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75" windowWidth="11340" windowHeight="6480"/>
  </bookViews>
  <sheets>
    <sheet name="Licensing info" sheetId="10" r:id="rId1"/>
    <sheet name="User Manual" sheetId="11" r:id="rId2"/>
    <sheet name="Costs and Benefits" sheetId="5" r:id="rId3"/>
    <sheet name="Break-Even Analysis" sheetId="3" r:id="rId4"/>
    <sheet name="Payback Analysis" sheetId="7" r:id="rId5"/>
    <sheet name="NPV" sheetId="8" r:id="rId6"/>
    <sheet name="NPV2 - ROI" sheetId="9" r:id="rId7"/>
  </sheets>
  <calcPr calcId="145621"/>
</workbook>
</file>

<file path=xl/calcChain.xml><?xml version="1.0" encoding="utf-8"?>
<calcChain xmlns="http://schemas.openxmlformats.org/spreadsheetml/2006/main">
  <c r="B11" i="7" l="1"/>
  <c r="B10" i="7"/>
  <c r="B9" i="7"/>
  <c r="B8" i="7"/>
  <c r="B7" i="7"/>
  <c r="B6" i="7"/>
  <c r="B5" i="7"/>
  <c r="C10" i="9" l="1"/>
  <c r="D10" i="9"/>
  <c r="E10" i="9"/>
  <c r="F10" i="9"/>
  <c r="G10" i="9"/>
  <c r="B10" i="9"/>
  <c r="B9" i="9"/>
  <c r="C15" i="8"/>
  <c r="D15" i="8"/>
  <c r="E15" i="8"/>
  <c r="F15" i="8"/>
  <c r="C16" i="8"/>
  <c r="D16" i="8"/>
  <c r="E16" i="8"/>
  <c r="F16" i="8"/>
  <c r="C17" i="8"/>
  <c r="D17" i="8"/>
  <c r="E17" i="8"/>
  <c r="F17" i="8"/>
  <c r="C18" i="8"/>
  <c r="D18" i="8"/>
  <c r="E18" i="8"/>
  <c r="F18" i="8"/>
  <c r="C19" i="8"/>
  <c r="D19" i="8"/>
  <c r="E19" i="8"/>
  <c r="F19" i="8"/>
  <c r="C20" i="8"/>
  <c r="D20" i="8"/>
  <c r="E20" i="8"/>
  <c r="F20" i="8"/>
  <c r="C21" i="8"/>
  <c r="D21" i="8"/>
  <c r="E21" i="8"/>
  <c r="F21" i="8"/>
  <c r="C22" i="8"/>
  <c r="D22" i="8"/>
  <c r="E22" i="8"/>
  <c r="F22" i="8"/>
  <c r="C24" i="8"/>
  <c r="D24" i="8"/>
  <c r="E24" i="8"/>
  <c r="F24" i="8"/>
  <c r="C25" i="8"/>
  <c r="D25" i="8"/>
  <c r="E25" i="8"/>
  <c r="F25" i="8"/>
  <c r="C26" i="8"/>
  <c r="D26" i="8"/>
  <c r="E26" i="8"/>
  <c r="F26" i="8"/>
  <c r="C27" i="8"/>
  <c r="D27" i="8"/>
  <c r="E27" i="8"/>
  <c r="F27" i="8"/>
  <c r="C28" i="8"/>
  <c r="D28" i="8"/>
  <c r="E28" i="8"/>
  <c r="F28" i="8"/>
  <c r="C29" i="8"/>
  <c r="D29" i="8"/>
  <c r="E29" i="8"/>
  <c r="F29" i="8"/>
  <c r="C30" i="8"/>
  <c r="D30" i="8"/>
  <c r="E30" i="8"/>
  <c r="F30" i="8"/>
  <c r="C31" i="8"/>
  <c r="D31" i="8"/>
  <c r="E31" i="8"/>
  <c r="F31" i="8"/>
  <c r="B16" i="8"/>
  <c r="B17" i="8"/>
  <c r="B18" i="8"/>
  <c r="B19" i="8"/>
  <c r="B20" i="8"/>
  <c r="B21" i="8"/>
  <c r="B22" i="8"/>
  <c r="B24" i="8"/>
  <c r="B25" i="8"/>
  <c r="B26" i="8"/>
  <c r="B27" i="8"/>
  <c r="B28" i="8"/>
  <c r="B29" i="8"/>
  <c r="B30" i="8"/>
  <c r="B31" i="8"/>
  <c r="A18" i="8"/>
  <c r="A19" i="8"/>
  <c r="A20" i="8"/>
  <c r="A21" i="8"/>
  <c r="A22" i="8"/>
  <c r="A24" i="8"/>
  <c r="A25" i="8"/>
  <c r="A26" i="8"/>
  <c r="A27" i="8"/>
  <c r="A28" i="8"/>
  <c r="A29" i="8"/>
  <c r="A30" i="8"/>
  <c r="A31" i="8"/>
  <c r="A16" i="8"/>
  <c r="A17" i="8"/>
  <c r="F22" i="3"/>
  <c r="F25" i="7" s="1"/>
  <c r="E22" i="3"/>
  <c r="E25" i="7" s="1"/>
  <c r="D28" i="7"/>
  <c r="C25" i="3"/>
  <c r="C28" i="7"/>
  <c r="C22" i="3"/>
  <c r="C25" i="7" s="1"/>
  <c r="C26" i="7"/>
  <c r="D26" i="7"/>
  <c r="C19" i="7"/>
  <c r="D13" i="3"/>
  <c r="D16" i="7" s="1"/>
  <c r="B14" i="7"/>
  <c r="C4" i="9" s="1"/>
  <c r="A16" i="7"/>
  <c r="A18" i="7"/>
  <c r="A19" i="7"/>
  <c r="A20" i="7"/>
  <c r="A21" i="7"/>
  <c r="A22" i="7"/>
  <c r="A23" i="7"/>
  <c r="A24" i="7"/>
  <c r="A25" i="7"/>
  <c r="A26" i="7"/>
  <c r="A27" i="7"/>
  <c r="A28" i="7"/>
  <c r="A29" i="7"/>
  <c r="A30" i="7"/>
  <c r="A31" i="7"/>
  <c r="A32" i="7"/>
  <c r="A33" i="7"/>
  <c r="C18" i="7"/>
  <c r="D18" i="7"/>
  <c r="E18" i="7"/>
  <c r="F18" i="7"/>
  <c r="B19" i="7"/>
  <c r="E19" i="7"/>
  <c r="F19" i="7"/>
  <c r="B20" i="7"/>
  <c r="C20" i="7"/>
  <c r="D20" i="7"/>
  <c r="E20" i="7"/>
  <c r="F20" i="7"/>
  <c r="B21" i="7"/>
  <c r="C21" i="7"/>
  <c r="D21" i="7"/>
  <c r="E21" i="7"/>
  <c r="F21" i="7"/>
  <c r="B22" i="7"/>
  <c r="C22" i="7"/>
  <c r="D22" i="7"/>
  <c r="E22" i="7"/>
  <c r="F22" i="7"/>
  <c r="B23" i="7"/>
  <c r="C23" i="7"/>
  <c r="D23" i="7"/>
  <c r="E23" i="7"/>
  <c r="F23" i="7"/>
  <c r="B24" i="7"/>
  <c r="C24" i="7"/>
  <c r="D24" i="7"/>
  <c r="E24" i="7"/>
  <c r="F24" i="7"/>
  <c r="B26" i="7"/>
  <c r="E26" i="7"/>
  <c r="F26" i="7"/>
  <c r="B27" i="7"/>
  <c r="C27" i="7"/>
  <c r="D27" i="7"/>
  <c r="E27" i="7"/>
  <c r="F27" i="7"/>
  <c r="B28" i="7"/>
  <c r="E28" i="7"/>
  <c r="F28" i="7"/>
  <c r="B29" i="7"/>
  <c r="C29" i="7"/>
  <c r="D29" i="7"/>
  <c r="E29" i="7"/>
  <c r="F29" i="7"/>
  <c r="B30" i="7"/>
  <c r="C30" i="7"/>
  <c r="D30" i="7"/>
  <c r="E30" i="7"/>
  <c r="F30" i="7"/>
  <c r="B31" i="7"/>
  <c r="C31" i="7"/>
  <c r="D31" i="7"/>
  <c r="E31" i="7"/>
  <c r="F31" i="7"/>
  <c r="B32" i="7"/>
  <c r="C32" i="7"/>
  <c r="D32" i="7"/>
  <c r="E32" i="7"/>
  <c r="F32" i="7"/>
  <c r="B33" i="7"/>
  <c r="C33" i="7"/>
  <c r="D33" i="7"/>
  <c r="E33" i="7"/>
  <c r="F33" i="7"/>
  <c r="C17" i="7"/>
  <c r="D17" i="7"/>
  <c r="E17" i="7"/>
  <c r="F17" i="7"/>
  <c r="B24" i="3"/>
  <c r="B25" i="3"/>
  <c r="B22" i="3" s="1"/>
  <c r="B25" i="7" s="1"/>
  <c r="B26" i="3"/>
  <c r="B27" i="3"/>
  <c r="B30" i="3"/>
  <c r="B31" i="3"/>
  <c r="B32" i="3"/>
  <c r="B23" i="3"/>
  <c r="A24" i="3"/>
  <c r="A25" i="3"/>
  <c r="A26" i="3"/>
  <c r="A27" i="3"/>
  <c r="A28" i="3"/>
  <c r="A29" i="3"/>
  <c r="A30" i="3"/>
  <c r="A31" i="3"/>
  <c r="A32" i="3"/>
  <c r="A23" i="3"/>
  <c r="B15" i="3"/>
  <c r="B18" i="7" s="1"/>
  <c r="B16" i="3"/>
  <c r="B17" i="3"/>
  <c r="B18" i="3"/>
  <c r="B19" i="3"/>
  <c r="B20" i="3"/>
  <c r="B21" i="3"/>
  <c r="B14" i="3"/>
  <c r="B17" i="7" s="1"/>
  <c r="B15" i="8" s="1"/>
  <c r="C13" i="3"/>
  <c r="C16" i="7" s="1"/>
  <c r="E13" i="3"/>
  <c r="E16" i="7" s="1"/>
  <c r="F13" i="3"/>
  <c r="F16" i="7" s="1"/>
  <c r="A20" i="3"/>
  <c r="A21" i="3"/>
  <c r="A15" i="3"/>
  <c r="A16" i="3"/>
  <c r="A17" i="3"/>
  <c r="A18" i="3"/>
  <c r="A19" i="3"/>
  <c r="A14" i="3"/>
  <c r="A17" i="7" s="1"/>
  <c r="A15" i="8" s="1"/>
  <c r="B6" i="8"/>
  <c r="B9" i="8"/>
  <c r="B3" i="8"/>
  <c r="A6" i="7"/>
  <c r="A7" i="7"/>
  <c r="A8" i="7"/>
  <c r="A6" i="8" s="1"/>
  <c r="A9" i="7"/>
  <c r="A10" i="7"/>
  <c r="A8" i="8" s="1"/>
  <c r="A11" i="7"/>
  <c r="A9" i="8" s="1"/>
  <c r="A5" i="7"/>
  <c r="C4" i="8"/>
  <c r="D4" i="8"/>
  <c r="E5" i="8"/>
  <c r="F5" i="8"/>
  <c r="E6" i="8"/>
  <c r="D7" i="8"/>
  <c r="C8" i="8"/>
  <c r="D8" i="8"/>
  <c r="E9" i="8"/>
  <c r="F9" i="8"/>
  <c r="A4" i="8"/>
  <c r="E4" i="8"/>
  <c r="C5" i="8"/>
  <c r="D6" i="8"/>
  <c r="B7" i="8"/>
  <c r="C7" i="8"/>
  <c r="F7" i="8"/>
  <c r="E8" i="8"/>
  <c r="C9" i="8"/>
  <c r="A10" i="8"/>
  <c r="D10" i="8"/>
  <c r="E10" i="8"/>
  <c r="B11" i="8"/>
  <c r="C11" i="8"/>
  <c r="F11" i="8"/>
  <c r="D3" i="8"/>
  <c r="B40" i="5"/>
  <c r="G11" i="9"/>
  <c r="F11" i="9"/>
  <c r="F12" i="9" s="1"/>
  <c r="E11" i="9"/>
  <c r="D11" i="9"/>
  <c r="C11" i="9"/>
  <c r="B11" i="9"/>
  <c r="G5" i="9"/>
  <c r="F5" i="9"/>
  <c r="E5" i="9"/>
  <c r="D5" i="9"/>
  <c r="C5" i="9"/>
  <c r="B5" i="9"/>
  <c r="F4" i="8"/>
  <c r="A5" i="8"/>
  <c r="D5" i="8"/>
  <c r="C6" i="8"/>
  <c r="F6" i="8"/>
  <c r="A7" i="8"/>
  <c r="E7" i="8"/>
  <c r="B8" i="8"/>
  <c r="F8" i="8"/>
  <c r="D9" i="8"/>
  <c r="B10" i="8"/>
  <c r="C10" i="8"/>
  <c r="F10" i="8"/>
  <c r="A11" i="8"/>
  <c r="D11" i="8"/>
  <c r="E11" i="8"/>
  <c r="C3" i="8"/>
  <c r="E3" i="8"/>
  <c r="F3" i="8"/>
  <c r="A3" i="8"/>
  <c r="C12" i="9" l="1"/>
  <c r="D22" i="3"/>
  <c r="D25" i="7" s="1"/>
  <c r="D19" i="7"/>
  <c r="D35" i="8" s="1"/>
  <c r="E33" i="3"/>
  <c r="F33" i="3"/>
  <c r="C33" i="3"/>
  <c r="B35" i="8"/>
  <c r="B13" i="3"/>
  <c r="B16" i="7" s="1"/>
  <c r="C35" i="8"/>
  <c r="E35" i="8"/>
  <c r="B4" i="8"/>
  <c r="E12" i="8"/>
  <c r="C12" i="8"/>
  <c r="F12" i="8"/>
  <c r="B5" i="8"/>
  <c r="B12" i="8" s="1"/>
  <c r="D12" i="8"/>
  <c r="D12" i="9"/>
  <c r="G12" i="9"/>
  <c r="C6" i="9"/>
  <c r="E12" i="9"/>
  <c r="F35" i="8"/>
  <c r="F43" i="3"/>
  <c r="E43" i="3"/>
  <c r="D43" i="3"/>
  <c r="C43" i="3"/>
  <c r="B43" i="3"/>
  <c r="D33" i="3" l="1"/>
  <c r="B33" i="3"/>
  <c r="C36" i="8"/>
  <c r="C38" i="8" s="1"/>
  <c r="E36" i="8"/>
  <c r="E38" i="8" s="1"/>
  <c r="B36" i="8"/>
  <c r="B37" i="8" s="1"/>
  <c r="F36" i="8"/>
  <c r="F38" i="8" s="1"/>
  <c r="D36" i="8"/>
  <c r="D38" i="8" s="1"/>
  <c r="C14" i="7"/>
  <c r="D4" i="9" s="1"/>
  <c r="D6" i="9" s="1"/>
  <c r="D14" i="7"/>
  <c r="E4" i="9" s="1"/>
  <c r="E6" i="9" s="1"/>
  <c r="E14" i="7"/>
  <c r="F4" i="9" s="1"/>
  <c r="F6" i="9" s="1"/>
  <c r="F14" i="7"/>
  <c r="G4" i="9" s="1"/>
  <c r="G6" i="9" s="1"/>
  <c r="B34" i="7"/>
  <c r="B13" i="5"/>
  <c r="B6" i="9" s="1"/>
  <c r="B7" i="9" s="1"/>
  <c r="B38" i="8" l="1"/>
  <c r="B39" i="8" s="1"/>
  <c r="C39" i="8" s="1"/>
  <c r="D39" i="8" s="1"/>
  <c r="E39" i="8" s="1"/>
  <c r="F39" i="8" s="1"/>
  <c r="C37" i="8"/>
  <c r="D37" i="8" s="1"/>
  <c r="E37" i="8" s="1"/>
  <c r="F37" i="8" s="1"/>
  <c r="C7" i="9"/>
  <c r="C17" i="9" s="1"/>
  <c r="B35" i="7"/>
  <c r="B36" i="7" s="1"/>
  <c r="E11" i="3"/>
  <c r="F11" i="3"/>
  <c r="C11" i="3"/>
  <c r="D11" i="3"/>
  <c r="B11" i="3"/>
  <c r="B25" i="5"/>
  <c r="C34" i="7"/>
  <c r="C35" i="7" s="1"/>
  <c r="D34" i="7"/>
  <c r="D35" i="7" s="1"/>
  <c r="E34" i="7"/>
  <c r="E35" i="7" s="1"/>
  <c r="F34" i="7"/>
  <c r="F35" i="7" s="1"/>
  <c r="B12" i="9" l="1"/>
  <c r="B13" i="9" s="1"/>
  <c r="C13" i="9" s="1"/>
  <c r="D13" i="9" s="1"/>
  <c r="E13" i="9" s="1"/>
  <c r="F13" i="9" s="1"/>
  <c r="G13" i="9" s="1"/>
  <c r="H13" i="9" s="1"/>
  <c r="B15" i="9"/>
  <c r="D7" i="9"/>
  <c r="D17" i="9" s="1"/>
  <c r="C36" i="7"/>
  <c r="D36" i="7" s="1"/>
  <c r="E36" i="7" s="1"/>
  <c r="F36" i="7" s="1"/>
  <c r="B41" i="7" l="1"/>
  <c r="C15" i="9"/>
  <c r="E7" i="9"/>
  <c r="E17" i="9" s="1"/>
  <c r="D15" i="9"/>
  <c r="E15" i="9" l="1"/>
  <c r="F7" i="9"/>
  <c r="F17" i="9" s="1"/>
  <c r="G7" i="9" l="1"/>
  <c r="F15" i="9"/>
  <c r="G15" i="9" l="1"/>
  <c r="G17" i="9"/>
  <c r="H7" i="9"/>
</calcChain>
</file>

<file path=xl/sharedStrings.xml><?xml version="1.0" encoding="utf-8"?>
<sst xmlns="http://schemas.openxmlformats.org/spreadsheetml/2006/main" count="155" uniqueCount="94">
  <si>
    <t>Benefits of option</t>
  </si>
  <si>
    <t>Year 1</t>
  </si>
  <si>
    <t>Year 2</t>
  </si>
  <si>
    <t>Year 3</t>
  </si>
  <si>
    <t>Year 4</t>
  </si>
  <si>
    <t>Year 5</t>
  </si>
  <si>
    <t>Total Benefits</t>
  </si>
  <si>
    <t>Costs of option</t>
  </si>
  <si>
    <t>Development costs</t>
  </si>
  <si>
    <t>Maintenance costs</t>
  </si>
  <si>
    <t>Total Costs</t>
  </si>
  <si>
    <t>Net benefits/costs</t>
  </si>
  <si>
    <t>Cumulative benefits/costs</t>
  </si>
  <si>
    <t>Tangible Benefits</t>
  </si>
  <si>
    <t>Cost reduction or avoidance</t>
  </si>
  <si>
    <t>Error reduction</t>
  </si>
  <si>
    <t>Improvement in management planning and control</t>
  </si>
  <si>
    <t>Other</t>
  </si>
  <si>
    <t>Total Tangible Benefits</t>
  </si>
  <si>
    <t>Category</t>
  </si>
  <si>
    <t>Tangible One-Time Costs</t>
  </si>
  <si>
    <t>User training</t>
  </si>
  <si>
    <t>Total Tangible One-Time Costs</t>
  </si>
  <si>
    <t>Tangible Recurring Costs</t>
  </si>
  <si>
    <t>Total Tangible Recurring Costs</t>
  </si>
  <si>
    <t xml:space="preserve">Break Even Analysis </t>
  </si>
  <si>
    <t>Costs of Existing System</t>
  </si>
  <si>
    <t>Total Cost of Proposed System</t>
  </si>
  <si>
    <t>Total Cost of Existing System</t>
  </si>
  <si>
    <t>In €</t>
  </si>
  <si>
    <t>New software licenses</t>
  </si>
  <si>
    <t>Creation of the new IaaS (in the case of a private cloud)</t>
  </si>
  <si>
    <t>IaaS Maintenance (in the case of a private cloud)</t>
  </si>
  <si>
    <t>Cloud provider (in case of a public cloud provider)</t>
  </si>
  <si>
    <t>Labour cost + licenses + infrastructure</t>
  </si>
  <si>
    <t>Cloud provider's bill</t>
  </si>
  <si>
    <t>Increased flexibility to customize solutions</t>
  </si>
  <si>
    <t>Savings for not having to travel to install the solution</t>
  </si>
  <si>
    <t>Application software maintenance and update</t>
  </si>
  <si>
    <t>New application functionalities</t>
  </si>
  <si>
    <t>Marketing</t>
  </si>
  <si>
    <t>Helpdesk service</t>
  </si>
  <si>
    <t>Savings for not having to maintain several versions of an application for different environments</t>
  </si>
  <si>
    <t>Adequation and institutionalisation of the organisational processes</t>
  </si>
  <si>
    <t>More updates and with more frequency reduce the time spent in correcting grave errors. Regression tests are continuously run every time a new version comes out</t>
  </si>
  <si>
    <t>In the case of SaaS only the presentation layer has to be customized. In the case of legacy applications, in most occasions, the application had to be customized ad-hoc for the customer (creation of a new DB schema, workflows, etc.)</t>
  </si>
  <si>
    <t>On-premise applications, even when they are 2 or 3 tiered applications, need a certain configuration in the hardware (e.g. Database, Application server, etc.) that needs to be prepared by the software provider and its consultants. This involves trips and consultancy services. Number of customers * travel</t>
  </si>
  <si>
    <t>Maintaining a version of a software for several environments implies a huge number of costs: explicit teams dedicated to each configuration, dedicated configuration management servers, licenses and other infrastructure items</t>
  </si>
  <si>
    <t>Controlling items of one configuration and one technology stack is easier in a SaaS application.</t>
  </si>
  <si>
    <t>Cost of migrating the application or starting it from scratch</t>
  </si>
  <si>
    <t>If the company decides to run the application on a private cloud, they will have to set it up. This concept includes  labour costs of setting it up and the purchase of the infrastructure</t>
  </si>
  <si>
    <t>For both the creation of the application and the IaaS in case of a private cloud</t>
  </si>
  <si>
    <t>Roles will be changing now that the application is servitized. This includes the costs of the application of the roles alignment process. Not only the developers will have to be trained in new architectural concerns, implementation of business models (how to translate the functional concepts of a business model to the different application components), but also other roles will have to be changed to satisfy the helpdesk service (different levels), the marketing, customer services, etc.</t>
  </si>
  <si>
    <t>Customer service</t>
  </si>
  <si>
    <t>Several organisational processes will have to be changed and then institutionalized. This cost is covering this activity, a similar cost to that of process improvement related activities</t>
  </si>
  <si>
    <t>SaaS applications are continuously updated and maintained. New versions are released in short periods of time without the end user noticing. This continuous update impacts in the number and severity of errors since regression, unit and integration tests are run before each release.</t>
  </si>
  <si>
    <t>In the case in which the SaaS is offered using a private cloud delivery model, this private cloud needs to be taken care of: updates, upgrades and patches need to be installed and set up, etc.</t>
  </si>
  <si>
    <t>In the case of a SaaS deployed on a public cloud provider (although a private cloud), the platform and infrastructure costs will come in bills from the cloud provider. Most cloud providers follow a pay per use basis. The bills can be monthly or annually or any other period of time, depending on the customer's likes</t>
  </si>
  <si>
    <t>In order for a SsaaS to be competitive, new functionalities are  commonly offered to the consumer. These new functionalities are often the response of customer's requests and are offered following a tiered business model</t>
  </si>
  <si>
    <t>Marketing efforts are key in a SaaS company since the market is now global and less local than before. This involves a new marketing strategy with a clear focus of the target customers.</t>
  </si>
  <si>
    <t>An incidence Management service must be established. This service is usually configured in levels, depending on the severity of the incidences  and the established  response time in the SLA.</t>
  </si>
  <si>
    <t>Related to answering all concerns by the customers, new customer acquisition, SLA generation, monitoring and compliance.</t>
  </si>
  <si>
    <t>Hardware</t>
  </si>
  <si>
    <t>Operational costs</t>
  </si>
  <si>
    <t>Payback Analysis</t>
  </si>
  <si>
    <t>Years</t>
  </si>
  <si>
    <t>Cloud provider costs (on a public provider)</t>
  </si>
  <si>
    <t>IaaS setup (for a private cloud)</t>
  </si>
  <si>
    <t>Payback</t>
  </si>
  <si>
    <t>Costs of Proposed Migrated System</t>
  </si>
  <si>
    <t>Savings for reusing code</t>
  </si>
  <si>
    <t>Costs of System developed from scratch</t>
  </si>
  <si>
    <t>Net benefits/cost (NPV @ 5%)</t>
  </si>
  <si>
    <t>Cumulative NPV</t>
  </si>
  <si>
    <t>Cost Benefit Analysis using Present Value (5%)</t>
  </si>
  <si>
    <t>Net economic benefit</t>
  </si>
  <si>
    <t>Discount rate (12%)</t>
  </si>
  <si>
    <t>PV of Benefits</t>
  </si>
  <si>
    <t>NPV of all BENEFITS</t>
  </si>
  <si>
    <t>One-time COSTS</t>
  </si>
  <si>
    <t>Recurring Costs</t>
  </si>
  <si>
    <t>NPV of all COSTS</t>
  </si>
  <si>
    <t>Cummulative Difference</t>
  </si>
  <si>
    <t xml:space="preserve">YEAR OF PROJECT </t>
  </si>
  <si>
    <t>One time-costs</t>
  </si>
  <si>
    <t>Recurring costs</t>
  </si>
  <si>
    <t>PV of Costs</t>
  </si>
  <si>
    <t>One time costs</t>
  </si>
  <si>
    <t>ROI</t>
  </si>
  <si>
    <t>Total</t>
  </si>
  <si>
    <t>Economic Feasibility Analysis</t>
  </si>
  <si>
    <t xml:space="preserve">
ARTIST - Advanced software-based seRvice provisioning and migraTIon of legacy Software
FP7-317859
This work is licensed under Creative Commons Attribution-ShareAlike 3.0 Unported (CC BY-SA 3.0)
http://creativecommons.org/licenses/by-sa/3.0/ 
</t>
  </si>
  <si>
    <t>For questions or inquieries please contact Ms. Leire Orue-Echevarria:  leire[dot]orue-echevarria[at]tecnalia[dot]com</t>
  </si>
  <si>
    <t>The tab "costs and benefits" contains an initial set of costs (one-time and recurring costs) and benefits identified in the migration of a software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</si>
</sst>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_);[Red]\(&quot;$&quot;#,##0.00\)"/>
    <numFmt numFmtId="165" formatCode="_(&quot;$&quot;* #,##0.00_);_(&quot;$&quot;* \(#,##0.00\);_(&quot;$&quot;* &quot;-&quot;??_);_(@_)"/>
    <numFmt numFmtId="166" formatCode="#,##0.00\ &quot;€&quot;"/>
  </numFmts>
  <fonts count="7" x14ac:knownFonts="1">
    <font>
      <sz val="10"/>
      <name val="Arial"/>
    </font>
    <font>
      <sz val="10"/>
      <name val="Arial"/>
      <family val="2"/>
    </font>
    <font>
      <b/>
      <sz val="10"/>
      <name val="Arial"/>
      <family val="2"/>
    </font>
    <font>
      <b/>
      <sz val="10"/>
      <color indexed="9"/>
      <name val="Arial"/>
      <family val="2"/>
    </font>
    <font>
      <sz val="10"/>
      <name val="Arial"/>
      <family val="2"/>
    </font>
    <font>
      <b/>
      <sz val="10"/>
      <color theme="0"/>
      <name val="Arial"/>
      <family val="2"/>
    </font>
    <font>
      <sz val="11"/>
      <name val="Calibri"/>
      <family val="2"/>
      <scheme val="minor"/>
    </font>
  </fonts>
  <fills count="12">
    <fill>
      <patternFill patternType="none"/>
    </fill>
    <fill>
      <patternFill patternType="gray125"/>
    </fill>
    <fill>
      <patternFill patternType="solid">
        <fgColor indexed="8"/>
        <bgColor indexed="64"/>
      </patternFill>
    </fill>
    <fill>
      <patternFill patternType="solid">
        <fgColor indexed="55"/>
        <bgColor indexed="64"/>
      </patternFill>
    </fill>
    <fill>
      <patternFill patternType="solid">
        <fgColor theme="0"/>
        <bgColor indexed="64"/>
      </patternFill>
    </fill>
    <fill>
      <patternFill patternType="solid">
        <fgColor theme="5" tint="0.79998168889431442"/>
        <bgColor indexed="64"/>
      </patternFill>
    </fill>
    <fill>
      <patternFill patternType="solid">
        <fgColor theme="5"/>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3" tint="0.79998168889431442"/>
        <bgColor indexed="64"/>
      </patternFill>
    </fill>
  </fills>
  <borders count="10">
    <border>
      <left/>
      <right/>
      <top/>
      <bottom/>
      <diagonal/>
    </border>
    <border>
      <left/>
      <right/>
      <top/>
      <bottom style="thin">
        <color indexed="64"/>
      </bottom>
      <diagonal/>
    </border>
    <border>
      <left/>
      <right/>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165" fontId="1" fillId="0" borderId="0" applyFont="0" applyFill="0" applyBorder="0" applyAlignment="0" applyProtection="0"/>
  </cellStyleXfs>
  <cellXfs count="80">
    <xf numFmtId="0" fontId="0" fillId="0" borderId="0" xfId="0"/>
    <xf numFmtId="164" fontId="0" fillId="0" borderId="0" xfId="0" applyNumberFormat="1"/>
    <xf numFmtId="166" fontId="0" fillId="0" borderId="0" xfId="0" applyNumberFormat="1"/>
    <xf numFmtId="166" fontId="0" fillId="0" borderId="0" xfId="1" applyNumberFormat="1" applyFont="1"/>
    <xf numFmtId="166" fontId="3" fillId="3" borderId="0" xfId="0" applyNumberFormat="1" applyFont="1" applyFill="1" applyAlignment="1">
      <alignment horizontal="center"/>
    </xf>
    <xf numFmtId="166" fontId="3" fillId="2" borderId="1" xfId="0" applyNumberFormat="1" applyFont="1" applyFill="1" applyBorder="1"/>
    <xf numFmtId="166" fontId="0" fillId="0" borderId="0" xfId="0" applyNumberFormat="1" applyAlignment="1">
      <alignment horizontal="left" indent="1"/>
    </xf>
    <xf numFmtId="166" fontId="3" fillId="2" borderId="0" xfId="0" applyNumberFormat="1" applyFont="1" applyFill="1"/>
    <xf numFmtId="166" fontId="1" fillId="0" borderId="0" xfId="1" applyNumberFormat="1"/>
    <xf numFmtId="166" fontId="3" fillId="2" borderId="2" xfId="0" applyNumberFormat="1" applyFont="1" applyFill="1" applyBorder="1"/>
    <xf numFmtId="166" fontId="3" fillId="2" borderId="2" xfId="1" applyNumberFormat="1" applyFont="1" applyFill="1" applyBorder="1"/>
    <xf numFmtId="166" fontId="3" fillId="2" borderId="0" xfId="1" applyNumberFormat="1" applyFont="1" applyFill="1"/>
    <xf numFmtId="166" fontId="2" fillId="0" borderId="0" xfId="0" applyNumberFormat="1" applyFont="1" applyAlignment="1">
      <alignment horizontal="left" indent="1"/>
    </xf>
    <xf numFmtId="166" fontId="2" fillId="0" borderId="0" xfId="0" applyNumberFormat="1" applyFont="1"/>
    <xf numFmtId="0" fontId="4" fillId="0" borderId="0" xfId="0" applyFont="1"/>
    <xf numFmtId="0" fontId="4"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3" borderId="0" xfId="0" applyFont="1" applyFill="1" applyAlignment="1">
      <alignment horizontal="center" vertical="top"/>
    </xf>
    <xf numFmtId="166" fontId="4" fillId="0" borderId="0" xfId="0" applyNumberFormat="1" applyFont="1" applyAlignment="1">
      <alignment vertical="top"/>
    </xf>
    <xf numFmtId="166" fontId="4" fillId="0" borderId="0" xfId="1" applyNumberFormat="1" applyFont="1" applyAlignment="1">
      <alignment vertical="top"/>
    </xf>
    <xf numFmtId="0" fontId="4" fillId="0" borderId="0" xfId="0" applyFont="1" applyAlignment="1">
      <alignment vertical="top"/>
    </xf>
    <xf numFmtId="166" fontId="4" fillId="0" borderId="0" xfId="0" applyNumberFormat="1" applyFont="1" applyAlignment="1">
      <alignment vertical="top" wrapText="1"/>
    </xf>
    <xf numFmtId="166" fontId="3" fillId="3" borderId="0" xfId="0" applyNumberFormat="1" applyFont="1" applyFill="1" applyAlignment="1">
      <alignment horizontal="center" vertical="top"/>
    </xf>
    <xf numFmtId="166" fontId="3" fillId="3" borderId="0" xfId="1" applyNumberFormat="1" applyFont="1" applyFill="1" applyAlignment="1">
      <alignment horizontal="center" vertical="top"/>
    </xf>
    <xf numFmtId="166" fontId="0" fillId="0" borderId="0" xfId="0" applyNumberFormat="1" applyAlignment="1">
      <alignment vertical="top"/>
    </xf>
    <xf numFmtId="166" fontId="0" fillId="0" borderId="0" xfId="1" applyNumberFormat="1" applyFont="1" applyAlignment="1">
      <alignment vertical="top"/>
    </xf>
    <xf numFmtId="166" fontId="4" fillId="0" borderId="0" xfId="0" applyNumberFormat="1" applyFont="1" applyAlignment="1">
      <alignment horizontal="left" indent="1"/>
    </xf>
    <xf numFmtId="166" fontId="3" fillId="4" borderId="0" xfId="0" applyNumberFormat="1" applyFont="1" applyFill="1"/>
    <xf numFmtId="0" fontId="0" fillId="0" borderId="0" xfId="0" applyBorder="1" applyProtection="1"/>
    <xf numFmtId="0" fontId="4" fillId="0" borderId="0" xfId="0" applyFont="1" applyAlignment="1">
      <alignment horizontal="left" indent="1"/>
    </xf>
    <xf numFmtId="2" fontId="4" fillId="0" borderId="0" xfId="0" quotePrefix="1" applyNumberFormat="1" applyFont="1" applyAlignment="1">
      <alignment vertical="top"/>
    </xf>
    <xf numFmtId="166" fontId="4" fillId="4" borderId="0" xfId="0" applyNumberFormat="1" applyFont="1" applyFill="1" applyAlignment="1">
      <alignment horizontal="center"/>
    </xf>
    <xf numFmtId="166" fontId="4" fillId="4" borderId="0" xfId="0" applyNumberFormat="1" applyFont="1" applyFill="1" applyAlignment="1">
      <alignment horizontal="left" indent="1"/>
    </xf>
    <xf numFmtId="4" fontId="0" fillId="0" borderId="0" xfId="0" applyNumberFormat="1"/>
    <xf numFmtId="4" fontId="4" fillId="0" borderId="0" xfId="0" applyNumberFormat="1" applyFont="1"/>
    <xf numFmtId="166" fontId="1" fillId="0" borderId="0" xfId="0" applyNumberFormat="1" applyFont="1" applyAlignment="1">
      <alignment horizontal="left" indent="1"/>
    </xf>
    <xf numFmtId="166" fontId="1" fillId="0" borderId="0" xfId="0" applyNumberFormat="1" applyFont="1" applyAlignment="1">
      <alignment vertical="top"/>
    </xf>
    <xf numFmtId="0" fontId="1" fillId="0" borderId="0" xfId="0" applyNumberFormat="1" applyFont="1" applyAlignment="1">
      <alignment horizontal="left" indent="1"/>
    </xf>
    <xf numFmtId="166" fontId="0" fillId="0" borderId="0" xfId="0" applyNumberFormat="1" applyAlignment="1">
      <alignment horizontal="right" indent="1"/>
    </xf>
    <xf numFmtId="166" fontId="3" fillId="2" borderId="0" xfId="0" applyNumberFormat="1" applyFont="1" applyFill="1" applyAlignment="1">
      <alignment horizontal="right"/>
    </xf>
    <xf numFmtId="166" fontId="0" fillId="0" borderId="0" xfId="0" applyNumberFormat="1" applyAlignment="1">
      <alignment horizontal="left"/>
    </xf>
    <xf numFmtId="166" fontId="2" fillId="8" borderId="0" xfId="0" applyNumberFormat="1" applyFont="1" applyFill="1" applyBorder="1"/>
    <xf numFmtId="166" fontId="2" fillId="8" borderId="0" xfId="0" applyNumberFormat="1" applyFont="1" applyFill="1" applyAlignment="1">
      <alignment horizontal="left" indent="1"/>
    </xf>
    <xf numFmtId="1" fontId="3" fillId="2" borderId="0" xfId="0" applyNumberFormat="1" applyFont="1" applyFill="1" applyAlignment="1">
      <alignment horizontal="center"/>
    </xf>
    <xf numFmtId="166" fontId="1" fillId="0" borderId="0" xfId="0" applyNumberFormat="1" applyFont="1"/>
    <xf numFmtId="166" fontId="0" fillId="9" borderId="0" xfId="0" applyNumberFormat="1" applyFill="1" applyAlignment="1">
      <alignment horizontal="left" indent="1"/>
    </xf>
    <xf numFmtId="166" fontId="0" fillId="9" borderId="0" xfId="1" applyNumberFormat="1" applyFont="1" applyFill="1"/>
    <xf numFmtId="166" fontId="0" fillId="9" borderId="0" xfId="0" applyNumberFormat="1" applyFill="1" applyAlignment="1"/>
    <xf numFmtId="0" fontId="2" fillId="0" borderId="0" xfId="0" applyFont="1"/>
    <xf numFmtId="166" fontId="0" fillId="7" borderId="0" xfId="0" applyNumberFormat="1" applyFill="1" applyAlignment="1">
      <alignment horizontal="right" indent="1"/>
    </xf>
    <xf numFmtId="0" fontId="6" fillId="0" borderId="3" xfId="0" applyFont="1" applyBorder="1" applyAlignment="1">
      <alignment horizontal="center" wrapText="1"/>
    </xf>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6" fillId="0" borderId="0"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1" xfId="0" applyFont="1" applyBorder="1" applyAlignment="1">
      <alignment horizontal="center"/>
    </xf>
    <xf numFmtId="0" fontId="6" fillId="0" borderId="9" xfId="0" applyFont="1" applyBorder="1" applyAlignment="1">
      <alignment horizontal="center"/>
    </xf>
    <xf numFmtId="0" fontId="6" fillId="0" borderId="0" xfId="0" applyFont="1" applyAlignment="1">
      <alignment horizontal="center"/>
    </xf>
    <xf numFmtId="49" fontId="6" fillId="0" borderId="0" xfId="0" applyNumberFormat="1" applyFont="1" applyAlignment="1">
      <alignment horizontal="left" vertical="top"/>
    </xf>
    <xf numFmtId="0" fontId="3" fillId="2" borderId="0" xfId="0" applyFont="1" applyFill="1" applyAlignment="1">
      <alignment horizontal="center" vertical="top"/>
    </xf>
    <xf numFmtId="166" fontId="3" fillId="2" borderId="0" xfId="0" applyNumberFormat="1" applyFont="1" applyFill="1" applyAlignment="1">
      <alignment horizontal="center" vertical="top"/>
    </xf>
    <xf numFmtId="166" fontId="2" fillId="5" borderId="0" xfId="0" applyNumberFormat="1" applyFont="1" applyFill="1" applyAlignment="1">
      <alignment horizontal="center"/>
    </xf>
    <xf numFmtId="0" fontId="5" fillId="6" borderId="0" xfId="0" applyFont="1" applyFill="1" applyAlignment="1">
      <alignment horizontal="center"/>
    </xf>
    <xf numFmtId="166" fontId="0" fillId="10" borderId="0" xfId="1" applyNumberFormat="1" applyFont="1" applyFill="1"/>
    <xf numFmtId="166" fontId="0" fillId="10" borderId="0" xfId="0" applyNumberFormat="1" applyFill="1" applyAlignment="1">
      <alignment horizontal="right" indent="1"/>
    </xf>
    <xf numFmtId="166" fontId="0" fillId="10" borderId="0" xfId="0" applyNumberFormat="1" applyFill="1" applyAlignment="1">
      <alignment horizontal="left" indent="1"/>
    </xf>
    <xf numFmtId="166" fontId="4" fillId="10" borderId="0" xfId="0" applyNumberFormat="1" applyFont="1" applyFill="1" applyAlignment="1">
      <alignment vertical="top"/>
    </xf>
    <xf numFmtId="166" fontId="6" fillId="10" borderId="0" xfId="0" applyNumberFormat="1" applyFont="1" applyFill="1" applyAlignment="1">
      <alignment vertical="top"/>
    </xf>
    <xf numFmtId="166" fontId="1" fillId="10" borderId="0" xfId="1" applyNumberFormat="1" applyFill="1"/>
    <xf numFmtId="166" fontId="0" fillId="10" borderId="0" xfId="0" applyNumberFormat="1" applyFill="1"/>
    <xf numFmtId="166" fontId="1" fillId="10" borderId="0" xfId="0" applyNumberFormat="1" applyFont="1" applyFill="1" applyAlignment="1">
      <alignment horizontal="right" indent="1"/>
    </xf>
    <xf numFmtId="166" fontId="0" fillId="11" borderId="0" xfId="0" applyNumberFormat="1" applyFill="1"/>
    <xf numFmtId="166" fontId="2" fillId="10" borderId="0" xfId="0" applyNumberFormat="1" applyFont="1" applyFill="1"/>
    <xf numFmtId="0" fontId="2" fillId="11" borderId="0" xfId="0" applyFont="1" applyFill="1"/>
    <xf numFmtId="10" fontId="2" fillId="11" borderId="0" xfId="0" applyNumberFormat="1" applyFont="1" applyFill="1"/>
    <xf numFmtId="0" fontId="0" fillId="11" borderId="0" xfId="0" applyFill="1"/>
    <xf numFmtId="166" fontId="2" fillId="11" borderId="0" xfId="0" applyNumberFormat="1" applyFont="1" applyFill="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Break even analysis Existing vs. Migrating</a:t>
            </a:r>
          </a:p>
        </c:rich>
      </c:tx>
      <c:layout/>
      <c:overlay val="0"/>
    </c:title>
    <c:autoTitleDeleted val="0"/>
    <c:plotArea>
      <c:layout/>
      <c:lineChart>
        <c:grouping val="standard"/>
        <c:varyColors val="0"/>
        <c:ser>
          <c:idx val="0"/>
          <c:order val="0"/>
          <c:tx>
            <c:strRef>
              <c:f>'Break-Even Analysis'!$A$2</c:f>
              <c:strCache>
                <c:ptCount val="1"/>
                <c:pt idx="0">
                  <c:v>Costs of Existing System</c:v>
                </c:pt>
              </c:strCache>
            </c:strRef>
          </c:tx>
          <c:val>
            <c:numRef>
              <c:f>'Break-Even Analysis'!$B$11:$F$11</c:f>
              <c:numCache>
                <c:formatCode>#,##0.00\ "€"</c:formatCode>
                <c:ptCount val="5"/>
                <c:pt idx="0">
                  <c:v>67000</c:v>
                </c:pt>
                <c:pt idx="1">
                  <c:v>68000</c:v>
                </c:pt>
                <c:pt idx="2">
                  <c:v>68000</c:v>
                </c:pt>
                <c:pt idx="3">
                  <c:v>68000</c:v>
                </c:pt>
                <c:pt idx="4">
                  <c:v>158000</c:v>
                </c:pt>
              </c:numCache>
            </c:numRef>
          </c:val>
          <c:smooth val="0"/>
        </c:ser>
        <c:ser>
          <c:idx val="1"/>
          <c:order val="1"/>
          <c:tx>
            <c:strRef>
              <c:f>'Break-Even Analysis'!$A$12</c:f>
              <c:strCache>
                <c:ptCount val="1"/>
                <c:pt idx="0">
                  <c:v>Costs of Proposed Migrated System</c:v>
                </c:pt>
              </c:strCache>
            </c:strRef>
          </c:tx>
          <c:val>
            <c:numRef>
              <c:f>'Break-Even Analysis'!$B$33:$F$33</c:f>
              <c:numCache>
                <c:formatCode>#,##0.00\ "€"</c:formatCode>
                <c:ptCount val="5"/>
                <c:pt idx="0">
                  <c:v>26100</c:v>
                </c:pt>
                <c:pt idx="1">
                  <c:v>32000</c:v>
                </c:pt>
                <c:pt idx="2">
                  <c:v>32000</c:v>
                </c:pt>
                <c:pt idx="3">
                  <c:v>32000</c:v>
                </c:pt>
                <c:pt idx="4">
                  <c:v>32000</c:v>
                </c:pt>
              </c:numCache>
            </c:numRef>
          </c:val>
          <c:smooth val="0"/>
        </c:ser>
        <c:dLbls>
          <c:showLegendKey val="0"/>
          <c:showVal val="0"/>
          <c:showCatName val="0"/>
          <c:showSerName val="0"/>
          <c:showPercent val="0"/>
          <c:showBubbleSize val="0"/>
        </c:dLbls>
        <c:marker val="1"/>
        <c:smooth val="0"/>
        <c:axId val="99976320"/>
        <c:axId val="99977856"/>
      </c:lineChart>
      <c:catAx>
        <c:axId val="99976320"/>
        <c:scaling>
          <c:orientation val="minMax"/>
        </c:scaling>
        <c:delete val="0"/>
        <c:axPos val="b"/>
        <c:majorTickMark val="none"/>
        <c:minorTickMark val="none"/>
        <c:tickLblPos val="nextTo"/>
        <c:crossAx val="99977856"/>
        <c:crosses val="autoZero"/>
        <c:auto val="1"/>
        <c:lblAlgn val="ctr"/>
        <c:lblOffset val="100"/>
        <c:noMultiLvlLbl val="0"/>
      </c:catAx>
      <c:valAx>
        <c:axId val="99977856"/>
        <c:scaling>
          <c:orientation val="minMax"/>
        </c:scaling>
        <c:delete val="0"/>
        <c:axPos val="l"/>
        <c:majorGridlines/>
        <c:title>
          <c:tx>
            <c:rich>
              <a:bodyPr/>
              <a:lstStyle/>
              <a:p>
                <a:pPr>
                  <a:defRPr/>
                </a:pPr>
                <a:r>
                  <a:rPr lang="es-ES"/>
                  <a:t>Euros</a:t>
                </a:r>
              </a:p>
            </c:rich>
          </c:tx>
          <c:layout/>
          <c:overlay val="0"/>
        </c:title>
        <c:numFmt formatCode="#,##0.00\ &quot;€&quot;" sourceLinked="1"/>
        <c:majorTickMark val="none"/>
        <c:minorTickMark val="none"/>
        <c:tickLblPos val="nextTo"/>
        <c:crossAx val="999763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Break even analysis from</a:t>
            </a:r>
            <a:r>
              <a:rPr lang="es-ES" baseline="0"/>
              <a:t> scratch</a:t>
            </a:r>
            <a:r>
              <a:rPr lang="es-ES"/>
              <a:t> vs. Migrating</a:t>
            </a:r>
          </a:p>
        </c:rich>
      </c:tx>
      <c:overlay val="0"/>
    </c:title>
    <c:autoTitleDeleted val="0"/>
    <c:plotArea>
      <c:layout/>
      <c:lineChart>
        <c:grouping val="standard"/>
        <c:varyColors val="0"/>
        <c:ser>
          <c:idx val="1"/>
          <c:order val="0"/>
          <c:tx>
            <c:strRef>
              <c:f>'Break-Even Analysis'!$A$12</c:f>
              <c:strCache>
                <c:ptCount val="1"/>
                <c:pt idx="0">
                  <c:v>Costs of Proposed Migrated System</c:v>
                </c:pt>
              </c:strCache>
            </c:strRef>
          </c:tx>
          <c:val>
            <c:numRef>
              <c:f>'Break-Even Analysis'!$B$33:$F$33</c:f>
              <c:numCache>
                <c:formatCode>#,##0.00\ "€"</c:formatCode>
                <c:ptCount val="5"/>
                <c:pt idx="0">
                  <c:v>26100</c:v>
                </c:pt>
                <c:pt idx="1">
                  <c:v>32000</c:v>
                </c:pt>
                <c:pt idx="2">
                  <c:v>32000</c:v>
                </c:pt>
                <c:pt idx="3">
                  <c:v>32000</c:v>
                </c:pt>
                <c:pt idx="4">
                  <c:v>32000</c:v>
                </c:pt>
              </c:numCache>
            </c:numRef>
          </c:val>
          <c:smooth val="0"/>
        </c:ser>
        <c:ser>
          <c:idx val="2"/>
          <c:order val="1"/>
          <c:tx>
            <c:strRef>
              <c:f>'Break-Even Analysis'!$A$34</c:f>
              <c:strCache>
                <c:ptCount val="1"/>
                <c:pt idx="0">
                  <c:v>Costs of System developed from scratch</c:v>
                </c:pt>
              </c:strCache>
            </c:strRef>
          </c:tx>
          <c:val>
            <c:numRef>
              <c:f>'Break-Even Analysis'!$B$43:$F$43</c:f>
              <c:numCache>
                <c:formatCode>#,##0.00\ "€"</c:formatCode>
                <c:ptCount val="5"/>
                <c:pt idx="0">
                  <c:v>310</c:v>
                </c:pt>
                <c:pt idx="1">
                  <c:v>50</c:v>
                </c:pt>
                <c:pt idx="2">
                  <c:v>38</c:v>
                </c:pt>
                <c:pt idx="3">
                  <c:v>48</c:v>
                </c:pt>
                <c:pt idx="4">
                  <c:v>58</c:v>
                </c:pt>
              </c:numCache>
            </c:numRef>
          </c:val>
          <c:smooth val="0"/>
        </c:ser>
        <c:dLbls>
          <c:showLegendKey val="0"/>
          <c:showVal val="0"/>
          <c:showCatName val="0"/>
          <c:showSerName val="0"/>
          <c:showPercent val="0"/>
          <c:showBubbleSize val="0"/>
        </c:dLbls>
        <c:marker val="1"/>
        <c:smooth val="0"/>
        <c:axId val="102623872"/>
        <c:axId val="109576576"/>
      </c:lineChart>
      <c:catAx>
        <c:axId val="102623872"/>
        <c:scaling>
          <c:orientation val="minMax"/>
        </c:scaling>
        <c:delete val="0"/>
        <c:axPos val="b"/>
        <c:majorTickMark val="none"/>
        <c:minorTickMark val="none"/>
        <c:tickLblPos val="nextTo"/>
        <c:crossAx val="109576576"/>
        <c:crosses val="autoZero"/>
        <c:auto val="1"/>
        <c:lblAlgn val="ctr"/>
        <c:lblOffset val="100"/>
        <c:noMultiLvlLbl val="0"/>
      </c:catAx>
      <c:valAx>
        <c:axId val="109576576"/>
        <c:scaling>
          <c:orientation val="minMax"/>
        </c:scaling>
        <c:delete val="0"/>
        <c:axPos val="l"/>
        <c:majorGridlines/>
        <c:title>
          <c:tx>
            <c:rich>
              <a:bodyPr/>
              <a:lstStyle/>
              <a:p>
                <a:pPr>
                  <a:defRPr/>
                </a:pPr>
                <a:r>
                  <a:rPr lang="es-ES"/>
                  <a:t>Euros</a:t>
                </a:r>
              </a:p>
            </c:rich>
          </c:tx>
          <c:overlay val="0"/>
        </c:title>
        <c:numFmt formatCode="#,##0.00\ &quot;€&quot;" sourceLinked="1"/>
        <c:majorTickMark val="none"/>
        <c:minorTickMark val="none"/>
        <c:tickLblPos val="nextTo"/>
        <c:crossAx val="10262387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Payback analysis</a:t>
            </a:r>
          </a:p>
        </c:rich>
      </c:tx>
      <c:layout/>
      <c:overlay val="0"/>
    </c:title>
    <c:autoTitleDeleted val="0"/>
    <c:plotArea>
      <c:layout/>
      <c:lineChart>
        <c:grouping val="stacked"/>
        <c:varyColors val="0"/>
        <c:ser>
          <c:idx val="0"/>
          <c:order val="0"/>
          <c:tx>
            <c:strRef>
              <c:f>'Payback Analysis'!$A$35</c:f>
              <c:strCache>
                <c:ptCount val="1"/>
                <c:pt idx="0">
                  <c:v>Net benefits/costs</c:v>
                </c:pt>
              </c:strCache>
            </c:strRef>
          </c:tx>
          <c:val>
            <c:numRef>
              <c:f>'Payback Analysis'!$B$35:$F$35</c:f>
              <c:numCache>
                <c:formatCode>#,##0.00\ "€"</c:formatCode>
                <c:ptCount val="5"/>
                <c:pt idx="0">
                  <c:v>-27600</c:v>
                </c:pt>
                <c:pt idx="1">
                  <c:v>-5000</c:v>
                </c:pt>
                <c:pt idx="2">
                  <c:v>26000</c:v>
                </c:pt>
                <c:pt idx="3">
                  <c:v>27200</c:v>
                </c:pt>
                <c:pt idx="4">
                  <c:v>32000</c:v>
                </c:pt>
              </c:numCache>
            </c:numRef>
          </c:val>
          <c:smooth val="0"/>
        </c:ser>
        <c:ser>
          <c:idx val="1"/>
          <c:order val="1"/>
          <c:tx>
            <c:strRef>
              <c:f>'Payback Analysis'!$A$36</c:f>
              <c:strCache>
                <c:ptCount val="1"/>
                <c:pt idx="0">
                  <c:v>Cumulative benefits/costs</c:v>
                </c:pt>
              </c:strCache>
            </c:strRef>
          </c:tx>
          <c:val>
            <c:numRef>
              <c:f>'Payback Analysis'!$B$36:$F$36</c:f>
              <c:numCache>
                <c:formatCode>#,##0.00\ "€"</c:formatCode>
                <c:ptCount val="5"/>
                <c:pt idx="0">
                  <c:v>-27600</c:v>
                </c:pt>
                <c:pt idx="1">
                  <c:v>-32600</c:v>
                </c:pt>
                <c:pt idx="2">
                  <c:v>-6600</c:v>
                </c:pt>
                <c:pt idx="3">
                  <c:v>20600</c:v>
                </c:pt>
                <c:pt idx="4">
                  <c:v>52600</c:v>
                </c:pt>
              </c:numCache>
            </c:numRef>
          </c:val>
          <c:smooth val="0"/>
        </c:ser>
        <c:dLbls>
          <c:showLegendKey val="0"/>
          <c:showVal val="0"/>
          <c:showCatName val="0"/>
          <c:showSerName val="0"/>
          <c:showPercent val="0"/>
          <c:showBubbleSize val="0"/>
        </c:dLbls>
        <c:marker val="1"/>
        <c:smooth val="0"/>
        <c:axId val="109603840"/>
        <c:axId val="109605632"/>
      </c:lineChart>
      <c:catAx>
        <c:axId val="109603840"/>
        <c:scaling>
          <c:orientation val="minMax"/>
        </c:scaling>
        <c:delete val="0"/>
        <c:axPos val="b"/>
        <c:majorTickMark val="none"/>
        <c:minorTickMark val="none"/>
        <c:tickLblPos val="nextTo"/>
        <c:crossAx val="109605632"/>
        <c:crosses val="autoZero"/>
        <c:auto val="1"/>
        <c:lblAlgn val="ctr"/>
        <c:lblOffset val="100"/>
        <c:noMultiLvlLbl val="0"/>
      </c:catAx>
      <c:valAx>
        <c:axId val="109605632"/>
        <c:scaling>
          <c:orientation val="minMax"/>
        </c:scaling>
        <c:delete val="0"/>
        <c:axPos val="l"/>
        <c:majorGridlines/>
        <c:title>
          <c:tx>
            <c:rich>
              <a:bodyPr/>
              <a:lstStyle/>
              <a:p>
                <a:pPr>
                  <a:defRPr/>
                </a:pPr>
                <a:r>
                  <a:rPr lang="es-ES"/>
                  <a:t>Euro</a:t>
                </a:r>
              </a:p>
            </c:rich>
          </c:tx>
          <c:layout/>
          <c:overlay val="0"/>
        </c:title>
        <c:numFmt formatCode="#,##0.00\ &quot;€&quot;" sourceLinked="1"/>
        <c:majorTickMark val="none"/>
        <c:minorTickMark val="none"/>
        <c:tickLblPos val="nextTo"/>
        <c:crossAx val="109603840"/>
        <c:crosses val="autoZero"/>
        <c:crossBetween val="between"/>
      </c:valAx>
      <c:dTable>
        <c:showHorzBorder val="1"/>
        <c:showVertBorder val="1"/>
        <c:showOutline val="1"/>
        <c:showKeys val="1"/>
      </c:dTable>
    </c:plotArea>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Cost Benefit Analysis using Present Value</a:t>
            </a:r>
          </a:p>
        </c:rich>
      </c:tx>
      <c:layout/>
      <c:overlay val="0"/>
    </c:title>
    <c:autoTitleDeleted val="0"/>
    <c:plotArea>
      <c:layout/>
      <c:lineChart>
        <c:grouping val="standard"/>
        <c:varyColors val="0"/>
        <c:ser>
          <c:idx val="0"/>
          <c:order val="0"/>
          <c:tx>
            <c:strRef>
              <c:f>NPV!$A$38</c:f>
              <c:strCache>
                <c:ptCount val="1"/>
                <c:pt idx="0">
                  <c:v>Net benefits/cost (NPV @ 5%)</c:v>
                </c:pt>
              </c:strCache>
            </c:strRef>
          </c:tx>
          <c:marker>
            <c:symbol val="none"/>
          </c:marker>
          <c:val>
            <c:numRef>
              <c:f>NPV!$B$38:$F$38</c:f>
              <c:numCache>
                <c:formatCode>#,##0.00\ "€"</c:formatCode>
                <c:ptCount val="5"/>
                <c:pt idx="0">
                  <c:v>-12000</c:v>
                </c:pt>
                <c:pt idx="1">
                  <c:v>24489.795918367345</c:v>
                </c:pt>
                <c:pt idx="2">
                  <c:v>50102.580714825606</c:v>
                </c:pt>
                <c:pt idx="3">
                  <c:v>48703.986507679416</c:v>
                </c:pt>
                <c:pt idx="4">
                  <c:v>50145.674653981376</c:v>
                </c:pt>
              </c:numCache>
            </c:numRef>
          </c:val>
          <c:smooth val="0"/>
        </c:ser>
        <c:ser>
          <c:idx val="1"/>
          <c:order val="1"/>
          <c:tx>
            <c:strRef>
              <c:f>NPV!$A$39</c:f>
              <c:strCache>
                <c:ptCount val="1"/>
                <c:pt idx="0">
                  <c:v>Cumulative NPV</c:v>
                </c:pt>
              </c:strCache>
            </c:strRef>
          </c:tx>
          <c:marker>
            <c:symbol val="none"/>
          </c:marker>
          <c:val>
            <c:numRef>
              <c:f>NPV!$B$39:$F$39</c:f>
              <c:numCache>
                <c:formatCode>#,##0.00\ "€"</c:formatCode>
                <c:ptCount val="5"/>
                <c:pt idx="0">
                  <c:v>-12000</c:v>
                </c:pt>
                <c:pt idx="1">
                  <c:v>12489.795918367345</c:v>
                </c:pt>
                <c:pt idx="2">
                  <c:v>62592.376633192951</c:v>
                </c:pt>
                <c:pt idx="3">
                  <c:v>111296.36314087236</c:v>
                </c:pt>
                <c:pt idx="4">
                  <c:v>161442.03779485374</c:v>
                </c:pt>
              </c:numCache>
            </c:numRef>
          </c:val>
          <c:smooth val="0"/>
        </c:ser>
        <c:dLbls>
          <c:showLegendKey val="0"/>
          <c:showVal val="0"/>
          <c:showCatName val="0"/>
          <c:showSerName val="0"/>
          <c:showPercent val="0"/>
          <c:showBubbleSize val="0"/>
        </c:dLbls>
        <c:marker val="1"/>
        <c:smooth val="0"/>
        <c:axId val="113147264"/>
        <c:axId val="113149056"/>
      </c:lineChart>
      <c:catAx>
        <c:axId val="113147264"/>
        <c:scaling>
          <c:orientation val="minMax"/>
        </c:scaling>
        <c:delete val="0"/>
        <c:axPos val="b"/>
        <c:majorTickMark val="none"/>
        <c:minorTickMark val="none"/>
        <c:tickLblPos val="nextTo"/>
        <c:crossAx val="113149056"/>
        <c:crosses val="autoZero"/>
        <c:auto val="1"/>
        <c:lblAlgn val="ctr"/>
        <c:lblOffset val="100"/>
        <c:noMultiLvlLbl val="0"/>
      </c:catAx>
      <c:valAx>
        <c:axId val="113149056"/>
        <c:scaling>
          <c:orientation val="minMax"/>
        </c:scaling>
        <c:delete val="0"/>
        <c:axPos val="l"/>
        <c:majorGridlines/>
        <c:title>
          <c:tx>
            <c:rich>
              <a:bodyPr/>
              <a:lstStyle/>
              <a:p>
                <a:pPr>
                  <a:defRPr/>
                </a:pPr>
                <a:r>
                  <a:rPr lang="es-ES"/>
                  <a:t>Euros</a:t>
                </a:r>
              </a:p>
            </c:rich>
          </c:tx>
          <c:layout/>
          <c:overlay val="0"/>
        </c:title>
        <c:numFmt formatCode="#,##0.00\ &quot;€&quot;" sourceLinked="1"/>
        <c:majorTickMark val="none"/>
        <c:minorTickMark val="none"/>
        <c:tickLblPos val="nextTo"/>
        <c:crossAx val="11314726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'NPV2 - ROI'!$A$12</c:f>
              <c:strCache>
                <c:ptCount val="1"/>
                <c:pt idx="0">
                  <c:v>PV of Costs</c:v>
                </c:pt>
              </c:strCache>
            </c:strRef>
          </c:tx>
          <c:invertIfNegative val="0"/>
          <c:val>
            <c:numRef>
              <c:f>'NPV2 - ROI'!$B$12:$G$12</c:f>
              <c:numCache>
                <c:formatCode>#,##0.00\ "€"</c:formatCode>
                <c:ptCount val="6"/>
                <c:pt idx="0">
                  <c:v>-26100</c:v>
                </c:pt>
                <c:pt idx="1">
                  <c:v>-28571.428571428569</c:v>
                </c:pt>
                <c:pt idx="2">
                  <c:v>-25510.204081632652</c:v>
                </c:pt>
                <c:pt idx="3">
                  <c:v>-22776.967930029146</c:v>
                </c:pt>
                <c:pt idx="4">
                  <c:v>-20336.578508954597</c:v>
                </c:pt>
                <c:pt idx="5">
                  <c:v>0</c:v>
                </c:pt>
              </c:numCache>
            </c:numRef>
          </c:val>
        </c:ser>
        <c:ser>
          <c:idx val="2"/>
          <c:order val="1"/>
          <c:tx>
            <c:strRef>
              <c:f>'NPV2 - ROI'!$A$6</c:f>
              <c:strCache>
                <c:ptCount val="1"/>
                <c:pt idx="0">
                  <c:v>PV of Benefits</c:v>
                </c:pt>
              </c:strCache>
            </c:strRef>
          </c:tx>
          <c:invertIfNegative val="0"/>
          <c:val>
            <c:numRef>
              <c:f>'NPV2 - ROI'!$B$6:$G$6</c:f>
              <c:numCache>
                <c:formatCode>#,##0.00\ "€"</c:formatCode>
                <c:ptCount val="6"/>
                <c:pt idx="0">
                  <c:v>0</c:v>
                </c:pt>
                <c:pt idx="1">
                  <c:v>12053.571428571428</c:v>
                </c:pt>
                <c:pt idx="2">
                  <c:v>40656.887755102034</c:v>
                </c:pt>
                <c:pt idx="3">
                  <c:v>58365.980320699695</c:v>
                </c:pt>
                <c:pt idx="4">
                  <c:v>52875.104123281955</c:v>
                </c:pt>
                <c:pt idx="5">
                  <c:v>49933.563303236726</c:v>
                </c:pt>
              </c:numCache>
            </c:numRef>
          </c:val>
        </c:ser>
        <c:ser>
          <c:idx val="0"/>
          <c:order val="2"/>
          <c:tx>
            <c:strRef>
              <c:f>'NPV2 - ROI'!$A$15</c:f>
              <c:strCache>
                <c:ptCount val="1"/>
                <c:pt idx="0">
                  <c:v>Cummulative Difference</c:v>
                </c:pt>
              </c:strCache>
            </c:strRef>
          </c:tx>
          <c:invertIfNegative val="0"/>
          <c:val>
            <c:numRef>
              <c:f>'NPV2 - ROI'!$B$15:$G$15</c:f>
              <c:numCache>
                <c:formatCode>#,##0.00\ "€"</c:formatCode>
                <c:ptCount val="6"/>
                <c:pt idx="0">
                  <c:v>-26100</c:v>
                </c:pt>
                <c:pt idx="1">
                  <c:v>-42617.857142857138</c:v>
                </c:pt>
                <c:pt idx="2">
                  <c:v>-27471.173469387752</c:v>
                </c:pt>
                <c:pt idx="3">
                  <c:v>8117.8389212827897</c:v>
                </c:pt>
                <c:pt idx="4">
                  <c:v>40656.364535610148</c:v>
                </c:pt>
                <c:pt idx="5">
                  <c:v>90589.927838846881</c:v>
                </c:pt>
              </c:numCache>
            </c:numRef>
          </c:val>
        </c:ser>
        <c:dLbls>
          <c:showLegendKey val="0"/>
          <c:showVal val="0"/>
          <c:showCatName val="0"/>
          <c:showSerName val="0"/>
          <c:showPercent val="0"/>
          <c:showBubbleSize val="0"/>
        </c:dLbls>
        <c:gapWidth val="150"/>
        <c:axId val="113328896"/>
        <c:axId val="113330432"/>
      </c:barChart>
      <c:catAx>
        <c:axId val="113328896"/>
        <c:scaling>
          <c:orientation val="minMax"/>
        </c:scaling>
        <c:delete val="0"/>
        <c:axPos val="b"/>
        <c:majorTickMark val="out"/>
        <c:minorTickMark val="none"/>
        <c:tickLblPos val="nextTo"/>
        <c:crossAx val="113330432"/>
        <c:crosses val="autoZero"/>
        <c:auto val="1"/>
        <c:lblAlgn val="ctr"/>
        <c:lblOffset val="100"/>
        <c:noMultiLvlLbl val="0"/>
      </c:catAx>
      <c:valAx>
        <c:axId val="113330432"/>
        <c:scaling>
          <c:orientation val="minMax"/>
        </c:scaling>
        <c:delete val="0"/>
        <c:axPos val="l"/>
        <c:majorGridlines/>
        <c:numFmt formatCode="#,##0.00\ &quot;€&quot;" sourceLinked="1"/>
        <c:majorTickMark val="out"/>
        <c:minorTickMark val="none"/>
        <c:tickLblPos val="nextTo"/>
        <c:crossAx val="113328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19</xdr:row>
      <xdr:rowOff>28575</xdr:rowOff>
    </xdr:from>
    <xdr:to>
      <xdr:col>5</xdr:col>
      <xdr:colOff>9525</xdr:colOff>
      <xdr:row>20</xdr:row>
      <xdr:rowOff>9525</xdr:rowOff>
    </xdr:to>
    <xdr:pic>
      <xdr:nvPicPr>
        <xdr:cNvPr id="2" name="Picture 13"/>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57525" y="3105150"/>
          <a:ext cx="762000" cy="142875"/>
        </a:xfrm>
        <a:prstGeom prst="rect">
          <a:avLst/>
        </a:prstGeom>
      </xdr:spPr>
    </xdr:pic>
    <xdr:clientData/>
  </xdr:twoCellAnchor>
  <xdr:twoCellAnchor editAs="oneCell">
    <xdr:from>
      <xdr:col>3</xdr:col>
      <xdr:colOff>561975</xdr:colOff>
      <xdr:row>7</xdr:row>
      <xdr:rowOff>57149</xdr:rowOff>
    </xdr:from>
    <xdr:to>
      <xdr:col>5</xdr:col>
      <xdr:colOff>569595</xdr:colOff>
      <xdr:row>10</xdr:row>
      <xdr:rowOff>125729</xdr:rowOff>
    </xdr:to>
    <xdr:pic>
      <xdr:nvPicPr>
        <xdr:cNvPr id="3" name="Picture 1" descr="artist_logo.png"/>
        <xdr:cNvPicPr/>
      </xdr:nvPicPr>
      <xdr:blipFill>
        <a:blip xmlns:r="http://schemas.openxmlformats.org/officeDocument/2006/relationships" r:embed="rId2" cstate="print"/>
        <a:stretch>
          <a:fillRect/>
        </a:stretch>
      </xdr:blipFill>
      <xdr:spPr>
        <a:xfrm>
          <a:off x="2847975" y="1190624"/>
          <a:ext cx="1531620" cy="5543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200024</xdr:colOff>
      <xdr:row>1</xdr:row>
      <xdr:rowOff>100012</xdr:rowOff>
    </xdr:from>
    <xdr:to>
      <xdr:col>18</xdr:col>
      <xdr:colOff>304799</xdr:colOff>
      <xdr:row>41</xdr:row>
      <xdr:rowOff>95250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44</xdr:row>
      <xdr:rowOff>0</xdr:rowOff>
    </xdr:from>
    <xdr:to>
      <xdr:col>18</xdr:col>
      <xdr:colOff>104775</xdr:colOff>
      <xdr:row>71</xdr:row>
      <xdr:rowOff>157163</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161925</xdr:colOff>
      <xdr:row>0</xdr:row>
      <xdr:rowOff>23811</xdr:rowOff>
    </xdr:from>
    <xdr:to>
      <xdr:col>17</xdr:col>
      <xdr:colOff>295275</xdr:colOff>
      <xdr:row>41</xdr:row>
      <xdr:rowOff>161924</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542924</xdr:colOff>
      <xdr:row>3</xdr:row>
      <xdr:rowOff>57149</xdr:rowOff>
    </xdr:from>
    <xdr:to>
      <xdr:col>15</xdr:col>
      <xdr:colOff>571499</xdr:colOff>
      <xdr:row>29</xdr:row>
      <xdr:rowOff>104775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723900</xdr:colOff>
      <xdr:row>6</xdr:row>
      <xdr:rowOff>109537</xdr:rowOff>
    </xdr:from>
    <xdr:to>
      <xdr:col>14</xdr:col>
      <xdr:colOff>723900</xdr:colOff>
      <xdr:row>23</xdr:row>
      <xdr:rowOff>100012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6:J24"/>
  <sheetViews>
    <sheetView tabSelected="1" workbookViewId="0">
      <selection activeCell="B29" sqref="B29"/>
    </sheetView>
  </sheetViews>
  <sheetFormatPr baseColWidth="10" defaultRowHeight="12.75" x14ac:dyDescent="0.2"/>
  <sheetData>
    <row r="6" spans="2:9" x14ac:dyDescent="0.2">
      <c r="B6" s="51" t="s">
        <v>91</v>
      </c>
      <c r="C6" s="52"/>
      <c r="D6" s="52"/>
      <c r="E6" s="52"/>
      <c r="F6" s="52"/>
      <c r="G6" s="52"/>
      <c r="H6" s="52"/>
      <c r="I6" s="53"/>
    </row>
    <row r="7" spans="2:9" x14ac:dyDescent="0.2">
      <c r="B7" s="54"/>
      <c r="C7" s="55"/>
      <c r="D7" s="55"/>
      <c r="E7" s="55"/>
      <c r="F7" s="55"/>
      <c r="G7" s="55"/>
      <c r="H7" s="55"/>
      <c r="I7" s="56"/>
    </row>
    <row r="8" spans="2:9" x14ac:dyDescent="0.2">
      <c r="B8" s="54"/>
      <c r="C8" s="55"/>
      <c r="D8" s="55"/>
      <c r="E8" s="55"/>
      <c r="F8" s="55"/>
      <c r="G8" s="55"/>
      <c r="H8" s="55"/>
      <c r="I8" s="56"/>
    </row>
    <row r="9" spans="2:9" x14ac:dyDescent="0.2">
      <c r="B9" s="54"/>
      <c r="C9" s="55"/>
      <c r="D9" s="55"/>
      <c r="E9" s="55"/>
      <c r="F9" s="55"/>
      <c r="G9" s="55"/>
      <c r="H9" s="55"/>
      <c r="I9" s="56"/>
    </row>
    <row r="10" spans="2:9" x14ac:dyDescent="0.2">
      <c r="B10" s="54"/>
      <c r="C10" s="55"/>
      <c r="D10" s="55"/>
      <c r="E10" s="55"/>
      <c r="F10" s="55"/>
      <c r="G10" s="55"/>
      <c r="H10" s="55"/>
      <c r="I10" s="56"/>
    </row>
    <row r="11" spans="2:9" x14ac:dyDescent="0.2">
      <c r="B11" s="54"/>
      <c r="C11" s="55"/>
      <c r="D11" s="55"/>
      <c r="E11" s="55"/>
      <c r="F11" s="55"/>
      <c r="G11" s="55"/>
      <c r="H11" s="55"/>
      <c r="I11" s="56"/>
    </row>
    <row r="12" spans="2:9" x14ac:dyDescent="0.2">
      <c r="B12" s="54"/>
      <c r="C12" s="55"/>
      <c r="D12" s="55"/>
      <c r="E12" s="55"/>
      <c r="F12" s="55"/>
      <c r="G12" s="55"/>
      <c r="H12" s="55"/>
      <c r="I12" s="56"/>
    </row>
    <row r="13" spans="2:9" x14ac:dyDescent="0.2">
      <c r="B13" s="54"/>
      <c r="C13" s="55"/>
      <c r="D13" s="55"/>
      <c r="E13" s="55"/>
      <c r="F13" s="55"/>
      <c r="G13" s="55"/>
      <c r="H13" s="55"/>
      <c r="I13" s="56"/>
    </row>
    <row r="14" spans="2:9" x14ac:dyDescent="0.2">
      <c r="B14" s="54"/>
      <c r="C14" s="55"/>
      <c r="D14" s="55"/>
      <c r="E14" s="55"/>
      <c r="F14" s="55"/>
      <c r="G14" s="55"/>
      <c r="H14" s="55"/>
      <c r="I14" s="56"/>
    </row>
    <row r="15" spans="2:9" x14ac:dyDescent="0.2">
      <c r="B15" s="54"/>
      <c r="C15" s="55"/>
      <c r="D15" s="55"/>
      <c r="E15" s="55"/>
      <c r="F15" s="55"/>
      <c r="G15" s="55"/>
      <c r="H15" s="55"/>
      <c r="I15" s="56"/>
    </row>
    <row r="16" spans="2:9" x14ac:dyDescent="0.2">
      <c r="B16" s="54"/>
      <c r="C16" s="55"/>
      <c r="D16" s="55"/>
      <c r="E16" s="55"/>
      <c r="F16" s="55"/>
      <c r="G16" s="55"/>
      <c r="H16" s="55"/>
      <c r="I16" s="56"/>
    </row>
    <row r="17" spans="2:10" x14ac:dyDescent="0.2">
      <c r="B17" s="54"/>
      <c r="C17" s="55"/>
      <c r="D17" s="55"/>
      <c r="E17" s="55"/>
      <c r="F17" s="55"/>
      <c r="G17" s="55"/>
      <c r="H17" s="55"/>
      <c r="I17" s="56"/>
    </row>
    <row r="18" spans="2:10" x14ac:dyDescent="0.2">
      <c r="B18" s="57"/>
      <c r="C18" s="58"/>
      <c r="D18" s="58"/>
      <c r="E18" s="58"/>
      <c r="F18" s="58"/>
      <c r="G18" s="58"/>
      <c r="H18" s="58"/>
      <c r="I18" s="59"/>
    </row>
    <row r="24" spans="2:10" ht="15" x14ac:dyDescent="0.25">
      <c r="B24" s="60" t="s">
        <v>92</v>
      </c>
      <c r="C24" s="60"/>
      <c r="D24" s="60"/>
      <c r="E24" s="60"/>
      <c r="F24" s="60"/>
      <c r="G24" s="60"/>
      <c r="H24" s="60"/>
      <c r="I24" s="60"/>
      <c r="J24" s="60"/>
    </row>
  </sheetData>
  <mergeCells count="2">
    <mergeCell ref="B6:I18"/>
    <mergeCell ref="B24:J24"/>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O71"/>
  <sheetViews>
    <sheetView workbookViewId="0">
      <selection sqref="A1:O71"/>
    </sheetView>
  </sheetViews>
  <sheetFormatPr baseColWidth="10" defaultRowHeight="12.75" x14ac:dyDescent="0.2"/>
  <sheetData>
    <row r="1" spans="1:15" x14ac:dyDescent="0.2">
      <c r="A1" s="61" t="s">
        <v>93</v>
      </c>
      <c r="B1" s="61"/>
      <c r="C1" s="61"/>
      <c r="D1" s="61"/>
      <c r="E1" s="61"/>
      <c r="F1" s="61"/>
      <c r="G1" s="61"/>
      <c r="H1" s="61"/>
      <c r="I1" s="61"/>
      <c r="J1" s="61"/>
      <c r="K1" s="61"/>
      <c r="L1" s="61"/>
      <c r="M1" s="61"/>
      <c r="N1" s="61"/>
      <c r="O1" s="61"/>
    </row>
    <row r="2" spans="1:15" x14ac:dyDescent="0.2">
      <c r="A2" s="61"/>
      <c r="B2" s="61"/>
      <c r="C2" s="61"/>
      <c r="D2" s="61"/>
      <c r="E2" s="61"/>
      <c r="F2" s="61"/>
      <c r="G2" s="61"/>
      <c r="H2" s="61"/>
      <c r="I2" s="61"/>
      <c r="J2" s="61"/>
      <c r="K2" s="61"/>
      <c r="L2" s="61"/>
      <c r="M2" s="61"/>
      <c r="N2" s="61"/>
      <c r="O2" s="61"/>
    </row>
    <row r="3" spans="1:15" x14ac:dyDescent="0.2">
      <c r="A3" s="61"/>
      <c r="B3" s="61"/>
      <c r="C3" s="61"/>
      <c r="D3" s="61"/>
      <c r="E3" s="61"/>
      <c r="F3" s="61"/>
      <c r="G3" s="61"/>
      <c r="H3" s="61"/>
      <c r="I3" s="61"/>
      <c r="J3" s="61"/>
      <c r="K3" s="61"/>
      <c r="L3" s="61"/>
      <c r="M3" s="61"/>
      <c r="N3" s="61"/>
      <c r="O3" s="61"/>
    </row>
    <row r="4" spans="1:15" x14ac:dyDescent="0.2">
      <c r="A4" s="61"/>
      <c r="B4" s="61"/>
      <c r="C4" s="61"/>
      <c r="D4" s="61"/>
      <c r="E4" s="61"/>
      <c r="F4" s="61"/>
      <c r="G4" s="61"/>
      <c r="H4" s="61"/>
      <c r="I4" s="61"/>
      <c r="J4" s="61"/>
      <c r="K4" s="61"/>
      <c r="L4" s="61"/>
      <c r="M4" s="61"/>
      <c r="N4" s="61"/>
      <c r="O4" s="61"/>
    </row>
    <row r="5" spans="1:15" x14ac:dyDescent="0.2">
      <c r="A5" s="61"/>
      <c r="B5" s="61"/>
      <c r="C5" s="61"/>
      <c r="D5" s="61"/>
      <c r="E5" s="61"/>
      <c r="F5" s="61"/>
      <c r="G5" s="61"/>
      <c r="H5" s="61"/>
      <c r="I5" s="61"/>
      <c r="J5" s="61"/>
      <c r="K5" s="61"/>
      <c r="L5" s="61"/>
      <c r="M5" s="61"/>
      <c r="N5" s="61"/>
      <c r="O5" s="61"/>
    </row>
    <row r="6" spans="1:15" x14ac:dyDescent="0.2">
      <c r="A6" s="61"/>
      <c r="B6" s="61"/>
      <c r="C6" s="61"/>
      <c r="D6" s="61"/>
      <c r="E6" s="61"/>
      <c r="F6" s="61"/>
      <c r="G6" s="61"/>
      <c r="H6" s="61"/>
      <c r="I6" s="61"/>
      <c r="J6" s="61"/>
      <c r="K6" s="61"/>
      <c r="L6" s="61"/>
      <c r="M6" s="61"/>
      <c r="N6" s="61"/>
      <c r="O6" s="61"/>
    </row>
    <row r="7" spans="1:15" x14ac:dyDescent="0.2">
      <c r="A7" s="61"/>
      <c r="B7" s="61"/>
      <c r="C7" s="61"/>
      <c r="D7" s="61"/>
      <c r="E7" s="61"/>
      <c r="F7" s="61"/>
      <c r="G7" s="61"/>
      <c r="H7" s="61"/>
      <c r="I7" s="61"/>
      <c r="J7" s="61"/>
      <c r="K7" s="61"/>
      <c r="L7" s="61"/>
      <c r="M7" s="61"/>
      <c r="N7" s="61"/>
      <c r="O7" s="61"/>
    </row>
    <row r="8" spans="1:15" x14ac:dyDescent="0.2">
      <c r="A8" s="61"/>
      <c r="B8" s="61"/>
      <c r="C8" s="61"/>
      <c r="D8" s="61"/>
      <c r="E8" s="61"/>
      <c r="F8" s="61"/>
      <c r="G8" s="61"/>
      <c r="H8" s="61"/>
      <c r="I8" s="61"/>
      <c r="J8" s="61"/>
      <c r="K8" s="61"/>
      <c r="L8" s="61"/>
      <c r="M8" s="61"/>
      <c r="N8" s="61"/>
      <c r="O8" s="61"/>
    </row>
    <row r="9" spans="1:15" x14ac:dyDescent="0.2">
      <c r="A9" s="61"/>
      <c r="B9" s="61"/>
      <c r="C9" s="61"/>
      <c r="D9" s="61"/>
      <c r="E9" s="61"/>
      <c r="F9" s="61"/>
      <c r="G9" s="61"/>
      <c r="H9" s="61"/>
      <c r="I9" s="61"/>
      <c r="J9" s="61"/>
      <c r="K9" s="61"/>
      <c r="L9" s="61"/>
      <c r="M9" s="61"/>
      <c r="N9" s="61"/>
      <c r="O9" s="61"/>
    </row>
    <row r="10" spans="1:15" x14ac:dyDescent="0.2">
      <c r="A10" s="61"/>
      <c r="B10" s="61"/>
      <c r="C10" s="61"/>
      <c r="D10" s="61"/>
      <c r="E10" s="61"/>
      <c r="F10" s="61"/>
      <c r="G10" s="61"/>
      <c r="H10" s="61"/>
      <c r="I10" s="61"/>
      <c r="J10" s="61"/>
      <c r="K10" s="61"/>
      <c r="L10" s="61"/>
      <c r="M10" s="61"/>
      <c r="N10" s="61"/>
      <c r="O10" s="61"/>
    </row>
    <row r="11" spans="1:15" x14ac:dyDescent="0.2">
      <c r="A11" s="61"/>
      <c r="B11" s="61"/>
      <c r="C11" s="61"/>
      <c r="D11" s="61"/>
      <c r="E11" s="61"/>
      <c r="F11" s="61"/>
      <c r="G11" s="61"/>
      <c r="H11" s="61"/>
      <c r="I11" s="61"/>
      <c r="J11" s="61"/>
      <c r="K11" s="61"/>
      <c r="L11" s="61"/>
      <c r="M11" s="61"/>
      <c r="N11" s="61"/>
      <c r="O11" s="61"/>
    </row>
    <row r="12" spans="1:15" x14ac:dyDescent="0.2">
      <c r="A12" s="61"/>
      <c r="B12" s="61"/>
      <c r="C12" s="61"/>
      <c r="D12" s="61"/>
      <c r="E12" s="61"/>
      <c r="F12" s="61"/>
      <c r="G12" s="61"/>
      <c r="H12" s="61"/>
      <c r="I12" s="61"/>
      <c r="J12" s="61"/>
      <c r="K12" s="61"/>
      <c r="L12" s="61"/>
      <c r="M12" s="61"/>
      <c r="N12" s="61"/>
      <c r="O12" s="61"/>
    </row>
    <row r="13" spans="1:15" x14ac:dyDescent="0.2">
      <c r="A13" s="61"/>
      <c r="B13" s="61"/>
      <c r="C13" s="61"/>
      <c r="D13" s="61"/>
      <c r="E13" s="61"/>
      <c r="F13" s="61"/>
      <c r="G13" s="61"/>
      <c r="H13" s="61"/>
      <c r="I13" s="61"/>
      <c r="J13" s="61"/>
      <c r="K13" s="61"/>
      <c r="L13" s="61"/>
      <c r="M13" s="61"/>
      <c r="N13" s="61"/>
      <c r="O13" s="61"/>
    </row>
    <row r="14" spans="1:15" x14ac:dyDescent="0.2">
      <c r="A14" s="61"/>
      <c r="B14" s="61"/>
      <c r="C14" s="61"/>
      <c r="D14" s="61"/>
      <c r="E14" s="61"/>
      <c r="F14" s="61"/>
      <c r="G14" s="61"/>
      <c r="H14" s="61"/>
      <c r="I14" s="61"/>
      <c r="J14" s="61"/>
      <c r="K14" s="61"/>
      <c r="L14" s="61"/>
      <c r="M14" s="61"/>
      <c r="N14" s="61"/>
      <c r="O14" s="61"/>
    </row>
    <row r="15" spans="1:15" x14ac:dyDescent="0.2">
      <c r="A15" s="61"/>
      <c r="B15" s="61"/>
      <c r="C15" s="61"/>
      <c r="D15" s="61"/>
      <c r="E15" s="61"/>
      <c r="F15" s="61"/>
      <c r="G15" s="61"/>
      <c r="H15" s="61"/>
      <c r="I15" s="61"/>
      <c r="J15" s="61"/>
      <c r="K15" s="61"/>
      <c r="L15" s="61"/>
      <c r="M15" s="61"/>
      <c r="N15" s="61"/>
      <c r="O15" s="61"/>
    </row>
    <row r="16" spans="1:15" x14ac:dyDescent="0.2">
      <c r="A16" s="61"/>
      <c r="B16" s="61"/>
      <c r="C16" s="61"/>
      <c r="D16" s="61"/>
      <c r="E16" s="61"/>
      <c r="F16" s="61"/>
      <c r="G16" s="61"/>
      <c r="H16" s="61"/>
      <c r="I16" s="61"/>
      <c r="J16" s="61"/>
      <c r="K16" s="61"/>
      <c r="L16" s="61"/>
      <c r="M16" s="61"/>
      <c r="N16" s="61"/>
      <c r="O16" s="61"/>
    </row>
    <row r="17" spans="1:15" x14ac:dyDescent="0.2">
      <c r="A17" s="61"/>
      <c r="B17" s="61"/>
      <c r="C17" s="61"/>
      <c r="D17" s="61"/>
      <c r="E17" s="61"/>
      <c r="F17" s="61"/>
      <c r="G17" s="61"/>
      <c r="H17" s="61"/>
      <c r="I17" s="61"/>
      <c r="J17" s="61"/>
      <c r="K17" s="61"/>
      <c r="L17" s="61"/>
      <c r="M17" s="61"/>
      <c r="N17" s="61"/>
      <c r="O17" s="61"/>
    </row>
    <row r="18" spans="1:15" x14ac:dyDescent="0.2">
      <c r="A18" s="61"/>
      <c r="B18" s="61"/>
      <c r="C18" s="61"/>
      <c r="D18" s="61"/>
      <c r="E18" s="61"/>
      <c r="F18" s="61"/>
      <c r="G18" s="61"/>
      <c r="H18" s="61"/>
      <c r="I18" s="61"/>
      <c r="J18" s="61"/>
      <c r="K18" s="61"/>
      <c r="L18" s="61"/>
      <c r="M18" s="61"/>
      <c r="N18" s="61"/>
      <c r="O18" s="61"/>
    </row>
    <row r="19" spans="1:15" x14ac:dyDescent="0.2">
      <c r="A19" s="61"/>
      <c r="B19" s="61"/>
      <c r="C19" s="61"/>
      <c r="D19" s="61"/>
      <c r="E19" s="61"/>
      <c r="F19" s="61"/>
      <c r="G19" s="61"/>
      <c r="H19" s="61"/>
      <c r="I19" s="61"/>
      <c r="J19" s="61"/>
      <c r="K19" s="61"/>
      <c r="L19" s="61"/>
      <c r="M19" s="61"/>
      <c r="N19" s="61"/>
      <c r="O19" s="61"/>
    </row>
    <row r="20" spans="1:15" x14ac:dyDescent="0.2">
      <c r="A20" s="61"/>
      <c r="B20" s="61"/>
      <c r="C20" s="61"/>
      <c r="D20" s="61"/>
      <c r="E20" s="61"/>
      <c r="F20" s="61"/>
      <c r="G20" s="61"/>
      <c r="H20" s="61"/>
      <c r="I20" s="61"/>
      <c r="J20" s="61"/>
      <c r="K20" s="61"/>
      <c r="L20" s="61"/>
      <c r="M20" s="61"/>
      <c r="N20" s="61"/>
      <c r="O20" s="61"/>
    </row>
    <row r="21" spans="1:15" x14ac:dyDescent="0.2">
      <c r="A21" s="61"/>
      <c r="B21" s="61"/>
      <c r="C21" s="61"/>
      <c r="D21" s="61"/>
      <c r="E21" s="61"/>
      <c r="F21" s="61"/>
      <c r="G21" s="61"/>
      <c r="H21" s="61"/>
      <c r="I21" s="61"/>
      <c r="J21" s="61"/>
      <c r="K21" s="61"/>
      <c r="L21" s="61"/>
      <c r="M21" s="61"/>
      <c r="N21" s="61"/>
      <c r="O21" s="61"/>
    </row>
    <row r="22" spans="1:15" x14ac:dyDescent="0.2">
      <c r="A22" s="61"/>
      <c r="B22" s="61"/>
      <c r="C22" s="61"/>
      <c r="D22" s="61"/>
      <c r="E22" s="61"/>
      <c r="F22" s="61"/>
      <c r="G22" s="61"/>
      <c r="H22" s="61"/>
      <c r="I22" s="61"/>
      <c r="J22" s="61"/>
      <c r="K22" s="61"/>
      <c r="L22" s="61"/>
      <c r="M22" s="61"/>
      <c r="N22" s="61"/>
      <c r="O22" s="61"/>
    </row>
    <row r="23" spans="1:15" x14ac:dyDescent="0.2">
      <c r="A23" s="61"/>
      <c r="B23" s="61"/>
      <c r="C23" s="61"/>
      <c r="D23" s="61"/>
      <c r="E23" s="61"/>
      <c r="F23" s="61"/>
      <c r="G23" s="61"/>
      <c r="H23" s="61"/>
      <c r="I23" s="61"/>
      <c r="J23" s="61"/>
      <c r="K23" s="61"/>
      <c r="L23" s="61"/>
      <c r="M23" s="61"/>
      <c r="N23" s="61"/>
      <c r="O23" s="61"/>
    </row>
    <row r="24" spans="1:15" x14ac:dyDescent="0.2">
      <c r="A24" s="61"/>
      <c r="B24" s="61"/>
      <c r="C24" s="61"/>
      <c r="D24" s="61"/>
      <c r="E24" s="61"/>
      <c r="F24" s="61"/>
      <c r="G24" s="61"/>
      <c r="H24" s="61"/>
      <c r="I24" s="61"/>
      <c r="J24" s="61"/>
      <c r="K24" s="61"/>
      <c r="L24" s="61"/>
      <c r="M24" s="61"/>
      <c r="N24" s="61"/>
      <c r="O24" s="61"/>
    </row>
    <row r="25" spans="1:15" x14ac:dyDescent="0.2">
      <c r="A25" s="61"/>
      <c r="B25" s="61"/>
      <c r="C25" s="61"/>
      <c r="D25" s="61"/>
      <c r="E25" s="61"/>
      <c r="F25" s="61"/>
      <c r="G25" s="61"/>
      <c r="H25" s="61"/>
      <c r="I25" s="61"/>
      <c r="J25" s="61"/>
      <c r="K25" s="61"/>
      <c r="L25" s="61"/>
      <c r="M25" s="61"/>
      <c r="N25" s="61"/>
      <c r="O25" s="61"/>
    </row>
    <row r="26" spans="1:15" x14ac:dyDescent="0.2">
      <c r="A26" s="61"/>
      <c r="B26" s="61"/>
      <c r="C26" s="61"/>
      <c r="D26" s="61"/>
      <c r="E26" s="61"/>
      <c r="F26" s="61"/>
      <c r="G26" s="61"/>
      <c r="H26" s="61"/>
      <c r="I26" s="61"/>
      <c r="J26" s="61"/>
      <c r="K26" s="61"/>
      <c r="L26" s="61"/>
      <c r="M26" s="61"/>
      <c r="N26" s="61"/>
      <c r="O26" s="61"/>
    </row>
    <row r="27" spans="1:15" x14ac:dyDescent="0.2">
      <c r="A27" s="61"/>
      <c r="B27" s="61"/>
      <c r="C27" s="61"/>
      <c r="D27" s="61"/>
      <c r="E27" s="61"/>
      <c r="F27" s="61"/>
      <c r="G27" s="61"/>
      <c r="H27" s="61"/>
      <c r="I27" s="61"/>
      <c r="J27" s="61"/>
      <c r="K27" s="61"/>
      <c r="L27" s="61"/>
      <c r="M27" s="61"/>
      <c r="N27" s="61"/>
      <c r="O27" s="61"/>
    </row>
    <row r="28" spans="1:15" x14ac:dyDescent="0.2">
      <c r="A28" s="61"/>
      <c r="B28" s="61"/>
      <c r="C28" s="61"/>
      <c r="D28" s="61"/>
      <c r="E28" s="61"/>
      <c r="F28" s="61"/>
      <c r="G28" s="61"/>
      <c r="H28" s="61"/>
      <c r="I28" s="61"/>
      <c r="J28" s="61"/>
      <c r="K28" s="61"/>
      <c r="L28" s="61"/>
      <c r="M28" s="61"/>
      <c r="N28" s="61"/>
      <c r="O28" s="61"/>
    </row>
    <row r="29" spans="1:15" x14ac:dyDescent="0.2">
      <c r="A29" s="61"/>
      <c r="B29" s="61"/>
      <c r="C29" s="61"/>
      <c r="D29" s="61"/>
      <c r="E29" s="61"/>
      <c r="F29" s="61"/>
      <c r="G29" s="61"/>
      <c r="H29" s="61"/>
      <c r="I29" s="61"/>
      <c r="J29" s="61"/>
      <c r="K29" s="61"/>
      <c r="L29" s="61"/>
      <c r="M29" s="61"/>
      <c r="N29" s="61"/>
      <c r="O29" s="61"/>
    </row>
    <row r="30" spans="1:15" x14ac:dyDescent="0.2">
      <c r="A30" s="61"/>
      <c r="B30" s="61"/>
      <c r="C30" s="61"/>
      <c r="D30" s="61"/>
      <c r="E30" s="61"/>
      <c r="F30" s="61"/>
      <c r="G30" s="61"/>
      <c r="H30" s="61"/>
      <c r="I30" s="61"/>
      <c r="J30" s="61"/>
      <c r="K30" s="61"/>
      <c r="L30" s="61"/>
      <c r="M30" s="61"/>
      <c r="N30" s="61"/>
      <c r="O30" s="61"/>
    </row>
    <row r="31" spans="1:15" x14ac:dyDescent="0.2">
      <c r="A31" s="61"/>
      <c r="B31" s="61"/>
      <c r="C31" s="61"/>
      <c r="D31" s="61"/>
      <c r="E31" s="61"/>
      <c r="F31" s="61"/>
      <c r="G31" s="61"/>
      <c r="H31" s="61"/>
      <c r="I31" s="61"/>
      <c r="J31" s="61"/>
      <c r="K31" s="61"/>
      <c r="L31" s="61"/>
      <c r="M31" s="61"/>
      <c r="N31" s="61"/>
      <c r="O31" s="61"/>
    </row>
    <row r="32" spans="1:15" x14ac:dyDescent="0.2">
      <c r="A32" s="61"/>
      <c r="B32" s="61"/>
      <c r="C32" s="61"/>
      <c r="D32" s="61"/>
      <c r="E32" s="61"/>
      <c r="F32" s="61"/>
      <c r="G32" s="61"/>
      <c r="H32" s="61"/>
      <c r="I32" s="61"/>
      <c r="J32" s="61"/>
      <c r="K32" s="61"/>
      <c r="L32" s="61"/>
      <c r="M32" s="61"/>
      <c r="N32" s="61"/>
      <c r="O32" s="61"/>
    </row>
    <row r="33" spans="1:15" x14ac:dyDescent="0.2">
      <c r="A33" s="61"/>
      <c r="B33" s="61"/>
      <c r="C33" s="61"/>
      <c r="D33" s="61"/>
      <c r="E33" s="61"/>
      <c r="F33" s="61"/>
      <c r="G33" s="61"/>
      <c r="H33" s="61"/>
      <c r="I33" s="61"/>
      <c r="J33" s="61"/>
      <c r="K33" s="61"/>
      <c r="L33" s="61"/>
      <c r="M33" s="61"/>
      <c r="N33" s="61"/>
      <c r="O33" s="61"/>
    </row>
    <row r="34" spans="1:15" x14ac:dyDescent="0.2">
      <c r="A34" s="61"/>
      <c r="B34" s="61"/>
      <c r="C34" s="61"/>
      <c r="D34" s="61"/>
      <c r="E34" s="61"/>
      <c r="F34" s="61"/>
      <c r="G34" s="61"/>
      <c r="H34" s="61"/>
      <c r="I34" s="61"/>
      <c r="J34" s="61"/>
      <c r="K34" s="61"/>
      <c r="L34" s="61"/>
      <c r="M34" s="61"/>
      <c r="N34" s="61"/>
      <c r="O34" s="61"/>
    </row>
    <row r="35" spans="1:15" x14ac:dyDescent="0.2">
      <c r="A35" s="61"/>
      <c r="B35" s="61"/>
      <c r="C35" s="61"/>
      <c r="D35" s="61"/>
      <c r="E35" s="61"/>
      <c r="F35" s="61"/>
      <c r="G35" s="61"/>
      <c r="H35" s="61"/>
      <c r="I35" s="61"/>
      <c r="J35" s="61"/>
      <c r="K35" s="61"/>
      <c r="L35" s="61"/>
      <c r="M35" s="61"/>
      <c r="N35" s="61"/>
      <c r="O35" s="61"/>
    </row>
    <row r="36" spans="1:15" x14ac:dyDescent="0.2">
      <c r="A36" s="61"/>
      <c r="B36" s="61"/>
      <c r="C36" s="61"/>
      <c r="D36" s="61"/>
      <c r="E36" s="61"/>
      <c r="F36" s="61"/>
      <c r="G36" s="61"/>
      <c r="H36" s="61"/>
      <c r="I36" s="61"/>
      <c r="J36" s="61"/>
      <c r="K36" s="61"/>
      <c r="L36" s="61"/>
      <c r="M36" s="61"/>
      <c r="N36" s="61"/>
      <c r="O36" s="61"/>
    </row>
    <row r="37" spans="1:15" x14ac:dyDescent="0.2">
      <c r="A37" s="61"/>
      <c r="B37" s="61"/>
      <c r="C37" s="61"/>
      <c r="D37" s="61"/>
      <c r="E37" s="61"/>
      <c r="F37" s="61"/>
      <c r="G37" s="61"/>
      <c r="H37" s="61"/>
      <c r="I37" s="61"/>
      <c r="J37" s="61"/>
      <c r="K37" s="61"/>
      <c r="L37" s="61"/>
      <c r="M37" s="61"/>
      <c r="N37" s="61"/>
      <c r="O37" s="61"/>
    </row>
    <row r="38" spans="1:15" x14ac:dyDescent="0.2">
      <c r="A38" s="61"/>
      <c r="B38" s="61"/>
      <c r="C38" s="61"/>
      <c r="D38" s="61"/>
      <c r="E38" s="61"/>
      <c r="F38" s="61"/>
      <c r="G38" s="61"/>
      <c r="H38" s="61"/>
      <c r="I38" s="61"/>
      <c r="J38" s="61"/>
      <c r="K38" s="61"/>
      <c r="L38" s="61"/>
      <c r="M38" s="61"/>
      <c r="N38" s="61"/>
      <c r="O38" s="61"/>
    </row>
    <row r="39" spans="1:15" x14ac:dyDescent="0.2">
      <c r="A39" s="61"/>
      <c r="B39" s="61"/>
      <c r="C39" s="61"/>
      <c r="D39" s="61"/>
      <c r="E39" s="61"/>
      <c r="F39" s="61"/>
      <c r="G39" s="61"/>
      <c r="H39" s="61"/>
      <c r="I39" s="61"/>
      <c r="J39" s="61"/>
      <c r="K39" s="61"/>
      <c r="L39" s="61"/>
      <c r="M39" s="61"/>
      <c r="N39" s="61"/>
      <c r="O39" s="61"/>
    </row>
    <row r="40" spans="1:15" x14ac:dyDescent="0.2">
      <c r="A40" s="61"/>
      <c r="B40" s="61"/>
      <c r="C40" s="61"/>
      <c r="D40" s="61"/>
      <c r="E40" s="61"/>
      <c r="F40" s="61"/>
      <c r="G40" s="61"/>
      <c r="H40" s="61"/>
      <c r="I40" s="61"/>
      <c r="J40" s="61"/>
      <c r="K40" s="61"/>
      <c r="L40" s="61"/>
      <c r="M40" s="61"/>
      <c r="N40" s="61"/>
      <c r="O40" s="61"/>
    </row>
    <row r="41" spans="1:15" x14ac:dyDescent="0.2">
      <c r="A41" s="61"/>
      <c r="B41" s="61"/>
      <c r="C41" s="61"/>
      <c r="D41" s="61"/>
      <c r="E41" s="61"/>
      <c r="F41" s="61"/>
      <c r="G41" s="61"/>
      <c r="H41" s="61"/>
      <c r="I41" s="61"/>
      <c r="J41" s="61"/>
      <c r="K41" s="61"/>
      <c r="L41" s="61"/>
      <c r="M41" s="61"/>
      <c r="N41" s="61"/>
      <c r="O41" s="61"/>
    </row>
    <row r="42" spans="1:15" x14ac:dyDescent="0.2">
      <c r="A42" s="61"/>
      <c r="B42" s="61"/>
      <c r="C42" s="61"/>
      <c r="D42" s="61"/>
      <c r="E42" s="61"/>
      <c r="F42" s="61"/>
      <c r="G42" s="61"/>
      <c r="H42" s="61"/>
      <c r="I42" s="61"/>
      <c r="J42" s="61"/>
      <c r="K42" s="61"/>
      <c r="L42" s="61"/>
      <c r="M42" s="61"/>
      <c r="N42" s="61"/>
      <c r="O42" s="61"/>
    </row>
    <row r="43" spans="1:15" x14ac:dyDescent="0.2">
      <c r="A43" s="61"/>
      <c r="B43" s="61"/>
      <c r="C43" s="61"/>
      <c r="D43" s="61"/>
      <c r="E43" s="61"/>
      <c r="F43" s="61"/>
      <c r="G43" s="61"/>
      <c r="H43" s="61"/>
      <c r="I43" s="61"/>
      <c r="J43" s="61"/>
      <c r="K43" s="61"/>
      <c r="L43" s="61"/>
      <c r="M43" s="61"/>
      <c r="N43" s="61"/>
      <c r="O43" s="61"/>
    </row>
    <row r="44" spans="1:15" x14ac:dyDescent="0.2">
      <c r="A44" s="61"/>
      <c r="B44" s="61"/>
      <c r="C44" s="61"/>
      <c r="D44" s="61"/>
      <c r="E44" s="61"/>
      <c r="F44" s="61"/>
      <c r="G44" s="61"/>
      <c r="H44" s="61"/>
      <c r="I44" s="61"/>
      <c r="J44" s="61"/>
      <c r="K44" s="61"/>
      <c r="L44" s="61"/>
      <c r="M44" s="61"/>
      <c r="N44" s="61"/>
      <c r="O44" s="61"/>
    </row>
    <row r="45" spans="1:15" x14ac:dyDescent="0.2">
      <c r="A45" s="61"/>
      <c r="B45" s="61"/>
      <c r="C45" s="61"/>
      <c r="D45" s="61"/>
      <c r="E45" s="61"/>
      <c r="F45" s="61"/>
      <c r="G45" s="61"/>
      <c r="H45" s="61"/>
      <c r="I45" s="61"/>
      <c r="J45" s="61"/>
      <c r="K45" s="61"/>
      <c r="L45" s="61"/>
      <c r="M45" s="61"/>
      <c r="N45" s="61"/>
      <c r="O45" s="61"/>
    </row>
    <row r="46" spans="1:15" x14ac:dyDescent="0.2">
      <c r="A46" s="61"/>
      <c r="B46" s="61"/>
      <c r="C46" s="61"/>
      <c r="D46" s="61"/>
      <c r="E46" s="61"/>
      <c r="F46" s="61"/>
      <c r="G46" s="61"/>
      <c r="H46" s="61"/>
      <c r="I46" s="61"/>
      <c r="J46" s="61"/>
      <c r="K46" s="61"/>
      <c r="L46" s="61"/>
      <c r="M46" s="61"/>
      <c r="N46" s="61"/>
      <c r="O46" s="61"/>
    </row>
    <row r="47" spans="1:15" x14ac:dyDescent="0.2">
      <c r="A47" s="61"/>
      <c r="B47" s="61"/>
      <c r="C47" s="61"/>
      <c r="D47" s="61"/>
      <c r="E47" s="61"/>
      <c r="F47" s="61"/>
      <c r="G47" s="61"/>
      <c r="H47" s="61"/>
      <c r="I47" s="61"/>
      <c r="J47" s="61"/>
      <c r="K47" s="61"/>
      <c r="L47" s="61"/>
      <c r="M47" s="61"/>
      <c r="N47" s="61"/>
      <c r="O47" s="61"/>
    </row>
    <row r="48" spans="1:15" x14ac:dyDescent="0.2">
      <c r="A48" s="61"/>
      <c r="B48" s="61"/>
      <c r="C48" s="61"/>
      <c r="D48" s="61"/>
      <c r="E48" s="61"/>
      <c r="F48" s="61"/>
      <c r="G48" s="61"/>
      <c r="H48" s="61"/>
      <c r="I48" s="61"/>
      <c r="J48" s="61"/>
      <c r="K48" s="61"/>
      <c r="L48" s="61"/>
      <c r="M48" s="61"/>
      <c r="N48" s="61"/>
      <c r="O48" s="61"/>
    </row>
    <row r="49" spans="1:15" x14ac:dyDescent="0.2">
      <c r="A49" s="61"/>
      <c r="B49" s="61"/>
      <c r="C49" s="61"/>
      <c r="D49" s="61"/>
      <c r="E49" s="61"/>
      <c r="F49" s="61"/>
      <c r="G49" s="61"/>
      <c r="H49" s="61"/>
      <c r="I49" s="61"/>
      <c r="J49" s="61"/>
      <c r="K49" s="61"/>
      <c r="L49" s="61"/>
      <c r="M49" s="61"/>
      <c r="N49" s="61"/>
      <c r="O49" s="61"/>
    </row>
    <row r="50" spans="1:15" x14ac:dyDescent="0.2">
      <c r="A50" s="61"/>
      <c r="B50" s="61"/>
      <c r="C50" s="61"/>
      <c r="D50" s="61"/>
      <c r="E50" s="61"/>
      <c r="F50" s="61"/>
      <c r="G50" s="61"/>
      <c r="H50" s="61"/>
      <c r="I50" s="61"/>
      <c r="J50" s="61"/>
      <c r="K50" s="61"/>
      <c r="L50" s="61"/>
      <c r="M50" s="61"/>
      <c r="N50" s="61"/>
      <c r="O50" s="61"/>
    </row>
    <row r="51" spans="1:15" x14ac:dyDescent="0.2">
      <c r="A51" s="61"/>
      <c r="B51" s="61"/>
      <c r="C51" s="61"/>
      <c r="D51" s="61"/>
      <c r="E51" s="61"/>
      <c r="F51" s="61"/>
      <c r="G51" s="61"/>
      <c r="H51" s="61"/>
      <c r="I51" s="61"/>
      <c r="J51" s="61"/>
      <c r="K51" s="61"/>
      <c r="L51" s="61"/>
      <c r="M51" s="61"/>
      <c r="N51" s="61"/>
      <c r="O51" s="61"/>
    </row>
    <row r="52" spans="1:15" x14ac:dyDescent="0.2">
      <c r="A52" s="61"/>
      <c r="B52" s="61"/>
      <c r="C52" s="61"/>
      <c r="D52" s="61"/>
      <c r="E52" s="61"/>
      <c r="F52" s="61"/>
      <c r="G52" s="61"/>
      <c r="H52" s="61"/>
      <c r="I52" s="61"/>
      <c r="J52" s="61"/>
      <c r="K52" s="61"/>
      <c r="L52" s="61"/>
      <c r="M52" s="61"/>
      <c r="N52" s="61"/>
      <c r="O52" s="61"/>
    </row>
    <row r="53" spans="1:15" x14ac:dyDescent="0.2">
      <c r="A53" s="61"/>
      <c r="B53" s="61"/>
      <c r="C53" s="61"/>
      <c r="D53" s="61"/>
      <c r="E53" s="61"/>
      <c r="F53" s="61"/>
      <c r="G53" s="61"/>
      <c r="H53" s="61"/>
      <c r="I53" s="61"/>
      <c r="J53" s="61"/>
      <c r="K53" s="61"/>
      <c r="L53" s="61"/>
      <c r="M53" s="61"/>
      <c r="N53" s="61"/>
      <c r="O53" s="61"/>
    </row>
    <row r="54" spans="1:15" x14ac:dyDescent="0.2">
      <c r="A54" s="61"/>
      <c r="B54" s="61"/>
      <c r="C54" s="61"/>
      <c r="D54" s="61"/>
      <c r="E54" s="61"/>
      <c r="F54" s="61"/>
      <c r="G54" s="61"/>
      <c r="H54" s="61"/>
      <c r="I54" s="61"/>
      <c r="J54" s="61"/>
      <c r="K54" s="61"/>
      <c r="L54" s="61"/>
      <c r="M54" s="61"/>
      <c r="N54" s="61"/>
      <c r="O54" s="61"/>
    </row>
    <row r="55" spans="1:15" x14ac:dyDescent="0.2">
      <c r="A55" s="61"/>
      <c r="B55" s="61"/>
      <c r="C55" s="61"/>
      <c r="D55" s="61"/>
      <c r="E55" s="61"/>
      <c r="F55" s="61"/>
      <c r="G55" s="61"/>
      <c r="H55" s="61"/>
      <c r="I55" s="61"/>
      <c r="J55" s="61"/>
      <c r="K55" s="61"/>
      <c r="L55" s="61"/>
      <c r="M55" s="61"/>
      <c r="N55" s="61"/>
      <c r="O55" s="61"/>
    </row>
    <row r="56" spans="1:15" x14ac:dyDescent="0.2">
      <c r="A56" s="61"/>
      <c r="B56" s="61"/>
      <c r="C56" s="61"/>
      <c r="D56" s="61"/>
      <c r="E56" s="61"/>
      <c r="F56" s="61"/>
      <c r="G56" s="61"/>
      <c r="H56" s="61"/>
      <c r="I56" s="61"/>
      <c r="J56" s="61"/>
      <c r="K56" s="61"/>
      <c r="L56" s="61"/>
      <c r="M56" s="61"/>
      <c r="N56" s="61"/>
      <c r="O56" s="61"/>
    </row>
    <row r="57" spans="1:15" x14ac:dyDescent="0.2">
      <c r="A57" s="61"/>
      <c r="B57" s="61"/>
      <c r="C57" s="61"/>
      <c r="D57" s="61"/>
      <c r="E57" s="61"/>
      <c r="F57" s="61"/>
      <c r="G57" s="61"/>
      <c r="H57" s="61"/>
      <c r="I57" s="61"/>
      <c r="J57" s="61"/>
      <c r="K57" s="61"/>
      <c r="L57" s="61"/>
      <c r="M57" s="61"/>
      <c r="N57" s="61"/>
      <c r="O57" s="61"/>
    </row>
    <row r="58" spans="1:15" x14ac:dyDescent="0.2">
      <c r="A58" s="61"/>
      <c r="B58" s="61"/>
      <c r="C58" s="61"/>
      <c r="D58" s="61"/>
      <c r="E58" s="61"/>
      <c r="F58" s="61"/>
      <c r="G58" s="61"/>
      <c r="H58" s="61"/>
      <c r="I58" s="61"/>
      <c r="J58" s="61"/>
      <c r="K58" s="61"/>
      <c r="L58" s="61"/>
      <c r="M58" s="61"/>
      <c r="N58" s="61"/>
      <c r="O58" s="61"/>
    </row>
    <row r="59" spans="1:15" x14ac:dyDescent="0.2">
      <c r="A59" s="61"/>
      <c r="B59" s="61"/>
      <c r="C59" s="61"/>
      <c r="D59" s="61"/>
      <c r="E59" s="61"/>
      <c r="F59" s="61"/>
      <c r="G59" s="61"/>
      <c r="H59" s="61"/>
      <c r="I59" s="61"/>
      <c r="J59" s="61"/>
      <c r="K59" s="61"/>
      <c r="L59" s="61"/>
      <c r="M59" s="61"/>
      <c r="N59" s="61"/>
      <c r="O59" s="61"/>
    </row>
    <row r="60" spans="1:15" x14ac:dyDescent="0.2">
      <c r="A60" s="61"/>
      <c r="B60" s="61"/>
      <c r="C60" s="61"/>
      <c r="D60" s="61"/>
      <c r="E60" s="61"/>
      <c r="F60" s="61"/>
      <c r="G60" s="61"/>
      <c r="H60" s="61"/>
      <c r="I60" s="61"/>
      <c r="J60" s="61"/>
      <c r="K60" s="61"/>
      <c r="L60" s="61"/>
      <c r="M60" s="61"/>
      <c r="N60" s="61"/>
      <c r="O60" s="61"/>
    </row>
    <row r="61" spans="1:15" x14ac:dyDescent="0.2">
      <c r="A61" s="61"/>
      <c r="B61" s="61"/>
      <c r="C61" s="61"/>
      <c r="D61" s="61"/>
      <c r="E61" s="61"/>
      <c r="F61" s="61"/>
      <c r="G61" s="61"/>
      <c r="H61" s="61"/>
      <c r="I61" s="61"/>
      <c r="J61" s="61"/>
      <c r="K61" s="61"/>
      <c r="L61" s="61"/>
      <c r="M61" s="61"/>
      <c r="N61" s="61"/>
      <c r="O61" s="61"/>
    </row>
    <row r="62" spans="1:15" x14ac:dyDescent="0.2">
      <c r="A62" s="61"/>
      <c r="B62" s="61"/>
      <c r="C62" s="61"/>
      <c r="D62" s="61"/>
      <c r="E62" s="61"/>
      <c r="F62" s="61"/>
      <c r="G62" s="61"/>
      <c r="H62" s="61"/>
      <c r="I62" s="61"/>
      <c r="J62" s="61"/>
      <c r="K62" s="61"/>
      <c r="L62" s="61"/>
      <c r="M62" s="61"/>
      <c r="N62" s="61"/>
      <c r="O62" s="61"/>
    </row>
    <row r="63" spans="1:15" x14ac:dyDescent="0.2">
      <c r="A63" s="61"/>
      <c r="B63" s="61"/>
      <c r="C63" s="61"/>
      <c r="D63" s="61"/>
      <c r="E63" s="61"/>
      <c r="F63" s="61"/>
      <c r="G63" s="61"/>
      <c r="H63" s="61"/>
      <c r="I63" s="61"/>
      <c r="J63" s="61"/>
      <c r="K63" s="61"/>
      <c r="L63" s="61"/>
      <c r="M63" s="61"/>
      <c r="N63" s="61"/>
      <c r="O63" s="61"/>
    </row>
    <row r="64" spans="1:15" x14ac:dyDescent="0.2">
      <c r="A64" s="61"/>
      <c r="B64" s="61"/>
      <c r="C64" s="61"/>
      <c r="D64" s="61"/>
      <c r="E64" s="61"/>
      <c r="F64" s="61"/>
      <c r="G64" s="61"/>
      <c r="H64" s="61"/>
      <c r="I64" s="61"/>
      <c r="J64" s="61"/>
      <c r="K64" s="61"/>
      <c r="L64" s="61"/>
      <c r="M64" s="61"/>
      <c r="N64" s="61"/>
      <c r="O64" s="61"/>
    </row>
    <row r="65" spans="1:15" x14ac:dyDescent="0.2">
      <c r="A65" s="61"/>
      <c r="B65" s="61"/>
      <c r="C65" s="61"/>
      <c r="D65" s="61"/>
      <c r="E65" s="61"/>
      <c r="F65" s="61"/>
      <c r="G65" s="61"/>
      <c r="H65" s="61"/>
      <c r="I65" s="61"/>
      <c r="J65" s="61"/>
      <c r="K65" s="61"/>
      <c r="L65" s="61"/>
      <c r="M65" s="61"/>
      <c r="N65" s="61"/>
      <c r="O65" s="61"/>
    </row>
    <row r="66" spans="1:15" x14ac:dyDescent="0.2">
      <c r="A66" s="61"/>
      <c r="B66" s="61"/>
      <c r="C66" s="61"/>
      <c r="D66" s="61"/>
      <c r="E66" s="61"/>
      <c r="F66" s="61"/>
      <c r="G66" s="61"/>
      <c r="H66" s="61"/>
      <c r="I66" s="61"/>
      <c r="J66" s="61"/>
      <c r="K66" s="61"/>
      <c r="L66" s="61"/>
      <c r="M66" s="61"/>
      <c r="N66" s="61"/>
      <c r="O66" s="61"/>
    </row>
    <row r="67" spans="1:15" x14ac:dyDescent="0.2">
      <c r="A67" s="61"/>
      <c r="B67" s="61"/>
      <c r="C67" s="61"/>
      <c r="D67" s="61"/>
      <c r="E67" s="61"/>
      <c r="F67" s="61"/>
      <c r="G67" s="61"/>
      <c r="H67" s="61"/>
      <c r="I67" s="61"/>
      <c r="J67" s="61"/>
      <c r="K67" s="61"/>
      <c r="L67" s="61"/>
      <c r="M67" s="61"/>
      <c r="N67" s="61"/>
      <c r="O67" s="61"/>
    </row>
    <row r="68" spans="1:15" x14ac:dyDescent="0.2">
      <c r="A68" s="61"/>
      <c r="B68" s="61"/>
      <c r="C68" s="61"/>
      <c r="D68" s="61"/>
      <c r="E68" s="61"/>
      <c r="F68" s="61"/>
      <c r="G68" s="61"/>
      <c r="H68" s="61"/>
      <c r="I68" s="61"/>
      <c r="J68" s="61"/>
      <c r="K68" s="61"/>
      <c r="L68" s="61"/>
      <c r="M68" s="61"/>
      <c r="N68" s="61"/>
      <c r="O68" s="61"/>
    </row>
    <row r="69" spans="1:15" x14ac:dyDescent="0.2">
      <c r="A69" s="61"/>
      <c r="B69" s="61"/>
      <c r="C69" s="61"/>
      <c r="D69" s="61"/>
      <c r="E69" s="61"/>
      <c r="F69" s="61"/>
      <c r="G69" s="61"/>
      <c r="H69" s="61"/>
      <c r="I69" s="61"/>
      <c r="J69" s="61"/>
      <c r="K69" s="61"/>
      <c r="L69" s="61"/>
      <c r="M69" s="61"/>
      <c r="N69" s="61"/>
      <c r="O69" s="61"/>
    </row>
    <row r="70" spans="1:15" x14ac:dyDescent="0.2">
      <c r="A70" s="61"/>
      <c r="B70" s="61"/>
      <c r="C70" s="61"/>
      <c r="D70" s="61"/>
      <c r="E70" s="61"/>
      <c r="F70" s="61"/>
      <c r="G70" s="61"/>
      <c r="H70" s="61"/>
      <c r="I70" s="61"/>
      <c r="J70" s="61"/>
      <c r="K70" s="61"/>
      <c r="L70" s="61"/>
      <c r="M70" s="61"/>
      <c r="N70" s="61"/>
      <c r="O70" s="61"/>
    </row>
    <row r="71" spans="1:15" x14ac:dyDescent="0.2">
      <c r="A71" s="61"/>
      <c r="B71" s="61"/>
      <c r="C71" s="61"/>
      <c r="D71" s="61"/>
      <c r="E71" s="61"/>
      <c r="F71" s="61"/>
      <c r="G71" s="61"/>
      <c r="H71" s="61"/>
      <c r="I71" s="61"/>
      <c r="J71" s="61"/>
      <c r="K71" s="61"/>
      <c r="L71" s="61"/>
      <c r="M71" s="61"/>
      <c r="N71" s="61"/>
      <c r="O71" s="61"/>
    </row>
  </sheetData>
  <mergeCells count="1">
    <mergeCell ref="A1:O7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42"/>
  <sheetViews>
    <sheetView workbookViewId="0">
      <selection activeCell="A20" sqref="A20"/>
    </sheetView>
  </sheetViews>
  <sheetFormatPr baseColWidth="10" defaultColWidth="9.140625" defaultRowHeight="12.75" x14ac:dyDescent="0.2"/>
  <cols>
    <col min="1" max="1" width="69.85546875" style="17" customWidth="1"/>
    <col min="2" max="2" width="15.7109375" style="17" customWidth="1"/>
    <col min="3" max="3" width="0" style="17" hidden="1" customWidth="1"/>
    <col min="4" max="4" width="100.85546875" style="17" customWidth="1"/>
    <col min="5" max="16384" width="9.140625" style="17"/>
  </cols>
  <sheetData>
    <row r="1" spans="1:4" x14ac:dyDescent="0.2">
      <c r="A1" s="62" t="s">
        <v>13</v>
      </c>
      <c r="B1" s="62"/>
    </row>
    <row r="2" spans="1:4" x14ac:dyDescent="0.2">
      <c r="A2" s="18" t="s">
        <v>19</v>
      </c>
      <c r="B2" s="18" t="s">
        <v>29</v>
      </c>
    </row>
    <row r="3" spans="1:4" x14ac:dyDescent="0.2">
      <c r="A3" s="19" t="s">
        <v>14</v>
      </c>
      <c r="B3" s="20">
        <v>2000</v>
      </c>
    </row>
    <row r="4" spans="1:4" ht="25.5" x14ac:dyDescent="0.2">
      <c r="A4" s="19" t="s">
        <v>15</v>
      </c>
      <c r="B4" s="20">
        <v>2000</v>
      </c>
      <c r="D4" s="16" t="s">
        <v>44</v>
      </c>
    </row>
    <row r="5" spans="1:4" ht="38.25" x14ac:dyDescent="0.2">
      <c r="A5" s="19" t="s">
        <v>36</v>
      </c>
      <c r="B5" s="20">
        <v>4000</v>
      </c>
      <c r="D5" s="16" t="s">
        <v>45</v>
      </c>
    </row>
    <row r="6" spans="1:4" ht="38.25" x14ac:dyDescent="0.2">
      <c r="A6" s="19" t="s">
        <v>37</v>
      </c>
      <c r="B6" s="20">
        <v>3000</v>
      </c>
      <c r="D6" s="16" t="s">
        <v>46</v>
      </c>
    </row>
    <row r="7" spans="1:4" ht="25.5" x14ac:dyDescent="0.2">
      <c r="A7" s="15" t="s">
        <v>42</v>
      </c>
      <c r="B7" s="20">
        <v>1000</v>
      </c>
      <c r="D7" s="16" t="s">
        <v>47</v>
      </c>
    </row>
    <row r="8" spans="1:4" x14ac:dyDescent="0.2">
      <c r="A8" s="22" t="s">
        <v>16</v>
      </c>
      <c r="B8" s="20">
        <v>1000</v>
      </c>
      <c r="D8" s="21" t="s">
        <v>48</v>
      </c>
    </row>
    <row r="9" spans="1:4" x14ac:dyDescent="0.2">
      <c r="A9" s="22" t="s">
        <v>70</v>
      </c>
      <c r="B9" s="20">
        <v>500</v>
      </c>
      <c r="D9" s="21"/>
    </row>
    <row r="10" spans="1:4" x14ac:dyDescent="0.2">
      <c r="A10" s="19" t="s">
        <v>17</v>
      </c>
      <c r="B10" s="20"/>
      <c r="D10" s="21"/>
    </row>
    <row r="11" spans="1:4" x14ac:dyDescent="0.2">
      <c r="A11" s="19" t="s">
        <v>17</v>
      </c>
      <c r="B11" s="20"/>
      <c r="D11" s="16"/>
    </row>
    <row r="12" spans="1:4" x14ac:dyDescent="0.2">
      <c r="A12" s="19" t="s">
        <v>17</v>
      </c>
      <c r="B12" s="20"/>
      <c r="D12" s="16"/>
    </row>
    <row r="13" spans="1:4" x14ac:dyDescent="0.2">
      <c r="A13" s="23" t="s">
        <v>18</v>
      </c>
      <c r="B13" s="24">
        <f>SUM(B3:B12)</f>
        <v>13500</v>
      </c>
      <c r="D13" s="16"/>
    </row>
    <row r="14" spans="1:4" x14ac:dyDescent="0.2">
      <c r="A14" s="25"/>
      <c r="B14" s="25"/>
      <c r="D14" s="16"/>
    </row>
    <row r="15" spans="1:4" x14ac:dyDescent="0.2">
      <c r="A15" s="63" t="s">
        <v>20</v>
      </c>
      <c r="B15" s="63"/>
      <c r="D15" s="16"/>
    </row>
    <row r="16" spans="1:4" x14ac:dyDescent="0.2">
      <c r="A16" s="23" t="s">
        <v>19</v>
      </c>
      <c r="B16" s="18" t="s">
        <v>29</v>
      </c>
      <c r="D16" s="16"/>
    </row>
    <row r="17" spans="1:5" x14ac:dyDescent="0.2">
      <c r="A17" s="19" t="s">
        <v>8</v>
      </c>
      <c r="B17" s="26">
        <v>4000</v>
      </c>
      <c r="D17" s="16" t="s">
        <v>49</v>
      </c>
    </row>
    <row r="18" spans="1:5" ht="25.5" x14ac:dyDescent="0.2">
      <c r="A18" s="19" t="s">
        <v>31</v>
      </c>
      <c r="B18" s="26">
        <v>4000</v>
      </c>
      <c r="D18" s="16" t="s">
        <v>50</v>
      </c>
    </row>
    <row r="19" spans="1:5" x14ac:dyDescent="0.2">
      <c r="A19" s="19" t="s">
        <v>30</v>
      </c>
      <c r="B19" s="26">
        <v>100</v>
      </c>
      <c r="D19" s="16" t="s">
        <v>51</v>
      </c>
    </row>
    <row r="20" spans="1:5" ht="63.75" x14ac:dyDescent="0.2">
      <c r="A20" s="19" t="s">
        <v>21</v>
      </c>
      <c r="B20" s="26">
        <v>1000</v>
      </c>
      <c r="D20" s="16" t="s">
        <v>52</v>
      </c>
    </row>
    <row r="21" spans="1:5" ht="14.25" customHeight="1" x14ac:dyDescent="0.2">
      <c r="A21" s="15" t="s">
        <v>43</v>
      </c>
      <c r="B21" s="26">
        <v>2000</v>
      </c>
      <c r="D21" s="16" t="s">
        <v>54</v>
      </c>
    </row>
    <row r="22" spans="1:5" x14ac:dyDescent="0.2">
      <c r="A22" s="19" t="s">
        <v>17</v>
      </c>
      <c r="B22" s="26"/>
      <c r="D22" s="16"/>
    </row>
    <row r="23" spans="1:5" x14ac:dyDescent="0.2">
      <c r="A23" s="19" t="s">
        <v>17</v>
      </c>
      <c r="B23" s="26"/>
      <c r="D23" s="16"/>
    </row>
    <row r="24" spans="1:5" x14ac:dyDescent="0.2">
      <c r="A24" s="19" t="s">
        <v>17</v>
      </c>
      <c r="B24" s="26"/>
      <c r="D24" s="16"/>
    </row>
    <row r="25" spans="1:5" x14ac:dyDescent="0.2">
      <c r="A25" s="23" t="s">
        <v>22</v>
      </c>
      <c r="B25" s="24">
        <f>SUM(B17:B24)</f>
        <v>11100</v>
      </c>
      <c r="D25" s="16"/>
    </row>
    <row r="26" spans="1:5" x14ac:dyDescent="0.2">
      <c r="A26" s="25"/>
      <c r="B26" s="25"/>
      <c r="D26" s="16"/>
    </row>
    <row r="27" spans="1:5" x14ac:dyDescent="0.2">
      <c r="A27" s="63" t="s">
        <v>23</v>
      </c>
      <c r="B27" s="63"/>
      <c r="D27" s="16"/>
    </row>
    <row r="28" spans="1:5" x14ac:dyDescent="0.2">
      <c r="A28" s="23" t="s">
        <v>19</v>
      </c>
      <c r="B28" s="18" t="s">
        <v>29</v>
      </c>
      <c r="D28" s="16"/>
    </row>
    <row r="29" spans="1:5" ht="38.25" x14ac:dyDescent="0.2">
      <c r="A29" s="19" t="s">
        <v>38</v>
      </c>
      <c r="B29" s="26">
        <v>2000</v>
      </c>
      <c r="D29" s="16" t="s">
        <v>55</v>
      </c>
    </row>
    <row r="30" spans="1:5" ht="25.5" x14ac:dyDescent="0.2">
      <c r="A30" s="19" t="s">
        <v>32</v>
      </c>
      <c r="B30" s="26">
        <v>2000</v>
      </c>
      <c r="D30" s="16" t="s">
        <v>56</v>
      </c>
      <c r="E30" s="21" t="s">
        <v>34</v>
      </c>
    </row>
    <row r="31" spans="1:5" ht="38.25" x14ac:dyDescent="0.2">
      <c r="A31" s="19" t="s">
        <v>33</v>
      </c>
      <c r="B31" s="26">
        <v>0</v>
      </c>
      <c r="D31" s="16" t="s">
        <v>57</v>
      </c>
      <c r="E31" s="21" t="s">
        <v>35</v>
      </c>
    </row>
    <row r="32" spans="1:5" ht="25.5" x14ac:dyDescent="0.2">
      <c r="A32" s="19" t="s">
        <v>39</v>
      </c>
      <c r="B32" s="26">
        <v>2000</v>
      </c>
      <c r="D32" s="16" t="s">
        <v>58</v>
      </c>
    </row>
    <row r="33" spans="1:4" ht="25.5" x14ac:dyDescent="0.2">
      <c r="A33" s="19" t="s">
        <v>40</v>
      </c>
      <c r="B33" s="26">
        <v>1000</v>
      </c>
      <c r="D33" s="16" t="s">
        <v>59</v>
      </c>
    </row>
    <row r="34" spans="1:4" ht="25.5" x14ac:dyDescent="0.2">
      <c r="A34" s="22" t="s">
        <v>41</v>
      </c>
      <c r="B34" s="26">
        <v>3000</v>
      </c>
      <c r="D34" s="16" t="s">
        <v>60</v>
      </c>
    </row>
    <row r="35" spans="1:4" ht="25.5" x14ac:dyDescent="0.2">
      <c r="A35" s="22" t="s">
        <v>53</v>
      </c>
      <c r="B35" s="26">
        <v>2000</v>
      </c>
      <c r="D35" s="16" t="s">
        <v>61</v>
      </c>
    </row>
    <row r="36" spans="1:4" x14ac:dyDescent="0.2">
      <c r="A36" s="19" t="s">
        <v>17</v>
      </c>
      <c r="B36" s="26"/>
      <c r="D36" s="16"/>
    </row>
    <row r="37" spans="1:4" x14ac:dyDescent="0.2">
      <c r="A37" s="19" t="s">
        <v>17</v>
      </c>
      <c r="B37" s="26"/>
      <c r="D37" s="16"/>
    </row>
    <row r="38" spans="1:4" x14ac:dyDescent="0.2">
      <c r="A38" s="19" t="s">
        <v>17</v>
      </c>
      <c r="B38" s="26"/>
      <c r="D38" s="16"/>
    </row>
    <row r="39" spans="1:4" x14ac:dyDescent="0.2">
      <c r="A39" s="19" t="s">
        <v>17</v>
      </c>
      <c r="B39" s="26"/>
      <c r="D39" s="16"/>
    </row>
    <row r="40" spans="1:4" x14ac:dyDescent="0.2">
      <c r="A40" s="23" t="s">
        <v>24</v>
      </c>
      <c r="B40" s="24">
        <f>SUM(B29:B39)</f>
        <v>12000</v>
      </c>
      <c r="D40" s="16"/>
    </row>
    <row r="41" spans="1:4" x14ac:dyDescent="0.2">
      <c r="D41" s="16"/>
    </row>
    <row r="42" spans="1:4" x14ac:dyDescent="0.2">
      <c r="D42" s="16"/>
    </row>
  </sheetData>
  <mergeCells count="3">
    <mergeCell ref="A1:B1"/>
    <mergeCell ref="A15:B15"/>
    <mergeCell ref="A27:B27"/>
  </mergeCells>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43"/>
  <sheetViews>
    <sheetView zoomScaleNormal="100" workbookViewId="0">
      <selection activeCell="C27" sqref="C27"/>
    </sheetView>
  </sheetViews>
  <sheetFormatPr baseColWidth="10" defaultColWidth="9.140625" defaultRowHeight="12.75" x14ac:dyDescent="0.2"/>
  <cols>
    <col min="1" max="1" width="38.85546875" customWidth="1"/>
    <col min="2" max="2" width="11.42578125" bestFit="1" customWidth="1"/>
    <col min="3" max="5" width="10.7109375" bestFit="1" customWidth="1"/>
    <col min="6" max="6" width="11.7109375" bestFit="1" customWidth="1"/>
  </cols>
  <sheetData>
    <row r="1" spans="1:6" x14ac:dyDescent="0.2">
      <c r="A1" s="64" t="s">
        <v>25</v>
      </c>
      <c r="B1" s="64"/>
      <c r="C1" s="64"/>
      <c r="D1" s="64"/>
      <c r="E1" s="64"/>
      <c r="F1" s="64"/>
    </row>
    <row r="2" spans="1:6" x14ac:dyDescent="0.2">
      <c r="A2" s="5" t="s">
        <v>26</v>
      </c>
      <c r="B2" s="5" t="s">
        <v>1</v>
      </c>
      <c r="C2" s="5" t="s">
        <v>2</v>
      </c>
      <c r="D2" s="5" t="s">
        <v>3</v>
      </c>
      <c r="E2" s="5" t="s">
        <v>4</v>
      </c>
      <c r="F2" s="5" t="s">
        <v>5</v>
      </c>
    </row>
    <row r="3" spans="1:6" x14ac:dyDescent="0.2">
      <c r="A3" s="6" t="s">
        <v>8</v>
      </c>
      <c r="B3" s="66">
        <v>7000</v>
      </c>
      <c r="C3" s="3">
        <v>8000</v>
      </c>
      <c r="D3" s="3">
        <v>8000</v>
      </c>
      <c r="E3" s="3">
        <v>8000</v>
      </c>
      <c r="F3" s="3">
        <v>8000</v>
      </c>
    </row>
    <row r="4" spans="1:6" x14ac:dyDescent="0.2">
      <c r="A4" s="27" t="s">
        <v>62</v>
      </c>
      <c r="B4" s="66">
        <v>0</v>
      </c>
      <c r="C4" s="3">
        <v>0</v>
      </c>
      <c r="D4" s="3">
        <v>0</v>
      </c>
      <c r="E4" s="3">
        <v>0</v>
      </c>
      <c r="F4" s="3">
        <v>0</v>
      </c>
    </row>
    <row r="5" spans="1:6" x14ac:dyDescent="0.2">
      <c r="A5" s="27" t="s">
        <v>63</v>
      </c>
      <c r="B5" s="66">
        <v>10000</v>
      </c>
      <c r="C5" s="3">
        <v>10000</v>
      </c>
      <c r="D5" s="3">
        <v>10000</v>
      </c>
      <c r="E5" s="3">
        <v>10000</v>
      </c>
      <c r="F5" s="3">
        <v>100000</v>
      </c>
    </row>
    <row r="6" spans="1:6" x14ac:dyDescent="0.2">
      <c r="A6" s="6" t="s">
        <v>9</v>
      </c>
      <c r="B6" s="66">
        <v>50000</v>
      </c>
      <c r="C6" s="3">
        <v>50000</v>
      </c>
      <c r="D6" s="3">
        <v>50000</v>
      </c>
      <c r="E6" s="3">
        <v>50000</v>
      </c>
      <c r="F6" s="3">
        <v>50000</v>
      </c>
    </row>
    <row r="7" spans="1:6" x14ac:dyDescent="0.2">
      <c r="A7" s="6"/>
      <c r="B7" s="66"/>
      <c r="C7" s="3"/>
      <c r="D7" s="3"/>
      <c r="E7" s="3"/>
      <c r="F7" s="3"/>
    </row>
    <row r="8" spans="1:6" x14ac:dyDescent="0.2">
      <c r="A8" s="6"/>
      <c r="B8" s="66"/>
      <c r="C8" s="3"/>
      <c r="D8" s="3"/>
      <c r="E8" s="3"/>
      <c r="F8" s="3"/>
    </row>
    <row r="9" spans="1:6" x14ac:dyDescent="0.2">
      <c r="A9" s="6"/>
      <c r="B9" s="66"/>
      <c r="C9" s="3"/>
      <c r="D9" s="3"/>
      <c r="E9" s="3"/>
      <c r="F9" s="3"/>
    </row>
    <row r="10" spans="1:6" x14ac:dyDescent="0.2">
      <c r="A10" s="6"/>
      <c r="B10" s="66"/>
      <c r="C10" s="3"/>
      <c r="D10" s="3"/>
      <c r="E10" s="3"/>
      <c r="F10" s="3"/>
    </row>
    <row r="11" spans="1:6" x14ac:dyDescent="0.2">
      <c r="A11" s="4" t="s">
        <v>28</v>
      </c>
      <c r="B11" s="4">
        <f>SUM(B3:B10)</f>
        <v>67000</v>
      </c>
      <c r="C11" s="4">
        <f>SUM(C3:C10)</f>
        <v>68000</v>
      </c>
      <c r="D11" s="4">
        <f>SUM(D3:D10)</f>
        <v>68000</v>
      </c>
      <c r="E11" s="4">
        <f>SUM(E3:E10)</f>
        <v>68000</v>
      </c>
      <c r="F11" s="4">
        <f>SUM(F3:F10)</f>
        <v>158000</v>
      </c>
    </row>
    <row r="12" spans="1:6" x14ac:dyDescent="0.2">
      <c r="A12" s="5" t="s">
        <v>69</v>
      </c>
      <c r="B12" s="5" t="s">
        <v>1</v>
      </c>
      <c r="C12" s="5" t="s">
        <v>2</v>
      </c>
      <c r="D12" s="5" t="s">
        <v>3</v>
      </c>
      <c r="E12" s="5" t="s">
        <v>4</v>
      </c>
      <c r="F12" s="5" t="s">
        <v>5</v>
      </c>
    </row>
    <row r="13" spans="1:6" x14ac:dyDescent="0.2">
      <c r="A13" s="42" t="s">
        <v>84</v>
      </c>
      <c r="B13" s="42">
        <f>SUM(B14:B21)</f>
        <v>11100</v>
      </c>
      <c r="C13" s="42">
        <f t="shared" ref="C13:F13" si="0">SUM(C14:C21)</f>
        <v>0</v>
      </c>
      <c r="D13" s="42">
        <f t="shared" si="0"/>
        <v>0</v>
      </c>
      <c r="E13" s="42">
        <f t="shared" si="0"/>
        <v>0</v>
      </c>
      <c r="F13" s="42">
        <f t="shared" si="0"/>
        <v>0</v>
      </c>
    </row>
    <row r="14" spans="1:6" x14ac:dyDescent="0.2">
      <c r="A14" s="6" t="str">
        <f>'Costs and Benefits'!A17</f>
        <v>Development costs</v>
      </c>
      <c r="B14" s="67">
        <f>'Costs and Benefits'!B17</f>
        <v>4000</v>
      </c>
      <c r="C14" s="47">
        <v>0</v>
      </c>
      <c r="D14" s="47">
        <v>0</v>
      </c>
      <c r="E14" s="47">
        <v>0</v>
      </c>
      <c r="F14" s="47">
        <v>0</v>
      </c>
    </row>
    <row r="15" spans="1:6" x14ac:dyDescent="0.2">
      <c r="A15" s="6" t="str">
        <f>'Costs and Benefits'!A18</f>
        <v>Creation of the new IaaS (in the case of a private cloud)</v>
      </c>
      <c r="B15" s="67">
        <f>'Costs and Benefits'!B18</f>
        <v>4000</v>
      </c>
      <c r="C15" s="47">
        <v>0</v>
      </c>
      <c r="D15" s="47">
        <v>0</v>
      </c>
      <c r="E15" s="47">
        <v>0</v>
      </c>
      <c r="F15" s="47">
        <v>0</v>
      </c>
    </row>
    <row r="16" spans="1:6" x14ac:dyDescent="0.2">
      <c r="A16" s="6" t="str">
        <f>'Costs and Benefits'!A19</f>
        <v>New software licenses</v>
      </c>
      <c r="B16" s="67">
        <f>'Costs and Benefits'!B19</f>
        <v>100</v>
      </c>
      <c r="C16" s="48">
        <v>0</v>
      </c>
      <c r="D16" s="48">
        <v>0</v>
      </c>
      <c r="E16" s="48">
        <v>0</v>
      </c>
      <c r="F16" s="48">
        <v>0</v>
      </c>
    </row>
    <row r="17" spans="1:6" x14ac:dyDescent="0.2">
      <c r="A17" s="6" t="str">
        <f>'Costs and Benefits'!A20</f>
        <v>User training</v>
      </c>
      <c r="B17" s="67">
        <f>'Costs and Benefits'!B20</f>
        <v>1000</v>
      </c>
      <c r="C17" s="47">
        <v>0</v>
      </c>
      <c r="D17" s="47">
        <v>0</v>
      </c>
      <c r="E17" s="47">
        <v>0</v>
      </c>
      <c r="F17" s="47">
        <v>0</v>
      </c>
    </row>
    <row r="18" spans="1:6" x14ac:dyDescent="0.2">
      <c r="A18" s="6" t="str">
        <f>'Costs and Benefits'!A21</f>
        <v>Adequation and institutionalisation of the organisational processes</v>
      </c>
      <c r="B18" s="67">
        <f>'Costs and Benefits'!B21</f>
        <v>2000</v>
      </c>
      <c r="C18" s="47">
        <v>0</v>
      </c>
      <c r="D18" s="47">
        <v>0</v>
      </c>
      <c r="E18" s="47">
        <v>0</v>
      </c>
      <c r="F18" s="47">
        <v>0</v>
      </c>
    </row>
    <row r="19" spans="1:6" x14ac:dyDescent="0.2">
      <c r="A19" s="6" t="str">
        <f>'Costs and Benefits'!A22</f>
        <v>Other</v>
      </c>
      <c r="B19" s="67">
        <f>'Costs and Benefits'!B22</f>
        <v>0</v>
      </c>
      <c r="C19" s="47">
        <v>0</v>
      </c>
      <c r="D19" s="47">
        <v>0</v>
      </c>
      <c r="E19" s="47">
        <v>0</v>
      </c>
      <c r="F19" s="47">
        <v>0</v>
      </c>
    </row>
    <row r="20" spans="1:6" x14ac:dyDescent="0.2">
      <c r="A20" s="6" t="str">
        <f>'Costs and Benefits'!A23</f>
        <v>Other</v>
      </c>
      <c r="B20" s="67">
        <f>'Costs and Benefits'!B23</f>
        <v>0</v>
      </c>
      <c r="C20" s="47">
        <v>0</v>
      </c>
      <c r="D20" s="47">
        <v>0</v>
      </c>
      <c r="E20" s="47">
        <v>0</v>
      </c>
      <c r="F20" s="47">
        <v>0</v>
      </c>
    </row>
    <row r="21" spans="1:6" x14ac:dyDescent="0.2">
      <c r="A21" s="6" t="str">
        <f>'Costs and Benefits'!A24</f>
        <v>Other</v>
      </c>
      <c r="B21" s="67">
        <f>'Costs and Benefits'!B24</f>
        <v>0</v>
      </c>
      <c r="C21" s="47">
        <v>0</v>
      </c>
      <c r="D21" s="47">
        <v>0</v>
      </c>
      <c r="E21" s="47">
        <v>0</v>
      </c>
      <c r="F21" s="47">
        <v>0</v>
      </c>
    </row>
    <row r="22" spans="1:6" x14ac:dyDescent="0.2">
      <c r="A22" s="42" t="s">
        <v>85</v>
      </c>
      <c r="B22" s="42">
        <f>SUM(B23:B32)</f>
        <v>15000</v>
      </c>
      <c r="C22" s="42">
        <f t="shared" ref="C22:F22" si="1">SUM(C23:C32)</f>
        <v>32000</v>
      </c>
      <c r="D22" s="42">
        <f t="shared" si="1"/>
        <v>32000</v>
      </c>
      <c r="E22" s="42">
        <f t="shared" si="1"/>
        <v>32000</v>
      </c>
      <c r="F22" s="42">
        <f t="shared" si="1"/>
        <v>32000</v>
      </c>
    </row>
    <row r="23" spans="1:6" x14ac:dyDescent="0.2">
      <c r="A23" s="3" t="str">
        <f>'Costs and Benefits'!A29</f>
        <v>Application software maintenance and update</v>
      </c>
      <c r="B23" s="66">
        <f>'Costs and Benefits'!B29</f>
        <v>2000</v>
      </c>
      <c r="C23" s="3">
        <v>4000</v>
      </c>
      <c r="D23" s="3">
        <v>4000</v>
      </c>
      <c r="E23" s="3">
        <v>4000</v>
      </c>
      <c r="F23" s="3">
        <v>4000</v>
      </c>
    </row>
    <row r="24" spans="1:6" x14ac:dyDescent="0.2">
      <c r="A24" s="3" t="str">
        <f>'Costs and Benefits'!A30</f>
        <v>IaaS Maintenance (in the case of a private cloud)</v>
      </c>
      <c r="B24" s="66">
        <f>'Costs and Benefits'!B30</f>
        <v>2000</v>
      </c>
      <c r="C24" s="3">
        <v>4000</v>
      </c>
      <c r="D24" s="3">
        <v>4000</v>
      </c>
      <c r="E24" s="3">
        <v>4000</v>
      </c>
      <c r="F24" s="3">
        <v>4000</v>
      </c>
    </row>
    <row r="25" spans="1:6" x14ac:dyDescent="0.2">
      <c r="A25" s="3" t="str">
        <f>'Costs and Benefits'!A31</f>
        <v>Cloud provider (in case of a public cloud provider)</v>
      </c>
      <c r="B25" s="66">
        <f>'Costs and Benefits'!B31</f>
        <v>0</v>
      </c>
      <c r="C25" s="3">
        <f>'Costs and Benefits'!C31</f>
        <v>0</v>
      </c>
      <c r="D25" s="3">
        <v>0</v>
      </c>
      <c r="E25" s="3">
        <v>0</v>
      </c>
      <c r="F25" s="3">
        <v>0</v>
      </c>
    </row>
    <row r="26" spans="1:6" x14ac:dyDescent="0.2">
      <c r="A26" s="3" t="str">
        <f>'Costs and Benefits'!A32</f>
        <v>New application functionalities</v>
      </c>
      <c r="B26" s="66">
        <f>'Costs and Benefits'!B32</f>
        <v>2000</v>
      </c>
      <c r="C26" s="3">
        <v>4000</v>
      </c>
      <c r="D26" s="3">
        <v>4000</v>
      </c>
      <c r="E26" s="3">
        <v>4000</v>
      </c>
      <c r="F26" s="3">
        <v>4000</v>
      </c>
    </row>
    <row r="27" spans="1:6" x14ac:dyDescent="0.2">
      <c r="A27" s="3" t="str">
        <f>'Costs and Benefits'!A33</f>
        <v>Marketing</v>
      </c>
      <c r="B27" s="66">
        <f>'Costs and Benefits'!B33</f>
        <v>1000</v>
      </c>
      <c r="C27" s="3">
        <v>4000</v>
      </c>
      <c r="D27" s="3">
        <v>4000</v>
      </c>
      <c r="E27" s="3">
        <v>4000</v>
      </c>
      <c r="F27" s="3">
        <v>4000</v>
      </c>
    </row>
    <row r="28" spans="1:6" x14ac:dyDescent="0.2">
      <c r="A28" s="3" t="str">
        <f>'Costs and Benefits'!A34</f>
        <v>Helpdesk service</v>
      </c>
      <c r="B28" s="66">
        <v>4000</v>
      </c>
      <c r="C28" s="3">
        <v>2000</v>
      </c>
      <c r="D28" s="3">
        <v>2000</v>
      </c>
      <c r="E28" s="3">
        <v>2000</v>
      </c>
      <c r="F28" s="3">
        <v>2000</v>
      </c>
    </row>
    <row r="29" spans="1:6" x14ac:dyDescent="0.2">
      <c r="A29" s="3" t="str">
        <f>'Costs and Benefits'!A35</f>
        <v>Customer service</v>
      </c>
      <c r="B29" s="66">
        <v>4000</v>
      </c>
      <c r="C29" s="3">
        <v>2000</v>
      </c>
      <c r="D29" s="3">
        <v>2000</v>
      </c>
      <c r="E29" s="3">
        <v>2000</v>
      </c>
      <c r="F29" s="3">
        <v>2000</v>
      </c>
    </row>
    <row r="30" spans="1:6" x14ac:dyDescent="0.2">
      <c r="A30" s="3" t="str">
        <f>'Costs and Benefits'!A36</f>
        <v>Other</v>
      </c>
      <c r="B30" s="66">
        <f>'Costs and Benefits'!B36</f>
        <v>0</v>
      </c>
      <c r="C30" s="3">
        <v>4000</v>
      </c>
      <c r="D30" s="3">
        <v>4000</v>
      </c>
      <c r="E30" s="3">
        <v>4000</v>
      </c>
      <c r="F30" s="3">
        <v>4000</v>
      </c>
    </row>
    <row r="31" spans="1:6" x14ac:dyDescent="0.2">
      <c r="A31" s="3" t="str">
        <f>'Costs and Benefits'!A37</f>
        <v>Other</v>
      </c>
      <c r="B31" s="66">
        <f>'Costs and Benefits'!B37</f>
        <v>0</v>
      </c>
      <c r="C31" s="3">
        <v>4000</v>
      </c>
      <c r="D31" s="3">
        <v>4000</v>
      </c>
      <c r="E31" s="3">
        <v>4000</v>
      </c>
      <c r="F31" s="3">
        <v>4000</v>
      </c>
    </row>
    <row r="32" spans="1:6" x14ac:dyDescent="0.2">
      <c r="A32" s="3" t="str">
        <f>'Costs and Benefits'!A38</f>
        <v>Other</v>
      </c>
      <c r="B32" s="66">
        <f>'Costs and Benefits'!B38</f>
        <v>0</v>
      </c>
      <c r="C32" s="3">
        <v>4000</v>
      </c>
      <c r="D32" s="3">
        <v>4000</v>
      </c>
      <c r="E32" s="3">
        <v>4000</v>
      </c>
      <c r="F32" s="3">
        <v>4000</v>
      </c>
    </row>
    <row r="33" spans="1:6" x14ac:dyDescent="0.2">
      <c r="A33" s="4" t="s">
        <v>27</v>
      </c>
      <c r="B33" s="4">
        <f>SUM(B13,B22)</f>
        <v>26100</v>
      </c>
      <c r="C33" s="4">
        <f t="shared" ref="C33:F33" si="2">SUM(C13,C22)</f>
        <v>32000</v>
      </c>
      <c r="D33" s="4">
        <f t="shared" si="2"/>
        <v>32000</v>
      </c>
      <c r="E33" s="4">
        <f t="shared" si="2"/>
        <v>32000</v>
      </c>
      <c r="F33" s="4">
        <f t="shared" si="2"/>
        <v>32000</v>
      </c>
    </row>
    <row r="34" spans="1:6" x14ac:dyDescent="0.2">
      <c r="A34" s="5" t="s">
        <v>71</v>
      </c>
      <c r="B34" s="5" t="s">
        <v>1</v>
      </c>
      <c r="C34" s="5" t="s">
        <v>2</v>
      </c>
      <c r="D34" s="5" t="s">
        <v>3</v>
      </c>
      <c r="E34" s="5" t="s">
        <v>4</v>
      </c>
      <c r="F34" s="5" t="s">
        <v>5</v>
      </c>
    </row>
    <row r="35" spans="1:6" x14ac:dyDescent="0.2">
      <c r="A35" s="6" t="s">
        <v>8</v>
      </c>
      <c r="B35" s="3">
        <v>300</v>
      </c>
      <c r="C35" s="3">
        <v>0</v>
      </c>
      <c r="D35" s="3">
        <v>0</v>
      </c>
      <c r="E35" s="3">
        <v>0</v>
      </c>
      <c r="F35" s="3">
        <v>0</v>
      </c>
    </row>
    <row r="36" spans="1:6" x14ac:dyDescent="0.2">
      <c r="A36" s="27" t="s">
        <v>63</v>
      </c>
      <c r="B36" s="3">
        <v>10</v>
      </c>
      <c r="C36" s="3">
        <v>20</v>
      </c>
      <c r="D36" s="3">
        <v>30</v>
      </c>
      <c r="E36" s="3">
        <v>40</v>
      </c>
      <c r="F36" s="3">
        <v>50</v>
      </c>
    </row>
    <row r="37" spans="1:6" x14ac:dyDescent="0.2">
      <c r="A37" s="6" t="s">
        <v>9</v>
      </c>
      <c r="B37" s="3">
        <v>0</v>
      </c>
      <c r="C37" s="3">
        <v>15</v>
      </c>
      <c r="D37" s="3">
        <v>4</v>
      </c>
      <c r="E37" s="3">
        <v>4</v>
      </c>
      <c r="F37" s="3">
        <v>4</v>
      </c>
    </row>
    <row r="38" spans="1:6" x14ac:dyDescent="0.2">
      <c r="A38" s="27" t="s">
        <v>66</v>
      </c>
      <c r="B38" s="3">
        <v>0</v>
      </c>
      <c r="C38" s="3">
        <v>15</v>
      </c>
      <c r="D38" s="3">
        <v>4</v>
      </c>
      <c r="E38" s="3">
        <v>4</v>
      </c>
      <c r="F38" s="3">
        <v>4</v>
      </c>
    </row>
    <row r="39" spans="1:6" x14ac:dyDescent="0.2">
      <c r="A39" s="27" t="s">
        <v>67</v>
      </c>
      <c r="B39" s="3"/>
      <c r="C39" s="3"/>
      <c r="D39" s="3"/>
      <c r="E39" s="3"/>
      <c r="F39" s="3"/>
    </row>
    <row r="40" spans="1:6" x14ac:dyDescent="0.2">
      <c r="A40" s="6"/>
      <c r="B40" s="3"/>
      <c r="C40" s="3"/>
      <c r="D40" s="3"/>
      <c r="E40" s="3"/>
      <c r="F40" s="3"/>
    </row>
    <row r="41" spans="1:6" x14ac:dyDescent="0.2">
      <c r="A41" s="6"/>
      <c r="B41" s="3"/>
      <c r="C41" s="3"/>
      <c r="D41" s="3"/>
      <c r="E41" s="3"/>
      <c r="F41" s="3"/>
    </row>
    <row r="42" spans="1:6" x14ac:dyDescent="0.2">
      <c r="A42" s="6"/>
      <c r="B42" s="3"/>
      <c r="C42" s="3"/>
      <c r="D42" s="3"/>
      <c r="E42" s="3"/>
      <c r="F42" s="3"/>
    </row>
    <row r="43" spans="1:6" x14ac:dyDescent="0.2">
      <c r="A43" s="4" t="s">
        <v>27</v>
      </c>
      <c r="B43" s="4">
        <f>SUM(B35:B42)</f>
        <v>310</v>
      </c>
      <c r="C43" s="4">
        <f>SUM(C35:C42)</f>
        <v>50</v>
      </c>
      <c r="D43" s="4">
        <f>SUM(D35:D42)</f>
        <v>38</v>
      </c>
      <c r="E43" s="4">
        <f>SUM(E35:E42)</f>
        <v>48</v>
      </c>
      <c r="F43" s="4">
        <f>SUM(F35:F42)</f>
        <v>58</v>
      </c>
    </row>
  </sheetData>
  <mergeCells count="1">
    <mergeCell ref="A1:F1"/>
  </mergeCells>
  <phoneticPr fontId="0"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49"/>
  <sheetViews>
    <sheetView topLeftCell="A7" workbookViewId="0">
      <selection activeCell="B35" sqref="B35:F36"/>
    </sheetView>
  </sheetViews>
  <sheetFormatPr baseColWidth="10" defaultColWidth="9.140625" defaultRowHeight="12.75" x14ac:dyDescent="0.2"/>
  <cols>
    <col min="1" max="1" width="45.28515625" customWidth="1"/>
    <col min="2" max="2" width="12.28515625" bestFit="1" customWidth="1"/>
    <col min="3" max="6" width="12.42578125" bestFit="1" customWidth="1"/>
  </cols>
  <sheetData>
    <row r="1" spans="1:6" x14ac:dyDescent="0.2">
      <c r="A1" s="64" t="s">
        <v>64</v>
      </c>
      <c r="B1" s="64"/>
      <c r="C1" s="64"/>
      <c r="D1" s="64"/>
      <c r="E1" s="64"/>
      <c r="F1" s="64"/>
    </row>
    <row r="2" spans="1:6" x14ac:dyDescent="0.2">
      <c r="A2" s="28"/>
      <c r="B2" s="28"/>
      <c r="C2" s="28"/>
      <c r="D2" s="28"/>
      <c r="E2" s="28"/>
      <c r="F2" s="28"/>
    </row>
    <row r="3" spans="1:6" x14ac:dyDescent="0.2">
      <c r="A3" s="33"/>
      <c r="B3" s="32"/>
      <c r="C3" s="32"/>
      <c r="D3" s="32"/>
      <c r="E3" s="32"/>
      <c r="F3" s="32"/>
    </row>
    <row r="4" spans="1:6" x14ac:dyDescent="0.2">
      <c r="A4" s="7" t="s">
        <v>0</v>
      </c>
      <c r="B4" s="7" t="s">
        <v>1</v>
      </c>
      <c r="C4" s="7" t="s">
        <v>2</v>
      </c>
      <c r="D4" s="7" t="s">
        <v>3</v>
      </c>
      <c r="E4" s="7" t="s">
        <v>4</v>
      </c>
      <c r="F4" s="7" t="s">
        <v>5</v>
      </c>
    </row>
    <row r="5" spans="1:6" x14ac:dyDescent="0.2">
      <c r="A5" s="19" t="str">
        <f>'Costs and Benefits'!A3</f>
        <v>Cost reduction or avoidance</v>
      </c>
      <c r="B5" s="69">
        <f>'Costs and Benefits'!$B$3</f>
        <v>2000</v>
      </c>
      <c r="C5" s="69">
        <v>4000</v>
      </c>
      <c r="D5" s="69">
        <v>6000</v>
      </c>
      <c r="E5" s="69">
        <v>8000</v>
      </c>
      <c r="F5" s="69">
        <v>10000</v>
      </c>
    </row>
    <row r="6" spans="1:6" ht="15" x14ac:dyDescent="0.2">
      <c r="A6" s="19" t="str">
        <f>'Costs and Benefits'!A4</f>
        <v>Error reduction</v>
      </c>
      <c r="B6" s="70">
        <f>'Costs and Benefits'!$B$4</f>
        <v>2000</v>
      </c>
      <c r="C6" s="71">
        <v>4000</v>
      </c>
      <c r="D6" s="71">
        <v>6000</v>
      </c>
      <c r="E6" s="71">
        <v>7000</v>
      </c>
      <c r="F6" s="71">
        <v>8000</v>
      </c>
    </row>
    <row r="7" spans="1:6" x14ac:dyDescent="0.2">
      <c r="A7" s="19" t="str">
        <f>'Costs and Benefits'!A5</f>
        <v>Increased flexibility to customize solutions</v>
      </c>
      <c r="B7" s="69">
        <f>'Costs and Benefits'!$B$5</f>
        <v>4000</v>
      </c>
      <c r="C7" s="71">
        <v>5000</v>
      </c>
      <c r="D7" s="71">
        <v>5000</v>
      </c>
      <c r="E7" s="71">
        <v>5000</v>
      </c>
      <c r="F7" s="71">
        <v>5000</v>
      </c>
    </row>
    <row r="8" spans="1:6" x14ac:dyDescent="0.2">
      <c r="A8" s="19" t="str">
        <f>'Costs and Benefits'!A6</f>
        <v>Savings for not having to travel to install the solution</v>
      </c>
      <c r="B8" s="69">
        <f>'Costs and Benefits'!$B$6</f>
        <v>3000</v>
      </c>
      <c r="C8" s="71">
        <v>30000</v>
      </c>
      <c r="D8" s="71">
        <v>60000</v>
      </c>
      <c r="E8" s="71">
        <v>60000</v>
      </c>
      <c r="F8" s="71">
        <v>60000</v>
      </c>
    </row>
    <row r="9" spans="1:6" x14ac:dyDescent="0.2">
      <c r="A9" s="19" t="str">
        <f>'Costs and Benefits'!A7</f>
        <v>Savings for not having to maintain several versions of an application for different environments</v>
      </c>
      <c r="B9" s="69">
        <f>'Costs and Benefits'!$B$7</f>
        <v>1000</v>
      </c>
      <c r="C9" s="71">
        <v>3000</v>
      </c>
      <c r="D9" s="71">
        <v>3000</v>
      </c>
      <c r="E9" s="71">
        <v>3000</v>
      </c>
      <c r="F9" s="71">
        <v>3000</v>
      </c>
    </row>
    <row r="10" spans="1:6" x14ac:dyDescent="0.2">
      <c r="A10" s="19" t="str">
        <f>'Costs and Benefits'!A8</f>
        <v>Improvement in management planning and control</v>
      </c>
      <c r="B10" s="69">
        <f>'Costs and Benefits'!$B$8</f>
        <v>1000</v>
      </c>
      <c r="C10" s="71">
        <v>5000</v>
      </c>
      <c r="D10" s="71">
        <v>2000</v>
      </c>
      <c r="E10" s="71">
        <v>200</v>
      </c>
      <c r="F10" s="71">
        <v>2000</v>
      </c>
    </row>
    <row r="11" spans="1:6" x14ac:dyDescent="0.2">
      <c r="A11" s="19" t="str">
        <f>'Costs and Benefits'!A9</f>
        <v>Savings for reusing code</v>
      </c>
      <c r="B11" s="69">
        <f>'Costs and Benefits'!$B$9</f>
        <v>500</v>
      </c>
      <c r="C11" s="71">
        <v>0</v>
      </c>
      <c r="D11" s="71">
        <v>0</v>
      </c>
      <c r="E11" s="71">
        <v>0</v>
      </c>
      <c r="F11" s="71">
        <v>0</v>
      </c>
    </row>
    <row r="12" spans="1:6" x14ac:dyDescent="0.2">
      <c r="A12" s="37"/>
      <c r="B12" s="8"/>
      <c r="C12" s="8"/>
      <c r="D12" s="8"/>
      <c r="E12" s="8"/>
      <c r="F12" s="8"/>
    </row>
    <row r="13" spans="1:6" x14ac:dyDescent="0.2">
      <c r="A13" s="6"/>
      <c r="B13" s="8"/>
      <c r="C13" s="8"/>
      <c r="D13" s="8"/>
      <c r="E13" s="8"/>
      <c r="F13" s="8"/>
    </row>
    <row r="14" spans="1:6" x14ac:dyDescent="0.2">
      <c r="A14" s="9" t="s">
        <v>6</v>
      </c>
      <c r="B14" s="10">
        <f>SUM(B5:B13)</f>
        <v>13500</v>
      </c>
      <c r="C14" s="10">
        <f t="shared" ref="C14:F14" si="0">SUM(C5:C13)</f>
        <v>51000</v>
      </c>
      <c r="D14" s="10">
        <f t="shared" si="0"/>
        <v>82000</v>
      </c>
      <c r="E14" s="10">
        <f t="shared" si="0"/>
        <v>83200</v>
      </c>
      <c r="F14" s="10">
        <f t="shared" si="0"/>
        <v>88000</v>
      </c>
    </row>
    <row r="15" spans="1:6" x14ac:dyDescent="0.2">
      <c r="A15" s="5" t="s">
        <v>7</v>
      </c>
      <c r="B15" s="5" t="s">
        <v>1</v>
      </c>
      <c r="C15" s="5" t="s">
        <v>2</v>
      </c>
      <c r="D15" s="5" t="s">
        <v>3</v>
      </c>
      <c r="E15" s="5" t="s">
        <v>4</v>
      </c>
      <c r="F15" s="5" t="s">
        <v>5</v>
      </c>
    </row>
    <row r="16" spans="1:6" x14ac:dyDescent="0.2">
      <c r="A16" s="43" t="str">
        <f>'Break-Even Analysis'!A13</f>
        <v>One time-costs</v>
      </c>
      <c r="B16" s="43">
        <f>'Break-Even Analysis'!B13</f>
        <v>11100</v>
      </c>
      <c r="C16" s="43">
        <f>'Break-Even Analysis'!C13</f>
        <v>0</v>
      </c>
      <c r="D16" s="43">
        <f>'Break-Even Analysis'!D13</f>
        <v>0</v>
      </c>
      <c r="E16" s="43">
        <f>'Break-Even Analysis'!E13</f>
        <v>0</v>
      </c>
      <c r="F16" s="43">
        <f>'Break-Even Analysis'!F13</f>
        <v>0</v>
      </c>
    </row>
    <row r="17" spans="1:6" x14ac:dyDescent="0.2">
      <c r="A17" s="6" t="str">
        <f>'Break-Even Analysis'!A14</f>
        <v>Development costs</v>
      </c>
      <c r="B17" s="68">
        <f>'Break-Even Analysis'!B14</f>
        <v>4000</v>
      </c>
      <c r="C17" s="46">
        <f>'Break-Even Analysis'!C14</f>
        <v>0</v>
      </c>
      <c r="D17" s="46">
        <f>'Break-Even Analysis'!D14</f>
        <v>0</v>
      </c>
      <c r="E17" s="46">
        <f>'Break-Even Analysis'!E14</f>
        <v>0</v>
      </c>
      <c r="F17" s="46">
        <f>'Break-Even Analysis'!F14</f>
        <v>0</v>
      </c>
    </row>
    <row r="18" spans="1:6" x14ac:dyDescent="0.2">
      <c r="A18" s="6" t="str">
        <f>'Break-Even Analysis'!A15</f>
        <v>Creation of the new IaaS (in the case of a private cloud)</v>
      </c>
      <c r="B18" s="68">
        <f>'Break-Even Analysis'!B15</f>
        <v>4000</v>
      </c>
      <c r="C18" s="46">
        <f>'Break-Even Analysis'!C15</f>
        <v>0</v>
      </c>
      <c r="D18" s="46">
        <f>'Break-Even Analysis'!D15</f>
        <v>0</v>
      </c>
      <c r="E18" s="46">
        <f>'Break-Even Analysis'!E15</f>
        <v>0</v>
      </c>
      <c r="F18" s="46">
        <f>'Break-Even Analysis'!F15</f>
        <v>0</v>
      </c>
    </row>
    <row r="19" spans="1:6" x14ac:dyDescent="0.2">
      <c r="A19" s="6" t="str">
        <f>'Break-Even Analysis'!A16</f>
        <v>New software licenses</v>
      </c>
      <c r="B19" s="68">
        <f>'Break-Even Analysis'!B16</f>
        <v>100</v>
      </c>
      <c r="C19" s="46">
        <f>'Break-Even Analysis'!C16</f>
        <v>0</v>
      </c>
      <c r="D19" s="46">
        <f>'Break-Even Analysis'!D16</f>
        <v>0</v>
      </c>
      <c r="E19" s="46">
        <f>'Break-Even Analysis'!E16</f>
        <v>0</v>
      </c>
      <c r="F19" s="46">
        <f>'Break-Even Analysis'!F16</f>
        <v>0</v>
      </c>
    </row>
    <row r="20" spans="1:6" x14ac:dyDescent="0.2">
      <c r="A20" s="6" t="str">
        <f>'Break-Even Analysis'!A17</f>
        <v>User training</v>
      </c>
      <c r="B20" s="68">
        <f>'Break-Even Analysis'!B17</f>
        <v>1000</v>
      </c>
      <c r="C20" s="46">
        <f>'Break-Even Analysis'!C17</f>
        <v>0</v>
      </c>
      <c r="D20" s="46">
        <f>'Break-Even Analysis'!D17</f>
        <v>0</v>
      </c>
      <c r="E20" s="46">
        <f>'Break-Even Analysis'!E17</f>
        <v>0</v>
      </c>
      <c r="F20" s="46">
        <f>'Break-Even Analysis'!F17</f>
        <v>0</v>
      </c>
    </row>
    <row r="21" spans="1:6" x14ac:dyDescent="0.2">
      <c r="A21" s="6" t="str">
        <f>'Break-Even Analysis'!A18</f>
        <v>Adequation and institutionalisation of the organisational processes</v>
      </c>
      <c r="B21" s="68">
        <f>'Break-Even Analysis'!B18</f>
        <v>2000</v>
      </c>
      <c r="C21" s="46">
        <f>'Break-Even Analysis'!C18</f>
        <v>0</v>
      </c>
      <c r="D21" s="46">
        <f>'Break-Even Analysis'!D18</f>
        <v>0</v>
      </c>
      <c r="E21" s="46">
        <f>'Break-Even Analysis'!E18</f>
        <v>0</v>
      </c>
      <c r="F21" s="46">
        <f>'Break-Even Analysis'!F18</f>
        <v>0</v>
      </c>
    </row>
    <row r="22" spans="1:6" x14ac:dyDescent="0.2">
      <c r="A22" s="6" t="str">
        <f>'Break-Even Analysis'!A19</f>
        <v>Other</v>
      </c>
      <c r="B22" s="68">
        <f>'Break-Even Analysis'!B19</f>
        <v>0</v>
      </c>
      <c r="C22" s="46">
        <f>'Break-Even Analysis'!C19</f>
        <v>0</v>
      </c>
      <c r="D22" s="46">
        <f>'Break-Even Analysis'!D19</f>
        <v>0</v>
      </c>
      <c r="E22" s="46">
        <f>'Break-Even Analysis'!E19</f>
        <v>0</v>
      </c>
      <c r="F22" s="46">
        <f>'Break-Even Analysis'!F19</f>
        <v>0</v>
      </c>
    </row>
    <row r="23" spans="1:6" x14ac:dyDescent="0.2">
      <c r="A23" s="6" t="str">
        <f>'Break-Even Analysis'!A20</f>
        <v>Other</v>
      </c>
      <c r="B23" s="68">
        <f>'Break-Even Analysis'!B20</f>
        <v>0</v>
      </c>
      <c r="C23" s="46">
        <f>'Break-Even Analysis'!C20</f>
        <v>0</v>
      </c>
      <c r="D23" s="46">
        <f>'Break-Even Analysis'!D20</f>
        <v>0</v>
      </c>
      <c r="E23" s="46">
        <f>'Break-Even Analysis'!E20</f>
        <v>0</v>
      </c>
      <c r="F23" s="46">
        <f>'Break-Even Analysis'!F20</f>
        <v>0</v>
      </c>
    </row>
    <row r="24" spans="1:6" x14ac:dyDescent="0.2">
      <c r="A24" s="6" t="str">
        <f>'Break-Even Analysis'!A21</f>
        <v>Other</v>
      </c>
      <c r="B24" s="68">
        <f>'Break-Even Analysis'!B21</f>
        <v>0</v>
      </c>
      <c r="C24" s="46">
        <f>'Break-Even Analysis'!C21</f>
        <v>0</v>
      </c>
      <c r="D24" s="46">
        <f>'Break-Even Analysis'!D21</f>
        <v>0</v>
      </c>
      <c r="E24" s="46">
        <f>'Break-Even Analysis'!E21</f>
        <v>0</v>
      </c>
      <c r="F24" s="46">
        <f>'Break-Even Analysis'!F21</f>
        <v>0</v>
      </c>
    </row>
    <row r="25" spans="1:6" x14ac:dyDescent="0.2">
      <c r="A25" s="43" t="str">
        <f>'Break-Even Analysis'!A22</f>
        <v>Recurring costs</v>
      </c>
      <c r="B25" s="43">
        <f>'Break-Even Analysis'!B22</f>
        <v>15000</v>
      </c>
      <c r="C25" s="43">
        <f>'Break-Even Analysis'!C22</f>
        <v>32000</v>
      </c>
      <c r="D25" s="43">
        <f>'Break-Even Analysis'!D22</f>
        <v>32000</v>
      </c>
      <c r="E25" s="43">
        <f>'Break-Even Analysis'!E22</f>
        <v>32000</v>
      </c>
      <c r="F25" s="43">
        <f>'Break-Even Analysis'!F22</f>
        <v>32000</v>
      </c>
    </row>
    <row r="26" spans="1:6" x14ac:dyDescent="0.2">
      <c r="A26" s="6" t="str">
        <f>'Break-Even Analysis'!A23</f>
        <v>Application software maintenance and update</v>
      </c>
      <c r="B26" s="68">
        <f>'Break-Even Analysis'!B23</f>
        <v>2000</v>
      </c>
      <c r="C26" s="68">
        <f>'Break-Even Analysis'!C23</f>
        <v>4000</v>
      </c>
      <c r="D26" s="68">
        <f>'Break-Even Analysis'!D23</f>
        <v>4000</v>
      </c>
      <c r="E26" s="68">
        <f>'Break-Even Analysis'!E23</f>
        <v>4000</v>
      </c>
      <c r="F26" s="68">
        <f>'Break-Even Analysis'!F23</f>
        <v>4000</v>
      </c>
    </row>
    <row r="27" spans="1:6" x14ac:dyDescent="0.2">
      <c r="A27" s="6" t="str">
        <f>'Break-Even Analysis'!A24</f>
        <v>IaaS Maintenance (in the case of a private cloud)</v>
      </c>
      <c r="B27" s="68">
        <f>'Break-Even Analysis'!B24</f>
        <v>2000</v>
      </c>
      <c r="C27" s="68">
        <f>'Break-Even Analysis'!C24</f>
        <v>4000</v>
      </c>
      <c r="D27" s="68">
        <f>'Break-Even Analysis'!D24</f>
        <v>4000</v>
      </c>
      <c r="E27" s="68">
        <f>'Break-Even Analysis'!E24</f>
        <v>4000</v>
      </c>
      <c r="F27" s="68">
        <f>'Break-Even Analysis'!F24</f>
        <v>4000</v>
      </c>
    </row>
    <row r="28" spans="1:6" x14ac:dyDescent="0.2">
      <c r="A28" s="6" t="str">
        <f>'Break-Even Analysis'!A25</f>
        <v>Cloud provider (in case of a public cloud provider)</v>
      </c>
      <c r="B28" s="67">
        <f>'Break-Even Analysis'!B25</f>
        <v>0</v>
      </c>
      <c r="C28" s="67">
        <f>'Break-Even Analysis'!C25</f>
        <v>0</v>
      </c>
      <c r="D28" s="67">
        <f>'Break-Even Analysis'!D25</f>
        <v>0</v>
      </c>
      <c r="E28" s="67">
        <f>'Break-Even Analysis'!E25</f>
        <v>0</v>
      </c>
      <c r="F28" s="67">
        <f>'Break-Even Analysis'!F25</f>
        <v>0</v>
      </c>
    </row>
    <row r="29" spans="1:6" x14ac:dyDescent="0.2">
      <c r="A29" s="6" t="str">
        <f>'Break-Even Analysis'!A26</f>
        <v>New application functionalities</v>
      </c>
      <c r="B29" s="68">
        <f>'Break-Even Analysis'!B26</f>
        <v>2000</v>
      </c>
      <c r="C29" s="68">
        <f>'Break-Even Analysis'!C26</f>
        <v>4000</v>
      </c>
      <c r="D29" s="68">
        <f>'Break-Even Analysis'!D26</f>
        <v>4000</v>
      </c>
      <c r="E29" s="68">
        <f>'Break-Even Analysis'!E26</f>
        <v>4000</v>
      </c>
      <c r="F29" s="68">
        <f>'Break-Even Analysis'!F26</f>
        <v>4000</v>
      </c>
    </row>
    <row r="30" spans="1:6" x14ac:dyDescent="0.2">
      <c r="A30" s="6" t="str">
        <f>'Break-Even Analysis'!A27</f>
        <v>Marketing</v>
      </c>
      <c r="B30" s="68">
        <f>'Break-Even Analysis'!B27</f>
        <v>1000</v>
      </c>
      <c r="C30" s="68">
        <f>'Break-Even Analysis'!C27</f>
        <v>4000</v>
      </c>
      <c r="D30" s="68">
        <f>'Break-Even Analysis'!D27</f>
        <v>4000</v>
      </c>
      <c r="E30" s="68">
        <f>'Break-Even Analysis'!E27</f>
        <v>4000</v>
      </c>
      <c r="F30" s="68">
        <f>'Break-Even Analysis'!F27</f>
        <v>4000</v>
      </c>
    </row>
    <row r="31" spans="1:6" x14ac:dyDescent="0.2">
      <c r="A31" s="6" t="str">
        <f>'Break-Even Analysis'!A28</f>
        <v>Helpdesk service</v>
      </c>
      <c r="B31" s="68">
        <f>'Break-Even Analysis'!B28</f>
        <v>4000</v>
      </c>
      <c r="C31" s="68">
        <f>'Break-Even Analysis'!C28</f>
        <v>2000</v>
      </c>
      <c r="D31" s="68">
        <f>'Break-Even Analysis'!D28</f>
        <v>2000</v>
      </c>
      <c r="E31" s="68">
        <f>'Break-Even Analysis'!E28</f>
        <v>2000</v>
      </c>
      <c r="F31" s="68">
        <f>'Break-Even Analysis'!F28</f>
        <v>2000</v>
      </c>
    </row>
    <row r="32" spans="1:6" x14ac:dyDescent="0.2">
      <c r="A32" s="6" t="str">
        <f>'Break-Even Analysis'!A29</f>
        <v>Customer service</v>
      </c>
      <c r="B32" s="68">
        <f>'Break-Even Analysis'!B29</f>
        <v>4000</v>
      </c>
      <c r="C32" s="68">
        <f>'Break-Even Analysis'!C29</f>
        <v>2000</v>
      </c>
      <c r="D32" s="68">
        <f>'Break-Even Analysis'!D29</f>
        <v>2000</v>
      </c>
      <c r="E32" s="68">
        <f>'Break-Even Analysis'!E29</f>
        <v>2000</v>
      </c>
      <c r="F32" s="68">
        <f>'Break-Even Analysis'!F29</f>
        <v>2000</v>
      </c>
    </row>
    <row r="33" spans="1:11" x14ac:dyDescent="0.2">
      <c r="A33" s="6" t="str">
        <f>'Break-Even Analysis'!A30</f>
        <v>Other</v>
      </c>
      <c r="B33" s="68">
        <f>'Break-Even Analysis'!B30</f>
        <v>0</v>
      </c>
      <c r="C33" s="68">
        <f>'Break-Even Analysis'!C30</f>
        <v>4000</v>
      </c>
      <c r="D33" s="68">
        <f>'Break-Even Analysis'!D30</f>
        <v>4000</v>
      </c>
      <c r="E33" s="68">
        <f>'Break-Even Analysis'!E30</f>
        <v>4000</v>
      </c>
      <c r="F33" s="68">
        <f>'Break-Even Analysis'!F30</f>
        <v>4000</v>
      </c>
    </row>
    <row r="34" spans="1:11" x14ac:dyDescent="0.2">
      <c r="A34" s="7" t="s">
        <v>10</v>
      </c>
      <c r="B34" s="11">
        <f>SUM(B17:B33)</f>
        <v>41100</v>
      </c>
      <c r="C34" s="11">
        <f>SUM(C17:C33)</f>
        <v>56000</v>
      </c>
      <c r="D34" s="11">
        <f>SUM(D17:D33)</f>
        <v>56000</v>
      </c>
      <c r="E34" s="11">
        <f>SUM(E17:E33)</f>
        <v>56000</v>
      </c>
      <c r="F34" s="11">
        <f>SUM(F17:F33)</f>
        <v>56000</v>
      </c>
    </row>
    <row r="35" spans="1:11" x14ac:dyDescent="0.2">
      <c r="A35" s="6" t="s">
        <v>11</v>
      </c>
      <c r="B35" s="74">
        <f>B14-B34</f>
        <v>-27600</v>
      </c>
      <c r="C35" s="74">
        <f>C14-C34</f>
        <v>-5000</v>
      </c>
      <c r="D35" s="74">
        <f>D14-D34</f>
        <v>26000</v>
      </c>
      <c r="E35" s="74">
        <f>E14-E34</f>
        <v>27200</v>
      </c>
      <c r="F35" s="74">
        <f>F14-F34</f>
        <v>32000</v>
      </c>
    </row>
    <row r="36" spans="1:11" x14ac:dyDescent="0.2">
      <c r="A36" s="6" t="s">
        <v>12</v>
      </c>
      <c r="B36" s="74">
        <f>B35</f>
        <v>-27600</v>
      </c>
      <c r="C36" s="74">
        <f>B36+C35</f>
        <v>-32600</v>
      </c>
      <c r="D36" s="74">
        <f>C36+D35</f>
        <v>-6600</v>
      </c>
      <c r="E36" s="74">
        <f>D36+E35</f>
        <v>20600</v>
      </c>
      <c r="F36" s="74">
        <f>E36+F35</f>
        <v>52600</v>
      </c>
    </row>
    <row r="37" spans="1:11" x14ac:dyDescent="0.2">
      <c r="A37" s="12"/>
      <c r="B37" s="13"/>
      <c r="C37" s="2"/>
      <c r="D37" s="2"/>
      <c r="E37" s="2"/>
      <c r="F37" s="2"/>
    </row>
    <row r="38" spans="1:11" x14ac:dyDescent="0.2">
      <c r="A38" s="30"/>
      <c r="B38" s="1"/>
      <c r="C38" s="1"/>
      <c r="D38" s="1"/>
      <c r="E38" s="1"/>
      <c r="F38" s="1"/>
    </row>
    <row r="39" spans="1:11" x14ac:dyDescent="0.2">
      <c r="A39" s="14"/>
      <c r="B39" s="31"/>
    </row>
    <row r="41" spans="1:11" x14ac:dyDescent="0.2">
      <c r="A41" s="7" t="s">
        <v>68</v>
      </c>
      <c r="B41" s="35">
        <f>IF(B36&gt;0,"N/A", IF(C36&gt;0,1+ABS(B36)/C35,IF(D36&gt;0,2+ABS(C36)/D35,IF(E36&gt;0,3+ABS(D36)/E35,IF(F36&gt;0,4+ABS(E36)/F35,"N/A")))))</f>
        <v>3.2426470588235294</v>
      </c>
      <c r="C41" s="14" t="s">
        <v>65</v>
      </c>
    </row>
    <row r="42" spans="1:11" x14ac:dyDescent="0.2">
      <c r="A42" s="14"/>
      <c r="B42" s="34"/>
    </row>
    <row r="43" spans="1:11" x14ac:dyDescent="0.2">
      <c r="B43" s="14"/>
    </row>
    <row r="45" spans="1:11" x14ac:dyDescent="0.2">
      <c r="H45" s="29"/>
      <c r="I45" s="29"/>
      <c r="J45" s="29"/>
      <c r="K45" s="29"/>
    </row>
    <row r="46" spans="1:11" x14ac:dyDescent="0.2">
      <c r="H46" s="29"/>
      <c r="I46" s="29"/>
      <c r="J46" s="29"/>
      <c r="K46" s="29"/>
    </row>
    <row r="47" spans="1:11" x14ac:dyDescent="0.2">
      <c r="H47" s="29"/>
      <c r="I47" s="29"/>
      <c r="J47" s="29"/>
      <c r="K47" s="29"/>
    </row>
    <row r="48" spans="1:11" x14ac:dyDescent="0.2">
      <c r="H48" s="29"/>
      <c r="I48" s="29"/>
      <c r="J48" s="29"/>
      <c r="K48" s="29"/>
    </row>
    <row r="49" spans="8:11" x14ac:dyDescent="0.2">
      <c r="H49" s="29"/>
      <c r="I49" s="29"/>
      <c r="J49" s="29"/>
      <c r="K49" s="29"/>
    </row>
  </sheetData>
  <mergeCells count="1">
    <mergeCell ref="A1:F1"/>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9"/>
  <sheetViews>
    <sheetView topLeftCell="A10" workbookViewId="0">
      <selection activeCell="B36" sqref="B36:F39"/>
    </sheetView>
  </sheetViews>
  <sheetFormatPr baseColWidth="10" defaultRowHeight="12.75" x14ac:dyDescent="0.2"/>
  <cols>
    <col min="1" max="1" width="33.42578125" customWidth="1"/>
    <col min="2" max="2" width="17.5703125" customWidth="1"/>
    <col min="3" max="3" width="15.28515625" customWidth="1"/>
    <col min="4" max="4" width="16.5703125" customWidth="1"/>
    <col min="5" max="5" width="16.7109375" customWidth="1"/>
    <col min="6" max="6" width="14.7109375" customWidth="1"/>
  </cols>
  <sheetData>
    <row r="1" spans="1:6" x14ac:dyDescent="0.2">
      <c r="A1" s="64" t="s">
        <v>74</v>
      </c>
      <c r="B1" s="64"/>
      <c r="C1" s="64"/>
      <c r="D1" s="64"/>
      <c r="E1" s="64"/>
      <c r="F1" s="64"/>
    </row>
    <row r="2" spans="1:6" x14ac:dyDescent="0.2">
      <c r="A2" s="7" t="s">
        <v>0</v>
      </c>
      <c r="B2" s="7" t="s">
        <v>1</v>
      </c>
      <c r="C2" s="7" t="s">
        <v>2</v>
      </c>
      <c r="D2" s="7" t="s">
        <v>3</v>
      </c>
      <c r="E2" s="7" t="s">
        <v>4</v>
      </c>
      <c r="F2" s="7" t="s">
        <v>5</v>
      </c>
    </row>
    <row r="3" spans="1:6" x14ac:dyDescent="0.2">
      <c r="A3" s="36" t="str">
        <f>'Payback Analysis'!A5</f>
        <v>Cost reduction or avoidance</v>
      </c>
      <c r="B3" s="73">
        <f>'Payback Analysis'!B5</f>
        <v>2000</v>
      </c>
      <c r="C3" s="73">
        <f>'Payback Analysis'!C5</f>
        <v>4000</v>
      </c>
      <c r="D3" s="73">
        <f>'Payback Analysis'!D5</f>
        <v>6000</v>
      </c>
      <c r="E3" s="73">
        <f>'Payback Analysis'!E5</f>
        <v>8000</v>
      </c>
      <c r="F3" s="73">
        <f>'Payback Analysis'!F5</f>
        <v>10000</v>
      </c>
    </row>
    <row r="4" spans="1:6" x14ac:dyDescent="0.2">
      <c r="A4" s="36" t="str">
        <f>'Payback Analysis'!A6</f>
        <v>Error reduction</v>
      </c>
      <c r="B4" s="73">
        <f>'Payback Analysis'!B6</f>
        <v>2000</v>
      </c>
      <c r="C4" s="73">
        <f>'Payback Analysis'!C6</f>
        <v>4000</v>
      </c>
      <c r="D4" s="73">
        <f>'Payback Analysis'!D6</f>
        <v>6000</v>
      </c>
      <c r="E4" s="73">
        <f>'Payback Analysis'!E6</f>
        <v>7000</v>
      </c>
      <c r="F4" s="73">
        <f>'Payback Analysis'!F6</f>
        <v>8000</v>
      </c>
    </row>
    <row r="5" spans="1:6" x14ac:dyDescent="0.2">
      <c r="A5" s="36" t="str">
        <f>'Payback Analysis'!A7</f>
        <v>Increased flexibility to customize solutions</v>
      </c>
      <c r="B5" s="73">
        <f>'Payback Analysis'!B7</f>
        <v>4000</v>
      </c>
      <c r="C5" s="73">
        <f>'Payback Analysis'!C7</f>
        <v>5000</v>
      </c>
      <c r="D5" s="73">
        <f>'Payback Analysis'!D7</f>
        <v>5000</v>
      </c>
      <c r="E5" s="73">
        <f>'Payback Analysis'!E7</f>
        <v>5000</v>
      </c>
      <c r="F5" s="73">
        <f>'Payback Analysis'!F7</f>
        <v>5000</v>
      </c>
    </row>
    <row r="6" spans="1:6" x14ac:dyDescent="0.2">
      <c r="A6" s="36" t="str">
        <f>'Payback Analysis'!A8</f>
        <v>Savings for not having to travel to install the solution</v>
      </c>
      <c r="B6" s="73">
        <f>'Payback Analysis'!B8</f>
        <v>3000</v>
      </c>
      <c r="C6" s="73">
        <f>'Payback Analysis'!C8</f>
        <v>30000</v>
      </c>
      <c r="D6" s="73">
        <f>'Payback Analysis'!D8</f>
        <v>60000</v>
      </c>
      <c r="E6" s="73">
        <f>'Payback Analysis'!E8</f>
        <v>60000</v>
      </c>
      <c r="F6" s="73">
        <f>'Payback Analysis'!F8</f>
        <v>60000</v>
      </c>
    </row>
    <row r="7" spans="1:6" x14ac:dyDescent="0.2">
      <c r="A7" s="36" t="str">
        <f>'Payback Analysis'!A9</f>
        <v>Savings for not having to maintain several versions of an application for different environments</v>
      </c>
      <c r="B7" s="73">
        <f>'Payback Analysis'!B9</f>
        <v>1000</v>
      </c>
      <c r="C7" s="73">
        <f>'Payback Analysis'!C9</f>
        <v>3000</v>
      </c>
      <c r="D7" s="73">
        <f>'Payback Analysis'!D9</f>
        <v>3000</v>
      </c>
      <c r="E7" s="73">
        <f>'Payback Analysis'!E9</f>
        <v>3000</v>
      </c>
      <c r="F7" s="73">
        <f>'Payback Analysis'!F9</f>
        <v>3000</v>
      </c>
    </row>
    <row r="8" spans="1:6" x14ac:dyDescent="0.2">
      <c r="A8" s="36" t="str">
        <f>'Payback Analysis'!A10</f>
        <v>Improvement in management planning and control</v>
      </c>
      <c r="B8" s="73">
        <f>'Payback Analysis'!B10</f>
        <v>1000</v>
      </c>
      <c r="C8" s="73">
        <f>'Payback Analysis'!C10</f>
        <v>5000</v>
      </c>
      <c r="D8" s="73">
        <f>'Payback Analysis'!D10</f>
        <v>2000</v>
      </c>
      <c r="E8" s="73">
        <f>'Payback Analysis'!E10</f>
        <v>200</v>
      </c>
      <c r="F8" s="73">
        <f>'Payback Analysis'!F10</f>
        <v>2000</v>
      </c>
    </row>
    <row r="9" spans="1:6" x14ac:dyDescent="0.2">
      <c r="A9" s="36" t="str">
        <f>'Payback Analysis'!A11</f>
        <v>Savings for reusing code</v>
      </c>
      <c r="B9" s="73">
        <f>'Payback Analysis'!B11</f>
        <v>500</v>
      </c>
      <c r="C9" s="73">
        <f>'Payback Analysis'!C11</f>
        <v>0</v>
      </c>
      <c r="D9" s="73">
        <f>'Payback Analysis'!D11</f>
        <v>0</v>
      </c>
      <c r="E9" s="73">
        <f>'Payback Analysis'!E11</f>
        <v>0</v>
      </c>
      <c r="F9" s="73">
        <f>'Payback Analysis'!F11</f>
        <v>0</v>
      </c>
    </row>
    <row r="10" spans="1:6" x14ac:dyDescent="0.2">
      <c r="A10" s="38">
        <f>'Payback Analysis'!A12</f>
        <v>0</v>
      </c>
      <c r="B10" s="73">
        <f>'Payback Analysis'!B12</f>
        <v>0</v>
      </c>
      <c r="C10" s="73">
        <f>'Payback Analysis'!C12</f>
        <v>0</v>
      </c>
      <c r="D10" s="73">
        <f>'Payback Analysis'!D12</f>
        <v>0</v>
      </c>
      <c r="E10" s="73">
        <f>'Payback Analysis'!E12</f>
        <v>0</v>
      </c>
      <c r="F10" s="73">
        <f>'Payback Analysis'!F12</f>
        <v>0</v>
      </c>
    </row>
    <row r="11" spans="1:6" x14ac:dyDescent="0.2">
      <c r="A11" s="38">
        <f>'Payback Analysis'!A13</f>
        <v>0</v>
      </c>
      <c r="B11" s="73">
        <f>'Payback Analysis'!B13</f>
        <v>0</v>
      </c>
      <c r="C11" s="73">
        <f>'Payback Analysis'!C13</f>
        <v>0</v>
      </c>
      <c r="D11" s="73">
        <f>'Payback Analysis'!D13</f>
        <v>0</v>
      </c>
      <c r="E11" s="73">
        <f>'Payback Analysis'!E13</f>
        <v>0</v>
      </c>
      <c r="F11" s="73">
        <f>'Payback Analysis'!F13</f>
        <v>0</v>
      </c>
    </row>
    <row r="12" spans="1:6" x14ac:dyDescent="0.2">
      <c r="A12" s="9" t="s">
        <v>6</v>
      </c>
      <c r="B12" s="10">
        <f>SUM(B3:B11)</f>
        <v>13500</v>
      </c>
      <c r="C12" s="10">
        <f>SUM(C3:C11)</f>
        <v>51000</v>
      </c>
      <c r="D12" s="10">
        <f>SUM(D3:D11)</f>
        <v>82000</v>
      </c>
      <c r="E12" s="10">
        <f>SUM(E3:E11)</f>
        <v>83200</v>
      </c>
      <c r="F12" s="10">
        <f>SUM(F3:F11)</f>
        <v>88000</v>
      </c>
    </row>
    <row r="13" spans="1:6" x14ac:dyDescent="0.2">
      <c r="A13" s="5" t="s">
        <v>7</v>
      </c>
      <c r="B13" s="5" t="s">
        <v>1</v>
      </c>
      <c r="C13" s="5" t="s">
        <v>2</v>
      </c>
      <c r="D13" s="5" t="s">
        <v>3</v>
      </c>
      <c r="E13" s="5" t="s">
        <v>4</v>
      </c>
      <c r="F13" s="5" t="s">
        <v>5</v>
      </c>
    </row>
    <row r="14" spans="1:6" x14ac:dyDescent="0.2">
      <c r="A14" s="43" t="s">
        <v>87</v>
      </c>
      <c r="B14" s="43"/>
      <c r="C14" s="43"/>
      <c r="D14" s="43"/>
      <c r="E14" s="43"/>
      <c r="F14" s="43"/>
    </row>
    <row r="15" spans="1:6" x14ac:dyDescent="0.2">
      <c r="A15" s="6" t="str">
        <f>'Payback Analysis'!A17</f>
        <v>Development costs</v>
      </c>
      <c r="B15" s="67">
        <f>'Payback Analysis'!B17</f>
        <v>4000</v>
      </c>
      <c r="C15" s="50">
        <f>'Payback Analysis'!C17</f>
        <v>0</v>
      </c>
      <c r="D15" s="50">
        <f>'Payback Analysis'!D17</f>
        <v>0</v>
      </c>
      <c r="E15" s="50">
        <f>'Payback Analysis'!E17</f>
        <v>0</v>
      </c>
      <c r="F15" s="50">
        <f>'Payback Analysis'!F17</f>
        <v>0</v>
      </c>
    </row>
    <row r="16" spans="1:6" x14ac:dyDescent="0.2">
      <c r="A16" s="6" t="str">
        <f>'Payback Analysis'!A18</f>
        <v>Creation of the new IaaS (in the case of a private cloud)</v>
      </c>
      <c r="B16" s="67">
        <f>'Payback Analysis'!B18</f>
        <v>4000</v>
      </c>
      <c r="C16" s="50">
        <f>'Payback Analysis'!C18</f>
        <v>0</v>
      </c>
      <c r="D16" s="50">
        <f>'Payback Analysis'!D18</f>
        <v>0</v>
      </c>
      <c r="E16" s="50">
        <f>'Payback Analysis'!E18</f>
        <v>0</v>
      </c>
      <c r="F16" s="50">
        <f>'Payback Analysis'!F18</f>
        <v>0</v>
      </c>
    </row>
    <row r="17" spans="1:6" x14ac:dyDescent="0.2">
      <c r="A17" s="6" t="str">
        <f>'Payback Analysis'!A19</f>
        <v>New software licenses</v>
      </c>
      <c r="B17" s="67">
        <f>'Payback Analysis'!B19</f>
        <v>100</v>
      </c>
      <c r="C17" s="50">
        <f>'Payback Analysis'!C19</f>
        <v>0</v>
      </c>
      <c r="D17" s="50">
        <f>'Payback Analysis'!D19</f>
        <v>0</v>
      </c>
      <c r="E17" s="50">
        <f>'Payback Analysis'!E19</f>
        <v>0</v>
      </c>
      <c r="F17" s="50">
        <f>'Payback Analysis'!F19</f>
        <v>0</v>
      </c>
    </row>
    <row r="18" spans="1:6" x14ac:dyDescent="0.2">
      <c r="A18" s="6" t="str">
        <f>'Payback Analysis'!A20</f>
        <v>User training</v>
      </c>
      <c r="B18" s="67">
        <f>'Payback Analysis'!B20</f>
        <v>1000</v>
      </c>
      <c r="C18" s="50">
        <f>'Payback Analysis'!C20</f>
        <v>0</v>
      </c>
      <c r="D18" s="50">
        <f>'Payback Analysis'!D20</f>
        <v>0</v>
      </c>
      <c r="E18" s="50">
        <f>'Payback Analysis'!E20</f>
        <v>0</v>
      </c>
      <c r="F18" s="50">
        <f>'Payback Analysis'!F20</f>
        <v>0</v>
      </c>
    </row>
    <row r="19" spans="1:6" x14ac:dyDescent="0.2">
      <c r="A19" s="6" t="str">
        <f>'Payback Analysis'!A21</f>
        <v>Adequation and institutionalisation of the organisational processes</v>
      </c>
      <c r="B19" s="67">
        <f>'Payback Analysis'!B21</f>
        <v>2000</v>
      </c>
      <c r="C19" s="50">
        <f>'Payback Analysis'!C21</f>
        <v>0</v>
      </c>
      <c r="D19" s="50">
        <f>'Payback Analysis'!D21</f>
        <v>0</v>
      </c>
      <c r="E19" s="50">
        <f>'Payback Analysis'!E21</f>
        <v>0</v>
      </c>
      <c r="F19" s="50">
        <f>'Payback Analysis'!F21</f>
        <v>0</v>
      </c>
    </row>
    <row r="20" spans="1:6" x14ac:dyDescent="0.2">
      <c r="A20" s="6" t="str">
        <f>'Payback Analysis'!A22</f>
        <v>Other</v>
      </c>
      <c r="B20" s="67">
        <f>'Payback Analysis'!B22</f>
        <v>0</v>
      </c>
      <c r="C20" s="50">
        <f>'Payback Analysis'!C22</f>
        <v>0</v>
      </c>
      <c r="D20" s="50">
        <f>'Payback Analysis'!D22</f>
        <v>0</v>
      </c>
      <c r="E20" s="50">
        <f>'Payback Analysis'!E22</f>
        <v>0</v>
      </c>
      <c r="F20" s="50">
        <f>'Payback Analysis'!F22</f>
        <v>0</v>
      </c>
    </row>
    <row r="21" spans="1:6" x14ac:dyDescent="0.2">
      <c r="A21" s="6" t="str">
        <f>'Payback Analysis'!A23</f>
        <v>Other</v>
      </c>
      <c r="B21" s="67">
        <f>'Payback Analysis'!B23</f>
        <v>0</v>
      </c>
      <c r="C21" s="50">
        <f>'Payback Analysis'!C23</f>
        <v>0</v>
      </c>
      <c r="D21" s="50">
        <f>'Payback Analysis'!D23</f>
        <v>0</v>
      </c>
      <c r="E21" s="50">
        <f>'Payback Analysis'!E23</f>
        <v>0</v>
      </c>
      <c r="F21" s="50">
        <f>'Payback Analysis'!F23</f>
        <v>0</v>
      </c>
    </row>
    <row r="22" spans="1:6" x14ac:dyDescent="0.2">
      <c r="A22" s="6" t="str">
        <f>'Payback Analysis'!A24</f>
        <v>Other</v>
      </c>
      <c r="B22" s="67">
        <f>'Payback Analysis'!B24</f>
        <v>0</v>
      </c>
      <c r="C22" s="50">
        <f>'Payback Analysis'!C24</f>
        <v>0</v>
      </c>
      <c r="D22" s="50">
        <f>'Payback Analysis'!D24</f>
        <v>0</v>
      </c>
      <c r="E22" s="50">
        <f>'Payback Analysis'!E24</f>
        <v>0</v>
      </c>
      <c r="F22" s="50">
        <f>'Payback Analysis'!F24</f>
        <v>0</v>
      </c>
    </row>
    <row r="23" spans="1:6" x14ac:dyDescent="0.2">
      <c r="A23" s="43" t="s">
        <v>85</v>
      </c>
      <c r="B23" s="43" t="s">
        <v>85</v>
      </c>
      <c r="C23" s="43" t="s">
        <v>85</v>
      </c>
      <c r="D23" s="43" t="s">
        <v>85</v>
      </c>
      <c r="E23" s="43" t="s">
        <v>85</v>
      </c>
      <c r="F23" s="43" t="s">
        <v>85</v>
      </c>
    </row>
    <row r="24" spans="1:6" x14ac:dyDescent="0.2">
      <c r="A24" s="6" t="str">
        <f>'Payback Analysis'!A26</f>
        <v>Application software maintenance and update</v>
      </c>
      <c r="B24" s="67">
        <f>'Payback Analysis'!B26</f>
        <v>2000</v>
      </c>
      <c r="C24" s="67">
        <f>'Payback Analysis'!C26</f>
        <v>4000</v>
      </c>
      <c r="D24" s="67">
        <f>'Payback Analysis'!D26</f>
        <v>4000</v>
      </c>
      <c r="E24" s="67">
        <f>'Payback Analysis'!E26</f>
        <v>4000</v>
      </c>
      <c r="F24" s="67">
        <f>'Payback Analysis'!F26</f>
        <v>4000</v>
      </c>
    </row>
    <row r="25" spans="1:6" x14ac:dyDescent="0.2">
      <c r="A25" s="6" t="str">
        <f>'Payback Analysis'!A27</f>
        <v>IaaS Maintenance (in the case of a private cloud)</v>
      </c>
      <c r="B25" s="67">
        <f>'Payback Analysis'!B27</f>
        <v>2000</v>
      </c>
      <c r="C25" s="67">
        <f>'Payback Analysis'!C27</f>
        <v>4000</v>
      </c>
      <c r="D25" s="67">
        <f>'Payback Analysis'!D27</f>
        <v>4000</v>
      </c>
      <c r="E25" s="67">
        <f>'Payback Analysis'!E27</f>
        <v>4000</v>
      </c>
      <c r="F25" s="67">
        <f>'Payback Analysis'!F27</f>
        <v>4000</v>
      </c>
    </row>
    <row r="26" spans="1:6" x14ac:dyDescent="0.2">
      <c r="A26" s="6" t="str">
        <f>'Payback Analysis'!A28</f>
        <v>Cloud provider (in case of a public cloud provider)</v>
      </c>
      <c r="B26" s="67">
        <f>'Payback Analysis'!B28</f>
        <v>0</v>
      </c>
      <c r="C26" s="67">
        <f>'Payback Analysis'!C28</f>
        <v>0</v>
      </c>
      <c r="D26" s="67">
        <f>'Payback Analysis'!D28</f>
        <v>0</v>
      </c>
      <c r="E26" s="67">
        <f>'Payback Analysis'!E28</f>
        <v>0</v>
      </c>
      <c r="F26" s="67">
        <f>'Payback Analysis'!F28</f>
        <v>0</v>
      </c>
    </row>
    <row r="27" spans="1:6" x14ac:dyDescent="0.2">
      <c r="A27" s="6" t="str">
        <f>'Payback Analysis'!A29</f>
        <v>New application functionalities</v>
      </c>
      <c r="B27" s="67">
        <f>'Payback Analysis'!B29</f>
        <v>2000</v>
      </c>
      <c r="C27" s="67">
        <f>'Payback Analysis'!C29</f>
        <v>4000</v>
      </c>
      <c r="D27" s="67">
        <f>'Payback Analysis'!D29</f>
        <v>4000</v>
      </c>
      <c r="E27" s="67">
        <f>'Payback Analysis'!E29</f>
        <v>4000</v>
      </c>
      <c r="F27" s="67">
        <f>'Payback Analysis'!F29</f>
        <v>4000</v>
      </c>
    </row>
    <row r="28" spans="1:6" x14ac:dyDescent="0.2">
      <c r="A28" s="6" t="str">
        <f>'Payback Analysis'!A30</f>
        <v>Marketing</v>
      </c>
      <c r="B28" s="67">
        <f>'Payback Analysis'!B30</f>
        <v>1000</v>
      </c>
      <c r="C28" s="67">
        <f>'Payback Analysis'!C30</f>
        <v>4000</v>
      </c>
      <c r="D28" s="67">
        <f>'Payback Analysis'!D30</f>
        <v>4000</v>
      </c>
      <c r="E28" s="67">
        <f>'Payback Analysis'!E30</f>
        <v>4000</v>
      </c>
      <c r="F28" s="67">
        <f>'Payback Analysis'!F30</f>
        <v>4000</v>
      </c>
    </row>
    <row r="29" spans="1:6" x14ac:dyDescent="0.2">
      <c r="A29" s="6" t="str">
        <f>'Payback Analysis'!A31</f>
        <v>Helpdesk service</v>
      </c>
      <c r="B29" s="67">
        <f>'Payback Analysis'!B31</f>
        <v>4000</v>
      </c>
      <c r="C29" s="67">
        <f>'Payback Analysis'!C31</f>
        <v>2000</v>
      </c>
      <c r="D29" s="67">
        <f>'Payback Analysis'!D31</f>
        <v>2000</v>
      </c>
      <c r="E29" s="67">
        <f>'Payback Analysis'!E31</f>
        <v>2000</v>
      </c>
      <c r="F29" s="67">
        <f>'Payback Analysis'!F31</f>
        <v>2000</v>
      </c>
    </row>
    <row r="30" spans="1:6" x14ac:dyDescent="0.2">
      <c r="A30" s="6" t="str">
        <f>'Payback Analysis'!A32</f>
        <v>Customer service</v>
      </c>
      <c r="B30" s="67">
        <f>'Payback Analysis'!B32</f>
        <v>4000</v>
      </c>
      <c r="C30" s="67">
        <f>'Payback Analysis'!C32</f>
        <v>2000</v>
      </c>
      <c r="D30" s="67">
        <f>'Payback Analysis'!D32</f>
        <v>2000</v>
      </c>
      <c r="E30" s="67">
        <f>'Payback Analysis'!E32</f>
        <v>2000</v>
      </c>
      <c r="F30" s="67">
        <f>'Payback Analysis'!F32</f>
        <v>2000</v>
      </c>
    </row>
    <row r="31" spans="1:6" x14ac:dyDescent="0.2">
      <c r="A31" s="6" t="str">
        <f>'Payback Analysis'!A33</f>
        <v>Other</v>
      </c>
      <c r="B31" s="67">
        <f>'Payback Analysis'!B33</f>
        <v>0</v>
      </c>
      <c r="C31" s="67">
        <f>'Payback Analysis'!C33</f>
        <v>4000</v>
      </c>
      <c r="D31" s="67">
        <f>'Payback Analysis'!D33</f>
        <v>4000</v>
      </c>
      <c r="E31" s="67">
        <f>'Payback Analysis'!E33</f>
        <v>4000</v>
      </c>
      <c r="F31" s="67">
        <f>'Payback Analysis'!F33</f>
        <v>4000</v>
      </c>
    </row>
    <row r="32" spans="1:6" x14ac:dyDescent="0.2">
      <c r="A32" s="6"/>
      <c r="B32" s="39"/>
      <c r="C32" s="39"/>
      <c r="D32" s="39"/>
      <c r="E32" s="39"/>
      <c r="F32" s="39"/>
    </row>
    <row r="33" spans="1:6" x14ac:dyDescent="0.2">
      <c r="A33" s="6"/>
      <c r="B33" s="39"/>
      <c r="C33" s="39"/>
      <c r="D33" s="39"/>
      <c r="E33" s="39"/>
      <c r="F33" s="39"/>
    </row>
    <row r="34" spans="1:6" x14ac:dyDescent="0.2">
      <c r="A34" s="6"/>
      <c r="B34" s="39"/>
      <c r="C34" s="39"/>
      <c r="D34" s="39"/>
      <c r="E34" s="39"/>
      <c r="F34" s="39"/>
    </row>
    <row r="35" spans="1:6" x14ac:dyDescent="0.2">
      <c r="A35" s="7" t="s">
        <v>10</v>
      </c>
      <c r="B35" s="11">
        <f>SUM(B15:B34)</f>
        <v>26100</v>
      </c>
      <c r="C35" s="11">
        <f>SUM(C15:C34)</f>
        <v>24000</v>
      </c>
      <c r="D35" s="11">
        <f>SUM(D15:D34)</f>
        <v>24000</v>
      </c>
      <c r="E35" s="11">
        <f>SUM(E15:E34)</f>
        <v>24000</v>
      </c>
      <c r="F35" s="11">
        <f>SUM(F15:F34)</f>
        <v>24000</v>
      </c>
    </row>
    <row r="36" spans="1:6" x14ac:dyDescent="0.2">
      <c r="A36" s="6" t="s">
        <v>11</v>
      </c>
      <c r="B36" s="74">
        <f>B12-B35</f>
        <v>-12600</v>
      </c>
      <c r="C36" s="74">
        <f>C12-C35</f>
        <v>27000</v>
      </c>
      <c r="D36" s="74">
        <f>D12-D35</f>
        <v>58000</v>
      </c>
      <c r="E36" s="74">
        <f>E12-E35</f>
        <v>59200</v>
      </c>
      <c r="F36" s="74">
        <f>F12-F35</f>
        <v>64000</v>
      </c>
    </row>
    <row r="37" spans="1:6" x14ac:dyDescent="0.2">
      <c r="A37" s="6" t="s">
        <v>12</v>
      </c>
      <c r="B37" s="74">
        <f>B36</f>
        <v>-12600</v>
      </c>
      <c r="C37" s="74">
        <f>B37+C36</f>
        <v>14400</v>
      </c>
      <c r="D37" s="74">
        <f>C37+D36</f>
        <v>72400</v>
      </c>
      <c r="E37" s="74">
        <f>D37+E36</f>
        <v>131600</v>
      </c>
      <c r="F37" s="74">
        <f>E37+F36</f>
        <v>195600</v>
      </c>
    </row>
    <row r="38" spans="1:6" x14ac:dyDescent="0.2">
      <c r="A38" s="6" t="s">
        <v>72</v>
      </c>
      <c r="B38" s="74">
        <f>NPV(5%,B36)</f>
        <v>-12000</v>
      </c>
      <c r="C38" s="74">
        <f>C36*1/(1+0.05)^2</f>
        <v>24489.795918367345</v>
      </c>
      <c r="D38" s="74">
        <f>D36*1/(1+0.05)^3</f>
        <v>50102.580714825606</v>
      </c>
      <c r="E38" s="74">
        <f>E36*1/(1+0.05)^4</f>
        <v>48703.986507679416</v>
      </c>
      <c r="F38" s="74">
        <f>F36*1/(1+0.05)^5</f>
        <v>50145.674653981376</v>
      </c>
    </row>
    <row r="39" spans="1:6" x14ac:dyDescent="0.2">
      <c r="A39" s="6" t="s">
        <v>73</v>
      </c>
      <c r="B39" s="74">
        <f>B38</f>
        <v>-12000</v>
      </c>
      <c r="C39" s="74">
        <f>B39+C38</f>
        <v>12489.795918367345</v>
      </c>
      <c r="D39" s="74">
        <f>C39+D38</f>
        <v>62592.376633192951</v>
      </c>
      <c r="E39" s="74">
        <f>D39+E38</f>
        <v>111296.36314087236</v>
      </c>
      <c r="F39" s="74">
        <f>E39+F38</f>
        <v>161442.03779485374</v>
      </c>
    </row>
  </sheetData>
  <mergeCells count="1">
    <mergeCell ref="A1:F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17"/>
  <sheetViews>
    <sheetView workbookViewId="0">
      <selection activeCell="E26" sqref="E26"/>
    </sheetView>
  </sheetViews>
  <sheetFormatPr baseColWidth="10" defaultRowHeight="12.75" x14ac:dyDescent="0.2"/>
  <cols>
    <col min="1" max="1" width="22.5703125" customWidth="1"/>
    <col min="5" max="8" width="12.28515625" bestFit="1" customWidth="1"/>
  </cols>
  <sheetData>
    <row r="1" spans="1:8" x14ac:dyDescent="0.2">
      <c r="A1" s="65" t="s">
        <v>90</v>
      </c>
      <c r="B1" s="65"/>
      <c r="C1" s="65"/>
      <c r="D1" s="65"/>
      <c r="E1" s="65"/>
      <c r="F1" s="65"/>
      <c r="G1" s="65"/>
    </row>
    <row r="2" spans="1:8" x14ac:dyDescent="0.2">
      <c r="A2" s="64"/>
      <c r="B2" s="64"/>
      <c r="C2" s="64"/>
      <c r="D2" s="64"/>
      <c r="E2" s="64"/>
      <c r="F2" s="64"/>
      <c r="G2" s="64"/>
      <c r="H2" s="2"/>
    </row>
    <row r="3" spans="1:8" x14ac:dyDescent="0.2">
      <c r="A3" s="40" t="s">
        <v>83</v>
      </c>
      <c r="B3" s="44">
        <v>0</v>
      </c>
      <c r="C3" s="44">
        <v>1</v>
      </c>
      <c r="D3" s="44">
        <v>2</v>
      </c>
      <c r="E3" s="44">
        <v>3</v>
      </c>
      <c r="F3" s="44">
        <v>4</v>
      </c>
      <c r="G3" s="44">
        <v>5</v>
      </c>
      <c r="H3" s="7" t="s">
        <v>89</v>
      </c>
    </row>
    <row r="4" spans="1:8" x14ac:dyDescent="0.2">
      <c r="A4" s="41" t="s">
        <v>75</v>
      </c>
      <c r="B4" s="66">
        <v>0</v>
      </c>
      <c r="C4" s="66">
        <f>'Payback Analysis'!B14</f>
        <v>13500</v>
      </c>
      <c r="D4" s="66">
        <f>'Payback Analysis'!C14</f>
        <v>51000</v>
      </c>
      <c r="E4" s="66">
        <f>'Payback Analysis'!D14</f>
        <v>82000</v>
      </c>
      <c r="F4" s="66">
        <f>'Payback Analysis'!E14</f>
        <v>83200</v>
      </c>
      <c r="G4" s="66">
        <f>'Payback Analysis'!F14</f>
        <v>88000</v>
      </c>
      <c r="H4" s="72"/>
    </row>
    <row r="5" spans="1:8" x14ac:dyDescent="0.2">
      <c r="A5" s="2" t="s">
        <v>76</v>
      </c>
      <c r="B5" s="72">
        <f t="shared" ref="B5:G5" si="0">1/(1+12%)^B3</f>
        <v>1</v>
      </c>
      <c r="C5" s="72">
        <f t="shared" si="0"/>
        <v>0.89285714285714279</v>
      </c>
      <c r="D5" s="72">
        <f t="shared" si="0"/>
        <v>0.79719387755102034</v>
      </c>
      <c r="E5" s="72">
        <f t="shared" si="0"/>
        <v>0.71178024781341087</v>
      </c>
      <c r="F5" s="72">
        <f t="shared" si="0"/>
        <v>0.63551807840483121</v>
      </c>
      <c r="G5" s="72">
        <f t="shared" si="0"/>
        <v>0.56742685571859919</v>
      </c>
      <c r="H5" s="72"/>
    </row>
    <row r="6" spans="1:8" x14ac:dyDescent="0.2">
      <c r="A6" s="2" t="s">
        <v>77</v>
      </c>
      <c r="B6" s="72">
        <f t="shared" ref="B6:G6" si="1">B4*B5</f>
        <v>0</v>
      </c>
      <c r="C6" s="72">
        <f t="shared" si="1"/>
        <v>12053.571428571428</v>
      </c>
      <c r="D6" s="72">
        <f t="shared" si="1"/>
        <v>40656.887755102034</v>
      </c>
      <c r="E6" s="72">
        <f t="shared" si="1"/>
        <v>58365.980320699695</v>
      </c>
      <c r="F6" s="72">
        <f t="shared" si="1"/>
        <v>52875.104123281955</v>
      </c>
      <c r="G6" s="72">
        <f t="shared" si="1"/>
        <v>49933.563303236726</v>
      </c>
      <c r="H6" s="72"/>
    </row>
    <row r="7" spans="1:8" x14ac:dyDescent="0.2">
      <c r="A7" s="13" t="s">
        <v>78</v>
      </c>
      <c r="B7" s="75">
        <f>B6</f>
        <v>0</v>
      </c>
      <c r="C7" s="75">
        <f t="shared" ref="C7:H7" si="2">B7+C6</f>
        <v>12053.571428571428</v>
      </c>
      <c r="D7" s="75">
        <f t="shared" si="2"/>
        <v>52710.459183673462</v>
      </c>
      <c r="E7" s="75">
        <f t="shared" si="2"/>
        <v>111076.43950437315</v>
      </c>
      <c r="F7" s="75">
        <f t="shared" si="2"/>
        <v>163951.5436276551</v>
      </c>
      <c r="G7" s="75">
        <f t="shared" si="2"/>
        <v>213885.10693089184</v>
      </c>
      <c r="H7" s="75">
        <f t="shared" si="2"/>
        <v>213885.10693089184</v>
      </c>
    </row>
    <row r="8" spans="1:8" x14ac:dyDescent="0.2">
      <c r="A8" s="2"/>
      <c r="B8" s="72"/>
      <c r="C8" s="72"/>
      <c r="D8" s="72"/>
      <c r="E8" s="72"/>
      <c r="F8" s="72"/>
      <c r="G8" s="72"/>
      <c r="H8" s="72"/>
    </row>
    <row r="9" spans="1:8" x14ac:dyDescent="0.2">
      <c r="A9" s="2" t="s">
        <v>79</v>
      </c>
      <c r="B9" s="66">
        <f>-'Payback Analysis'!B16</f>
        <v>-11100</v>
      </c>
      <c r="C9" s="72"/>
      <c r="D9" s="72"/>
      <c r="E9" s="72"/>
      <c r="F9" s="72"/>
      <c r="G9" s="72"/>
      <c r="H9" s="72"/>
    </row>
    <row r="10" spans="1:8" x14ac:dyDescent="0.2">
      <c r="A10" s="2" t="s">
        <v>80</v>
      </c>
      <c r="B10" s="66">
        <f>-'Payback Analysis'!B25</f>
        <v>-15000</v>
      </c>
      <c r="C10" s="66">
        <f>-'Payback Analysis'!C25</f>
        <v>-32000</v>
      </c>
      <c r="D10" s="66">
        <f>-'Payback Analysis'!D25</f>
        <v>-32000</v>
      </c>
      <c r="E10" s="66">
        <f>-'Payback Analysis'!E25</f>
        <v>-32000</v>
      </c>
      <c r="F10" s="66">
        <f>-'Payback Analysis'!F25</f>
        <v>-32000</v>
      </c>
      <c r="G10" s="66">
        <f>-'Payback Analysis'!G25</f>
        <v>0</v>
      </c>
      <c r="H10" s="72"/>
    </row>
    <row r="11" spans="1:8" x14ac:dyDescent="0.2">
      <c r="A11" s="2" t="s">
        <v>76</v>
      </c>
      <c r="B11" s="72">
        <f t="shared" ref="B11:G11" si="3">1/(1+12%)^B3</f>
        <v>1</v>
      </c>
      <c r="C11" s="72">
        <f t="shared" si="3"/>
        <v>0.89285714285714279</v>
      </c>
      <c r="D11" s="72">
        <f t="shared" si="3"/>
        <v>0.79719387755102034</v>
      </c>
      <c r="E11" s="72">
        <f t="shared" si="3"/>
        <v>0.71178024781341087</v>
      </c>
      <c r="F11" s="72">
        <f t="shared" si="3"/>
        <v>0.63551807840483121</v>
      </c>
      <c r="G11" s="72">
        <f t="shared" si="3"/>
        <v>0.56742685571859919</v>
      </c>
      <c r="H11" s="72"/>
    </row>
    <row r="12" spans="1:8" x14ac:dyDescent="0.2">
      <c r="A12" s="45" t="s">
        <v>86</v>
      </c>
      <c r="B12" s="72">
        <f t="shared" ref="B12:G12" si="4">(B9+B10)*B11</f>
        <v>-26100</v>
      </c>
      <c r="C12" s="72">
        <f t="shared" si="4"/>
        <v>-28571.428571428569</v>
      </c>
      <c r="D12" s="72">
        <f t="shared" si="4"/>
        <v>-25510.204081632652</v>
      </c>
      <c r="E12" s="72">
        <f t="shared" si="4"/>
        <v>-22776.967930029146</v>
      </c>
      <c r="F12" s="72">
        <f t="shared" si="4"/>
        <v>-20336.578508954597</v>
      </c>
      <c r="G12" s="72">
        <f t="shared" si="4"/>
        <v>0</v>
      </c>
      <c r="H12" s="72"/>
    </row>
    <row r="13" spans="1:8" x14ac:dyDescent="0.2">
      <c r="A13" s="13" t="s">
        <v>81</v>
      </c>
      <c r="B13" s="75">
        <f>B12</f>
        <v>-26100</v>
      </c>
      <c r="C13" s="75">
        <f t="shared" ref="C13:H13" si="5">B13+C12</f>
        <v>-54671.428571428565</v>
      </c>
      <c r="D13" s="75">
        <f t="shared" si="5"/>
        <v>-80181.632653061213</v>
      </c>
      <c r="E13" s="75">
        <f t="shared" si="5"/>
        <v>-102958.60058309036</v>
      </c>
      <c r="F13" s="75">
        <f t="shared" si="5"/>
        <v>-123295.17909204496</v>
      </c>
      <c r="G13" s="75">
        <f t="shared" si="5"/>
        <v>-123295.17909204496</v>
      </c>
      <c r="H13" s="75">
        <f t="shared" si="5"/>
        <v>-123295.17909204496</v>
      </c>
    </row>
    <row r="14" spans="1:8" x14ac:dyDescent="0.2">
      <c r="A14" s="2"/>
      <c r="B14" s="72"/>
      <c r="C14" s="72"/>
      <c r="D14" s="72"/>
      <c r="E14" s="72"/>
      <c r="F14" s="72"/>
      <c r="G14" s="72"/>
      <c r="H14" s="75"/>
    </row>
    <row r="15" spans="1:8" x14ac:dyDescent="0.2">
      <c r="A15" s="13" t="s">
        <v>82</v>
      </c>
      <c r="B15" s="79">
        <f t="shared" ref="B15:G15" si="6">B7+B13</f>
        <v>-26100</v>
      </c>
      <c r="C15" s="79">
        <f t="shared" si="6"/>
        <v>-42617.857142857138</v>
      </c>
      <c r="D15" s="79">
        <f t="shared" si="6"/>
        <v>-27471.173469387752</v>
      </c>
      <c r="E15" s="79">
        <f t="shared" si="6"/>
        <v>8117.8389212827897</v>
      </c>
      <c r="F15" s="79">
        <f t="shared" si="6"/>
        <v>40656.364535610148</v>
      </c>
      <c r="G15" s="79">
        <f t="shared" si="6"/>
        <v>90589.927838846881</v>
      </c>
      <c r="H15" s="74"/>
    </row>
    <row r="17" spans="1:8" x14ac:dyDescent="0.2">
      <c r="A17" s="49" t="s">
        <v>88</v>
      </c>
      <c r="B17" s="76"/>
      <c r="C17" s="77">
        <f>IF(C$13=0,"",(C$7+C$13)/-C$13)</f>
        <v>-0.77952704468251899</v>
      </c>
      <c r="D17" s="77">
        <f t="shared" ref="D17:G17" si="7">IF(D$13=0,"",(D$7+D$13)/-D$13)</f>
        <v>-0.34261179974038536</v>
      </c>
      <c r="E17" s="77">
        <f t="shared" si="7"/>
        <v>7.8845661025972041E-2</v>
      </c>
      <c r="F17" s="77">
        <f t="shared" si="7"/>
        <v>0.32974820941910865</v>
      </c>
      <c r="G17" s="77">
        <f t="shared" si="7"/>
        <v>0.73474022671411787</v>
      </c>
      <c r="H17" s="78"/>
    </row>
  </sheetData>
  <mergeCells count="2">
    <mergeCell ref="A1:G1"/>
    <mergeCell ref="A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Licensing info</vt:lpstr>
      <vt:lpstr>User Manual</vt:lpstr>
      <vt:lpstr>Costs and Benefits</vt:lpstr>
      <vt:lpstr>Break-Even Analysis</vt:lpstr>
      <vt:lpstr>Payback Analysis</vt:lpstr>
      <vt:lpstr>NPV</vt:lpstr>
      <vt:lpstr>NPV2 - ROI</vt:lpstr>
    </vt:vector>
  </TitlesOfParts>
  <Company>CSUS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Spiros Velianitis</dc:creator>
  <cp:lastModifiedBy>Orue-Echevarria Arrieta, Leire</cp:lastModifiedBy>
  <dcterms:created xsi:type="dcterms:W3CDTF">2001-04-02T12:05:25Z</dcterms:created>
  <dcterms:modified xsi:type="dcterms:W3CDTF">2014-06-02T10:34:49Z</dcterms:modified>
</cp:coreProperties>
</file>