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iot.tabet\Desktop\"/>
    </mc:Choice>
  </mc:AlternateContent>
  <bookViews>
    <workbookView xWindow="0" yWindow="0" windowWidth="19200" windowHeight="5860" activeTab="1"/>
  </bookViews>
  <sheets>
    <sheet name="call_binomial_European" sheetId="1" r:id="rId1"/>
    <sheet name="call_binomial_American" sheetId="2" r:id="rId2"/>
  </sheets>
  <externalReferences>
    <externalReference r:id="rId3"/>
    <externalReference r:id="rId4"/>
    <externalReference r:id="rId5"/>
  </externalReferences>
  <definedNames>
    <definedName name="_bdm.00B90801FAA04A0B9B70DE4A341E36AE.edm" localSheetId="1" hidden="1">#REF!</definedName>
    <definedName name="_bdm.00B90801FAA04A0B9B70DE4A341E36AE.edm" hidden="1">#REF!</definedName>
    <definedName name="_bdm.4C75BFA474A2457CB79CE6D39FCACE50.edm" localSheetId="1" hidden="1">#REF!</definedName>
    <definedName name="_bdm.4C75BFA474A2457CB79CE6D39FCACE50.edm" hidden="1">#REF!</definedName>
    <definedName name="_d1" localSheetId="1">#REF!</definedName>
    <definedName name="_d1">#REF!</definedName>
    <definedName name="_d1_" localSheetId="1">#REF!</definedName>
    <definedName name="_d1_">#REF!</definedName>
    <definedName name="_d2" localSheetId="1">#REF!</definedName>
    <definedName name="_d2">#REF!</definedName>
    <definedName name="_d2_" localSheetId="1">#REF!</definedName>
    <definedName name="_d2_">#REF!</definedName>
    <definedName name="_div" localSheetId="1">#REF!</definedName>
    <definedName name="_div">#REF!</definedName>
    <definedName name="_K" localSheetId="1">#REF!</definedName>
    <definedName name="_K">#REF!</definedName>
    <definedName name="_Nd1" localSheetId="1">#REF!</definedName>
    <definedName name="_Nd1">#REF!</definedName>
    <definedName name="_Nd1_" localSheetId="1">#REF!</definedName>
    <definedName name="_Nd1_">#REF!</definedName>
    <definedName name="_Nd2" localSheetId="1">#REF!</definedName>
    <definedName name="_Nd2">#REF!</definedName>
    <definedName name="_Nd2_" localSheetId="1">#REF!</definedName>
    <definedName name="_Nd2_">#REF!</definedName>
    <definedName name="_S" localSheetId="1">#REF!</definedName>
    <definedName name="_S">#REF!</definedName>
    <definedName name="div" localSheetId="1">#REF!</definedName>
    <definedName name="div">#REF!</definedName>
    <definedName name="ImpVol" localSheetId="1">#REF!</definedName>
    <definedName name="ImpVol">#REF!</definedName>
    <definedName name="K" localSheetId="1">#REF!</definedName>
    <definedName name="K">#REF!</definedName>
    <definedName name="maturity">'[1]4b.4 Dynamic Delta (Hull T17.2)'!$D$4</definedName>
    <definedName name="n">[2]Binomial!$D$3</definedName>
    <definedName name="p_">[2]Binomial!$D$4</definedName>
    <definedName name="pthree">[2]Binomial!$D$6</definedName>
    <definedName name="ptwo">[2]Binomial!$D$5</definedName>
    <definedName name="q_options">'[1]4b.4 Dynamic Delta (Hull T17.2)'!$D$7</definedName>
    <definedName name="rate" localSheetId="1">#REF!</definedName>
    <definedName name="rate">#REF!</definedName>
    <definedName name="rate1" localSheetId="1">#REF!</definedName>
    <definedName name="rate1">#REF!</definedName>
    <definedName name="rf_">'[1]4b.4 Dynamic Delta (Hull T17.2)'!$D$3</definedName>
    <definedName name="S" localSheetId="1">#REF!</definedName>
    <definedName name="S">#REF!</definedName>
    <definedName name="S0lessDiv">'[3]BSM (Hull 15.9)'!$C$5</definedName>
    <definedName name="sigma">'[1]4b.4 Dynamic Delta (Hull T17.2)'!$D$5</definedName>
    <definedName name="SumSqrDev">[3]Volatility!$H$28</definedName>
    <definedName name="T" localSheetId="1">#REF!</definedName>
    <definedName name="T">#REF!</definedName>
    <definedName name="Term" localSheetId="1">#REF!</definedName>
    <definedName name="Term">#REF!</definedName>
    <definedName name="Term1" localSheetId="1">#REF!</definedName>
    <definedName name="Term1">#REF!</definedName>
    <definedName name="Vol" localSheetId="1">#REF!</definedName>
    <definedName name="Vol">#REF!</definedName>
    <definedName name="weeks">'[1]4b.4 Dynamic Delta (Hull T17.2)'!$D$6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I12" i="2"/>
  <c r="G12" i="2"/>
  <c r="F8" i="2"/>
  <c r="F6" i="2"/>
  <c r="F7" i="2" s="1"/>
  <c r="G19" i="2" s="1"/>
  <c r="E3" i="2"/>
  <c r="G15" i="2" l="1"/>
  <c r="I13" i="2" s="1"/>
  <c r="I14" i="2" s="1"/>
  <c r="I21" i="2"/>
  <c r="I17" i="2"/>
  <c r="I18" i="2" s="1"/>
  <c r="F9" i="2"/>
  <c r="I22" i="2"/>
  <c r="F6" i="1"/>
  <c r="F7" i="1" s="1"/>
  <c r="F10" i="2" l="1"/>
  <c r="G20" i="2" s="1"/>
  <c r="F9" i="1"/>
  <c r="F10" i="1" s="1"/>
  <c r="G16" i="2" l="1"/>
  <c r="E18" i="2" s="1"/>
  <c r="E17" i="1"/>
  <c r="G15" i="1" s="1"/>
  <c r="I13" i="1" s="1"/>
  <c r="I14" i="1" s="1"/>
  <c r="E3" i="1"/>
  <c r="F8" i="1"/>
  <c r="I12" i="1"/>
  <c r="G12" i="1"/>
  <c r="G19" i="1" l="1"/>
  <c r="I17" i="1" l="1"/>
  <c r="I18" i="1" s="1"/>
  <c r="I21" i="1"/>
  <c r="I22" i="1" s="1"/>
  <c r="G20" i="1" l="1"/>
  <c r="G16" i="1"/>
  <c r="E18" i="1" l="1"/>
</calcChain>
</file>

<file path=xl/sharedStrings.xml><?xml version="1.0" encoding="utf-8"?>
<sst xmlns="http://schemas.openxmlformats.org/spreadsheetml/2006/main" count="52" uniqueCount="26">
  <si>
    <t>Inputs</t>
  </si>
  <si>
    <t>call or put? c/p</t>
  </si>
  <si>
    <t>c</t>
  </si>
  <si>
    <t>toggle for formula</t>
  </si>
  <si>
    <t>Asset price</t>
  </si>
  <si>
    <t>Params</t>
  </si>
  <si>
    <t>Strike price</t>
  </si>
  <si>
    <t>u</t>
  </si>
  <si>
    <t>+10% given (normal arithmetic)</t>
  </si>
  <si>
    <t>Time/step, Δt</t>
  </si>
  <si>
    <t>d</t>
  </si>
  <si>
    <t>-10% given (normal arithmetic)</t>
  </si>
  <si>
    <t>Volatility, σ</t>
  </si>
  <si>
    <t>a</t>
  </si>
  <si>
    <t>a = exp[(r-q)*Δt]</t>
  </si>
  <si>
    <t>Riskfree rate, r</t>
  </si>
  <si>
    <t>p</t>
  </si>
  <si>
    <t>Dividend, q</t>
  </si>
  <si>
    <t>1-p</t>
  </si>
  <si>
    <t>Node Time (yrs)</t>
  </si>
  <si>
    <t>S =</t>
  </si>
  <si>
    <t>c =</t>
  </si>
  <si>
    <t>Stock</t>
  </si>
  <si>
    <t>Option</t>
  </si>
  <si>
    <t>prob of up jump</t>
  </si>
  <si>
    <t>prob of down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</si>
</sst>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000"/>
    <numFmt numFmtId="169" formatCode="0.000"/>
    <numFmt numFmtId="170" formatCode="0.00\ &quot;yrs&quot;"/>
    <numFmt numFmtId="171" formatCode="0.0%"/>
    <numFmt numFmtId="172" formatCode="0.0"/>
    <numFmt numFmtId="173" formatCode="&quot;$&quot;#,##0.00"/>
    <numFmt numFmtId="174" formatCode="&quot;$&quot;#,##0.000"/>
  </numFmts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 tint="0.49998474074526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E1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167" fontId="3" fillId="2" borderId="1" xfId="2" applyNumberFormat="1" applyFont="1" applyFill="1" applyBorder="1" applyAlignment="1">
      <alignment horizontal="left"/>
    </xf>
    <xf numFmtId="0" fontId="0" fillId="0" borderId="1" xfId="0" applyFont="1" applyBorder="1"/>
    <xf numFmtId="0" fontId="3" fillId="0" borderId="0" xfId="0" applyFont="1"/>
    <xf numFmtId="167" fontId="3" fillId="2" borderId="0" xfId="2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5" fillId="0" borderId="0" xfId="0" applyFont="1"/>
    <xf numFmtId="167" fontId="3" fillId="0" borderId="0" xfId="2" applyNumberFormat="1" applyFont="1" applyFill="1"/>
    <xf numFmtId="164" fontId="3" fillId="2" borderId="0" xfId="2" applyNumberFormat="1" applyFont="1" applyFill="1"/>
    <xf numFmtId="0" fontId="3" fillId="4" borderId="0" xfId="0" applyFont="1" applyFill="1" applyAlignment="1">
      <alignment horizontal="left"/>
    </xf>
    <xf numFmtId="168" fontId="0" fillId="4" borderId="0" xfId="0" quotePrefix="1" applyNumberFormat="1" applyFill="1"/>
    <xf numFmtId="0" fontId="3" fillId="4" borderId="0" xfId="0" applyFont="1" applyFill="1" applyAlignment="1">
      <alignment horizontal="right"/>
    </xf>
    <xf numFmtId="169" fontId="3" fillId="2" borderId="0" xfId="0" quotePrefix="1" applyNumberFormat="1" applyFont="1" applyFill="1"/>
    <xf numFmtId="0" fontId="0" fillId="0" borderId="0" xfId="0" quotePrefix="1"/>
    <xf numFmtId="170" fontId="3" fillId="2" borderId="0" xfId="0" applyNumberFormat="1" applyFont="1" applyFill="1"/>
    <xf numFmtId="169" fontId="3" fillId="4" borderId="0" xfId="0" applyNumberFormat="1" applyFont="1" applyFill="1"/>
    <xf numFmtId="171" fontId="3" fillId="2" borderId="0" xfId="0" applyNumberFormat="1" applyFont="1" applyFill="1"/>
    <xf numFmtId="168" fontId="3" fillId="4" borderId="0" xfId="0" applyNumberFormat="1" applyFont="1" applyFill="1"/>
    <xf numFmtId="171" fontId="3" fillId="0" borderId="0" xfId="0" applyNumberFormat="1" applyFont="1" applyFill="1"/>
    <xf numFmtId="0" fontId="3" fillId="0" borderId="0" xfId="0" applyFont="1" applyAlignment="1">
      <alignment horizontal="right"/>
    </xf>
    <xf numFmtId="172" fontId="3" fillId="3" borderId="1" xfId="0" applyNumberFormat="1" applyFont="1" applyFill="1" applyBorder="1"/>
    <xf numFmtId="0" fontId="3" fillId="3" borderId="1" xfId="0" applyFont="1" applyFill="1" applyBorder="1"/>
    <xf numFmtId="2" fontId="3" fillId="3" borderId="1" xfId="0" applyNumberFormat="1" applyFont="1" applyFill="1" applyBorder="1"/>
    <xf numFmtId="166" fontId="0" fillId="0" borderId="0" xfId="2" applyNumberFormat="1" applyFont="1"/>
    <xf numFmtId="10" fontId="0" fillId="0" borderId="0" xfId="0" applyNumberFormat="1"/>
    <xf numFmtId="166" fontId="3" fillId="5" borderId="0" xfId="2" applyNumberFormat="1" applyFont="1" applyFill="1"/>
    <xf numFmtId="166" fontId="3" fillId="6" borderId="0" xfId="0" applyNumberFormat="1" applyFont="1" applyFill="1"/>
    <xf numFmtId="173" fontId="3" fillId="6" borderId="0" xfId="0" applyNumberFormat="1" applyFont="1" applyFill="1"/>
    <xf numFmtId="174" fontId="3" fillId="6" borderId="0" xfId="1" applyNumberFormat="1" applyFont="1" applyFill="1"/>
    <xf numFmtId="173" fontId="3" fillId="5" borderId="0" xfId="2" applyNumberFormat="1" applyFont="1" applyFill="1"/>
    <xf numFmtId="171" fontId="3" fillId="0" borderId="0" xfId="0" applyNumberFormat="1" applyFont="1" applyFill="1" applyAlignment="1">
      <alignment horizontal="right"/>
    </xf>
  </cellXfs>
  <cellStyles count="3">
    <cellStyle name="Comma 2" xfId="2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EB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bt-content\FRM\FRM%20XLS\T4\T4.b_2012_XLS_bundle_options_v01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Harper/Documents/My%20Documents%20(2007)/_bt/_btContent/_xls/logNormalD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bt-content\FRM\FRM%202017\XLS\T4\R27-P1-T4-Hull-binomial-BSM-greeks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2Step-EURO-call (Fig 13.4)"/>
      <sheetName val="2Step-EURO-put (Fig 13.7)"/>
      <sheetName val="2Step-AMER-put (Fig 13.8)"/>
      <sheetName val="2Step-AMER-put (Fig 13.10)"/>
      <sheetName val="2Step-EURO-put (Fig 13.11)"/>
      <sheetName val="3S-AMER-call-currency (F 13.12)"/>
      <sheetName val="4b.2 Black-Scholes-Merton (BSM)"/>
      <sheetName val="4b.2 Lognormal Property"/>
      <sheetName val="4b.2 Lognormal_stock"/>
      <sheetName val="4b.3 BSM_calloption"/>
      <sheetName val="4b.3 BSM_delta"/>
      <sheetName val="4b.3 BSM_gamma"/>
      <sheetName val="4b.3 BSM_vega"/>
      <sheetName val="4b.3 BSM_theta"/>
      <sheetName val="4b.3 BSM_rho"/>
      <sheetName val="4b.3 BSM_putoption"/>
      <sheetName val="4b.3 BSM_put_delta"/>
      <sheetName val="4b.3 BSM_put_gamma"/>
      <sheetName val="4b.3 BSM_put_vega"/>
      <sheetName val="4b.3 BSM_put_theta"/>
      <sheetName val="4b.3 BSM_put_rho"/>
      <sheetName val="4b.4 Dynamic Delta (Hull T17.2)"/>
      <sheetName val="4b.4 Dynamic Delta (Hull T17.3)"/>
      <sheetName val="4b.4 Gamma_neutral"/>
      <sheetName val="4b.4 Theta vs Gam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3">
          <cell r="E23">
            <v>4.4318484119377126E-3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D2">
            <v>50</v>
          </cell>
        </row>
        <row r="3">
          <cell r="D3">
            <v>0.05</v>
          </cell>
        </row>
        <row r="4">
          <cell r="D4">
            <v>20</v>
          </cell>
        </row>
        <row r="5">
          <cell r="D5">
            <v>0.2</v>
          </cell>
        </row>
        <row r="6">
          <cell r="D6">
            <v>52</v>
          </cell>
        </row>
        <row r="7">
          <cell r="D7">
            <v>100000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_Binomial"/>
      <sheetName val="Chart_Binomial_2nd"/>
      <sheetName val="Binomial"/>
      <sheetName val="Chart_Poisson"/>
      <sheetName val="Poisson"/>
      <sheetName val="Lognormal_cht"/>
      <sheetName val="Lognormal"/>
      <sheetName val="Chart4"/>
      <sheetName val="contPDF (2)"/>
      <sheetName val="Normal"/>
      <sheetName val="DataPrimary"/>
      <sheetName val="discretePDF"/>
      <sheetName val="contPDF"/>
      <sheetName val="contCDF (3)"/>
      <sheetName val="contCDF (2)"/>
      <sheetName val="Chart1 (4)"/>
      <sheetName val="Chart1 (3)"/>
      <sheetName val="DataSecondary"/>
      <sheetName val="Chart1 (2)"/>
      <sheetName val="Chart1"/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D3">
            <v>10</v>
          </cell>
        </row>
        <row r="4">
          <cell r="D4">
            <v>0.5</v>
          </cell>
        </row>
        <row r="5">
          <cell r="D5">
            <v>0.6</v>
          </cell>
        </row>
        <row r="6">
          <cell r="D6">
            <v>0.7</v>
          </cell>
        </row>
      </sheetData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t p 22"/>
      <sheetName val="ppt p 22 v2"/>
      <sheetName val="TOC"/>
      <sheetName val="2Step-EURO-call (Fig 13.4)"/>
      <sheetName val="2Step-EURO-put (Fig 13.7)"/>
      <sheetName val="2Step-AMER-put (Fig 13.8)"/>
      <sheetName val="2Step-AMER-put (Fig 13.10)"/>
      <sheetName val="2Step-EURO-call (Fig 13.11)"/>
      <sheetName val="3S-AMER-call-currency (F 13.12)"/>
      <sheetName val="Conf Interval (Ex 15.1)"/>
      <sheetName val="Lognormal dist"/>
      <sheetName val="Realized return "/>
      <sheetName val="Volatility"/>
      <sheetName val="BSM (Hull 15.6)"/>
      <sheetName val="BSM (Hull 15.6) (2)"/>
      <sheetName val="BSM (Hull 15.6) (3)"/>
      <sheetName val="BSM (Hull 15.6) (4)"/>
      <sheetName val="BSM (Hull 15.9)"/>
      <sheetName val="Warrant dilution (Hull 15.7)"/>
      <sheetName val="Implied Volatility Ex.1"/>
      <sheetName val="Implied Volatility Ex.2"/>
      <sheetName val="greeks_vs_stock_price"/>
      <sheetName val="greeks_versus_time_expiration"/>
      <sheetName val="Dynamic Hedging ITM"/>
      <sheetName val="Dynamic Hedging OTM"/>
      <sheetName val="ThetaVsGamma"/>
      <sheetName val="Portfolio_insur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8">
          <cell r="H28">
            <v>2.8091378481932515E-3</v>
          </cell>
        </row>
      </sheetData>
      <sheetData sheetId="13"/>
      <sheetData sheetId="14"/>
      <sheetData sheetId="15"/>
      <sheetData sheetId="16"/>
      <sheetData sheetId="17">
        <row r="5">
          <cell r="C5">
            <v>39.025799999999997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opLeftCell="A3" zoomScale="110" zoomScaleNormal="110" workbookViewId="0">
      <selection activeCell="C9" sqref="C9"/>
    </sheetView>
  </sheetViews>
  <sheetFormatPr baseColWidth="10" defaultColWidth="8.90625" defaultRowHeight="12.5" x14ac:dyDescent="0.25"/>
  <cols>
    <col min="1" max="1" width="26.90625" customWidth="1"/>
    <col min="2" max="2" width="14.6328125" customWidth="1"/>
    <col min="3" max="3" width="8.08984375" bestFit="1" customWidth="1"/>
    <col min="4" max="4" width="2.6328125" customWidth="1"/>
    <col min="5" max="9" width="9.6328125" customWidth="1"/>
  </cols>
  <sheetData>
    <row r="1" spans="1:9" ht="13.25" x14ac:dyDescent="0.25">
      <c r="B1" s="1"/>
      <c r="C1" s="1"/>
    </row>
    <row r="2" spans="1:9" ht="13" x14ac:dyDescent="0.3">
      <c r="B2" s="2" t="s">
        <v>0</v>
      </c>
      <c r="C2" s="3"/>
    </row>
    <row r="3" spans="1:9" ht="13" x14ac:dyDescent="0.3">
      <c r="B3" s="4" t="s">
        <v>1</v>
      </c>
      <c r="C3" s="5" t="s">
        <v>2</v>
      </c>
      <c r="E3" s="6">
        <f>IF(C3="c",1,-1)</f>
        <v>1</v>
      </c>
      <c r="F3" s="7" t="s">
        <v>3</v>
      </c>
    </row>
    <row r="4" spans="1:9" ht="13" x14ac:dyDescent="0.3">
      <c r="A4" s="14"/>
      <c r="B4" s="4"/>
      <c r="C4" s="8"/>
    </row>
    <row r="5" spans="1:9" ht="13" x14ac:dyDescent="0.3">
      <c r="A5" s="14"/>
      <c r="B5" s="4" t="s">
        <v>4</v>
      </c>
      <c r="C5" s="9">
        <v>100</v>
      </c>
      <c r="E5" s="10" t="s">
        <v>5</v>
      </c>
      <c r="F5" s="11"/>
    </row>
    <row r="6" spans="1:9" ht="13" x14ac:dyDescent="0.3">
      <c r="B6" s="4" t="s">
        <v>6</v>
      </c>
      <c r="C6" s="9">
        <v>100</v>
      </c>
      <c r="E6" s="12" t="s">
        <v>7</v>
      </c>
      <c r="F6" s="13">
        <f>EXP(C8*SQRT(C7))</f>
        <v>1.1051709180756477</v>
      </c>
      <c r="G6" s="14" t="s">
        <v>8</v>
      </c>
    </row>
    <row r="7" spans="1:9" ht="13" x14ac:dyDescent="0.3">
      <c r="A7" s="14"/>
      <c r="B7" s="4" t="s">
        <v>9</v>
      </c>
      <c r="C7" s="15">
        <v>0.25</v>
      </c>
      <c r="E7" s="12" t="s">
        <v>10</v>
      </c>
      <c r="F7" s="13">
        <f>1/F6</f>
        <v>0.90483741803595952</v>
      </c>
      <c r="G7" s="14" t="s">
        <v>11</v>
      </c>
    </row>
    <row r="8" spans="1:9" ht="13" x14ac:dyDescent="0.3">
      <c r="B8" s="4" t="s">
        <v>12</v>
      </c>
      <c r="C8" s="31">
        <v>0.2</v>
      </c>
      <c r="E8" s="12" t="s">
        <v>13</v>
      </c>
      <c r="F8" s="16">
        <f>EXP((C9-C10)*C7)</f>
        <v>1.0304545339535169</v>
      </c>
      <c r="G8" s="14" t="s">
        <v>14</v>
      </c>
    </row>
    <row r="9" spans="1:9" ht="13" x14ac:dyDescent="0.3">
      <c r="B9" s="4" t="s">
        <v>15</v>
      </c>
      <c r="C9" s="17">
        <v>0.12</v>
      </c>
      <c r="E9" s="12" t="s">
        <v>16</v>
      </c>
      <c r="F9" s="18">
        <f>(F8-F7)/(F6-F7)</f>
        <v>0.62703999027956547</v>
      </c>
      <c r="G9" t="s">
        <v>24</v>
      </c>
    </row>
    <row r="10" spans="1:9" ht="13" x14ac:dyDescent="0.3">
      <c r="B10" s="4" t="s">
        <v>17</v>
      </c>
      <c r="C10" s="17">
        <v>0</v>
      </c>
      <c r="E10" s="12" t="s">
        <v>18</v>
      </c>
      <c r="F10" s="18">
        <f>1-F9</f>
        <v>0.37296000972043453</v>
      </c>
      <c r="G10" t="s">
        <v>25</v>
      </c>
    </row>
    <row r="11" spans="1:9" ht="13" x14ac:dyDescent="0.3">
      <c r="B11" s="4"/>
      <c r="C11" s="19"/>
    </row>
    <row r="12" spans="1:9" ht="13" x14ac:dyDescent="0.3">
      <c r="C12" s="20" t="s">
        <v>19</v>
      </c>
      <c r="E12" s="21">
        <v>0</v>
      </c>
      <c r="F12" s="22"/>
      <c r="G12" s="23">
        <f>$C$7</f>
        <v>0.25</v>
      </c>
      <c r="H12" s="22"/>
      <c r="I12" s="23">
        <f>$C$7*2</f>
        <v>0.5</v>
      </c>
    </row>
    <row r="13" spans="1:9" ht="13" x14ac:dyDescent="0.3">
      <c r="H13" s="20" t="s">
        <v>20</v>
      </c>
      <c r="I13" s="30">
        <f>G15*$F$6</f>
        <v>122.140275816017</v>
      </c>
    </row>
    <row r="14" spans="1:9" ht="13" x14ac:dyDescent="0.3">
      <c r="H14" s="20" t="s">
        <v>21</v>
      </c>
      <c r="I14" s="28">
        <f>MAX($E$3*(I13-$C$6),0)</f>
        <v>22.140275816016995</v>
      </c>
    </row>
    <row r="15" spans="1:9" ht="13" x14ac:dyDescent="0.3">
      <c r="G15" s="30">
        <f>E17*$F$6</f>
        <v>110.51709180756477</v>
      </c>
    </row>
    <row r="16" spans="1:9" ht="13" x14ac:dyDescent="0.3">
      <c r="G16" s="28">
        <f>($F$9*I14+($F$10*I18))*EXP(-$C$9*$C$7)</f>
        <v>13.472538452713957</v>
      </c>
    </row>
    <row r="17" spans="3:19" ht="13" x14ac:dyDescent="0.3">
      <c r="C17" s="26" t="s">
        <v>22</v>
      </c>
      <c r="E17" s="30">
        <f>C5</f>
        <v>100</v>
      </c>
      <c r="I17" s="30">
        <f>G19*F6</f>
        <v>100</v>
      </c>
    </row>
    <row r="18" spans="3:19" ht="13" x14ac:dyDescent="0.3">
      <c r="C18" s="27" t="s">
        <v>23</v>
      </c>
      <c r="E18" s="29">
        <f>($F$9*G16+($F$10*G20))*EXP(-$C$9*$C$7)</f>
        <v>8.1981495564091595</v>
      </c>
      <c r="I18" s="28">
        <f>MAX($E$3*(I17-$C$6),0)</f>
        <v>0</v>
      </c>
    </row>
    <row r="19" spans="3:19" ht="13" x14ac:dyDescent="0.3">
      <c r="E19" s="24"/>
      <c r="G19" s="26">
        <f>E17*$F$7</f>
        <v>90.483741803595947</v>
      </c>
    </row>
    <row r="20" spans="3:19" ht="13" x14ac:dyDescent="0.3">
      <c r="G20" s="28">
        <f>($F$9*I18+($F$10*I22))*EXP(-$C$9*$C$7)</f>
        <v>0</v>
      </c>
    </row>
    <row r="21" spans="3:19" ht="13" x14ac:dyDescent="0.3">
      <c r="I21" s="30">
        <f>G19*F7</f>
        <v>81.873075307798175</v>
      </c>
    </row>
    <row r="22" spans="3:19" ht="13" x14ac:dyDescent="0.3">
      <c r="I22" s="28">
        <f>MAX($E$3*(I21-$C$6),0)</f>
        <v>0</v>
      </c>
      <c r="S22" s="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topLeftCell="A5" zoomScale="110" zoomScaleNormal="110" workbookViewId="0">
      <selection activeCell="A14" sqref="A14"/>
    </sheetView>
  </sheetViews>
  <sheetFormatPr baseColWidth="10" defaultColWidth="8.90625" defaultRowHeight="12.5" x14ac:dyDescent="0.25"/>
  <cols>
    <col min="1" max="1" width="26.90625" customWidth="1"/>
    <col min="2" max="2" width="14.6328125" customWidth="1"/>
    <col min="3" max="3" width="8.08984375" bestFit="1" customWidth="1"/>
    <col min="4" max="4" width="2.6328125" customWidth="1"/>
    <col min="5" max="9" width="9.6328125" customWidth="1"/>
  </cols>
  <sheetData>
    <row r="1" spans="1:9" ht="13.25" x14ac:dyDescent="0.25">
      <c r="B1" s="1"/>
      <c r="C1" s="1"/>
    </row>
    <row r="2" spans="1:9" ht="13" x14ac:dyDescent="0.3">
      <c r="B2" s="2" t="s">
        <v>0</v>
      </c>
      <c r="C2" s="3"/>
    </row>
    <row r="3" spans="1:9" ht="13" x14ac:dyDescent="0.3">
      <c r="B3" s="4" t="s">
        <v>1</v>
      </c>
      <c r="C3" s="5" t="s">
        <v>2</v>
      </c>
      <c r="E3" s="6">
        <f>IF(C3="c",1,-1)</f>
        <v>1</v>
      </c>
      <c r="F3" s="7" t="s">
        <v>3</v>
      </c>
    </row>
    <row r="4" spans="1:9" ht="13" x14ac:dyDescent="0.3">
      <c r="A4" s="14"/>
      <c r="B4" s="4"/>
      <c r="C4" s="8"/>
    </row>
    <row r="5" spans="1:9" ht="13" x14ac:dyDescent="0.3">
      <c r="A5" s="14"/>
      <c r="B5" s="4" t="s">
        <v>4</v>
      </c>
      <c r="C5" s="9">
        <v>100</v>
      </c>
      <c r="E5" s="10" t="s">
        <v>5</v>
      </c>
      <c r="F5" s="11"/>
    </row>
    <row r="6" spans="1:9" ht="13" x14ac:dyDescent="0.3">
      <c r="B6" s="4" t="s">
        <v>6</v>
      </c>
      <c r="C6" s="9">
        <v>100</v>
      </c>
      <c r="E6" s="12" t="s">
        <v>7</v>
      </c>
      <c r="F6" s="13">
        <f>EXP(C8*SQRT(C7))</f>
        <v>1.1051709180756477</v>
      </c>
      <c r="G6" s="14" t="s">
        <v>8</v>
      </c>
    </row>
    <row r="7" spans="1:9" ht="13" x14ac:dyDescent="0.3">
      <c r="A7" s="14"/>
      <c r="B7" s="4" t="s">
        <v>9</v>
      </c>
      <c r="C7" s="15">
        <v>0.25</v>
      </c>
      <c r="E7" s="12" t="s">
        <v>10</v>
      </c>
      <c r="F7" s="13">
        <f>1/F6</f>
        <v>0.90483741803595952</v>
      </c>
      <c r="G7" s="14" t="s">
        <v>11</v>
      </c>
    </row>
    <row r="8" spans="1:9" ht="13" x14ac:dyDescent="0.3">
      <c r="B8" s="4" t="s">
        <v>12</v>
      </c>
      <c r="C8" s="31">
        <v>0.2</v>
      </c>
      <c r="E8" s="12" t="s">
        <v>13</v>
      </c>
      <c r="F8" s="16">
        <f>EXP((C9-C10)*C7)</f>
        <v>1.0304545339535169</v>
      </c>
      <c r="G8" s="14" t="s">
        <v>14</v>
      </c>
    </row>
    <row r="9" spans="1:9" ht="13" x14ac:dyDescent="0.3">
      <c r="B9" s="4" t="s">
        <v>15</v>
      </c>
      <c r="C9" s="17">
        <v>0.12</v>
      </c>
      <c r="E9" s="12" t="s">
        <v>16</v>
      </c>
      <c r="F9" s="18">
        <f>(F8-F7)/(F6-F7)</f>
        <v>0.62703999027956547</v>
      </c>
      <c r="G9" t="s">
        <v>24</v>
      </c>
    </row>
    <row r="10" spans="1:9" ht="13" x14ac:dyDescent="0.3">
      <c r="B10" s="4" t="s">
        <v>17</v>
      </c>
      <c r="C10" s="17">
        <v>0</v>
      </c>
      <c r="E10" s="12" t="s">
        <v>18</v>
      </c>
      <c r="F10" s="18">
        <f>1-F9</f>
        <v>0.37296000972043453</v>
      </c>
      <c r="G10" t="s">
        <v>25</v>
      </c>
    </row>
    <row r="11" spans="1:9" ht="13" x14ac:dyDescent="0.3">
      <c r="B11" s="4"/>
      <c r="C11" s="19"/>
    </row>
    <row r="12" spans="1:9" ht="13" x14ac:dyDescent="0.3">
      <c r="C12" s="20" t="s">
        <v>19</v>
      </c>
      <c r="E12" s="21">
        <v>0</v>
      </c>
      <c r="F12" s="22"/>
      <c r="G12" s="23">
        <f>$C$7</f>
        <v>0.25</v>
      </c>
      <c r="H12" s="22"/>
      <c r="I12" s="23">
        <f>$C$7*2</f>
        <v>0.5</v>
      </c>
    </row>
    <row r="13" spans="1:9" ht="13" x14ac:dyDescent="0.3">
      <c r="H13" s="20" t="s">
        <v>20</v>
      </c>
      <c r="I13" s="30">
        <f>G15*$F$6</f>
        <v>122.140275816017</v>
      </c>
    </row>
    <row r="14" spans="1:9" ht="13" x14ac:dyDescent="0.3">
      <c r="H14" s="20" t="s">
        <v>21</v>
      </c>
      <c r="I14" s="28">
        <f>MAX($E$3*(I13-$C$6),0)</f>
        <v>22.140275816016995</v>
      </c>
    </row>
    <row r="15" spans="1:9" ht="13" x14ac:dyDescent="0.3">
      <c r="G15" s="30">
        <f>E17*$F$6</f>
        <v>110.51709180756477</v>
      </c>
    </row>
    <row r="16" spans="1:9" ht="13" x14ac:dyDescent="0.3">
      <c r="G16" s="28">
        <f>MAX(($F$9*I14+($F$10*I18))*EXP(-$C$9*$C$7), MAX(G15-C6, 0))</f>
        <v>13.472538452713957</v>
      </c>
    </row>
    <row r="17" spans="3:19" ht="13" x14ac:dyDescent="0.3">
      <c r="C17" s="26" t="s">
        <v>22</v>
      </c>
      <c r="E17" s="30">
        <f>C5</f>
        <v>100</v>
      </c>
      <c r="I17" s="30">
        <f>G19*F6</f>
        <v>100</v>
      </c>
    </row>
    <row r="18" spans="3:19" ht="13" x14ac:dyDescent="0.3">
      <c r="C18" s="27" t="s">
        <v>23</v>
      </c>
      <c r="E18" s="29">
        <f>MAX(($F$9*G16+($F$10*G20))*EXP(-$C$9*$C$7), MAX(E17-C6, 0))</f>
        <v>8.1981495564091595</v>
      </c>
      <c r="I18" s="28">
        <f>MAX($E$3*(I17-$C$6),0)</f>
        <v>0</v>
      </c>
    </row>
    <row r="19" spans="3:19" ht="13" x14ac:dyDescent="0.3">
      <c r="E19" s="24"/>
      <c r="G19" s="26">
        <f>E17*$F$7</f>
        <v>90.483741803595947</v>
      </c>
    </row>
    <row r="20" spans="3:19" ht="13" x14ac:dyDescent="0.3">
      <c r="G20" s="28">
        <f>MAX(($F$9*I18+($F$10*I22))*EXP(-$C$9*$C$7), MAX(G19-C6, 0))</f>
        <v>0</v>
      </c>
    </row>
    <row r="21" spans="3:19" ht="13" x14ac:dyDescent="0.3">
      <c r="I21" s="30">
        <f>G19*F7</f>
        <v>81.873075307798175</v>
      </c>
    </row>
    <row r="22" spans="3:19" ht="13" x14ac:dyDescent="0.3">
      <c r="I22" s="28">
        <f>MAX($E$3*(I21-$C$6),0)</f>
        <v>0</v>
      </c>
      <c r="S22" s="2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call_binomial_European</vt:lpstr>
      <vt:lpstr>call_binomial_American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Eliot Tabet</cp:lastModifiedBy>
  <cp:lastPrinted>2019-01-10T03:33:38Z</cp:lastPrinted>
  <dcterms:created xsi:type="dcterms:W3CDTF">2018-12-31T19:52:04Z</dcterms:created>
  <dcterms:modified xsi:type="dcterms:W3CDTF">2021-10-14T10:04:32Z</dcterms:modified>
</cp:coreProperties>
</file>