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ot.tabet\Desktop\"/>
    </mc:Choice>
  </mc:AlternateContent>
  <bookViews>
    <workbookView xWindow="0" yWindow="0" windowWidth="28800" windowHeight="13060" activeTab="2"/>
  </bookViews>
  <sheets>
    <sheet name="Probability Tree" sheetId="2" r:id="rId1"/>
    <sheet name="Forward Curve" sheetId="1" r:id="rId2"/>
    <sheet name="Pricing-1Ex left" sheetId="3" r:id="rId3"/>
    <sheet name="Pricing-2Ex left" sheetId="4" r:id="rId4"/>
    <sheet name="Pricing -3Ex left" sheetId="5" r:id="rId5"/>
  </sheets>
  <calcPr calcId="152511"/>
</workbook>
</file>

<file path=xl/calcChain.xml><?xml version="1.0" encoding="utf-8"?>
<calcChain xmlns="http://schemas.openxmlformats.org/spreadsheetml/2006/main">
  <c r="C4" i="5" l="1"/>
  <c r="C4" i="4"/>
  <c r="H21" i="4" s="1"/>
  <c r="H20" i="4" s="1"/>
  <c r="H21" i="5"/>
  <c r="H17" i="5"/>
  <c r="H13" i="5"/>
  <c r="H9" i="5"/>
  <c r="H5" i="5"/>
  <c r="H5" i="4"/>
  <c r="H21" i="3"/>
  <c r="H17" i="3"/>
  <c r="H13" i="3"/>
  <c r="H9" i="3"/>
  <c r="F13" i="3" s="1"/>
  <c r="H5" i="3"/>
  <c r="G16" i="5"/>
  <c r="G13" i="5"/>
  <c r="G10" i="5"/>
  <c r="E10" i="5"/>
  <c r="E16" i="5"/>
  <c r="E13" i="5"/>
  <c r="C16" i="5"/>
  <c r="C13" i="5"/>
  <c r="C10" i="5"/>
  <c r="G16" i="4"/>
  <c r="G13" i="4"/>
  <c r="G10" i="4"/>
  <c r="E10" i="4"/>
  <c r="E13" i="4"/>
  <c r="E16" i="4"/>
  <c r="C16" i="4"/>
  <c r="C13" i="4"/>
  <c r="C10" i="4"/>
  <c r="G16" i="3"/>
  <c r="G13" i="3"/>
  <c r="G10" i="3"/>
  <c r="E16" i="3"/>
  <c r="E13" i="3"/>
  <c r="E10" i="3"/>
  <c r="C16" i="3"/>
  <c r="C13" i="3"/>
  <c r="C10" i="3"/>
  <c r="H34" i="1"/>
  <c r="H31" i="1"/>
  <c r="H28" i="1"/>
  <c r="F34" i="1"/>
  <c r="F31" i="1"/>
  <c r="F28" i="1"/>
  <c r="D34" i="1"/>
  <c r="D31" i="1"/>
  <c r="D28" i="1"/>
  <c r="G11" i="2"/>
  <c r="G14" i="2"/>
  <c r="G17" i="2"/>
  <c r="E17" i="2"/>
  <c r="E14" i="2"/>
  <c r="E11" i="2"/>
  <c r="C17" i="2"/>
  <c r="C14" i="2"/>
  <c r="C11" i="2"/>
  <c r="H9" i="4" l="1"/>
  <c r="H13" i="4"/>
  <c r="H11" i="4" s="1"/>
  <c r="H17" i="4"/>
  <c r="H16" i="4" s="1"/>
  <c r="F5" i="3"/>
  <c r="M5" i="3"/>
  <c r="F5" i="4" s="1"/>
  <c r="F9" i="3"/>
  <c r="D13" i="3" s="1"/>
  <c r="F17" i="3"/>
  <c r="F21" i="3"/>
  <c r="D17" i="3" s="1"/>
  <c r="H20" i="5"/>
  <c r="H16" i="5"/>
  <c r="H11" i="5"/>
  <c r="M21" i="4"/>
  <c r="F21" i="5" s="1"/>
  <c r="M17" i="4"/>
  <c r="F17" i="5" s="1"/>
  <c r="D9" i="3" l="1"/>
  <c r="B13" i="3"/>
  <c r="M13" i="3"/>
  <c r="F13" i="4" s="1"/>
  <c r="M9" i="3"/>
  <c r="F9" i="4" s="1"/>
  <c r="M9" i="4"/>
  <c r="H4" i="4"/>
  <c r="M5" i="4"/>
  <c r="H8" i="4"/>
  <c r="M13" i="4"/>
  <c r="H4" i="5"/>
  <c r="H8" i="5"/>
  <c r="F16" i="5"/>
  <c r="F20" i="5"/>
  <c r="M21" i="3"/>
  <c r="M17" i="3"/>
  <c r="C44" i="1"/>
  <c r="C45" i="1" s="1"/>
  <c r="D18" i="2"/>
  <c r="F22" i="2" s="1"/>
  <c r="D14" i="2"/>
  <c r="D10" i="2"/>
  <c r="F6" i="2" s="1"/>
  <c r="F5" i="5" l="1"/>
  <c r="F4" i="5" s="1"/>
  <c r="F9" i="5"/>
  <c r="F8" i="5" s="1"/>
  <c r="F13" i="5"/>
  <c r="F12" i="5" s="1"/>
  <c r="F17" i="4"/>
  <c r="F16" i="4" s="1"/>
  <c r="F21" i="4"/>
  <c r="F20" i="4" s="1"/>
  <c r="F8" i="4"/>
  <c r="L9" i="3"/>
  <c r="D9" i="4" s="1"/>
  <c r="F4" i="4"/>
  <c r="L9" i="4"/>
  <c r="L13" i="3"/>
  <c r="F12" i="4"/>
  <c r="L17" i="3"/>
  <c r="F10" i="2"/>
  <c r="H6" i="2" s="1"/>
  <c r="E44" i="1"/>
  <c r="E45" i="1" s="1"/>
  <c r="F14" i="2"/>
  <c r="F18" i="2"/>
  <c r="D9" i="5" l="1"/>
  <c r="D8" i="5" s="1"/>
  <c r="L13" i="4"/>
  <c r="D13" i="5" s="1"/>
  <c r="D12" i="5" s="1"/>
  <c r="L17" i="4"/>
  <c r="D17" i="5" s="1"/>
  <c r="D16" i="5" s="1"/>
  <c r="D17" i="4"/>
  <c r="D16" i="4" s="1"/>
  <c r="D13" i="4"/>
  <c r="D12" i="4" s="1"/>
  <c r="K13" i="3"/>
  <c r="D8" i="4"/>
  <c r="H10" i="2"/>
  <c r="H18" i="2"/>
  <c r="G44" i="1"/>
  <c r="G45" i="1" s="1"/>
  <c r="H14" i="2"/>
  <c r="H22" i="2"/>
  <c r="B13" i="4" l="1"/>
  <c r="K13" i="4"/>
  <c r="B13" i="5" s="1"/>
  <c r="B12" i="5" s="1"/>
  <c r="D28" i="5"/>
  <c r="D27" i="5"/>
  <c r="I44" i="1"/>
  <c r="I45" i="1" s="1"/>
  <c r="D24" i="5" l="1"/>
  <c r="B12" i="4"/>
  <c r="D30" i="5"/>
</calcChain>
</file>

<file path=xl/sharedStrings.xml><?xml version="1.0" encoding="utf-8"?>
<sst xmlns="http://schemas.openxmlformats.org/spreadsheetml/2006/main" count="39" uniqueCount="23">
  <si>
    <t>Delivery Period</t>
  </si>
  <si>
    <t>Futures Price</t>
  </si>
  <si>
    <t>Jun-Dec 2009</t>
  </si>
  <si>
    <t>Jan-Jun 2008</t>
  </si>
  <si>
    <t>Jul-Dec 2008</t>
  </si>
  <si>
    <t>Jan-Jun 2009</t>
  </si>
  <si>
    <t>31/06/2009</t>
  </si>
  <si>
    <t>t0</t>
  </si>
  <si>
    <t>t1</t>
  </si>
  <si>
    <t>t2</t>
  </si>
  <si>
    <t>t3</t>
  </si>
  <si>
    <r>
      <t>Σq</t>
    </r>
    <r>
      <rPr>
        <vertAlign val="subscript"/>
        <sz val="11"/>
        <color theme="1"/>
        <rFont val="Calibri"/>
        <family val="2"/>
      </rPr>
      <t xml:space="preserve">i,T </t>
    </r>
    <r>
      <rPr>
        <sz val="11"/>
        <color theme="1"/>
        <rFont val="Calibri"/>
        <family val="2"/>
      </rPr>
      <t>x S</t>
    </r>
    <r>
      <rPr>
        <vertAlign val="subscript"/>
        <sz val="11"/>
        <color theme="1"/>
        <rFont val="Calibri"/>
        <family val="2"/>
      </rPr>
      <t>i,T</t>
    </r>
  </si>
  <si>
    <r>
      <t>Theta</t>
    </r>
    <r>
      <rPr>
        <vertAlign val="subscript"/>
        <sz val="11"/>
        <color theme="1"/>
        <rFont val="Calibri"/>
        <family val="2"/>
        <scheme val="minor"/>
      </rPr>
      <t>,T</t>
    </r>
  </si>
  <si>
    <t>C(in millions)</t>
  </si>
  <si>
    <t>K(in USD)</t>
  </si>
  <si>
    <t>r</t>
  </si>
  <si>
    <t>Price of the Option</t>
  </si>
  <si>
    <t>No Exercise</t>
  </si>
  <si>
    <t>Jan 1/2008</t>
  </si>
  <si>
    <t>Exercise</t>
  </si>
  <si>
    <t>Investor Decision</t>
  </si>
  <si>
    <t>Discounted Expected Value 1 ex left</t>
  </si>
  <si>
    <t>Discounted Expected Value 2 ex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</si>
</sst>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C000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2" xfId="0" applyFont="1" applyBorder="1"/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Forward</a:t>
            </a:r>
            <a:r>
              <a:rPr lang="fr-FR" baseline="0"/>
              <a:t> Curve</a:t>
            </a:r>
            <a:endParaRPr lang="fr-F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'Forward Curve'!$E$3</c:f>
              <c:strCache>
                <c:ptCount val="1"/>
                <c:pt idx="0">
                  <c:v>Futures Price</c:v>
                </c:pt>
              </c:strCache>
            </c:strRef>
          </c:tx>
          <c:xVal>
            <c:strRef>
              <c:f>'Forward Curve'!$D$4:$D$7</c:f>
              <c:strCache>
                <c:ptCount val="4"/>
                <c:pt idx="0">
                  <c:v>Jan-Jun 2008</c:v>
                </c:pt>
                <c:pt idx="1">
                  <c:v>Jul-Dec 2008</c:v>
                </c:pt>
                <c:pt idx="2">
                  <c:v>Jan-Jun 2009</c:v>
                </c:pt>
                <c:pt idx="3">
                  <c:v>Jun-Dec 2009</c:v>
                </c:pt>
              </c:strCache>
            </c:strRef>
          </c:xVal>
          <c:yVal>
            <c:numRef>
              <c:f>'Forward Curve'!$E$4:$E$7</c:f>
              <c:numCache>
                <c:formatCode>General</c:formatCode>
                <c:ptCount val="4"/>
                <c:pt idx="0">
                  <c:v>90</c:v>
                </c:pt>
                <c:pt idx="1">
                  <c:v>87.7</c:v>
                </c:pt>
                <c:pt idx="2">
                  <c:v>87</c:v>
                </c:pt>
                <c:pt idx="3">
                  <c:v>85.5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98048"/>
        <c:axId val="899290992"/>
      </c:scatterChart>
      <c:valAx>
        <c:axId val="8992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99290992"/>
        <c:crosses val="autoZero"/>
        <c:crossBetween val="midCat"/>
      </c:valAx>
      <c:valAx>
        <c:axId val="89929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29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10</xdr:row>
      <xdr:rowOff>38100</xdr:rowOff>
    </xdr:from>
    <xdr:to>
      <xdr:col>2</xdr:col>
      <xdr:colOff>600075</xdr:colOff>
      <xdr:row>13</xdr:row>
      <xdr:rowOff>85726</xdr:rowOff>
    </xdr:to>
    <xdr:cxnSp macro="">
      <xdr:nvCxnSpPr>
        <xdr:cNvPr id="3" name="Straight Arrow Connector 2"/>
        <xdr:cNvCxnSpPr/>
      </xdr:nvCxnSpPr>
      <xdr:spPr>
        <a:xfrm flipV="1">
          <a:off x="1238250" y="1371600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13</xdr:row>
      <xdr:rowOff>85725</xdr:rowOff>
    </xdr:from>
    <xdr:to>
      <xdr:col>2</xdr:col>
      <xdr:colOff>590550</xdr:colOff>
      <xdr:row>13</xdr:row>
      <xdr:rowOff>85725</xdr:rowOff>
    </xdr:to>
    <xdr:cxnSp macro="">
      <xdr:nvCxnSpPr>
        <xdr:cNvPr id="6" name="Straight Arrow Connector 5"/>
        <xdr:cNvCxnSpPr/>
      </xdr:nvCxnSpPr>
      <xdr:spPr>
        <a:xfrm>
          <a:off x="1247775" y="19907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13</xdr:row>
      <xdr:rowOff>76200</xdr:rowOff>
    </xdr:from>
    <xdr:to>
      <xdr:col>2</xdr:col>
      <xdr:colOff>581025</xdr:colOff>
      <xdr:row>16</xdr:row>
      <xdr:rowOff>152400</xdr:rowOff>
    </xdr:to>
    <xdr:cxnSp macro="">
      <xdr:nvCxnSpPr>
        <xdr:cNvPr id="8" name="Straight Arrow Connector 7"/>
        <xdr:cNvCxnSpPr/>
      </xdr:nvCxnSpPr>
      <xdr:spPr>
        <a:xfrm>
          <a:off x="1247775" y="1981200"/>
          <a:ext cx="552450" cy="6477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200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6</xdr:row>
      <xdr:rowOff>66675</xdr:rowOff>
    </xdr:from>
    <xdr:to>
      <xdr:col>4</xdr:col>
      <xdr:colOff>571500</xdr:colOff>
      <xdr:row>9</xdr:row>
      <xdr:rowOff>114301</xdr:rowOff>
    </xdr:to>
    <xdr:cxnSp macro="">
      <xdr:nvCxnSpPr>
        <xdr:cNvPr id="14" name="Straight Arrow Connector 13"/>
        <xdr:cNvCxnSpPr/>
      </xdr:nvCxnSpPr>
      <xdr:spPr>
        <a:xfrm flipV="1">
          <a:off x="2428875" y="638175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114300</xdr:rowOff>
    </xdr:from>
    <xdr:to>
      <xdr:col>4</xdr:col>
      <xdr:colOff>561975</xdr:colOff>
      <xdr:row>9</xdr:row>
      <xdr:rowOff>114300</xdr:rowOff>
    </xdr:to>
    <xdr:cxnSp macro="">
      <xdr:nvCxnSpPr>
        <xdr:cNvPr id="15" name="Straight Arrow Connector 14"/>
        <xdr:cNvCxnSpPr/>
      </xdr:nvCxnSpPr>
      <xdr:spPr>
        <a:xfrm>
          <a:off x="2438400" y="125730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104775</xdr:rowOff>
    </xdr:from>
    <xdr:to>
      <xdr:col>4</xdr:col>
      <xdr:colOff>552450</xdr:colOff>
      <xdr:row>12</xdr:row>
      <xdr:rowOff>180975</xdr:rowOff>
    </xdr:to>
    <xdr:cxnSp macro="">
      <xdr:nvCxnSpPr>
        <xdr:cNvPr id="16" name="Straight Arrow Connector 15"/>
        <xdr:cNvCxnSpPr/>
      </xdr:nvCxnSpPr>
      <xdr:spPr>
        <a:xfrm>
          <a:off x="2438400" y="1247775"/>
          <a:ext cx="552450" cy="6477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76200</xdr:rowOff>
    </xdr:from>
    <xdr:to>
      <xdr:col>4</xdr:col>
      <xdr:colOff>581025</xdr:colOff>
      <xdr:row>17</xdr:row>
      <xdr:rowOff>123826</xdr:rowOff>
    </xdr:to>
    <xdr:cxnSp macro="">
      <xdr:nvCxnSpPr>
        <xdr:cNvPr id="17" name="Straight Arrow Connector 16"/>
        <xdr:cNvCxnSpPr/>
      </xdr:nvCxnSpPr>
      <xdr:spPr>
        <a:xfrm flipV="1">
          <a:off x="2438400" y="2171700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17</xdr:row>
      <xdr:rowOff>123825</xdr:rowOff>
    </xdr:from>
    <xdr:to>
      <xdr:col>4</xdr:col>
      <xdr:colOff>571500</xdr:colOff>
      <xdr:row>17</xdr:row>
      <xdr:rowOff>123825</xdr:rowOff>
    </xdr:to>
    <xdr:cxnSp macro="">
      <xdr:nvCxnSpPr>
        <xdr:cNvPr id="18" name="Straight Arrow Connector 17"/>
        <xdr:cNvCxnSpPr/>
      </xdr:nvCxnSpPr>
      <xdr:spPr>
        <a:xfrm>
          <a:off x="2447925" y="2790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17</xdr:row>
      <xdr:rowOff>114300</xdr:rowOff>
    </xdr:from>
    <xdr:to>
      <xdr:col>4</xdr:col>
      <xdr:colOff>561975</xdr:colOff>
      <xdr:row>21</xdr:row>
      <xdr:rowOff>0</xdr:rowOff>
    </xdr:to>
    <xdr:cxnSp macro="">
      <xdr:nvCxnSpPr>
        <xdr:cNvPr id="19" name="Straight Arrow Connector 18"/>
        <xdr:cNvCxnSpPr/>
      </xdr:nvCxnSpPr>
      <xdr:spPr>
        <a:xfrm>
          <a:off x="2447925" y="2781300"/>
          <a:ext cx="552450" cy="6477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</xdr:row>
      <xdr:rowOff>76200</xdr:rowOff>
    </xdr:from>
    <xdr:to>
      <xdr:col>4</xdr:col>
      <xdr:colOff>590550</xdr:colOff>
      <xdr:row>13</xdr:row>
      <xdr:rowOff>123826</xdr:rowOff>
    </xdr:to>
    <xdr:cxnSp macro="">
      <xdr:nvCxnSpPr>
        <xdr:cNvPr id="20" name="Straight Arrow Connector 19"/>
        <xdr:cNvCxnSpPr/>
      </xdr:nvCxnSpPr>
      <xdr:spPr>
        <a:xfrm flipV="1">
          <a:off x="2447925" y="1409700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</xdr:row>
      <xdr:rowOff>123825</xdr:rowOff>
    </xdr:from>
    <xdr:to>
      <xdr:col>4</xdr:col>
      <xdr:colOff>581025</xdr:colOff>
      <xdr:row>13</xdr:row>
      <xdr:rowOff>123825</xdr:rowOff>
    </xdr:to>
    <xdr:cxnSp macro="">
      <xdr:nvCxnSpPr>
        <xdr:cNvPr id="21" name="Straight Arrow Connector 20"/>
        <xdr:cNvCxnSpPr/>
      </xdr:nvCxnSpPr>
      <xdr:spPr>
        <a:xfrm>
          <a:off x="2457450" y="2028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13</xdr:row>
      <xdr:rowOff>114300</xdr:rowOff>
    </xdr:from>
    <xdr:to>
      <xdr:col>4</xdr:col>
      <xdr:colOff>571500</xdr:colOff>
      <xdr:row>17</xdr:row>
      <xdr:rowOff>0</xdr:rowOff>
    </xdr:to>
    <xdr:cxnSp macro="">
      <xdr:nvCxnSpPr>
        <xdr:cNvPr id="22" name="Straight Arrow Connector 21"/>
        <xdr:cNvCxnSpPr/>
      </xdr:nvCxnSpPr>
      <xdr:spPr>
        <a:xfrm>
          <a:off x="2457450" y="2019300"/>
          <a:ext cx="552450" cy="6477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</xdr:row>
      <xdr:rowOff>104775</xdr:rowOff>
    </xdr:from>
    <xdr:to>
      <xdr:col>6</xdr:col>
      <xdr:colOff>600075</xdr:colOff>
      <xdr:row>5</xdr:row>
      <xdr:rowOff>104777</xdr:rowOff>
    </xdr:to>
    <xdr:cxnSp macro="">
      <xdr:nvCxnSpPr>
        <xdr:cNvPr id="23" name="Straight Arrow Connector 22"/>
        <xdr:cNvCxnSpPr/>
      </xdr:nvCxnSpPr>
      <xdr:spPr>
        <a:xfrm flipV="1">
          <a:off x="3676650" y="876300"/>
          <a:ext cx="581025" cy="2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</xdr:row>
      <xdr:rowOff>104775</xdr:rowOff>
    </xdr:from>
    <xdr:to>
      <xdr:col>6</xdr:col>
      <xdr:colOff>590550</xdr:colOff>
      <xdr:row>8</xdr:row>
      <xdr:rowOff>190500</xdr:rowOff>
    </xdr:to>
    <xdr:cxnSp macro="">
      <xdr:nvCxnSpPr>
        <xdr:cNvPr id="24" name="Straight Arrow Connector 23"/>
        <xdr:cNvCxnSpPr/>
      </xdr:nvCxnSpPr>
      <xdr:spPr>
        <a:xfrm>
          <a:off x="3686175" y="876300"/>
          <a:ext cx="561975" cy="66675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</xdr:row>
      <xdr:rowOff>95250</xdr:rowOff>
    </xdr:from>
    <xdr:to>
      <xdr:col>6</xdr:col>
      <xdr:colOff>590550</xdr:colOff>
      <xdr:row>13</xdr:row>
      <xdr:rowOff>219075</xdr:rowOff>
    </xdr:to>
    <xdr:cxnSp macro="">
      <xdr:nvCxnSpPr>
        <xdr:cNvPr id="25" name="Straight Arrow Connector 24"/>
        <xdr:cNvCxnSpPr/>
      </xdr:nvCxnSpPr>
      <xdr:spPr>
        <a:xfrm>
          <a:off x="4114800" y="866775"/>
          <a:ext cx="561975" cy="20288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6</xdr:row>
      <xdr:rowOff>66675</xdr:rowOff>
    </xdr:from>
    <xdr:to>
      <xdr:col>7</xdr:col>
      <xdr:colOff>0</xdr:colOff>
      <xdr:row>9</xdr:row>
      <xdr:rowOff>114301</xdr:rowOff>
    </xdr:to>
    <xdr:cxnSp macro="">
      <xdr:nvCxnSpPr>
        <xdr:cNvPr id="26" name="Straight Arrow Connector 25"/>
        <xdr:cNvCxnSpPr/>
      </xdr:nvCxnSpPr>
      <xdr:spPr>
        <a:xfrm flipV="1">
          <a:off x="3686175" y="1019175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9</xdr:row>
      <xdr:rowOff>114300</xdr:rowOff>
    </xdr:from>
    <xdr:to>
      <xdr:col>6</xdr:col>
      <xdr:colOff>600075</xdr:colOff>
      <xdr:row>9</xdr:row>
      <xdr:rowOff>114300</xdr:rowOff>
    </xdr:to>
    <xdr:cxnSp macro="">
      <xdr:nvCxnSpPr>
        <xdr:cNvPr id="27" name="Straight Arrow Connector 26"/>
        <xdr:cNvCxnSpPr/>
      </xdr:nvCxnSpPr>
      <xdr:spPr>
        <a:xfrm>
          <a:off x="3695700" y="163830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9</xdr:row>
      <xdr:rowOff>104775</xdr:rowOff>
    </xdr:from>
    <xdr:to>
      <xdr:col>6</xdr:col>
      <xdr:colOff>590550</xdr:colOff>
      <xdr:row>12</xdr:row>
      <xdr:rowOff>180975</xdr:rowOff>
    </xdr:to>
    <xdr:cxnSp macro="">
      <xdr:nvCxnSpPr>
        <xdr:cNvPr id="28" name="Straight Arrow Connector 27"/>
        <xdr:cNvCxnSpPr/>
      </xdr:nvCxnSpPr>
      <xdr:spPr>
        <a:xfrm>
          <a:off x="3695700" y="1628775"/>
          <a:ext cx="552450" cy="6477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10</xdr:row>
      <xdr:rowOff>66675</xdr:rowOff>
    </xdr:from>
    <xdr:to>
      <xdr:col>6</xdr:col>
      <xdr:colOff>600075</xdr:colOff>
      <xdr:row>13</xdr:row>
      <xdr:rowOff>114301</xdr:rowOff>
    </xdr:to>
    <xdr:cxnSp macro="">
      <xdr:nvCxnSpPr>
        <xdr:cNvPr id="29" name="Straight Arrow Connector 28"/>
        <xdr:cNvCxnSpPr/>
      </xdr:nvCxnSpPr>
      <xdr:spPr>
        <a:xfrm flipV="1">
          <a:off x="3676650" y="1781175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13</xdr:row>
      <xdr:rowOff>209550</xdr:rowOff>
    </xdr:from>
    <xdr:to>
      <xdr:col>6</xdr:col>
      <xdr:colOff>590550</xdr:colOff>
      <xdr:row>13</xdr:row>
      <xdr:rowOff>209550</xdr:rowOff>
    </xdr:to>
    <xdr:cxnSp macro="">
      <xdr:nvCxnSpPr>
        <xdr:cNvPr id="30" name="Straight Arrow Connector 29"/>
        <xdr:cNvCxnSpPr/>
      </xdr:nvCxnSpPr>
      <xdr:spPr>
        <a:xfrm>
          <a:off x="4095750" y="2886075"/>
          <a:ext cx="58102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190500</xdr:rowOff>
    </xdr:from>
    <xdr:to>
      <xdr:col>6</xdr:col>
      <xdr:colOff>581025</xdr:colOff>
      <xdr:row>16</xdr:row>
      <xdr:rowOff>180975</xdr:rowOff>
    </xdr:to>
    <xdr:cxnSp macro="">
      <xdr:nvCxnSpPr>
        <xdr:cNvPr id="31" name="Straight Arrow Connector 30"/>
        <xdr:cNvCxnSpPr/>
      </xdr:nvCxnSpPr>
      <xdr:spPr>
        <a:xfrm>
          <a:off x="4086225" y="2867025"/>
          <a:ext cx="581025" cy="74295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14</xdr:row>
      <xdr:rowOff>76200</xdr:rowOff>
    </xdr:from>
    <xdr:to>
      <xdr:col>6</xdr:col>
      <xdr:colOff>600075</xdr:colOff>
      <xdr:row>17</xdr:row>
      <xdr:rowOff>123826</xdr:rowOff>
    </xdr:to>
    <xdr:cxnSp macro="">
      <xdr:nvCxnSpPr>
        <xdr:cNvPr id="32" name="Straight Arrow Connector 31"/>
        <xdr:cNvCxnSpPr/>
      </xdr:nvCxnSpPr>
      <xdr:spPr>
        <a:xfrm flipV="1">
          <a:off x="3676650" y="2552700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17</xdr:row>
      <xdr:rowOff>123825</xdr:rowOff>
    </xdr:from>
    <xdr:to>
      <xdr:col>6</xdr:col>
      <xdr:colOff>590550</xdr:colOff>
      <xdr:row>17</xdr:row>
      <xdr:rowOff>123825</xdr:rowOff>
    </xdr:to>
    <xdr:cxnSp macro="">
      <xdr:nvCxnSpPr>
        <xdr:cNvPr id="33" name="Straight Arrow Connector 32"/>
        <xdr:cNvCxnSpPr/>
      </xdr:nvCxnSpPr>
      <xdr:spPr>
        <a:xfrm>
          <a:off x="3686175" y="3171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17</xdr:row>
      <xdr:rowOff>114300</xdr:rowOff>
    </xdr:from>
    <xdr:to>
      <xdr:col>6</xdr:col>
      <xdr:colOff>581025</xdr:colOff>
      <xdr:row>21</xdr:row>
      <xdr:rowOff>0</xdr:rowOff>
    </xdr:to>
    <xdr:cxnSp macro="">
      <xdr:nvCxnSpPr>
        <xdr:cNvPr id="34" name="Straight Arrow Connector 33"/>
        <xdr:cNvCxnSpPr/>
      </xdr:nvCxnSpPr>
      <xdr:spPr>
        <a:xfrm>
          <a:off x="3686175" y="3162300"/>
          <a:ext cx="552450" cy="6477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18</xdr:row>
      <xdr:rowOff>66675</xdr:rowOff>
    </xdr:from>
    <xdr:to>
      <xdr:col>6</xdr:col>
      <xdr:colOff>571500</xdr:colOff>
      <xdr:row>21</xdr:row>
      <xdr:rowOff>114301</xdr:rowOff>
    </xdr:to>
    <xdr:cxnSp macro="">
      <xdr:nvCxnSpPr>
        <xdr:cNvPr id="35" name="Straight Arrow Connector 34"/>
        <xdr:cNvCxnSpPr/>
      </xdr:nvCxnSpPr>
      <xdr:spPr>
        <a:xfrm flipV="1">
          <a:off x="3648075" y="3305175"/>
          <a:ext cx="581025" cy="619126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114300</xdr:rowOff>
    </xdr:from>
    <xdr:to>
      <xdr:col>6</xdr:col>
      <xdr:colOff>561975</xdr:colOff>
      <xdr:row>21</xdr:row>
      <xdr:rowOff>114300</xdr:rowOff>
    </xdr:to>
    <xdr:cxnSp macro="">
      <xdr:nvCxnSpPr>
        <xdr:cNvPr id="36" name="Straight Arrow Connector 35"/>
        <xdr:cNvCxnSpPr/>
      </xdr:nvCxnSpPr>
      <xdr:spPr>
        <a:xfrm>
          <a:off x="3657600" y="392430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247650</xdr:rowOff>
    </xdr:from>
    <xdr:to>
      <xdr:col>6</xdr:col>
      <xdr:colOff>581025</xdr:colOff>
      <xdr:row>21</xdr:row>
      <xdr:rowOff>104775</xdr:rowOff>
    </xdr:to>
    <xdr:cxnSp macro="">
      <xdr:nvCxnSpPr>
        <xdr:cNvPr id="37" name="Straight Arrow Connector 36"/>
        <xdr:cNvCxnSpPr/>
      </xdr:nvCxnSpPr>
      <xdr:spPr>
        <a:xfrm flipV="1">
          <a:off x="4086225" y="2924175"/>
          <a:ext cx="581025" cy="17621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0</xdr:rowOff>
    </xdr:from>
    <xdr:to>
      <xdr:col>14</xdr:col>
      <xdr:colOff>371475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27</xdr:row>
      <xdr:rowOff>38100</xdr:rowOff>
    </xdr:from>
    <xdr:to>
      <xdr:col>3</xdr:col>
      <xdr:colOff>600075</xdr:colOff>
      <xdr:row>30</xdr:row>
      <xdr:rowOff>85726</xdr:rowOff>
    </xdr:to>
    <xdr:cxnSp macro="">
      <xdr:nvCxnSpPr>
        <xdr:cNvPr id="3" name="Straight Arrow Connector 2"/>
        <xdr:cNvCxnSpPr/>
      </xdr:nvCxnSpPr>
      <xdr:spPr>
        <a:xfrm flipV="1">
          <a:off x="1343025" y="23241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30</xdr:row>
      <xdr:rowOff>85725</xdr:rowOff>
    </xdr:from>
    <xdr:to>
      <xdr:col>3</xdr:col>
      <xdr:colOff>590550</xdr:colOff>
      <xdr:row>30</xdr:row>
      <xdr:rowOff>85725</xdr:rowOff>
    </xdr:to>
    <xdr:cxnSp macro="">
      <xdr:nvCxnSpPr>
        <xdr:cNvPr id="4" name="Straight Arrow Connector 3"/>
        <xdr:cNvCxnSpPr/>
      </xdr:nvCxnSpPr>
      <xdr:spPr>
        <a:xfrm>
          <a:off x="1352550" y="29527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30</xdr:row>
      <xdr:rowOff>76200</xdr:rowOff>
    </xdr:from>
    <xdr:to>
      <xdr:col>3</xdr:col>
      <xdr:colOff>581025</xdr:colOff>
      <xdr:row>33</xdr:row>
      <xdr:rowOff>152400</xdr:rowOff>
    </xdr:to>
    <xdr:cxnSp macro="">
      <xdr:nvCxnSpPr>
        <xdr:cNvPr id="5" name="Straight Arrow Connector 4"/>
        <xdr:cNvCxnSpPr/>
      </xdr:nvCxnSpPr>
      <xdr:spPr>
        <a:xfrm>
          <a:off x="1352550" y="2943225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200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23</xdr:row>
      <xdr:rowOff>66675</xdr:rowOff>
    </xdr:from>
    <xdr:to>
      <xdr:col>5</xdr:col>
      <xdr:colOff>571500</xdr:colOff>
      <xdr:row>26</xdr:row>
      <xdr:rowOff>114301</xdr:rowOff>
    </xdr:to>
    <xdr:cxnSp macro="">
      <xdr:nvCxnSpPr>
        <xdr:cNvPr id="6" name="Straight Arrow Connector 5"/>
        <xdr:cNvCxnSpPr/>
      </xdr:nvCxnSpPr>
      <xdr:spPr>
        <a:xfrm flipV="1">
          <a:off x="2533650" y="1400175"/>
          <a:ext cx="685800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26</xdr:row>
      <xdr:rowOff>114300</xdr:rowOff>
    </xdr:from>
    <xdr:to>
      <xdr:col>5</xdr:col>
      <xdr:colOff>561975</xdr:colOff>
      <xdr:row>26</xdr:row>
      <xdr:rowOff>114300</xdr:rowOff>
    </xdr:to>
    <xdr:cxnSp macro="">
      <xdr:nvCxnSpPr>
        <xdr:cNvPr id="7" name="Straight Arrow Connector 6"/>
        <xdr:cNvCxnSpPr/>
      </xdr:nvCxnSpPr>
      <xdr:spPr>
        <a:xfrm>
          <a:off x="2647950" y="2028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26</xdr:row>
      <xdr:rowOff>104775</xdr:rowOff>
    </xdr:from>
    <xdr:to>
      <xdr:col>5</xdr:col>
      <xdr:colOff>552450</xdr:colOff>
      <xdr:row>29</xdr:row>
      <xdr:rowOff>180975</xdr:rowOff>
    </xdr:to>
    <xdr:cxnSp macro="">
      <xdr:nvCxnSpPr>
        <xdr:cNvPr id="8" name="Straight Arrow Connector 7"/>
        <xdr:cNvCxnSpPr/>
      </xdr:nvCxnSpPr>
      <xdr:spPr>
        <a:xfrm>
          <a:off x="2647950" y="20193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31</xdr:row>
      <xdr:rowOff>76200</xdr:rowOff>
    </xdr:from>
    <xdr:to>
      <xdr:col>5</xdr:col>
      <xdr:colOff>581025</xdr:colOff>
      <xdr:row>34</xdr:row>
      <xdr:rowOff>123826</xdr:rowOff>
    </xdr:to>
    <xdr:cxnSp macro="">
      <xdr:nvCxnSpPr>
        <xdr:cNvPr id="9" name="Straight Arrow Connector 8"/>
        <xdr:cNvCxnSpPr/>
      </xdr:nvCxnSpPr>
      <xdr:spPr>
        <a:xfrm flipV="1">
          <a:off x="2647950" y="33147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34</xdr:row>
      <xdr:rowOff>123825</xdr:rowOff>
    </xdr:from>
    <xdr:to>
      <xdr:col>5</xdr:col>
      <xdr:colOff>571500</xdr:colOff>
      <xdr:row>34</xdr:row>
      <xdr:rowOff>123825</xdr:rowOff>
    </xdr:to>
    <xdr:cxnSp macro="">
      <xdr:nvCxnSpPr>
        <xdr:cNvPr id="10" name="Straight Arrow Connector 9"/>
        <xdr:cNvCxnSpPr/>
      </xdr:nvCxnSpPr>
      <xdr:spPr>
        <a:xfrm>
          <a:off x="2657475" y="39433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34</xdr:row>
      <xdr:rowOff>114300</xdr:rowOff>
    </xdr:from>
    <xdr:to>
      <xdr:col>5</xdr:col>
      <xdr:colOff>561975</xdr:colOff>
      <xdr:row>38</xdr:row>
      <xdr:rowOff>0</xdr:rowOff>
    </xdr:to>
    <xdr:cxnSp macro="">
      <xdr:nvCxnSpPr>
        <xdr:cNvPr id="11" name="Straight Arrow Connector 10"/>
        <xdr:cNvCxnSpPr/>
      </xdr:nvCxnSpPr>
      <xdr:spPr>
        <a:xfrm>
          <a:off x="2657475" y="39338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27</xdr:row>
      <xdr:rowOff>76200</xdr:rowOff>
    </xdr:from>
    <xdr:to>
      <xdr:col>5</xdr:col>
      <xdr:colOff>590550</xdr:colOff>
      <xdr:row>30</xdr:row>
      <xdr:rowOff>123826</xdr:rowOff>
    </xdr:to>
    <xdr:cxnSp macro="">
      <xdr:nvCxnSpPr>
        <xdr:cNvPr id="12" name="Straight Arrow Connector 11"/>
        <xdr:cNvCxnSpPr/>
      </xdr:nvCxnSpPr>
      <xdr:spPr>
        <a:xfrm flipV="1">
          <a:off x="2657475" y="23622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30</xdr:row>
      <xdr:rowOff>123825</xdr:rowOff>
    </xdr:from>
    <xdr:to>
      <xdr:col>5</xdr:col>
      <xdr:colOff>581025</xdr:colOff>
      <xdr:row>30</xdr:row>
      <xdr:rowOff>123825</xdr:rowOff>
    </xdr:to>
    <xdr:cxnSp macro="">
      <xdr:nvCxnSpPr>
        <xdr:cNvPr id="13" name="Straight Arrow Connector 12"/>
        <xdr:cNvCxnSpPr/>
      </xdr:nvCxnSpPr>
      <xdr:spPr>
        <a:xfrm>
          <a:off x="2667000" y="29908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30</xdr:row>
      <xdr:rowOff>114300</xdr:rowOff>
    </xdr:from>
    <xdr:to>
      <xdr:col>5</xdr:col>
      <xdr:colOff>571500</xdr:colOff>
      <xdr:row>34</xdr:row>
      <xdr:rowOff>0</xdr:rowOff>
    </xdr:to>
    <xdr:cxnSp macro="">
      <xdr:nvCxnSpPr>
        <xdr:cNvPr id="14" name="Straight Arrow Connector 13"/>
        <xdr:cNvCxnSpPr/>
      </xdr:nvCxnSpPr>
      <xdr:spPr>
        <a:xfrm>
          <a:off x="2667000" y="29813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22</xdr:row>
      <xdr:rowOff>104775</xdr:rowOff>
    </xdr:from>
    <xdr:to>
      <xdr:col>7</xdr:col>
      <xdr:colOff>600075</xdr:colOff>
      <xdr:row>22</xdr:row>
      <xdr:rowOff>104777</xdr:rowOff>
    </xdr:to>
    <xdr:cxnSp macro="">
      <xdr:nvCxnSpPr>
        <xdr:cNvPr id="15" name="Straight Arrow Connector 14"/>
        <xdr:cNvCxnSpPr/>
      </xdr:nvCxnSpPr>
      <xdr:spPr>
        <a:xfrm flipV="1">
          <a:off x="4248150" y="1066800"/>
          <a:ext cx="581025" cy="2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22</xdr:row>
      <xdr:rowOff>104775</xdr:rowOff>
    </xdr:from>
    <xdr:to>
      <xdr:col>7</xdr:col>
      <xdr:colOff>590550</xdr:colOff>
      <xdr:row>25</xdr:row>
      <xdr:rowOff>190500</xdr:rowOff>
    </xdr:to>
    <xdr:cxnSp macro="">
      <xdr:nvCxnSpPr>
        <xdr:cNvPr id="16" name="Straight Arrow Connector 15"/>
        <xdr:cNvCxnSpPr/>
      </xdr:nvCxnSpPr>
      <xdr:spPr>
        <a:xfrm>
          <a:off x="4257675" y="1066800"/>
          <a:ext cx="561975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22</xdr:row>
      <xdr:rowOff>95250</xdr:rowOff>
    </xdr:from>
    <xdr:to>
      <xdr:col>7</xdr:col>
      <xdr:colOff>590550</xdr:colOff>
      <xdr:row>30</xdr:row>
      <xdr:rowOff>219075</xdr:rowOff>
    </xdr:to>
    <xdr:cxnSp macro="">
      <xdr:nvCxnSpPr>
        <xdr:cNvPr id="17" name="Straight Arrow Connector 16"/>
        <xdr:cNvCxnSpPr/>
      </xdr:nvCxnSpPr>
      <xdr:spPr>
        <a:xfrm>
          <a:off x="4257675" y="1057275"/>
          <a:ext cx="561975" cy="20288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23</xdr:row>
      <xdr:rowOff>66675</xdr:rowOff>
    </xdr:from>
    <xdr:to>
      <xdr:col>8</xdr:col>
      <xdr:colOff>0</xdr:colOff>
      <xdr:row>26</xdr:row>
      <xdr:rowOff>114301</xdr:rowOff>
    </xdr:to>
    <xdr:cxnSp macro="">
      <xdr:nvCxnSpPr>
        <xdr:cNvPr id="18" name="Straight Arrow Connector 17"/>
        <xdr:cNvCxnSpPr/>
      </xdr:nvCxnSpPr>
      <xdr:spPr>
        <a:xfrm flipV="1">
          <a:off x="4257675" y="14001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26</xdr:row>
      <xdr:rowOff>114300</xdr:rowOff>
    </xdr:from>
    <xdr:to>
      <xdr:col>7</xdr:col>
      <xdr:colOff>600075</xdr:colOff>
      <xdr:row>26</xdr:row>
      <xdr:rowOff>114300</xdr:rowOff>
    </xdr:to>
    <xdr:cxnSp macro="">
      <xdr:nvCxnSpPr>
        <xdr:cNvPr id="19" name="Straight Arrow Connector 18"/>
        <xdr:cNvCxnSpPr/>
      </xdr:nvCxnSpPr>
      <xdr:spPr>
        <a:xfrm>
          <a:off x="4267200" y="2028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26</xdr:row>
      <xdr:rowOff>104775</xdr:rowOff>
    </xdr:from>
    <xdr:to>
      <xdr:col>7</xdr:col>
      <xdr:colOff>590550</xdr:colOff>
      <xdr:row>29</xdr:row>
      <xdr:rowOff>180975</xdr:rowOff>
    </xdr:to>
    <xdr:cxnSp macro="">
      <xdr:nvCxnSpPr>
        <xdr:cNvPr id="20" name="Straight Arrow Connector 19"/>
        <xdr:cNvCxnSpPr/>
      </xdr:nvCxnSpPr>
      <xdr:spPr>
        <a:xfrm>
          <a:off x="4267200" y="20193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27</xdr:row>
      <xdr:rowOff>66675</xdr:rowOff>
    </xdr:from>
    <xdr:to>
      <xdr:col>7</xdr:col>
      <xdr:colOff>600075</xdr:colOff>
      <xdr:row>30</xdr:row>
      <xdr:rowOff>114301</xdr:rowOff>
    </xdr:to>
    <xdr:cxnSp macro="">
      <xdr:nvCxnSpPr>
        <xdr:cNvPr id="21" name="Straight Arrow Connector 20"/>
        <xdr:cNvCxnSpPr/>
      </xdr:nvCxnSpPr>
      <xdr:spPr>
        <a:xfrm flipV="1">
          <a:off x="4248150" y="23526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30</xdr:row>
      <xdr:rowOff>209550</xdr:rowOff>
    </xdr:from>
    <xdr:to>
      <xdr:col>7</xdr:col>
      <xdr:colOff>590550</xdr:colOff>
      <xdr:row>30</xdr:row>
      <xdr:rowOff>209550</xdr:rowOff>
    </xdr:to>
    <xdr:cxnSp macro="">
      <xdr:nvCxnSpPr>
        <xdr:cNvPr id="22" name="Straight Arrow Connector 21"/>
        <xdr:cNvCxnSpPr/>
      </xdr:nvCxnSpPr>
      <xdr:spPr>
        <a:xfrm>
          <a:off x="4238625" y="3076575"/>
          <a:ext cx="58102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190500</xdr:rowOff>
    </xdr:from>
    <xdr:to>
      <xdr:col>7</xdr:col>
      <xdr:colOff>581025</xdr:colOff>
      <xdr:row>33</xdr:row>
      <xdr:rowOff>180975</xdr:rowOff>
    </xdr:to>
    <xdr:cxnSp macro="">
      <xdr:nvCxnSpPr>
        <xdr:cNvPr id="23" name="Straight Arrow Connector 22"/>
        <xdr:cNvCxnSpPr/>
      </xdr:nvCxnSpPr>
      <xdr:spPr>
        <a:xfrm>
          <a:off x="4229100" y="3057525"/>
          <a:ext cx="581025" cy="74295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31</xdr:row>
      <xdr:rowOff>76200</xdr:rowOff>
    </xdr:from>
    <xdr:to>
      <xdr:col>7</xdr:col>
      <xdr:colOff>600075</xdr:colOff>
      <xdr:row>34</xdr:row>
      <xdr:rowOff>123826</xdr:rowOff>
    </xdr:to>
    <xdr:cxnSp macro="">
      <xdr:nvCxnSpPr>
        <xdr:cNvPr id="24" name="Straight Arrow Connector 23"/>
        <xdr:cNvCxnSpPr/>
      </xdr:nvCxnSpPr>
      <xdr:spPr>
        <a:xfrm flipV="1">
          <a:off x="4248150" y="33147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34</xdr:row>
      <xdr:rowOff>123825</xdr:rowOff>
    </xdr:from>
    <xdr:to>
      <xdr:col>7</xdr:col>
      <xdr:colOff>590550</xdr:colOff>
      <xdr:row>34</xdr:row>
      <xdr:rowOff>123825</xdr:rowOff>
    </xdr:to>
    <xdr:cxnSp macro="">
      <xdr:nvCxnSpPr>
        <xdr:cNvPr id="25" name="Straight Arrow Connector 24"/>
        <xdr:cNvCxnSpPr/>
      </xdr:nvCxnSpPr>
      <xdr:spPr>
        <a:xfrm>
          <a:off x="4257675" y="39433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34</xdr:row>
      <xdr:rowOff>114300</xdr:rowOff>
    </xdr:from>
    <xdr:to>
      <xdr:col>7</xdr:col>
      <xdr:colOff>581025</xdr:colOff>
      <xdr:row>38</xdr:row>
      <xdr:rowOff>0</xdr:rowOff>
    </xdr:to>
    <xdr:cxnSp macro="">
      <xdr:nvCxnSpPr>
        <xdr:cNvPr id="26" name="Straight Arrow Connector 25"/>
        <xdr:cNvCxnSpPr/>
      </xdr:nvCxnSpPr>
      <xdr:spPr>
        <a:xfrm>
          <a:off x="4257675" y="39338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35</xdr:row>
      <xdr:rowOff>66675</xdr:rowOff>
    </xdr:from>
    <xdr:to>
      <xdr:col>7</xdr:col>
      <xdr:colOff>571500</xdr:colOff>
      <xdr:row>38</xdr:row>
      <xdr:rowOff>114301</xdr:rowOff>
    </xdr:to>
    <xdr:cxnSp macro="">
      <xdr:nvCxnSpPr>
        <xdr:cNvPr id="27" name="Straight Arrow Connector 26"/>
        <xdr:cNvCxnSpPr/>
      </xdr:nvCxnSpPr>
      <xdr:spPr>
        <a:xfrm flipV="1">
          <a:off x="3857625" y="4257675"/>
          <a:ext cx="94297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114300</xdr:rowOff>
    </xdr:from>
    <xdr:to>
      <xdr:col>7</xdr:col>
      <xdr:colOff>561975</xdr:colOff>
      <xdr:row>38</xdr:row>
      <xdr:rowOff>114300</xdr:rowOff>
    </xdr:to>
    <xdr:cxnSp macro="">
      <xdr:nvCxnSpPr>
        <xdr:cNvPr id="28" name="Straight Arrow Connector 27"/>
        <xdr:cNvCxnSpPr/>
      </xdr:nvCxnSpPr>
      <xdr:spPr>
        <a:xfrm>
          <a:off x="4229100" y="48863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247650</xdr:rowOff>
    </xdr:from>
    <xdr:to>
      <xdr:col>7</xdr:col>
      <xdr:colOff>581025</xdr:colOff>
      <xdr:row>38</xdr:row>
      <xdr:rowOff>104775</xdr:rowOff>
    </xdr:to>
    <xdr:cxnSp macro="">
      <xdr:nvCxnSpPr>
        <xdr:cNvPr id="29" name="Straight Arrow Connector 28"/>
        <xdr:cNvCxnSpPr/>
      </xdr:nvCxnSpPr>
      <xdr:spPr>
        <a:xfrm flipV="1">
          <a:off x="4229100" y="3114675"/>
          <a:ext cx="581025" cy="17621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38100</xdr:rowOff>
    </xdr:from>
    <xdr:to>
      <xdr:col>2</xdr:col>
      <xdr:colOff>600075</xdr:colOff>
      <xdr:row>12</xdr:row>
      <xdr:rowOff>85726</xdr:rowOff>
    </xdr:to>
    <xdr:cxnSp macro="">
      <xdr:nvCxnSpPr>
        <xdr:cNvPr id="2" name="Straight Arrow Connector 1"/>
        <xdr:cNvCxnSpPr/>
      </xdr:nvCxnSpPr>
      <xdr:spPr>
        <a:xfrm flipV="1">
          <a:off x="1952625" y="55626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85725</xdr:rowOff>
    </xdr:from>
    <xdr:to>
      <xdr:col>2</xdr:col>
      <xdr:colOff>590550</xdr:colOff>
      <xdr:row>12</xdr:row>
      <xdr:rowOff>85725</xdr:rowOff>
    </xdr:to>
    <xdr:cxnSp macro="">
      <xdr:nvCxnSpPr>
        <xdr:cNvPr id="3" name="Straight Arrow Connector 2"/>
        <xdr:cNvCxnSpPr/>
      </xdr:nvCxnSpPr>
      <xdr:spPr>
        <a:xfrm>
          <a:off x="1962150" y="61912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76200</xdr:rowOff>
    </xdr:from>
    <xdr:to>
      <xdr:col>2</xdr:col>
      <xdr:colOff>581025</xdr:colOff>
      <xdr:row>15</xdr:row>
      <xdr:rowOff>152400</xdr:rowOff>
    </xdr:to>
    <xdr:cxnSp macro="">
      <xdr:nvCxnSpPr>
        <xdr:cNvPr id="4" name="Straight Arrow Connector 3"/>
        <xdr:cNvCxnSpPr/>
      </xdr:nvCxnSpPr>
      <xdr:spPr>
        <a:xfrm>
          <a:off x="1962150" y="6181725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200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</xdr:colOff>
      <xdr:row>5</xdr:row>
      <xdr:rowOff>66675</xdr:rowOff>
    </xdr:from>
    <xdr:to>
      <xdr:col>4</xdr:col>
      <xdr:colOff>571500</xdr:colOff>
      <xdr:row>7</xdr:row>
      <xdr:rowOff>178594</xdr:rowOff>
    </xdr:to>
    <xdr:cxnSp macro="">
      <xdr:nvCxnSpPr>
        <xdr:cNvPr id="5" name="Straight Arrow Connector 4"/>
        <xdr:cNvCxnSpPr/>
      </xdr:nvCxnSpPr>
      <xdr:spPr>
        <a:xfrm flipV="1">
          <a:off x="2821781" y="1019175"/>
          <a:ext cx="547688" cy="492919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114300</xdr:rowOff>
    </xdr:from>
    <xdr:to>
      <xdr:col>4</xdr:col>
      <xdr:colOff>561975</xdr:colOff>
      <xdr:row>8</xdr:row>
      <xdr:rowOff>114300</xdr:rowOff>
    </xdr:to>
    <xdr:cxnSp macro="">
      <xdr:nvCxnSpPr>
        <xdr:cNvPr id="6" name="Straight Arrow Connector 5"/>
        <xdr:cNvCxnSpPr/>
      </xdr:nvCxnSpPr>
      <xdr:spPr>
        <a:xfrm>
          <a:off x="3895725" y="52673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104775</xdr:rowOff>
    </xdr:from>
    <xdr:to>
      <xdr:col>4</xdr:col>
      <xdr:colOff>552450</xdr:colOff>
      <xdr:row>11</xdr:row>
      <xdr:rowOff>180975</xdr:rowOff>
    </xdr:to>
    <xdr:cxnSp macro="">
      <xdr:nvCxnSpPr>
        <xdr:cNvPr id="7" name="Straight Arrow Connector 6"/>
        <xdr:cNvCxnSpPr/>
      </xdr:nvCxnSpPr>
      <xdr:spPr>
        <a:xfrm>
          <a:off x="3895725" y="52578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76200</xdr:rowOff>
    </xdr:from>
    <xdr:to>
      <xdr:col>4</xdr:col>
      <xdr:colOff>581025</xdr:colOff>
      <xdr:row>16</xdr:row>
      <xdr:rowOff>123826</xdr:rowOff>
    </xdr:to>
    <xdr:cxnSp macro="">
      <xdr:nvCxnSpPr>
        <xdr:cNvPr id="8" name="Straight Arrow Connector 7"/>
        <xdr:cNvCxnSpPr/>
      </xdr:nvCxnSpPr>
      <xdr:spPr>
        <a:xfrm flipV="1">
          <a:off x="3895725" y="65532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123825</xdr:rowOff>
    </xdr:from>
    <xdr:to>
      <xdr:col>4</xdr:col>
      <xdr:colOff>571500</xdr:colOff>
      <xdr:row>16</xdr:row>
      <xdr:rowOff>123825</xdr:rowOff>
    </xdr:to>
    <xdr:cxnSp macro="">
      <xdr:nvCxnSpPr>
        <xdr:cNvPr id="9" name="Straight Arrow Connector 8"/>
        <xdr:cNvCxnSpPr/>
      </xdr:nvCxnSpPr>
      <xdr:spPr>
        <a:xfrm>
          <a:off x="3905250" y="71818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114300</xdr:rowOff>
    </xdr:from>
    <xdr:to>
      <xdr:col>4</xdr:col>
      <xdr:colOff>561975</xdr:colOff>
      <xdr:row>20</xdr:row>
      <xdr:rowOff>0</xdr:rowOff>
    </xdr:to>
    <xdr:cxnSp macro="">
      <xdr:nvCxnSpPr>
        <xdr:cNvPr id="10" name="Straight Arrow Connector 9"/>
        <xdr:cNvCxnSpPr/>
      </xdr:nvCxnSpPr>
      <xdr:spPr>
        <a:xfrm>
          <a:off x="3905250" y="71723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</xdr:row>
      <xdr:rowOff>76200</xdr:rowOff>
    </xdr:from>
    <xdr:to>
      <xdr:col>4</xdr:col>
      <xdr:colOff>590550</xdr:colOff>
      <xdr:row>12</xdr:row>
      <xdr:rowOff>123826</xdr:rowOff>
    </xdr:to>
    <xdr:cxnSp macro="">
      <xdr:nvCxnSpPr>
        <xdr:cNvPr id="11" name="Straight Arrow Connector 10"/>
        <xdr:cNvCxnSpPr/>
      </xdr:nvCxnSpPr>
      <xdr:spPr>
        <a:xfrm flipV="1">
          <a:off x="3905250" y="56007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</xdr:row>
      <xdr:rowOff>123825</xdr:rowOff>
    </xdr:from>
    <xdr:to>
      <xdr:col>4</xdr:col>
      <xdr:colOff>581025</xdr:colOff>
      <xdr:row>12</xdr:row>
      <xdr:rowOff>123825</xdr:rowOff>
    </xdr:to>
    <xdr:cxnSp macro="">
      <xdr:nvCxnSpPr>
        <xdr:cNvPr id="12" name="Straight Arrow Connector 11"/>
        <xdr:cNvCxnSpPr/>
      </xdr:nvCxnSpPr>
      <xdr:spPr>
        <a:xfrm>
          <a:off x="3914775" y="62293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</xdr:row>
      <xdr:rowOff>114300</xdr:rowOff>
    </xdr:from>
    <xdr:to>
      <xdr:col>4</xdr:col>
      <xdr:colOff>571500</xdr:colOff>
      <xdr:row>16</xdr:row>
      <xdr:rowOff>0</xdr:rowOff>
    </xdr:to>
    <xdr:cxnSp macro="">
      <xdr:nvCxnSpPr>
        <xdr:cNvPr id="13" name="Straight Arrow Connector 12"/>
        <xdr:cNvCxnSpPr/>
      </xdr:nvCxnSpPr>
      <xdr:spPr>
        <a:xfrm>
          <a:off x="3914775" y="62198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6</xdr:col>
      <xdr:colOff>600075</xdr:colOff>
      <xdr:row>4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495925" y="4305300"/>
          <a:ext cx="581025" cy="2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</xdr:row>
      <xdr:rowOff>104775</xdr:rowOff>
    </xdr:from>
    <xdr:to>
      <xdr:col>6</xdr:col>
      <xdr:colOff>590550</xdr:colOff>
      <xdr:row>7</xdr:row>
      <xdr:rowOff>190500</xdr:rowOff>
    </xdr:to>
    <xdr:cxnSp macro="">
      <xdr:nvCxnSpPr>
        <xdr:cNvPr id="15" name="Straight Arrow Connector 14"/>
        <xdr:cNvCxnSpPr/>
      </xdr:nvCxnSpPr>
      <xdr:spPr>
        <a:xfrm>
          <a:off x="5505450" y="4305300"/>
          <a:ext cx="561975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</xdr:row>
      <xdr:rowOff>95250</xdr:rowOff>
    </xdr:from>
    <xdr:to>
      <xdr:col>6</xdr:col>
      <xdr:colOff>590550</xdr:colOff>
      <xdr:row>12</xdr:row>
      <xdr:rowOff>219075</xdr:rowOff>
    </xdr:to>
    <xdr:cxnSp macro="">
      <xdr:nvCxnSpPr>
        <xdr:cNvPr id="16" name="Straight Arrow Connector 15"/>
        <xdr:cNvCxnSpPr/>
      </xdr:nvCxnSpPr>
      <xdr:spPr>
        <a:xfrm>
          <a:off x="5505450" y="4295775"/>
          <a:ext cx="561975" cy="20288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</xdr:row>
      <xdr:rowOff>66675</xdr:rowOff>
    </xdr:from>
    <xdr:to>
      <xdr:col>7</xdr:col>
      <xdr:colOff>0</xdr:colOff>
      <xdr:row>8</xdr:row>
      <xdr:rowOff>114301</xdr:rowOff>
    </xdr:to>
    <xdr:cxnSp macro="">
      <xdr:nvCxnSpPr>
        <xdr:cNvPr id="17" name="Straight Arrow Connector 16"/>
        <xdr:cNvCxnSpPr/>
      </xdr:nvCxnSpPr>
      <xdr:spPr>
        <a:xfrm flipV="1">
          <a:off x="5505450" y="46386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</xdr:row>
      <xdr:rowOff>114300</xdr:rowOff>
    </xdr:from>
    <xdr:to>
      <xdr:col>6</xdr:col>
      <xdr:colOff>600075</xdr:colOff>
      <xdr:row>8</xdr:row>
      <xdr:rowOff>114300</xdr:rowOff>
    </xdr:to>
    <xdr:cxnSp macro="">
      <xdr:nvCxnSpPr>
        <xdr:cNvPr id="18" name="Straight Arrow Connector 17"/>
        <xdr:cNvCxnSpPr/>
      </xdr:nvCxnSpPr>
      <xdr:spPr>
        <a:xfrm>
          <a:off x="5514975" y="52673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</xdr:row>
      <xdr:rowOff>104775</xdr:rowOff>
    </xdr:from>
    <xdr:to>
      <xdr:col>6</xdr:col>
      <xdr:colOff>590550</xdr:colOff>
      <xdr:row>11</xdr:row>
      <xdr:rowOff>180975</xdr:rowOff>
    </xdr:to>
    <xdr:cxnSp macro="">
      <xdr:nvCxnSpPr>
        <xdr:cNvPr id="19" name="Straight Arrow Connector 18"/>
        <xdr:cNvCxnSpPr/>
      </xdr:nvCxnSpPr>
      <xdr:spPr>
        <a:xfrm>
          <a:off x="5514975" y="52578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9</xdr:row>
      <xdr:rowOff>66675</xdr:rowOff>
    </xdr:from>
    <xdr:to>
      <xdr:col>6</xdr:col>
      <xdr:colOff>600075</xdr:colOff>
      <xdr:row>12</xdr:row>
      <xdr:rowOff>114301</xdr:rowOff>
    </xdr:to>
    <xdr:cxnSp macro="">
      <xdr:nvCxnSpPr>
        <xdr:cNvPr id="20" name="Straight Arrow Connector 19"/>
        <xdr:cNvCxnSpPr/>
      </xdr:nvCxnSpPr>
      <xdr:spPr>
        <a:xfrm flipV="1">
          <a:off x="5495925" y="55911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209550</xdr:rowOff>
    </xdr:from>
    <xdr:to>
      <xdr:col>6</xdr:col>
      <xdr:colOff>590550</xdr:colOff>
      <xdr:row>12</xdr:row>
      <xdr:rowOff>209550</xdr:rowOff>
    </xdr:to>
    <xdr:cxnSp macro="">
      <xdr:nvCxnSpPr>
        <xdr:cNvPr id="21" name="Straight Arrow Connector 20"/>
        <xdr:cNvCxnSpPr/>
      </xdr:nvCxnSpPr>
      <xdr:spPr>
        <a:xfrm>
          <a:off x="5486400" y="6315075"/>
          <a:ext cx="58102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190500</xdr:rowOff>
    </xdr:from>
    <xdr:to>
      <xdr:col>6</xdr:col>
      <xdr:colOff>581025</xdr:colOff>
      <xdr:row>15</xdr:row>
      <xdr:rowOff>180975</xdr:rowOff>
    </xdr:to>
    <xdr:cxnSp macro="">
      <xdr:nvCxnSpPr>
        <xdr:cNvPr id="22" name="Straight Arrow Connector 21"/>
        <xdr:cNvCxnSpPr/>
      </xdr:nvCxnSpPr>
      <xdr:spPr>
        <a:xfrm>
          <a:off x="5476875" y="6296025"/>
          <a:ext cx="581025" cy="74295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13</xdr:row>
      <xdr:rowOff>76200</xdr:rowOff>
    </xdr:from>
    <xdr:to>
      <xdr:col>6</xdr:col>
      <xdr:colOff>600075</xdr:colOff>
      <xdr:row>16</xdr:row>
      <xdr:rowOff>123826</xdr:rowOff>
    </xdr:to>
    <xdr:cxnSp macro="">
      <xdr:nvCxnSpPr>
        <xdr:cNvPr id="23" name="Straight Arrow Connector 22"/>
        <xdr:cNvCxnSpPr/>
      </xdr:nvCxnSpPr>
      <xdr:spPr>
        <a:xfrm flipV="1">
          <a:off x="5495925" y="65532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16</xdr:row>
      <xdr:rowOff>123825</xdr:rowOff>
    </xdr:from>
    <xdr:to>
      <xdr:col>6</xdr:col>
      <xdr:colOff>590550</xdr:colOff>
      <xdr:row>16</xdr:row>
      <xdr:rowOff>123825</xdr:rowOff>
    </xdr:to>
    <xdr:cxnSp macro="">
      <xdr:nvCxnSpPr>
        <xdr:cNvPr id="24" name="Straight Arrow Connector 23"/>
        <xdr:cNvCxnSpPr/>
      </xdr:nvCxnSpPr>
      <xdr:spPr>
        <a:xfrm>
          <a:off x="5505450" y="71818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16</xdr:row>
      <xdr:rowOff>114300</xdr:rowOff>
    </xdr:from>
    <xdr:to>
      <xdr:col>6</xdr:col>
      <xdr:colOff>581025</xdr:colOff>
      <xdr:row>20</xdr:row>
      <xdr:rowOff>0</xdr:rowOff>
    </xdr:to>
    <xdr:cxnSp macro="">
      <xdr:nvCxnSpPr>
        <xdr:cNvPr id="25" name="Straight Arrow Connector 24"/>
        <xdr:cNvCxnSpPr/>
      </xdr:nvCxnSpPr>
      <xdr:spPr>
        <a:xfrm>
          <a:off x="5505450" y="71723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17</xdr:row>
      <xdr:rowOff>66675</xdr:rowOff>
    </xdr:from>
    <xdr:to>
      <xdr:col>6</xdr:col>
      <xdr:colOff>571500</xdr:colOff>
      <xdr:row>20</xdr:row>
      <xdr:rowOff>114301</xdr:rowOff>
    </xdr:to>
    <xdr:cxnSp macro="">
      <xdr:nvCxnSpPr>
        <xdr:cNvPr id="26" name="Straight Arrow Connector 25"/>
        <xdr:cNvCxnSpPr/>
      </xdr:nvCxnSpPr>
      <xdr:spPr>
        <a:xfrm flipV="1">
          <a:off x="5105400" y="7496175"/>
          <a:ext cx="94297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114300</xdr:rowOff>
    </xdr:from>
    <xdr:to>
      <xdr:col>6</xdr:col>
      <xdr:colOff>561975</xdr:colOff>
      <xdr:row>20</xdr:row>
      <xdr:rowOff>114300</xdr:rowOff>
    </xdr:to>
    <xdr:cxnSp macro="">
      <xdr:nvCxnSpPr>
        <xdr:cNvPr id="27" name="Straight Arrow Connector 26"/>
        <xdr:cNvCxnSpPr/>
      </xdr:nvCxnSpPr>
      <xdr:spPr>
        <a:xfrm>
          <a:off x="5476875" y="8124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247650</xdr:rowOff>
    </xdr:from>
    <xdr:to>
      <xdr:col>6</xdr:col>
      <xdr:colOff>581025</xdr:colOff>
      <xdr:row>20</xdr:row>
      <xdr:rowOff>104775</xdr:rowOff>
    </xdr:to>
    <xdr:cxnSp macro="">
      <xdr:nvCxnSpPr>
        <xdr:cNvPr id="28" name="Straight Arrow Connector 27"/>
        <xdr:cNvCxnSpPr/>
      </xdr:nvCxnSpPr>
      <xdr:spPr>
        <a:xfrm flipV="1">
          <a:off x="5476875" y="6353175"/>
          <a:ext cx="581025" cy="17621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38100</xdr:rowOff>
    </xdr:from>
    <xdr:to>
      <xdr:col>2</xdr:col>
      <xdr:colOff>600075</xdr:colOff>
      <xdr:row>12</xdr:row>
      <xdr:rowOff>85726</xdr:rowOff>
    </xdr:to>
    <xdr:cxnSp macro="">
      <xdr:nvCxnSpPr>
        <xdr:cNvPr id="2" name="Straight Arrow Connector 1"/>
        <xdr:cNvCxnSpPr/>
      </xdr:nvCxnSpPr>
      <xdr:spPr>
        <a:xfrm flipV="1">
          <a:off x="1743075" y="21336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85725</xdr:rowOff>
    </xdr:from>
    <xdr:to>
      <xdr:col>2</xdr:col>
      <xdr:colOff>590550</xdr:colOff>
      <xdr:row>12</xdr:row>
      <xdr:rowOff>85725</xdr:rowOff>
    </xdr:to>
    <xdr:cxnSp macro="">
      <xdr:nvCxnSpPr>
        <xdr:cNvPr id="3" name="Straight Arrow Connector 2"/>
        <xdr:cNvCxnSpPr/>
      </xdr:nvCxnSpPr>
      <xdr:spPr>
        <a:xfrm>
          <a:off x="1752600" y="27622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76200</xdr:rowOff>
    </xdr:from>
    <xdr:to>
      <xdr:col>2</xdr:col>
      <xdr:colOff>581025</xdr:colOff>
      <xdr:row>15</xdr:row>
      <xdr:rowOff>152400</xdr:rowOff>
    </xdr:to>
    <xdr:cxnSp macro="">
      <xdr:nvCxnSpPr>
        <xdr:cNvPr id="4" name="Straight Arrow Connector 3"/>
        <xdr:cNvCxnSpPr/>
      </xdr:nvCxnSpPr>
      <xdr:spPr>
        <a:xfrm>
          <a:off x="1752600" y="2752725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200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</xdr:colOff>
      <xdr:row>5</xdr:row>
      <xdr:rowOff>66675</xdr:rowOff>
    </xdr:from>
    <xdr:to>
      <xdr:col>4</xdr:col>
      <xdr:colOff>571500</xdr:colOff>
      <xdr:row>7</xdr:row>
      <xdr:rowOff>178594</xdr:rowOff>
    </xdr:to>
    <xdr:cxnSp macro="">
      <xdr:nvCxnSpPr>
        <xdr:cNvPr id="5" name="Straight Arrow Connector 4"/>
        <xdr:cNvCxnSpPr/>
      </xdr:nvCxnSpPr>
      <xdr:spPr>
        <a:xfrm flipV="1">
          <a:off x="3719512" y="1209675"/>
          <a:ext cx="547688" cy="492919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114300</xdr:rowOff>
    </xdr:from>
    <xdr:to>
      <xdr:col>4</xdr:col>
      <xdr:colOff>561975</xdr:colOff>
      <xdr:row>8</xdr:row>
      <xdr:rowOff>114300</xdr:rowOff>
    </xdr:to>
    <xdr:cxnSp macro="">
      <xdr:nvCxnSpPr>
        <xdr:cNvPr id="6" name="Straight Arrow Connector 5"/>
        <xdr:cNvCxnSpPr/>
      </xdr:nvCxnSpPr>
      <xdr:spPr>
        <a:xfrm>
          <a:off x="3695700" y="18383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104775</xdr:rowOff>
    </xdr:from>
    <xdr:to>
      <xdr:col>4</xdr:col>
      <xdr:colOff>552450</xdr:colOff>
      <xdr:row>11</xdr:row>
      <xdr:rowOff>180975</xdr:rowOff>
    </xdr:to>
    <xdr:cxnSp macro="">
      <xdr:nvCxnSpPr>
        <xdr:cNvPr id="7" name="Straight Arrow Connector 6"/>
        <xdr:cNvCxnSpPr/>
      </xdr:nvCxnSpPr>
      <xdr:spPr>
        <a:xfrm>
          <a:off x="3695700" y="18288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76200</xdr:rowOff>
    </xdr:from>
    <xdr:to>
      <xdr:col>4</xdr:col>
      <xdr:colOff>581025</xdr:colOff>
      <xdr:row>16</xdr:row>
      <xdr:rowOff>123826</xdr:rowOff>
    </xdr:to>
    <xdr:cxnSp macro="">
      <xdr:nvCxnSpPr>
        <xdr:cNvPr id="8" name="Straight Arrow Connector 7"/>
        <xdr:cNvCxnSpPr/>
      </xdr:nvCxnSpPr>
      <xdr:spPr>
        <a:xfrm flipV="1">
          <a:off x="3695700" y="31242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123825</xdr:rowOff>
    </xdr:from>
    <xdr:to>
      <xdr:col>4</xdr:col>
      <xdr:colOff>571500</xdr:colOff>
      <xdr:row>16</xdr:row>
      <xdr:rowOff>123825</xdr:rowOff>
    </xdr:to>
    <xdr:cxnSp macro="">
      <xdr:nvCxnSpPr>
        <xdr:cNvPr id="9" name="Straight Arrow Connector 8"/>
        <xdr:cNvCxnSpPr/>
      </xdr:nvCxnSpPr>
      <xdr:spPr>
        <a:xfrm>
          <a:off x="3705225" y="37528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114300</xdr:rowOff>
    </xdr:from>
    <xdr:to>
      <xdr:col>4</xdr:col>
      <xdr:colOff>561975</xdr:colOff>
      <xdr:row>20</xdr:row>
      <xdr:rowOff>0</xdr:rowOff>
    </xdr:to>
    <xdr:cxnSp macro="">
      <xdr:nvCxnSpPr>
        <xdr:cNvPr id="10" name="Straight Arrow Connector 9"/>
        <xdr:cNvCxnSpPr/>
      </xdr:nvCxnSpPr>
      <xdr:spPr>
        <a:xfrm>
          <a:off x="3705225" y="37433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</xdr:row>
      <xdr:rowOff>76200</xdr:rowOff>
    </xdr:from>
    <xdr:to>
      <xdr:col>4</xdr:col>
      <xdr:colOff>590550</xdr:colOff>
      <xdr:row>12</xdr:row>
      <xdr:rowOff>123826</xdr:rowOff>
    </xdr:to>
    <xdr:cxnSp macro="">
      <xdr:nvCxnSpPr>
        <xdr:cNvPr id="11" name="Straight Arrow Connector 10"/>
        <xdr:cNvCxnSpPr/>
      </xdr:nvCxnSpPr>
      <xdr:spPr>
        <a:xfrm flipV="1">
          <a:off x="3705225" y="21717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</xdr:row>
      <xdr:rowOff>123825</xdr:rowOff>
    </xdr:from>
    <xdr:to>
      <xdr:col>4</xdr:col>
      <xdr:colOff>581025</xdr:colOff>
      <xdr:row>12</xdr:row>
      <xdr:rowOff>123825</xdr:rowOff>
    </xdr:to>
    <xdr:cxnSp macro="">
      <xdr:nvCxnSpPr>
        <xdr:cNvPr id="12" name="Straight Arrow Connector 11"/>
        <xdr:cNvCxnSpPr/>
      </xdr:nvCxnSpPr>
      <xdr:spPr>
        <a:xfrm>
          <a:off x="3714750" y="28003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</xdr:row>
      <xdr:rowOff>114300</xdr:rowOff>
    </xdr:from>
    <xdr:to>
      <xdr:col>4</xdr:col>
      <xdr:colOff>571500</xdr:colOff>
      <xdr:row>16</xdr:row>
      <xdr:rowOff>0</xdr:rowOff>
    </xdr:to>
    <xdr:cxnSp macro="">
      <xdr:nvCxnSpPr>
        <xdr:cNvPr id="13" name="Straight Arrow Connector 12"/>
        <xdr:cNvCxnSpPr/>
      </xdr:nvCxnSpPr>
      <xdr:spPr>
        <a:xfrm>
          <a:off x="3714750" y="27908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6</xdr:col>
      <xdr:colOff>600075</xdr:colOff>
      <xdr:row>4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6134100" y="876300"/>
          <a:ext cx="581025" cy="2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</xdr:row>
      <xdr:rowOff>104775</xdr:rowOff>
    </xdr:from>
    <xdr:to>
      <xdr:col>6</xdr:col>
      <xdr:colOff>590550</xdr:colOff>
      <xdr:row>7</xdr:row>
      <xdr:rowOff>190500</xdr:rowOff>
    </xdr:to>
    <xdr:cxnSp macro="">
      <xdr:nvCxnSpPr>
        <xdr:cNvPr id="15" name="Straight Arrow Connector 14"/>
        <xdr:cNvCxnSpPr/>
      </xdr:nvCxnSpPr>
      <xdr:spPr>
        <a:xfrm>
          <a:off x="6143625" y="876300"/>
          <a:ext cx="561975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</xdr:row>
      <xdr:rowOff>95250</xdr:rowOff>
    </xdr:from>
    <xdr:to>
      <xdr:col>6</xdr:col>
      <xdr:colOff>590550</xdr:colOff>
      <xdr:row>12</xdr:row>
      <xdr:rowOff>219075</xdr:rowOff>
    </xdr:to>
    <xdr:cxnSp macro="">
      <xdr:nvCxnSpPr>
        <xdr:cNvPr id="16" name="Straight Arrow Connector 15"/>
        <xdr:cNvCxnSpPr/>
      </xdr:nvCxnSpPr>
      <xdr:spPr>
        <a:xfrm>
          <a:off x="6143625" y="866775"/>
          <a:ext cx="561975" cy="20288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</xdr:row>
      <xdr:rowOff>66675</xdr:rowOff>
    </xdr:from>
    <xdr:to>
      <xdr:col>7</xdr:col>
      <xdr:colOff>0</xdr:colOff>
      <xdr:row>8</xdr:row>
      <xdr:rowOff>114301</xdr:rowOff>
    </xdr:to>
    <xdr:cxnSp macro="">
      <xdr:nvCxnSpPr>
        <xdr:cNvPr id="17" name="Straight Arrow Connector 16"/>
        <xdr:cNvCxnSpPr/>
      </xdr:nvCxnSpPr>
      <xdr:spPr>
        <a:xfrm flipV="1">
          <a:off x="6143625" y="12096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</xdr:row>
      <xdr:rowOff>114300</xdr:rowOff>
    </xdr:from>
    <xdr:to>
      <xdr:col>6</xdr:col>
      <xdr:colOff>600075</xdr:colOff>
      <xdr:row>8</xdr:row>
      <xdr:rowOff>114300</xdr:rowOff>
    </xdr:to>
    <xdr:cxnSp macro="">
      <xdr:nvCxnSpPr>
        <xdr:cNvPr id="18" name="Straight Arrow Connector 17"/>
        <xdr:cNvCxnSpPr/>
      </xdr:nvCxnSpPr>
      <xdr:spPr>
        <a:xfrm>
          <a:off x="6153150" y="18383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</xdr:row>
      <xdr:rowOff>104775</xdr:rowOff>
    </xdr:from>
    <xdr:to>
      <xdr:col>6</xdr:col>
      <xdr:colOff>590550</xdr:colOff>
      <xdr:row>11</xdr:row>
      <xdr:rowOff>180975</xdr:rowOff>
    </xdr:to>
    <xdr:cxnSp macro="">
      <xdr:nvCxnSpPr>
        <xdr:cNvPr id="19" name="Straight Arrow Connector 18"/>
        <xdr:cNvCxnSpPr/>
      </xdr:nvCxnSpPr>
      <xdr:spPr>
        <a:xfrm>
          <a:off x="6153150" y="18288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9</xdr:row>
      <xdr:rowOff>66675</xdr:rowOff>
    </xdr:from>
    <xdr:to>
      <xdr:col>6</xdr:col>
      <xdr:colOff>600075</xdr:colOff>
      <xdr:row>12</xdr:row>
      <xdr:rowOff>114301</xdr:rowOff>
    </xdr:to>
    <xdr:cxnSp macro="">
      <xdr:nvCxnSpPr>
        <xdr:cNvPr id="20" name="Straight Arrow Connector 19"/>
        <xdr:cNvCxnSpPr/>
      </xdr:nvCxnSpPr>
      <xdr:spPr>
        <a:xfrm flipV="1">
          <a:off x="6134100" y="21621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209550</xdr:rowOff>
    </xdr:from>
    <xdr:to>
      <xdr:col>6</xdr:col>
      <xdr:colOff>590550</xdr:colOff>
      <xdr:row>12</xdr:row>
      <xdr:rowOff>209550</xdr:rowOff>
    </xdr:to>
    <xdr:cxnSp macro="">
      <xdr:nvCxnSpPr>
        <xdr:cNvPr id="21" name="Straight Arrow Connector 20"/>
        <xdr:cNvCxnSpPr/>
      </xdr:nvCxnSpPr>
      <xdr:spPr>
        <a:xfrm>
          <a:off x="6124575" y="2886075"/>
          <a:ext cx="58102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190500</xdr:rowOff>
    </xdr:from>
    <xdr:to>
      <xdr:col>6</xdr:col>
      <xdr:colOff>581025</xdr:colOff>
      <xdr:row>15</xdr:row>
      <xdr:rowOff>180975</xdr:rowOff>
    </xdr:to>
    <xdr:cxnSp macro="">
      <xdr:nvCxnSpPr>
        <xdr:cNvPr id="22" name="Straight Arrow Connector 21"/>
        <xdr:cNvCxnSpPr/>
      </xdr:nvCxnSpPr>
      <xdr:spPr>
        <a:xfrm>
          <a:off x="6115050" y="2867025"/>
          <a:ext cx="581025" cy="74295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13</xdr:row>
      <xdr:rowOff>76200</xdr:rowOff>
    </xdr:from>
    <xdr:to>
      <xdr:col>6</xdr:col>
      <xdr:colOff>600075</xdr:colOff>
      <xdr:row>16</xdr:row>
      <xdr:rowOff>123826</xdr:rowOff>
    </xdr:to>
    <xdr:cxnSp macro="">
      <xdr:nvCxnSpPr>
        <xdr:cNvPr id="23" name="Straight Arrow Connector 22"/>
        <xdr:cNvCxnSpPr/>
      </xdr:nvCxnSpPr>
      <xdr:spPr>
        <a:xfrm flipV="1">
          <a:off x="6134100" y="31242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16</xdr:row>
      <xdr:rowOff>123825</xdr:rowOff>
    </xdr:from>
    <xdr:to>
      <xdr:col>6</xdr:col>
      <xdr:colOff>590550</xdr:colOff>
      <xdr:row>16</xdr:row>
      <xdr:rowOff>123825</xdr:rowOff>
    </xdr:to>
    <xdr:cxnSp macro="">
      <xdr:nvCxnSpPr>
        <xdr:cNvPr id="24" name="Straight Arrow Connector 23"/>
        <xdr:cNvCxnSpPr/>
      </xdr:nvCxnSpPr>
      <xdr:spPr>
        <a:xfrm>
          <a:off x="6143625" y="37528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16</xdr:row>
      <xdr:rowOff>114300</xdr:rowOff>
    </xdr:from>
    <xdr:to>
      <xdr:col>6</xdr:col>
      <xdr:colOff>581025</xdr:colOff>
      <xdr:row>20</xdr:row>
      <xdr:rowOff>0</xdr:rowOff>
    </xdr:to>
    <xdr:cxnSp macro="">
      <xdr:nvCxnSpPr>
        <xdr:cNvPr id="25" name="Straight Arrow Connector 24"/>
        <xdr:cNvCxnSpPr/>
      </xdr:nvCxnSpPr>
      <xdr:spPr>
        <a:xfrm>
          <a:off x="6143625" y="37433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17</xdr:row>
      <xdr:rowOff>66675</xdr:rowOff>
    </xdr:from>
    <xdr:to>
      <xdr:col>6</xdr:col>
      <xdr:colOff>571500</xdr:colOff>
      <xdr:row>20</xdr:row>
      <xdr:rowOff>114301</xdr:rowOff>
    </xdr:to>
    <xdr:cxnSp macro="">
      <xdr:nvCxnSpPr>
        <xdr:cNvPr id="26" name="Straight Arrow Connector 25"/>
        <xdr:cNvCxnSpPr/>
      </xdr:nvCxnSpPr>
      <xdr:spPr>
        <a:xfrm flipV="1">
          <a:off x="4905375" y="4067175"/>
          <a:ext cx="178117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114300</xdr:rowOff>
    </xdr:from>
    <xdr:to>
      <xdr:col>6</xdr:col>
      <xdr:colOff>561975</xdr:colOff>
      <xdr:row>20</xdr:row>
      <xdr:rowOff>114300</xdr:rowOff>
    </xdr:to>
    <xdr:cxnSp macro="">
      <xdr:nvCxnSpPr>
        <xdr:cNvPr id="27" name="Straight Arrow Connector 26"/>
        <xdr:cNvCxnSpPr/>
      </xdr:nvCxnSpPr>
      <xdr:spPr>
        <a:xfrm>
          <a:off x="6115050" y="4695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247650</xdr:rowOff>
    </xdr:from>
    <xdr:to>
      <xdr:col>6</xdr:col>
      <xdr:colOff>581025</xdr:colOff>
      <xdr:row>20</xdr:row>
      <xdr:rowOff>104775</xdr:rowOff>
    </xdr:to>
    <xdr:cxnSp macro="">
      <xdr:nvCxnSpPr>
        <xdr:cNvPr id="28" name="Straight Arrow Connector 27"/>
        <xdr:cNvCxnSpPr/>
      </xdr:nvCxnSpPr>
      <xdr:spPr>
        <a:xfrm flipV="1">
          <a:off x="6115050" y="2924175"/>
          <a:ext cx="581025" cy="17621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38100</xdr:rowOff>
    </xdr:from>
    <xdr:to>
      <xdr:col>2</xdr:col>
      <xdr:colOff>600075</xdr:colOff>
      <xdr:row>12</xdr:row>
      <xdr:rowOff>85726</xdr:rowOff>
    </xdr:to>
    <xdr:cxnSp macro="">
      <xdr:nvCxnSpPr>
        <xdr:cNvPr id="2" name="Straight Arrow Connector 1"/>
        <xdr:cNvCxnSpPr/>
      </xdr:nvCxnSpPr>
      <xdr:spPr>
        <a:xfrm flipV="1">
          <a:off x="1743075" y="21336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85725</xdr:rowOff>
    </xdr:from>
    <xdr:to>
      <xdr:col>2</xdr:col>
      <xdr:colOff>590550</xdr:colOff>
      <xdr:row>12</xdr:row>
      <xdr:rowOff>85725</xdr:rowOff>
    </xdr:to>
    <xdr:cxnSp macro="">
      <xdr:nvCxnSpPr>
        <xdr:cNvPr id="3" name="Straight Arrow Connector 2"/>
        <xdr:cNvCxnSpPr/>
      </xdr:nvCxnSpPr>
      <xdr:spPr>
        <a:xfrm>
          <a:off x="1752600" y="27622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76200</xdr:rowOff>
    </xdr:from>
    <xdr:to>
      <xdr:col>2</xdr:col>
      <xdr:colOff>581025</xdr:colOff>
      <xdr:row>15</xdr:row>
      <xdr:rowOff>152400</xdr:rowOff>
    </xdr:to>
    <xdr:cxnSp macro="">
      <xdr:nvCxnSpPr>
        <xdr:cNvPr id="4" name="Straight Arrow Connector 3"/>
        <xdr:cNvCxnSpPr/>
      </xdr:nvCxnSpPr>
      <xdr:spPr>
        <a:xfrm>
          <a:off x="1752600" y="2752725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20000" dir="5400000" rotWithShape="0">
            <a:srgbClr val="000000">
              <a:alpha val="0"/>
            </a:srgbClr>
          </a:outerShdw>
        </a:effectLst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</xdr:colOff>
      <xdr:row>5</xdr:row>
      <xdr:rowOff>66675</xdr:rowOff>
    </xdr:from>
    <xdr:to>
      <xdr:col>4</xdr:col>
      <xdr:colOff>571500</xdr:colOff>
      <xdr:row>7</xdr:row>
      <xdr:rowOff>178594</xdr:rowOff>
    </xdr:to>
    <xdr:cxnSp macro="">
      <xdr:nvCxnSpPr>
        <xdr:cNvPr id="5" name="Straight Arrow Connector 4"/>
        <xdr:cNvCxnSpPr/>
      </xdr:nvCxnSpPr>
      <xdr:spPr>
        <a:xfrm flipV="1">
          <a:off x="4157662" y="1209675"/>
          <a:ext cx="547688" cy="492919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114300</xdr:rowOff>
    </xdr:from>
    <xdr:to>
      <xdr:col>4</xdr:col>
      <xdr:colOff>561975</xdr:colOff>
      <xdr:row>8</xdr:row>
      <xdr:rowOff>114300</xdr:rowOff>
    </xdr:to>
    <xdr:cxnSp macro="">
      <xdr:nvCxnSpPr>
        <xdr:cNvPr id="6" name="Straight Arrow Connector 5"/>
        <xdr:cNvCxnSpPr/>
      </xdr:nvCxnSpPr>
      <xdr:spPr>
        <a:xfrm>
          <a:off x="4133850" y="18383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104775</xdr:rowOff>
    </xdr:from>
    <xdr:to>
      <xdr:col>4</xdr:col>
      <xdr:colOff>552450</xdr:colOff>
      <xdr:row>11</xdr:row>
      <xdr:rowOff>180975</xdr:rowOff>
    </xdr:to>
    <xdr:cxnSp macro="">
      <xdr:nvCxnSpPr>
        <xdr:cNvPr id="7" name="Straight Arrow Connector 6"/>
        <xdr:cNvCxnSpPr/>
      </xdr:nvCxnSpPr>
      <xdr:spPr>
        <a:xfrm>
          <a:off x="4133850" y="18288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76200</xdr:rowOff>
    </xdr:from>
    <xdr:to>
      <xdr:col>4</xdr:col>
      <xdr:colOff>581025</xdr:colOff>
      <xdr:row>16</xdr:row>
      <xdr:rowOff>123826</xdr:rowOff>
    </xdr:to>
    <xdr:cxnSp macro="">
      <xdr:nvCxnSpPr>
        <xdr:cNvPr id="8" name="Straight Arrow Connector 7"/>
        <xdr:cNvCxnSpPr/>
      </xdr:nvCxnSpPr>
      <xdr:spPr>
        <a:xfrm flipV="1">
          <a:off x="4133850" y="31242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123825</xdr:rowOff>
    </xdr:from>
    <xdr:to>
      <xdr:col>4</xdr:col>
      <xdr:colOff>571500</xdr:colOff>
      <xdr:row>16</xdr:row>
      <xdr:rowOff>123825</xdr:rowOff>
    </xdr:to>
    <xdr:cxnSp macro="">
      <xdr:nvCxnSpPr>
        <xdr:cNvPr id="9" name="Straight Arrow Connector 8"/>
        <xdr:cNvCxnSpPr/>
      </xdr:nvCxnSpPr>
      <xdr:spPr>
        <a:xfrm>
          <a:off x="4143375" y="37528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114300</xdr:rowOff>
    </xdr:from>
    <xdr:to>
      <xdr:col>4</xdr:col>
      <xdr:colOff>561975</xdr:colOff>
      <xdr:row>20</xdr:row>
      <xdr:rowOff>0</xdr:rowOff>
    </xdr:to>
    <xdr:cxnSp macro="">
      <xdr:nvCxnSpPr>
        <xdr:cNvPr id="10" name="Straight Arrow Connector 9"/>
        <xdr:cNvCxnSpPr/>
      </xdr:nvCxnSpPr>
      <xdr:spPr>
        <a:xfrm>
          <a:off x="4143375" y="37433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</xdr:row>
      <xdr:rowOff>76200</xdr:rowOff>
    </xdr:from>
    <xdr:to>
      <xdr:col>4</xdr:col>
      <xdr:colOff>590550</xdr:colOff>
      <xdr:row>12</xdr:row>
      <xdr:rowOff>123826</xdr:rowOff>
    </xdr:to>
    <xdr:cxnSp macro="">
      <xdr:nvCxnSpPr>
        <xdr:cNvPr id="11" name="Straight Arrow Connector 10"/>
        <xdr:cNvCxnSpPr/>
      </xdr:nvCxnSpPr>
      <xdr:spPr>
        <a:xfrm flipV="1">
          <a:off x="4143375" y="21717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</xdr:row>
      <xdr:rowOff>123825</xdr:rowOff>
    </xdr:from>
    <xdr:to>
      <xdr:col>4</xdr:col>
      <xdr:colOff>581025</xdr:colOff>
      <xdr:row>12</xdr:row>
      <xdr:rowOff>123825</xdr:rowOff>
    </xdr:to>
    <xdr:cxnSp macro="">
      <xdr:nvCxnSpPr>
        <xdr:cNvPr id="12" name="Straight Arrow Connector 11"/>
        <xdr:cNvCxnSpPr/>
      </xdr:nvCxnSpPr>
      <xdr:spPr>
        <a:xfrm>
          <a:off x="4152900" y="28003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</xdr:row>
      <xdr:rowOff>114300</xdr:rowOff>
    </xdr:from>
    <xdr:to>
      <xdr:col>4</xdr:col>
      <xdr:colOff>571500</xdr:colOff>
      <xdr:row>16</xdr:row>
      <xdr:rowOff>0</xdr:rowOff>
    </xdr:to>
    <xdr:cxnSp macro="">
      <xdr:nvCxnSpPr>
        <xdr:cNvPr id="13" name="Straight Arrow Connector 12"/>
        <xdr:cNvCxnSpPr/>
      </xdr:nvCxnSpPr>
      <xdr:spPr>
        <a:xfrm>
          <a:off x="4152900" y="27908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104775</xdr:rowOff>
    </xdr:from>
    <xdr:to>
      <xdr:col>6</xdr:col>
      <xdr:colOff>600075</xdr:colOff>
      <xdr:row>4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6562725" y="876300"/>
          <a:ext cx="581025" cy="2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</xdr:row>
      <xdr:rowOff>104775</xdr:rowOff>
    </xdr:from>
    <xdr:to>
      <xdr:col>6</xdr:col>
      <xdr:colOff>590550</xdr:colOff>
      <xdr:row>7</xdr:row>
      <xdr:rowOff>190500</xdr:rowOff>
    </xdr:to>
    <xdr:cxnSp macro="">
      <xdr:nvCxnSpPr>
        <xdr:cNvPr id="15" name="Straight Arrow Connector 14"/>
        <xdr:cNvCxnSpPr/>
      </xdr:nvCxnSpPr>
      <xdr:spPr>
        <a:xfrm>
          <a:off x="6572250" y="876300"/>
          <a:ext cx="561975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</xdr:row>
      <xdr:rowOff>95250</xdr:rowOff>
    </xdr:from>
    <xdr:to>
      <xdr:col>6</xdr:col>
      <xdr:colOff>590550</xdr:colOff>
      <xdr:row>12</xdr:row>
      <xdr:rowOff>219075</xdr:rowOff>
    </xdr:to>
    <xdr:cxnSp macro="">
      <xdr:nvCxnSpPr>
        <xdr:cNvPr id="16" name="Straight Arrow Connector 15"/>
        <xdr:cNvCxnSpPr/>
      </xdr:nvCxnSpPr>
      <xdr:spPr>
        <a:xfrm>
          <a:off x="6572250" y="866775"/>
          <a:ext cx="561975" cy="20288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5</xdr:row>
      <xdr:rowOff>66675</xdr:rowOff>
    </xdr:from>
    <xdr:to>
      <xdr:col>7</xdr:col>
      <xdr:colOff>0</xdr:colOff>
      <xdr:row>8</xdr:row>
      <xdr:rowOff>114301</xdr:rowOff>
    </xdr:to>
    <xdr:cxnSp macro="">
      <xdr:nvCxnSpPr>
        <xdr:cNvPr id="17" name="Straight Arrow Connector 16"/>
        <xdr:cNvCxnSpPr/>
      </xdr:nvCxnSpPr>
      <xdr:spPr>
        <a:xfrm flipV="1">
          <a:off x="6572250" y="12096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</xdr:row>
      <xdr:rowOff>114300</xdr:rowOff>
    </xdr:from>
    <xdr:to>
      <xdr:col>6</xdr:col>
      <xdr:colOff>600075</xdr:colOff>
      <xdr:row>8</xdr:row>
      <xdr:rowOff>114300</xdr:rowOff>
    </xdr:to>
    <xdr:cxnSp macro="">
      <xdr:nvCxnSpPr>
        <xdr:cNvPr id="18" name="Straight Arrow Connector 17"/>
        <xdr:cNvCxnSpPr/>
      </xdr:nvCxnSpPr>
      <xdr:spPr>
        <a:xfrm>
          <a:off x="6581775" y="18383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</xdr:row>
      <xdr:rowOff>104775</xdr:rowOff>
    </xdr:from>
    <xdr:to>
      <xdr:col>6</xdr:col>
      <xdr:colOff>590550</xdr:colOff>
      <xdr:row>11</xdr:row>
      <xdr:rowOff>180975</xdr:rowOff>
    </xdr:to>
    <xdr:cxnSp macro="">
      <xdr:nvCxnSpPr>
        <xdr:cNvPr id="19" name="Straight Arrow Connector 18"/>
        <xdr:cNvCxnSpPr/>
      </xdr:nvCxnSpPr>
      <xdr:spPr>
        <a:xfrm>
          <a:off x="6581775" y="1828800"/>
          <a:ext cx="552450" cy="82867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9</xdr:row>
      <xdr:rowOff>66675</xdr:rowOff>
    </xdr:from>
    <xdr:to>
      <xdr:col>6</xdr:col>
      <xdr:colOff>600075</xdr:colOff>
      <xdr:row>12</xdr:row>
      <xdr:rowOff>114301</xdr:rowOff>
    </xdr:to>
    <xdr:cxnSp macro="">
      <xdr:nvCxnSpPr>
        <xdr:cNvPr id="20" name="Straight Arrow Connector 19"/>
        <xdr:cNvCxnSpPr/>
      </xdr:nvCxnSpPr>
      <xdr:spPr>
        <a:xfrm flipV="1">
          <a:off x="6562725" y="2162175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209550</xdr:rowOff>
    </xdr:from>
    <xdr:to>
      <xdr:col>6</xdr:col>
      <xdr:colOff>590550</xdr:colOff>
      <xdr:row>12</xdr:row>
      <xdr:rowOff>209550</xdr:rowOff>
    </xdr:to>
    <xdr:cxnSp macro="">
      <xdr:nvCxnSpPr>
        <xdr:cNvPr id="21" name="Straight Arrow Connector 20"/>
        <xdr:cNvCxnSpPr/>
      </xdr:nvCxnSpPr>
      <xdr:spPr>
        <a:xfrm>
          <a:off x="6553200" y="2886075"/>
          <a:ext cx="58102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190500</xdr:rowOff>
    </xdr:from>
    <xdr:to>
      <xdr:col>6</xdr:col>
      <xdr:colOff>581025</xdr:colOff>
      <xdr:row>15</xdr:row>
      <xdr:rowOff>180975</xdr:rowOff>
    </xdr:to>
    <xdr:cxnSp macro="">
      <xdr:nvCxnSpPr>
        <xdr:cNvPr id="22" name="Straight Arrow Connector 21"/>
        <xdr:cNvCxnSpPr/>
      </xdr:nvCxnSpPr>
      <xdr:spPr>
        <a:xfrm>
          <a:off x="6543675" y="2867025"/>
          <a:ext cx="581025" cy="74295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13</xdr:row>
      <xdr:rowOff>76200</xdr:rowOff>
    </xdr:from>
    <xdr:to>
      <xdr:col>6</xdr:col>
      <xdr:colOff>600075</xdr:colOff>
      <xdr:row>16</xdr:row>
      <xdr:rowOff>123826</xdr:rowOff>
    </xdr:to>
    <xdr:cxnSp macro="">
      <xdr:nvCxnSpPr>
        <xdr:cNvPr id="23" name="Straight Arrow Connector 22"/>
        <xdr:cNvCxnSpPr/>
      </xdr:nvCxnSpPr>
      <xdr:spPr>
        <a:xfrm flipV="1">
          <a:off x="6562725" y="3124200"/>
          <a:ext cx="581025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16</xdr:row>
      <xdr:rowOff>123825</xdr:rowOff>
    </xdr:from>
    <xdr:to>
      <xdr:col>6</xdr:col>
      <xdr:colOff>590550</xdr:colOff>
      <xdr:row>16</xdr:row>
      <xdr:rowOff>123825</xdr:rowOff>
    </xdr:to>
    <xdr:cxnSp macro="">
      <xdr:nvCxnSpPr>
        <xdr:cNvPr id="24" name="Straight Arrow Connector 23"/>
        <xdr:cNvCxnSpPr/>
      </xdr:nvCxnSpPr>
      <xdr:spPr>
        <a:xfrm>
          <a:off x="6572250" y="3752850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16</xdr:row>
      <xdr:rowOff>114300</xdr:rowOff>
    </xdr:from>
    <xdr:to>
      <xdr:col>6</xdr:col>
      <xdr:colOff>581025</xdr:colOff>
      <xdr:row>20</xdr:row>
      <xdr:rowOff>0</xdr:rowOff>
    </xdr:to>
    <xdr:cxnSp macro="">
      <xdr:nvCxnSpPr>
        <xdr:cNvPr id="25" name="Straight Arrow Connector 24"/>
        <xdr:cNvCxnSpPr/>
      </xdr:nvCxnSpPr>
      <xdr:spPr>
        <a:xfrm>
          <a:off x="6572250" y="3743325"/>
          <a:ext cx="552450" cy="83820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17</xdr:row>
      <xdr:rowOff>66675</xdr:rowOff>
    </xdr:from>
    <xdr:to>
      <xdr:col>6</xdr:col>
      <xdr:colOff>571500</xdr:colOff>
      <xdr:row>20</xdr:row>
      <xdr:rowOff>114301</xdr:rowOff>
    </xdr:to>
    <xdr:cxnSp macro="">
      <xdr:nvCxnSpPr>
        <xdr:cNvPr id="26" name="Straight Arrow Connector 25"/>
        <xdr:cNvCxnSpPr/>
      </xdr:nvCxnSpPr>
      <xdr:spPr>
        <a:xfrm flipV="1">
          <a:off x="5343525" y="4067175"/>
          <a:ext cx="1771650" cy="628651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114300</xdr:rowOff>
    </xdr:from>
    <xdr:to>
      <xdr:col>6</xdr:col>
      <xdr:colOff>561975</xdr:colOff>
      <xdr:row>20</xdr:row>
      <xdr:rowOff>114300</xdr:rowOff>
    </xdr:to>
    <xdr:cxnSp macro="">
      <xdr:nvCxnSpPr>
        <xdr:cNvPr id="27" name="Straight Arrow Connector 26"/>
        <xdr:cNvCxnSpPr/>
      </xdr:nvCxnSpPr>
      <xdr:spPr>
        <a:xfrm>
          <a:off x="6543675" y="4695825"/>
          <a:ext cx="561975" cy="0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247650</xdr:rowOff>
    </xdr:from>
    <xdr:to>
      <xdr:col>6</xdr:col>
      <xdr:colOff>581025</xdr:colOff>
      <xdr:row>20</xdr:row>
      <xdr:rowOff>104775</xdr:rowOff>
    </xdr:to>
    <xdr:cxnSp macro="">
      <xdr:nvCxnSpPr>
        <xdr:cNvPr id="28" name="Straight Arrow Connector 27"/>
        <xdr:cNvCxnSpPr/>
      </xdr:nvCxnSpPr>
      <xdr:spPr>
        <a:xfrm flipV="1">
          <a:off x="6543675" y="2924175"/>
          <a:ext cx="581025" cy="1762125"/>
        </a:xfrm>
        <a:prstGeom prst="straightConnector1">
          <a:avLst/>
        </a:prstGeom>
        <a:ln cmpd="dbl">
          <a:prstDash val="sysDot"/>
          <a:tailEnd type="arrow"/>
        </a:ln>
        <a:effectLst>
          <a:outerShdw blurRad="40000" dist="50800" dir="5400000" rotWithShape="0">
            <a:srgbClr val="000000">
              <a:alpha val="0"/>
            </a:srgbClr>
          </a:outerShd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G12" sqref="G12"/>
    </sheetView>
  </sheetViews>
  <sheetFormatPr baseColWidth="10" defaultColWidth="8.7265625" defaultRowHeight="14.5" x14ac:dyDescent="0.35"/>
  <cols>
    <col min="2" max="2" width="10.7265625" bestFit="1" customWidth="1"/>
    <col min="4" max="4" width="13.1796875" customWidth="1"/>
    <col min="6" max="6" width="14.54296875" bestFit="1" customWidth="1"/>
    <col min="7" max="7" width="9.1796875" customWidth="1"/>
    <col min="8" max="8" width="19" bestFit="1" customWidth="1"/>
  </cols>
  <sheetData>
    <row r="2" spans="2:8" x14ac:dyDescent="0.35">
      <c r="B2" s="18" t="s">
        <v>7</v>
      </c>
      <c r="C2" s="18"/>
      <c r="D2" s="18" t="s">
        <v>8</v>
      </c>
      <c r="E2" s="18"/>
      <c r="F2" s="18" t="s">
        <v>9</v>
      </c>
      <c r="G2" s="18"/>
      <c r="H2" s="18" t="s">
        <v>10</v>
      </c>
    </row>
    <row r="3" spans="2:8" x14ac:dyDescent="0.35">
      <c r="B3" s="19">
        <v>39448</v>
      </c>
      <c r="C3" s="18"/>
      <c r="D3" s="19">
        <v>39629</v>
      </c>
      <c r="E3" s="18"/>
      <c r="F3" s="19">
        <v>39813</v>
      </c>
      <c r="G3" s="18"/>
      <c r="H3" s="18" t="s">
        <v>6</v>
      </c>
    </row>
    <row r="4" spans="2:8" x14ac:dyDescent="0.35">
      <c r="C4" s="2"/>
      <c r="E4" s="2"/>
      <c r="G4" s="2"/>
    </row>
    <row r="5" spans="2:8" ht="15" thickBot="1" x14ac:dyDescent="0.4">
      <c r="C5" s="2"/>
      <c r="E5" s="2"/>
      <c r="G5" s="10"/>
    </row>
    <row r="6" spans="2:8" ht="29" thickBot="1" x14ac:dyDescent="0.7">
      <c r="C6" s="2"/>
      <c r="E6" s="10"/>
      <c r="F6" s="15">
        <f>E7*D10</f>
        <v>1.8333333333333333E-2</v>
      </c>
      <c r="G6" s="14">
        <v>0.54</v>
      </c>
      <c r="H6" s="15">
        <f>G6*F6+G7*F10</f>
        <v>2.5261111111111113E-2</v>
      </c>
    </row>
    <row r="7" spans="2:8" x14ac:dyDescent="0.35">
      <c r="C7" s="2"/>
      <c r="E7" s="7">
        <v>0.11</v>
      </c>
      <c r="G7" s="11">
        <v>7.0000000000000007E-2</v>
      </c>
    </row>
    <row r="8" spans="2:8" x14ac:dyDescent="0.35">
      <c r="C8" s="2"/>
      <c r="E8" s="10"/>
      <c r="G8" s="10"/>
    </row>
    <row r="9" spans="2:8" ht="15" thickBot="1" x14ac:dyDescent="0.4">
      <c r="C9" s="10"/>
      <c r="E9" s="13"/>
      <c r="G9" s="14">
        <v>0.42</v>
      </c>
    </row>
    <row r="10" spans="2:8" ht="29" thickBot="1" x14ac:dyDescent="0.7">
      <c r="C10" s="10"/>
      <c r="D10" s="15">
        <f>C11*B14</f>
        <v>0.16666666666666666</v>
      </c>
      <c r="E10" s="22">
        <v>0.65</v>
      </c>
      <c r="F10" s="15">
        <f>E10*D10+E11*D14</f>
        <v>0.21944444444444444</v>
      </c>
      <c r="G10" s="16">
        <v>0.6</v>
      </c>
      <c r="H10" s="15">
        <f>G9*F6+G10*F10+G11*F14</f>
        <v>0.22677407407407407</v>
      </c>
    </row>
    <row r="11" spans="2:8" x14ac:dyDescent="0.35">
      <c r="C11" s="6">
        <f>1/6</f>
        <v>0.16666666666666666</v>
      </c>
      <c r="E11" s="8">
        <f>1/6</f>
        <v>0.16666666666666666</v>
      </c>
      <c r="G11" s="12">
        <f>1/6</f>
        <v>0.16666666666666666</v>
      </c>
    </row>
    <row r="12" spans="2:8" x14ac:dyDescent="0.35">
      <c r="C12" s="10"/>
      <c r="E12" s="10"/>
      <c r="G12" s="10"/>
    </row>
    <row r="13" spans="2:8" ht="15" thickBot="1" x14ac:dyDescent="0.4">
      <c r="C13" s="10"/>
      <c r="E13" s="7">
        <v>0.24</v>
      </c>
      <c r="G13" s="11">
        <v>0.32</v>
      </c>
      <c r="H13" s="5">
        <v>0.04</v>
      </c>
    </row>
    <row r="14" spans="2:8" ht="29" thickBot="1" x14ac:dyDescent="0.7">
      <c r="B14" s="15">
        <v>1</v>
      </c>
      <c r="C14" s="20">
        <f>2/3</f>
        <v>0.66666666666666663</v>
      </c>
      <c r="D14" s="15">
        <f>C14*B14</f>
        <v>0.66666666666666663</v>
      </c>
      <c r="E14" s="21">
        <f>2/3</f>
        <v>0.66666666666666663</v>
      </c>
      <c r="F14" s="15">
        <f>E13*D10+E14*D14+E15*D18</f>
        <v>0.52444444444444438</v>
      </c>
      <c r="G14" s="12">
        <f>2/3</f>
        <v>0.66666666666666663</v>
      </c>
      <c r="H14" s="15">
        <f>H13*F6+H15*F22+G14*F14+G15*F18+G13*F10</f>
        <v>0.49154074074074072</v>
      </c>
    </row>
    <row r="15" spans="2:8" x14ac:dyDescent="0.35">
      <c r="C15" s="10"/>
      <c r="E15" s="9">
        <v>0.24</v>
      </c>
      <c r="G15" s="7">
        <v>0.32</v>
      </c>
      <c r="H15" s="3">
        <v>0.04</v>
      </c>
    </row>
    <row r="16" spans="2:8" x14ac:dyDescent="0.35">
      <c r="C16" s="10"/>
      <c r="E16" s="10"/>
      <c r="G16" s="10"/>
    </row>
    <row r="17" spans="3:8" ht="15" thickBot="1" x14ac:dyDescent="0.4">
      <c r="C17" s="6">
        <f>1/6</f>
        <v>0.16666666666666666</v>
      </c>
      <c r="E17" s="8">
        <f>1/6</f>
        <v>0.16666666666666666</v>
      </c>
      <c r="G17" s="12">
        <f>1/6</f>
        <v>0.16666666666666666</v>
      </c>
    </row>
    <row r="18" spans="3:8" ht="29" thickBot="1" x14ac:dyDescent="0.7">
      <c r="C18" s="2"/>
      <c r="D18" s="15">
        <f>C17*B14</f>
        <v>0.16666666666666666</v>
      </c>
      <c r="E18" s="23">
        <v>0.65</v>
      </c>
      <c r="F18" s="15">
        <f>E17*D14+E18*D18</f>
        <v>0.21944444444444444</v>
      </c>
      <c r="G18" s="17">
        <v>0.6</v>
      </c>
      <c r="H18" s="15">
        <f>G19*F22+G18*F18+G17*F14</f>
        <v>0.22677407407407407</v>
      </c>
    </row>
    <row r="19" spans="3:8" x14ac:dyDescent="0.35">
      <c r="E19" s="10"/>
      <c r="G19" s="9">
        <v>0.42</v>
      </c>
    </row>
    <row r="20" spans="3:8" x14ac:dyDescent="0.35">
      <c r="E20" s="10"/>
      <c r="G20" s="10"/>
    </row>
    <row r="21" spans="3:8" ht="15" thickBot="1" x14ac:dyDescent="0.4">
      <c r="E21" s="9">
        <v>0.11</v>
      </c>
      <c r="G21" s="7">
        <v>7.0000000000000007E-2</v>
      </c>
    </row>
    <row r="22" spans="3:8" ht="29" thickBot="1" x14ac:dyDescent="0.7">
      <c r="E22" s="2"/>
      <c r="F22" s="15">
        <f>E21*D18</f>
        <v>1.8333333333333333E-2</v>
      </c>
      <c r="G22" s="4">
        <v>0.54</v>
      </c>
      <c r="H22" s="15">
        <f>G22*F22+G21*F18</f>
        <v>2.5261111111111113E-2</v>
      </c>
    </row>
    <row r="23" spans="3:8" x14ac:dyDescent="0.35">
      <c r="E23" s="2"/>
      <c r="G23" s="2"/>
    </row>
    <row r="24" spans="3:8" x14ac:dyDescent="0.35">
      <c r="E24" s="2"/>
      <c r="G24" s="2"/>
    </row>
    <row r="26" spans="3:8" x14ac:dyDescent="0.35">
      <c r="G26" s="2"/>
    </row>
    <row r="27" spans="3:8" x14ac:dyDescent="0.35">
      <c r="G27" s="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5"/>
  <sheetViews>
    <sheetView topLeftCell="A19" zoomScaleNormal="100" workbookViewId="0">
      <selection activeCell="B25" sqref="B25"/>
    </sheetView>
  </sheetViews>
  <sheetFormatPr baseColWidth="10" defaultColWidth="8.7265625" defaultRowHeight="14.5" x14ac:dyDescent="0.35"/>
  <cols>
    <col min="3" max="3" width="10.7265625" bestFit="1" customWidth="1"/>
    <col min="4" max="4" width="14.81640625" bestFit="1" customWidth="1"/>
    <col min="5" max="5" width="14.54296875" bestFit="1" customWidth="1"/>
    <col min="7" max="7" width="14.54296875" bestFit="1" customWidth="1"/>
    <col min="9" max="9" width="19" bestFit="1" customWidth="1"/>
  </cols>
  <sheetData>
    <row r="3" spans="4:5" x14ac:dyDescent="0.35">
      <c r="D3" t="s">
        <v>0</v>
      </c>
      <c r="E3" t="s">
        <v>1</v>
      </c>
    </row>
    <row r="4" spans="4:5" x14ac:dyDescent="0.35">
      <c r="D4" t="s">
        <v>3</v>
      </c>
      <c r="E4">
        <v>90</v>
      </c>
    </row>
    <row r="5" spans="4:5" x14ac:dyDescent="0.35">
      <c r="D5" t="s">
        <v>4</v>
      </c>
      <c r="E5">
        <v>87.7</v>
      </c>
    </row>
    <row r="6" spans="4:5" x14ac:dyDescent="0.35">
      <c r="D6" t="s">
        <v>5</v>
      </c>
      <c r="E6">
        <v>87</v>
      </c>
    </row>
    <row r="7" spans="4:5" x14ac:dyDescent="0.35">
      <c r="D7" t="s">
        <v>2</v>
      </c>
      <c r="E7">
        <v>85.5</v>
      </c>
    </row>
    <row r="19" spans="3:9" x14ac:dyDescent="0.35">
      <c r="C19" s="18" t="s">
        <v>7</v>
      </c>
      <c r="D19" s="18"/>
      <c r="E19" s="18" t="s">
        <v>8</v>
      </c>
      <c r="F19" s="18"/>
      <c r="G19" s="18" t="s">
        <v>9</v>
      </c>
      <c r="H19" s="18"/>
      <c r="I19" s="18" t="s">
        <v>10</v>
      </c>
    </row>
    <row r="20" spans="3:9" x14ac:dyDescent="0.35">
      <c r="C20" s="19">
        <v>39448</v>
      </c>
      <c r="D20" s="18"/>
      <c r="E20" s="19">
        <v>39629</v>
      </c>
      <c r="F20" s="18"/>
      <c r="G20" s="19">
        <v>39813</v>
      </c>
      <c r="H20" s="18"/>
      <c r="I20" s="18" t="s">
        <v>6</v>
      </c>
    </row>
    <row r="21" spans="3:9" x14ac:dyDescent="0.35">
      <c r="D21" s="2"/>
      <c r="F21" s="2"/>
      <c r="H21" s="2"/>
    </row>
    <row r="22" spans="3:9" ht="15" thickBot="1" x14ac:dyDescent="0.4">
      <c r="D22" s="2"/>
      <c r="F22" s="2"/>
      <c r="H22" s="10"/>
    </row>
    <row r="23" spans="3:9" ht="29" thickBot="1" x14ac:dyDescent="0.7">
      <c r="D23" s="2"/>
      <c r="F23" s="10"/>
      <c r="G23" s="15">
        <v>96.37</v>
      </c>
      <c r="H23" s="14">
        <v>0.54</v>
      </c>
      <c r="I23" s="15">
        <v>96.12</v>
      </c>
    </row>
    <row r="24" spans="3:9" x14ac:dyDescent="0.35">
      <c r="D24" s="2"/>
      <c r="F24" s="7">
        <v>0.11</v>
      </c>
      <c r="H24" s="11">
        <v>7.0000000000000007E-2</v>
      </c>
    </row>
    <row r="25" spans="3:9" x14ac:dyDescent="0.35">
      <c r="D25" s="2"/>
      <c r="F25" s="10"/>
      <c r="H25" s="10"/>
    </row>
    <row r="26" spans="3:9" ht="15" thickBot="1" x14ac:dyDescent="0.4">
      <c r="D26" s="10"/>
      <c r="F26" s="13"/>
      <c r="H26" s="14">
        <v>0.42</v>
      </c>
    </row>
    <row r="27" spans="3:9" ht="29" thickBot="1" x14ac:dyDescent="0.7">
      <c r="D27" s="10"/>
      <c r="E27" s="15">
        <v>67.5</v>
      </c>
      <c r="F27" s="22">
        <v>0.65</v>
      </c>
      <c r="G27" s="15">
        <v>66.739999999999995</v>
      </c>
      <c r="H27" s="16">
        <v>0.6</v>
      </c>
      <c r="I27" s="15">
        <v>66.56</v>
      </c>
    </row>
    <row r="28" spans="3:9" x14ac:dyDescent="0.35">
      <c r="D28" s="6">
        <f>1/6</f>
        <v>0.16666666666666666</v>
      </c>
      <c r="F28" s="8">
        <f>1/6</f>
        <v>0.16666666666666666</v>
      </c>
      <c r="H28" s="12">
        <f>1/6</f>
        <v>0.16666666666666666</v>
      </c>
    </row>
    <row r="29" spans="3:9" x14ac:dyDescent="0.35">
      <c r="D29" s="10"/>
      <c r="F29" s="10"/>
      <c r="H29" s="10"/>
    </row>
    <row r="30" spans="3:9" ht="15" thickBot="1" x14ac:dyDescent="0.4">
      <c r="D30" s="10"/>
      <c r="F30" s="7">
        <v>0.24</v>
      </c>
      <c r="H30" s="11">
        <v>0.32</v>
      </c>
      <c r="I30" s="5">
        <v>0.04</v>
      </c>
    </row>
    <row r="31" spans="3:9" ht="29" thickBot="1" x14ac:dyDescent="0.7">
      <c r="C31" s="15">
        <v>47.35</v>
      </c>
      <c r="D31" s="20">
        <f>2/3</f>
        <v>0.66666666666666663</v>
      </c>
      <c r="E31" s="15">
        <v>46.75</v>
      </c>
      <c r="F31" s="21">
        <f>2/3</f>
        <v>0.66666666666666663</v>
      </c>
      <c r="G31" s="15">
        <v>46.22</v>
      </c>
      <c r="H31" s="12">
        <f>2/3</f>
        <v>0.66666666666666663</v>
      </c>
      <c r="I31" s="15">
        <v>46.1</v>
      </c>
    </row>
    <row r="32" spans="3:9" x14ac:dyDescent="0.35">
      <c r="D32" s="10"/>
      <c r="F32" s="9">
        <v>0.24</v>
      </c>
      <c r="H32" s="7">
        <v>0.32</v>
      </c>
      <c r="I32" s="3">
        <v>0.04</v>
      </c>
    </row>
    <row r="33" spans="2:9" x14ac:dyDescent="0.35">
      <c r="D33" s="10"/>
      <c r="F33" s="10"/>
      <c r="H33" s="10"/>
    </row>
    <row r="34" spans="2:9" ht="15" thickBot="1" x14ac:dyDescent="0.4">
      <c r="D34" s="6">
        <f>1/6</f>
        <v>0.16666666666666666</v>
      </c>
      <c r="F34" s="8">
        <f>1/6</f>
        <v>0.16666666666666666</v>
      </c>
      <c r="H34" s="12">
        <f>1/6</f>
        <v>0.16666666666666666</v>
      </c>
    </row>
    <row r="35" spans="2:9" ht="29" thickBot="1" x14ac:dyDescent="0.7">
      <c r="D35" s="2"/>
      <c r="E35" s="15">
        <v>32.369999999999997</v>
      </c>
      <c r="F35" s="23">
        <v>0.65</v>
      </c>
      <c r="G35" s="15">
        <v>32.01</v>
      </c>
      <c r="H35" s="17">
        <v>0.6</v>
      </c>
      <c r="I35" s="15">
        <v>31.92</v>
      </c>
    </row>
    <row r="36" spans="2:9" x14ac:dyDescent="0.35">
      <c r="F36" s="10"/>
      <c r="H36" s="9">
        <v>0.42</v>
      </c>
    </row>
    <row r="37" spans="2:9" x14ac:dyDescent="0.35">
      <c r="F37" s="10"/>
      <c r="H37" s="10"/>
    </row>
    <row r="38" spans="2:9" ht="15" thickBot="1" x14ac:dyDescent="0.4">
      <c r="F38" s="9">
        <v>0.11</v>
      </c>
      <c r="H38" s="7">
        <v>7.0000000000000007E-2</v>
      </c>
    </row>
    <row r="39" spans="2:9" ht="29" thickBot="1" x14ac:dyDescent="0.7">
      <c r="F39" s="2"/>
      <c r="G39" s="15">
        <v>22.16</v>
      </c>
      <c r="H39" s="4">
        <v>0.54</v>
      </c>
      <c r="I39" s="15">
        <v>22.11</v>
      </c>
    </row>
    <row r="42" spans="2:9" x14ac:dyDescent="0.35">
      <c r="C42" s="24">
        <v>39448</v>
      </c>
      <c r="D42" s="25"/>
      <c r="E42" s="24">
        <v>39629</v>
      </c>
      <c r="F42" s="25"/>
      <c r="G42" s="24">
        <v>39813</v>
      </c>
      <c r="H42" s="25"/>
      <c r="I42" s="25" t="s">
        <v>6</v>
      </c>
    </row>
    <row r="43" spans="2:9" x14ac:dyDescent="0.35">
      <c r="C43" s="25" t="s">
        <v>7</v>
      </c>
      <c r="D43" s="25"/>
      <c r="E43" s="25" t="s">
        <v>8</v>
      </c>
      <c r="F43" s="25"/>
      <c r="G43" s="25" t="s">
        <v>9</v>
      </c>
      <c r="H43" s="25"/>
      <c r="I43" s="25" t="s">
        <v>10</v>
      </c>
    </row>
    <row r="44" spans="2:9" ht="16.5" x14ac:dyDescent="0.45">
      <c r="B44" s="26" t="s">
        <v>11</v>
      </c>
      <c r="C44" s="1">
        <f>C31*'Probability Tree'!B14</f>
        <v>47.35</v>
      </c>
      <c r="D44" s="1"/>
      <c r="E44" s="1">
        <f>E27*'Probability Tree'!D10+'Probability Tree'!D14*'Forward Curve'!E31+'Forward Curve'!E35*'Probability Tree'!D18</f>
        <v>47.811666666666667</v>
      </c>
      <c r="F44" s="1"/>
      <c r="G44" s="1">
        <f>G23*'Probability Tree'!F6+'Probability Tree'!F10*'Forward Curve'!G27+'Forward Curve'!G31*'Probability Tree'!F14+'Probability Tree'!F18*'Forward Curve'!G35+'Forward Curve'!G39*'Probability Tree'!F22</f>
        <v>48.083011111111105</v>
      </c>
      <c r="H44" s="1"/>
      <c r="I44" s="1">
        <f>I39*'Probability Tree'!H22+'Probability Tree'!H18*'Forward Curve'!I35+'Forward Curve'!I31*'Probability Tree'!H14+'Probability Tree'!H10*'Forward Curve'!I27+'Forward Curve'!I23*'Probability Tree'!H6</f>
        <v>47.979360129629626</v>
      </c>
    </row>
    <row r="45" spans="2:9" ht="16.5" x14ac:dyDescent="0.45">
      <c r="B45" s="1" t="s">
        <v>12</v>
      </c>
      <c r="C45" s="1">
        <f>E4-C44</f>
        <v>42.65</v>
      </c>
      <c r="D45" s="1"/>
      <c r="E45" s="1">
        <f>E5-E44</f>
        <v>39.888333333333335</v>
      </c>
      <c r="F45" s="1"/>
      <c r="G45" s="1">
        <f>E6-G44</f>
        <v>38.916988888888895</v>
      </c>
      <c r="H45" s="1"/>
      <c r="I45" s="1">
        <f>E7-I44</f>
        <v>37.520639870370374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zoomScale="80" zoomScaleNormal="80" workbookViewId="0">
      <selection activeCell="C5" sqref="C5"/>
    </sheetView>
  </sheetViews>
  <sheetFormatPr baseColWidth="10" defaultColWidth="8.7265625" defaultRowHeight="14.5" x14ac:dyDescent="0.35"/>
  <cols>
    <col min="2" max="2" width="16.7265625" bestFit="1" customWidth="1"/>
    <col min="4" max="4" width="20.453125" bestFit="1" customWidth="1"/>
    <col min="6" max="6" width="15.54296875" customWidth="1"/>
    <col min="8" max="8" width="14.54296875" bestFit="1" customWidth="1"/>
  </cols>
  <sheetData>
    <row r="2" spans="2:13" x14ac:dyDescent="0.35">
      <c r="B2" t="s">
        <v>15</v>
      </c>
      <c r="C2">
        <v>0.05</v>
      </c>
    </row>
    <row r="3" spans="2:13" x14ac:dyDescent="0.35">
      <c r="B3" t="s">
        <v>13</v>
      </c>
      <c r="C3">
        <v>1</v>
      </c>
    </row>
    <row r="4" spans="2:13" ht="15" thickBot="1" x14ac:dyDescent="0.4">
      <c r="B4" t="s">
        <v>14</v>
      </c>
      <c r="C4">
        <v>46.5</v>
      </c>
      <c r="K4" t="s">
        <v>21</v>
      </c>
    </row>
    <row r="5" spans="2:13" ht="29" thickBot="1" x14ac:dyDescent="0.7">
      <c r="C5" s="2"/>
      <c r="E5" s="10"/>
      <c r="F5" s="15">
        <f>MAX(C3*('Forward Curve'!G23-C4),(H5*G5+H9*G8+H13*H12)*EXP(-C2/2))</f>
        <v>49.870000000000005</v>
      </c>
      <c r="G5" s="14">
        <v>0.54</v>
      </c>
      <c r="H5" s="15">
        <f>C3*('Forward Curve'!I23-C4)</f>
        <v>49.620000000000005</v>
      </c>
      <c r="M5">
        <f>(H5*G5+H9*G8+H13*H12)*EXP(-C2/2)</f>
        <v>34.350415101637878</v>
      </c>
    </row>
    <row r="6" spans="2:13" x14ac:dyDescent="0.35">
      <c r="C6" s="2"/>
      <c r="E6" s="7">
        <v>0.11</v>
      </c>
      <c r="G6" s="11">
        <v>7.0000000000000007E-2</v>
      </c>
    </row>
    <row r="7" spans="2:13" x14ac:dyDescent="0.35">
      <c r="C7" s="2"/>
      <c r="E7" s="10"/>
      <c r="G7" s="10"/>
    </row>
    <row r="8" spans="2:13" ht="15" thickBot="1" x14ac:dyDescent="0.4">
      <c r="C8" s="10"/>
      <c r="E8" s="13"/>
      <c r="G8" s="14">
        <v>0.42</v>
      </c>
    </row>
    <row r="9" spans="2:13" ht="29" thickBot="1" x14ac:dyDescent="0.7">
      <c r="C9" s="10"/>
      <c r="D9" s="15">
        <f>MAX($C$3*('Forward Curve'!E27-$C$4),(F5*E6+F9*E9+F13*E12)*EXP(-C2/2))</f>
        <v>21</v>
      </c>
      <c r="E9" s="22">
        <v>0.65</v>
      </c>
      <c r="F9" s="15">
        <f>MAX(C3*('Forward Curve'!G27-C4),(H5*G6+H9*G9+H13*G12)*EXP(-C2/2))</f>
        <v>20.239999999999995</v>
      </c>
      <c r="G9" s="16">
        <v>0.6</v>
      </c>
      <c r="H9" s="15">
        <f>C3*('Forward Curve'!I27-C4)</f>
        <v>20.060000000000002</v>
      </c>
      <c r="L9">
        <f>(F5*E6+F9*E9+F13*E12)*EXP(-C2/2)</f>
        <v>18.94470127727794</v>
      </c>
      <c r="M9">
        <f>(H5*G6+H9*G9+H13*G12)*EXP(-C2/2)</f>
        <v>15.126471549612225</v>
      </c>
    </row>
    <row r="10" spans="2:13" x14ac:dyDescent="0.35">
      <c r="C10" s="6">
        <f>1/6</f>
        <v>0.16666666666666666</v>
      </c>
      <c r="E10" s="8">
        <f>1/6</f>
        <v>0.16666666666666666</v>
      </c>
      <c r="G10" s="12">
        <f>1/6</f>
        <v>0.16666666666666666</v>
      </c>
    </row>
    <row r="11" spans="2:13" x14ac:dyDescent="0.35">
      <c r="C11" s="10"/>
      <c r="E11" s="10"/>
      <c r="G11" s="10"/>
    </row>
    <row r="12" spans="2:13" ht="15" thickBot="1" x14ac:dyDescent="0.4">
      <c r="C12" s="10"/>
      <c r="E12" s="7">
        <v>0.24</v>
      </c>
      <c r="G12" s="11">
        <v>0.32</v>
      </c>
      <c r="H12" s="5">
        <v>0.04</v>
      </c>
    </row>
    <row r="13" spans="2:13" ht="29" thickBot="1" x14ac:dyDescent="0.7">
      <c r="B13" s="15">
        <f>MAX(C3*('Forward Curve'!C31-C4),(D9*C10+D13*C13+D17*C16)*EXP(-C2/2))</f>
        <v>7.0554223034924979</v>
      </c>
      <c r="C13" s="20">
        <f>2/3</f>
        <v>0.66666666666666663</v>
      </c>
      <c r="D13" s="15">
        <f>MAX(C3*('Forward Curve'!E31-C4),(F9*E10+F13*E13+F17*E16)*EXP(-C2/2))</f>
        <v>5.4102301316293877</v>
      </c>
      <c r="E13" s="21">
        <f>2/3</f>
        <v>0.66666666666666663</v>
      </c>
      <c r="F13" s="15">
        <f>MAX(C3*('Forward Curve'!G31-C4),(H9*G10+H13*G13+H17*G16)*EXP(-C2/2))</f>
        <v>3.2607861392147259</v>
      </c>
      <c r="G13" s="12">
        <f>2/3</f>
        <v>0.66666666666666663</v>
      </c>
      <c r="H13" s="15">
        <f>IF(C3*('Forward Curve'!I31-C4)&lt;0,0,C3*('Forward Curve'!I31-C4))</f>
        <v>0</v>
      </c>
      <c r="K13">
        <f>(D9*C10+D13*C13+D17*C16)*EXP(-C2/2)</f>
        <v>7.0554223034924979</v>
      </c>
      <c r="L13">
        <f>(F9*E10+F13*E13+F17*E16)*EXP(-C2/2)</f>
        <v>5.4102301316293877</v>
      </c>
      <c r="M13">
        <f>(H9*G10+H13*G13+H17*G16)*EXP(-C2/2)</f>
        <v>3.2607861392147259</v>
      </c>
    </row>
    <row r="14" spans="2:13" x14ac:dyDescent="0.35">
      <c r="C14" s="10"/>
      <c r="E14" s="9">
        <v>0.24</v>
      </c>
      <c r="G14" s="7">
        <v>0.32</v>
      </c>
      <c r="H14" s="3">
        <v>0.04</v>
      </c>
    </row>
    <row r="15" spans="2:13" x14ac:dyDescent="0.35">
      <c r="C15" s="10"/>
      <c r="E15" s="10"/>
      <c r="G15" s="10"/>
    </row>
    <row r="16" spans="2:13" ht="15" thickBot="1" x14ac:dyDescent="0.4">
      <c r="C16" s="6">
        <f>1/6</f>
        <v>0.16666666666666666</v>
      </c>
      <c r="E16" s="8">
        <f>1/6</f>
        <v>0.16666666666666666</v>
      </c>
      <c r="G16" s="12">
        <f>1/6</f>
        <v>0.16666666666666666</v>
      </c>
    </row>
    <row r="17" spans="3:13" ht="29" thickBot="1" x14ac:dyDescent="0.7">
      <c r="C17" s="2"/>
      <c r="D17" s="15">
        <f>MAX(C3*('Forward Curve'!E35-C4),(F13*E14+F17*E17+F21*E20)*EXP(-C2/2))</f>
        <v>0.76326649021937287</v>
      </c>
      <c r="E17" s="23">
        <v>0.65</v>
      </c>
      <c r="F17" s="15">
        <f>MAX(C3*('Forward Curve'!G35-C4),(H13*G14+H17*G17+H21*G20)*EXP(-C2/12))</f>
        <v>0</v>
      </c>
      <c r="G17" s="17">
        <v>0.6</v>
      </c>
      <c r="H17" s="15">
        <f>IF(C3*('Forward Curve'!I35-C4)&lt;0,0,C3*('Forward Curve'!I35-C4))</f>
        <v>0</v>
      </c>
      <c r="L17">
        <f>(F13*E14+F17*E17+F21*E20)*EXP(-C2/2)</f>
        <v>0.76326649021937287</v>
      </c>
      <c r="M17">
        <f>(H13*G14+H17*G17+H21*G20)*EXP(-C2/12)</f>
        <v>0</v>
      </c>
    </row>
    <row r="18" spans="3:13" x14ac:dyDescent="0.35">
      <c r="E18" s="10"/>
      <c r="G18" s="9">
        <v>0.42</v>
      </c>
    </row>
    <row r="19" spans="3:13" x14ac:dyDescent="0.35">
      <c r="E19" s="10"/>
      <c r="G19" s="10"/>
    </row>
    <row r="20" spans="3:13" ht="15" thickBot="1" x14ac:dyDescent="0.4">
      <c r="E20" s="9">
        <v>0.11</v>
      </c>
      <c r="G20" s="7">
        <v>7.0000000000000007E-2</v>
      </c>
    </row>
    <row r="21" spans="3:13" ht="29" thickBot="1" x14ac:dyDescent="0.7">
      <c r="E21" s="2"/>
      <c r="F21" s="15">
        <f>MAX(C3*('Forward Curve'!G39-C4),(H21*G21+H17*G18+H13*H14)*EXP(-C2/12))</f>
        <v>0</v>
      </c>
      <c r="G21" s="4">
        <v>0.54</v>
      </c>
      <c r="H21" s="15">
        <f>IF(C3*('Forward Curve'!I39-C4)&lt;0,0,C3*('Forward Curve'!I39-C4))</f>
        <v>0</v>
      </c>
      <c r="M21">
        <f>(H21*G21+H17*G18+H13*H14)*EXP(-C2/12)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C5" sqref="C5"/>
    </sheetView>
  </sheetViews>
  <sheetFormatPr baseColWidth="10" defaultColWidth="8.7265625" defaultRowHeight="14.5" x14ac:dyDescent="0.35"/>
  <cols>
    <col min="2" max="2" width="16.7265625" customWidth="1"/>
    <col min="4" max="4" width="17" customWidth="1"/>
    <col min="6" max="6" width="17" customWidth="1"/>
    <col min="8" max="8" width="13.7265625" bestFit="1" customWidth="1"/>
  </cols>
  <sheetData>
    <row r="2" spans="2:13" x14ac:dyDescent="0.35">
      <c r="B2" t="s">
        <v>15</v>
      </c>
      <c r="C2">
        <v>0.05</v>
      </c>
    </row>
    <row r="3" spans="2:13" x14ac:dyDescent="0.35">
      <c r="B3" t="s">
        <v>13</v>
      </c>
      <c r="C3">
        <v>1</v>
      </c>
    </row>
    <row r="4" spans="2:13" ht="15" thickBot="1" x14ac:dyDescent="0.4">
      <c r="B4" t="s">
        <v>14</v>
      </c>
      <c r="C4">
        <f>'Pricing-1Ex left'!C4</f>
        <v>46.5</v>
      </c>
      <c r="F4" t="str">
        <f>IF(F5='Forward Curve'!G23-'Pricing -3Ex left'!$C$4+'Pricing-1Ex left'!$M5,"Exercise","No Exercise")</f>
        <v>Exercise</v>
      </c>
      <c r="H4" t="str">
        <f>IF(H5&gt;0,"Exercise","No Exercise")</f>
        <v>Exercise</v>
      </c>
      <c r="K4" t="s">
        <v>22</v>
      </c>
    </row>
    <row r="5" spans="2:13" ht="29" thickBot="1" x14ac:dyDescent="0.7">
      <c r="C5" s="2"/>
      <c r="E5" s="10"/>
      <c r="F5" s="15">
        <f>MAX(C3*('Forward Curve'!G23-C4)+'Pricing-1Ex left'!M5,(H5*G5+H9*G8+H13*H12)*EXP(-C2/2))</f>
        <v>84.220415101637883</v>
      </c>
      <c r="G5" s="14">
        <v>0.54</v>
      </c>
      <c r="H5" s="15">
        <f>C3*('Forward Curve'!I23-C4)</f>
        <v>49.620000000000005</v>
      </c>
      <c r="M5">
        <f>(H5*G5+H9*G8+H13*H12)*EXP(-C2/2)</f>
        <v>34.350415101637878</v>
      </c>
    </row>
    <row r="6" spans="2:13" x14ac:dyDescent="0.35">
      <c r="C6" s="2"/>
      <c r="E6" s="7">
        <v>0.11</v>
      </c>
      <c r="G6" s="11">
        <v>7.0000000000000007E-2</v>
      </c>
    </row>
    <row r="7" spans="2:13" x14ac:dyDescent="0.35">
      <c r="C7" s="2"/>
      <c r="E7" s="10"/>
      <c r="G7" s="10"/>
    </row>
    <row r="8" spans="2:13" ht="15" thickBot="1" x14ac:dyDescent="0.4">
      <c r="C8" s="10"/>
      <c r="D8" t="str">
        <f>IF(D9='Forward Curve'!E27-'Pricing -3Ex left'!$C$4+'Pricing-1Ex left'!$L9,"Exercise","No Exercise")</f>
        <v>Exercise</v>
      </c>
      <c r="E8" s="13"/>
      <c r="F8" t="str">
        <f>IF(F9='Forward Curve'!G27-'Pricing -3Ex left'!$C$4+'Pricing-1Ex left'!$M9,"Exercise","No Exercise")</f>
        <v>Exercise</v>
      </c>
      <c r="G8" s="14">
        <v>0.42</v>
      </c>
      <c r="H8" t="str">
        <f>IF(H9&gt;0,"Exercise","No Exercise")</f>
        <v>Exercise</v>
      </c>
    </row>
    <row r="9" spans="2:13" ht="29" thickBot="1" x14ac:dyDescent="0.7">
      <c r="C9" s="10"/>
      <c r="D9" s="15">
        <f>MAX($C$3*('Forward Curve'!E27-$C$4)+'Pricing-1Ex left'!L9,(F5*E6+F9*E9+F13*E12)*EXP(-C2/2))</f>
        <v>39.944701277277943</v>
      </c>
      <c r="E9" s="22">
        <v>0.65</v>
      </c>
      <c r="F9" s="15">
        <f>MAX(C3*('Forward Curve'!G27-C4)+'Pricing-1Ex left'!M9,(H5*G6+H9*G9+H13*G12)*EXP(-C2/2))</f>
        <v>35.366471549612221</v>
      </c>
      <c r="G9" s="16">
        <v>0.6</v>
      </c>
      <c r="H9" s="15">
        <f>C3*('Forward Curve'!I27-C4)</f>
        <v>20.060000000000002</v>
      </c>
      <c r="L9">
        <f>(F5*E6+F9*E9+F13*E12)*EXP(-C2/2)</f>
        <v>32.219402777306996</v>
      </c>
      <c r="M9">
        <f>(H5*G6+H9*G9+H13*G12)*EXP(-C2/2)</f>
        <v>15.126471549612225</v>
      </c>
    </row>
    <row r="10" spans="2:13" x14ac:dyDescent="0.35">
      <c r="C10" s="6">
        <f>1/6</f>
        <v>0.16666666666666666</v>
      </c>
      <c r="E10" s="8">
        <f>1/6</f>
        <v>0.16666666666666666</v>
      </c>
      <c r="G10" s="12">
        <f>1/6</f>
        <v>0.16666666666666666</v>
      </c>
    </row>
    <row r="11" spans="2:13" x14ac:dyDescent="0.35">
      <c r="C11" s="10"/>
      <c r="E11" s="10"/>
      <c r="G11" s="10"/>
      <c r="H11" t="str">
        <f>IF(H13&gt;0,"Exercise","No Exercise")</f>
        <v>No Exercise</v>
      </c>
    </row>
    <row r="12" spans="2:13" ht="15" thickBot="1" x14ac:dyDescent="0.4">
      <c r="B12" t="str">
        <f>IF(B13='Forward Curve'!C31-'Pricing -3Ex left'!$C$4+'Pricing-2Ex left'!K13,"Exercise","No Exercise")</f>
        <v>No Exercise</v>
      </c>
      <c r="C12" s="10"/>
      <c r="D12" t="str">
        <f>IF(D13='Forward Curve'!E31-'Pricing -3Ex left'!$C$4+'Pricing-1Ex left'!$L13,"Exercise","No Exercise")</f>
        <v>No Exercise</v>
      </c>
      <c r="E12" s="7">
        <v>0.24</v>
      </c>
      <c r="F12" t="str">
        <f>IF(F13='Forward Curve'!G31-'Pricing -3Ex left'!$C$4+'Pricing-1Ex left'!$M13,"Exercise","No Exercise")</f>
        <v>No Exercise</v>
      </c>
      <c r="G12" s="11">
        <v>0.32</v>
      </c>
      <c r="H12" s="5">
        <v>0.04</v>
      </c>
    </row>
    <row r="13" spans="2:13" ht="29" thickBot="1" x14ac:dyDescent="0.7">
      <c r="B13" s="15">
        <f>MAX(C3*('Forward Curve'!C31-C4)+'Pricing-1Ex left'!K13,(D9*C10+D13*C13+D17*C16)*EXP(-C2/2))</f>
        <v>11.733664218057113</v>
      </c>
      <c r="C13" s="20">
        <f>2/3</f>
        <v>0.66666666666666663</v>
      </c>
      <c r="D13" s="15">
        <f>MAX(C3*('Forward Curve'!E31-C4)+'Pricing-1Ex left'!L13,(F9*E10+F13*E13+F17*E16)*EXP(-C2/2))</f>
        <v>7.8690630710212837</v>
      </c>
      <c r="E13" s="21">
        <f>2/3</f>
        <v>0.66666666666666663</v>
      </c>
      <c r="F13" s="15">
        <f>MAX(C3*('Forward Curve'!G31-C4)+'Pricing-1Ex left'!M13,(H9*G10+H13*G13+H17*G16)*EXP(-C2/2))</f>
        <v>3.2607861392147259</v>
      </c>
      <c r="G13" s="12">
        <f>2/3</f>
        <v>0.66666666666666663</v>
      </c>
      <c r="H13" s="15">
        <f>IF(C3*('Forward Curve'!I31-C4)&lt;0,0,C3*('Forward Curve'!I31-C4))</f>
        <v>0</v>
      </c>
      <c r="K13">
        <f>(D9*C10+D13*C13+D17*C16)*EXP(-C2/2)</f>
        <v>11.733664218057113</v>
      </c>
      <c r="L13">
        <f>(F9*E10+F13*E13+F17*E16)*EXP(-C2/2)</f>
        <v>7.8690630710212837</v>
      </c>
      <c r="M13">
        <f>(H9*G10+H13*G13+H17*G16)*EXP(-C2/2)</f>
        <v>3.2607861392147259</v>
      </c>
    </row>
    <row r="14" spans="2:13" x14ac:dyDescent="0.35">
      <c r="C14" s="10"/>
      <c r="E14" s="9">
        <v>0.24</v>
      </c>
      <c r="G14" s="7">
        <v>0.32</v>
      </c>
      <c r="H14" s="3">
        <v>0.04</v>
      </c>
    </row>
    <row r="15" spans="2:13" x14ac:dyDescent="0.35">
      <c r="C15" s="10"/>
      <c r="E15" s="10"/>
      <c r="G15" s="10"/>
    </row>
    <row r="16" spans="2:13" ht="15" thickBot="1" x14ac:dyDescent="0.4">
      <c r="C16" s="6">
        <f>1/6</f>
        <v>0.16666666666666666</v>
      </c>
      <c r="D16" t="str">
        <f>IF(D17='Forward Curve'!E35-'Pricing -3Ex left'!$C$4+'Pricing-1Ex left'!$L17,"Exercise","No Exercise")</f>
        <v>No Exercise</v>
      </c>
      <c r="E16" s="8">
        <f>1/6</f>
        <v>0.16666666666666666</v>
      </c>
      <c r="F16" t="str">
        <f>IF(F17='Forward Curve'!G35-'Pricing -3Ex left'!$C$4+'Pricing-1Ex left'!$M17,"Exercise","No Exercise")</f>
        <v>No Exercise</v>
      </c>
      <c r="G16" s="12">
        <f>1/6</f>
        <v>0.16666666666666666</v>
      </c>
      <c r="H16" t="str">
        <f>IF(H17&gt;0,"Exercise","No Exercise")</f>
        <v>No Exercise</v>
      </c>
    </row>
    <row r="17" spans="3:13" ht="29" thickBot="1" x14ac:dyDescent="0.7">
      <c r="C17" s="2"/>
      <c r="D17" s="15">
        <f>MAX(C3*('Forward Curve'!E35-C4)+'Pricing-1Ex left'!L17,(F13*E14+F17*E17+F21*E20)*EXP(-C2/2))</f>
        <v>0.76326649021937287</v>
      </c>
      <c r="E17" s="23">
        <v>0.65</v>
      </c>
      <c r="F17" s="15">
        <f>MAX(C3*('Forward Curve'!G35-C4)+'Pricing-1Ex left'!M17,(H13*G14+H17*G17+H21*G20)*EXP(-C2/12))</f>
        <v>0</v>
      </c>
      <c r="G17" s="17">
        <v>0.6</v>
      </c>
      <c r="H17" s="15">
        <f>IF(C3*('Forward Curve'!I35-C4)&lt;0,0,C3*('Forward Curve'!I35-C4))</f>
        <v>0</v>
      </c>
      <c r="L17">
        <f>(F13*E14+F17*E17+F21*E20)*EXP(-C2/2)</f>
        <v>0.76326649021937287</v>
      </c>
      <c r="M17">
        <f>(H13*G14+H17*G17+H21*G20)*EXP(-C2/12)</f>
        <v>0</v>
      </c>
    </row>
    <row r="18" spans="3:13" x14ac:dyDescent="0.35">
      <c r="E18" s="10"/>
      <c r="G18" s="9">
        <v>0.42</v>
      </c>
    </row>
    <row r="19" spans="3:13" x14ac:dyDescent="0.35">
      <c r="E19" s="10"/>
      <c r="G19" s="10"/>
    </row>
    <row r="20" spans="3:13" ht="15" thickBot="1" x14ac:dyDescent="0.4">
      <c r="E20" s="9">
        <v>0.11</v>
      </c>
      <c r="F20" t="str">
        <f>IF(F21='Forward Curve'!G39-'Pricing -3Ex left'!$C$4+'Pricing-1Ex left'!$M21,"Exercise","No Exercise")</f>
        <v>No Exercise</v>
      </c>
      <c r="G20" s="7">
        <v>7.0000000000000007E-2</v>
      </c>
      <c r="H20" t="str">
        <f>IF(H21&gt;0,"Exercise","No Exercise")</f>
        <v>No Exercise</v>
      </c>
    </row>
    <row r="21" spans="3:13" ht="29" thickBot="1" x14ac:dyDescent="0.7">
      <c r="E21" s="2"/>
      <c r="F21" s="15">
        <f>MAX(C3*('Forward Curve'!G39-C4)+'Pricing-1Ex left'!M21,(H21*G21+H17*G18+H13*H14)*EXP(-C2/12))</f>
        <v>0</v>
      </c>
      <c r="G21" s="4">
        <v>0.54</v>
      </c>
      <c r="H21" s="15">
        <f>IF(C3*('Forward Curve'!I39-C4)&lt;0,0,C3*('Forward Curve'!I39-C4))</f>
        <v>0</v>
      </c>
      <c r="M21">
        <f>(H21*G21+H17*G18+H13*H14)*EXP(-C2/12)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zoomScale="80" zoomScaleNormal="80" workbookViewId="0">
      <selection activeCell="H33" sqref="H33"/>
    </sheetView>
  </sheetViews>
  <sheetFormatPr baseColWidth="10" defaultColWidth="8.7265625" defaultRowHeight="14.5" x14ac:dyDescent="0.35"/>
  <cols>
    <col min="2" max="2" width="14.1796875" customWidth="1"/>
    <col min="4" max="4" width="16" customWidth="1"/>
    <col min="6" max="6" width="14.26953125" customWidth="1"/>
    <col min="8" max="8" width="16.453125" customWidth="1"/>
  </cols>
  <sheetData>
    <row r="2" spans="2:8" x14ac:dyDescent="0.35">
      <c r="B2" t="s">
        <v>15</v>
      </c>
      <c r="C2">
        <v>0.05</v>
      </c>
    </row>
    <row r="3" spans="2:8" x14ac:dyDescent="0.35">
      <c r="B3" t="s">
        <v>13</v>
      </c>
      <c r="C3">
        <v>1</v>
      </c>
    </row>
    <row r="4" spans="2:8" ht="15" thickBot="1" x14ac:dyDescent="0.4">
      <c r="B4" t="s">
        <v>14</v>
      </c>
      <c r="C4">
        <f>'Pricing-2Ex left'!C4</f>
        <v>46.5</v>
      </c>
      <c r="F4" t="str">
        <f>IF(F5='Forward Curve'!G23-'Pricing -3Ex left'!$C$4+'Pricing-2Ex left'!$M5,"Exercise","No Exercise")</f>
        <v>Exercise</v>
      </c>
      <c r="H4" t="str">
        <f>IF(H5&gt;0,"Exercise","Don't Exercise")</f>
        <v>Exercise</v>
      </c>
    </row>
    <row r="5" spans="2:8" ht="29" thickBot="1" x14ac:dyDescent="0.7">
      <c r="C5" s="2"/>
      <c r="E5" s="10"/>
      <c r="F5" s="15">
        <f>MAX(C3*('Forward Curve'!G23-C4)+'Pricing-2Ex left'!M5,(H5*G5+H9*G8+H13*H12)*EXP(-C2/2))</f>
        <v>84.220415101637883</v>
      </c>
      <c r="G5" s="14">
        <v>0.54</v>
      </c>
      <c r="H5" s="15">
        <f>C3*('Forward Curve'!I23-C4)</f>
        <v>49.620000000000005</v>
      </c>
    </row>
    <row r="6" spans="2:8" x14ac:dyDescent="0.35">
      <c r="C6" s="2"/>
      <c r="E6" s="7">
        <v>0.11</v>
      </c>
      <c r="G6" s="11">
        <v>7.0000000000000007E-2</v>
      </c>
    </row>
    <row r="7" spans="2:8" x14ac:dyDescent="0.35">
      <c r="C7" s="2"/>
      <c r="E7" s="10"/>
      <c r="G7" s="10"/>
    </row>
    <row r="8" spans="2:8" ht="15" thickBot="1" x14ac:dyDescent="0.4">
      <c r="C8" s="10"/>
      <c r="D8" t="str">
        <f>IF(D9='Forward Curve'!E27-'Pricing -3Ex left'!$C$4+'Pricing-2Ex left'!$L9,"Exercise","No Exercise")</f>
        <v>Exercise</v>
      </c>
      <c r="E8" s="13"/>
      <c r="F8" t="str">
        <f>IF(F9='Forward Curve'!G27-'Pricing -3Ex left'!C4+'Pricing-2Ex left'!M9,"Exercise","No Exercise")</f>
        <v>Exercise</v>
      </c>
      <c r="G8" s="14">
        <v>0.42</v>
      </c>
      <c r="H8" t="str">
        <f>IF(H9&gt;0,"Exercise","Don't Exercise")</f>
        <v>Exercise</v>
      </c>
    </row>
    <row r="9" spans="2:8" ht="29" thickBot="1" x14ac:dyDescent="0.7">
      <c r="C9" s="10"/>
      <c r="D9" s="15">
        <f>MAX($C$3*('Forward Curve'!E27-$C$4)+'Pricing-2Ex left'!L9,(F5*E6+F9*E9+F13*E12)*EXP(-C2/2))</f>
        <v>53.219402777306996</v>
      </c>
      <c r="E9" s="22">
        <v>0.65</v>
      </c>
      <c r="F9" s="15">
        <f>MAX(C3*('Forward Curve'!G27-C4)+'Pricing-2Ex left'!M9,(H5*G6+H9*G9+H13*G12)*EXP(-C2/2))</f>
        <v>35.366471549612221</v>
      </c>
      <c r="G9" s="16">
        <v>0.6</v>
      </c>
      <c r="H9" s="15">
        <f>C3*('Forward Curve'!I27-C4)</f>
        <v>20.060000000000002</v>
      </c>
    </row>
    <row r="10" spans="2:8" x14ac:dyDescent="0.35">
      <c r="C10" s="6">
        <f>1/6</f>
        <v>0.16666666666666666</v>
      </c>
      <c r="E10" s="8">
        <f>1/6</f>
        <v>0.16666666666666666</v>
      </c>
      <c r="G10" s="12">
        <f>1/6</f>
        <v>0.16666666666666666</v>
      </c>
    </row>
    <row r="11" spans="2:8" x14ac:dyDescent="0.35">
      <c r="C11" s="10"/>
      <c r="E11" s="10"/>
      <c r="G11" s="10"/>
      <c r="H11" t="str">
        <f>IF(H13&gt;0,"Exercise","No Exercise")</f>
        <v>No Exercise</v>
      </c>
    </row>
    <row r="12" spans="2:8" ht="15" thickBot="1" x14ac:dyDescent="0.4">
      <c r="B12" t="str">
        <f>IF(B13='Forward Curve'!C31-'Pricing -3Ex left'!$C$4+'Pricing-2Ex left'!K13,"Exercise","No Exercise")</f>
        <v>No Exercise</v>
      </c>
      <c r="C12" s="10"/>
      <c r="D12" t="str">
        <f>IF(D13='Forward Curve'!E31-'Pricing -3Ex left'!$C$4+'Pricing-2Ex left'!$L13,"Exercise","No Exercise")</f>
        <v>Exercise</v>
      </c>
      <c r="E12" s="7">
        <v>0.24</v>
      </c>
      <c r="F12" t="str">
        <f>IF(F13='Forward Curve'!G31-'Pricing -3Ex left'!C4+'Pricing-2Ex left'!M13,"Exercise","No Exercise")</f>
        <v>No Exercise</v>
      </c>
      <c r="G12" s="11">
        <v>0.32</v>
      </c>
      <c r="H12" s="5">
        <v>0.04</v>
      </c>
    </row>
    <row r="13" spans="2:8" ht="29" thickBot="1" x14ac:dyDescent="0.7">
      <c r="B13" s="15">
        <f>MAX(C3*('Forward Curve'!C31-C4)+'Pricing-2Ex left'!K13,(D9*C10+D13*C13+D17*C16)*EXP(-C2/2))</f>
        <v>14.054040528761119</v>
      </c>
      <c r="C13" s="20">
        <f>2/3</f>
        <v>0.66666666666666663</v>
      </c>
      <c r="D13" s="15">
        <f>MAX(C3*('Forward Curve'!E31-C4)+'Pricing-2Ex left'!L13,(F9*E10+F13*E13+F17*E16)*EXP(-C2/2))</f>
        <v>8.1190630710212837</v>
      </c>
      <c r="E13" s="21">
        <f>2/3</f>
        <v>0.66666666666666663</v>
      </c>
      <c r="F13" s="15">
        <f>MAX(C3*('Forward Curve'!G31-C4)+'Pricing-2Ex left'!M13,(H9*G10+H13*G13+H17*G16)*EXP(-C2/2))</f>
        <v>3.2607861392147259</v>
      </c>
      <c r="G13" s="12">
        <f>2/3</f>
        <v>0.66666666666666663</v>
      </c>
      <c r="H13" s="15">
        <f>IF(C3*('Forward Curve'!I31-C4)&lt;0,0,C3*('Forward Curve'!I31-C4))</f>
        <v>0</v>
      </c>
    </row>
    <row r="14" spans="2:8" x14ac:dyDescent="0.35">
      <c r="C14" s="10"/>
      <c r="E14" s="9">
        <v>0.24</v>
      </c>
      <c r="G14" s="7">
        <v>0.32</v>
      </c>
      <c r="H14" s="3">
        <v>0.04</v>
      </c>
    </row>
    <row r="15" spans="2:8" x14ac:dyDescent="0.35">
      <c r="C15" s="10"/>
      <c r="E15" s="10"/>
      <c r="G15" s="10"/>
    </row>
    <row r="16" spans="2:8" ht="15" thickBot="1" x14ac:dyDescent="0.4">
      <c r="C16" s="6">
        <f>1/6</f>
        <v>0.16666666666666666</v>
      </c>
      <c r="D16" t="str">
        <f>IF(D17='Forward Curve'!E35-'Pricing -3Ex left'!$C$4+'Pricing-2Ex left'!$L17,"Exercise","No Exercise")</f>
        <v>No Exercise</v>
      </c>
      <c r="E16" s="8">
        <f>1/6</f>
        <v>0.16666666666666666</v>
      </c>
      <c r="F16" t="str">
        <f>IF(F17='Forward Curve'!G35-'Pricing -3Ex left'!C4+'Pricing-2Ex left'!M17,"Exercise","No Exercise")</f>
        <v>No Exercise</v>
      </c>
      <c r="G16" s="12">
        <f>1/6</f>
        <v>0.16666666666666666</v>
      </c>
      <c r="H16" t="str">
        <f>IF(H17&gt;0,"Exercise","No Exercise")</f>
        <v>No Exercise</v>
      </c>
    </row>
    <row r="17" spans="2:8" ht="29" thickBot="1" x14ac:dyDescent="0.7">
      <c r="C17" s="2"/>
      <c r="D17" s="15">
        <f>MAX(C3*('Forward Curve'!E35-C4)+'Pricing-2Ex left'!L17,(F13*E14+F17*E17+F21*E20)*EXP(-C2/2))</f>
        <v>0.76326649021937287</v>
      </c>
      <c r="E17" s="23">
        <v>0.65</v>
      </c>
      <c r="F17" s="15">
        <f>MAX(C3*('Forward Curve'!G35-C4)+'Pricing-2Ex left'!M17,(H13*G14+H17*G17+H21*G20)*EXP(-C2/12))</f>
        <v>0</v>
      </c>
      <c r="G17" s="17">
        <v>0.6</v>
      </c>
      <c r="H17" s="15">
        <f>IF(C3*('Forward Curve'!I35-C4)&lt;0,0,C3*('Forward Curve'!I35-C4))</f>
        <v>0</v>
      </c>
    </row>
    <row r="18" spans="2:8" x14ac:dyDescent="0.35">
      <c r="E18" s="10"/>
      <c r="G18" s="9">
        <v>0.42</v>
      </c>
    </row>
    <row r="19" spans="2:8" x14ac:dyDescent="0.35">
      <c r="E19" s="10"/>
      <c r="G19" s="10"/>
    </row>
    <row r="20" spans="2:8" ht="15" thickBot="1" x14ac:dyDescent="0.4">
      <c r="E20" s="9">
        <v>0.11</v>
      </c>
      <c r="F20" t="str">
        <f>IF(F21='Forward Curve'!G39-'Pricing -3Ex left'!C4+'Pricing-2Ex left'!M21,"Exercise","No Exercise")</f>
        <v>No Exercise</v>
      </c>
      <c r="G20" s="7">
        <v>7.0000000000000007E-2</v>
      </c>
      <c r="H20" t="str">
        <f>IF(H21&gt;0,"Exercise","No Exercise")</f>
        <v>No Exercise</v>
      </c>
    </row>
    <row r="21" spans="2:8" ht="29" thickBot="1" x14ac:dyDescent="0.7">
      <c r="E21" s="2"/>
      <c r="F21" s="15">
        <f>MAX(C3*('Forward Curve'!G39-C4)+'Pricing-2Ex left'!M21,(H21*G21+H17*G18+H13*H14)*EXP(-C2/12))</f>
        <v>0</v>
      </c>
      <c r="G21" s="4">
        <v>0.54</v>
      </c>
      <c r="H21" s="15">
        <f>IF(C3*('Forward Curve'!I39-C4)&lt;0,0,C3*('Forward Curve'!I39-C4))</f>
        <v>0</v>
      </c>
    </row>
    <row r="23" spans="2:8" ht="15" thickBot="1" x14ac:dyDescent="0.4"/>
    <row r="24" spans="2:8" ht="15" thickBot="1" x14ac:dyDescent="0.4">
      <c r="B24" s="27" t="s">
        <v>16</v>
      </c>
      <c r="C24" s="28"/>
      <c r="D24" s="29">
        <f>B13*1000000</f>
        <v>14054040.528761119</v>
      </c>
    </row>
    <row r="26" spans="2:8" ht="15" thickBot="1" x14ac:dyDescent="0.4">
      <c r="B26" t="s">
        <v>18</v>
      </c>
    </row>
    <row r="27" spans="2:8" x14ac:dyDescent="0.35">
      <c r="B27" s="30" t="s">
        <v>17</v>
      </c>
      <c r="C27" s="31"/>
      <c r="D27" s="32">
        <f>(D9*C10+D13*C13+D17*C16)*EXP(-C2/2)</f>
        <v>14.054040528761119</v>
      </c>
    </row>
    <row r="28" spans="2:8" x14ac:dyDescent="0.35">
      <c r="B28" s="33" t="s">
        <v>19</v>
      </c>
      <c r="C28" s="34"/>
      <c r="D28" s="35">
        <f>'Forward Curve'!C31-'Pricing -3Ex left'!C4+('Pricing-2Ex left'!D9*'Pricing-2Ex left'!C10+'Pricing-2Ex left'!D13*'Pricing-2Ex left'!C13+'Pricing-2Ex left'!C16*'Pricing-2Ex left'!D17)*EXP(-'Pricing-2Ex left'!C2/2)</f>
        <v>12.583664218057114</v>
      </c>
    </row>
    <row r="29" spans="2:8" x14ac:dyDescent="0.35">
      <c r="B29" s="33"/>
      <c r="C29" s="34"/>
      <c r="D29" s="35"/>
    </row>
    <row r="30" spans="2:8" ht="15" thickBot="1" x14ac:dyDescent="0.4">
      <c r="B30" s="36" t="s">
        <v>20</v>
      </c>
      <c r="C30" s="37"/>
      <c r="D30" s="38" t="str">
        <f>IF(D28&lt;D27,"No Exercise","Exercise")</f>
        <v>No Exercise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Probability Tree</vt:lpstr>
      <vt:lpstr>Forward Curve</vt:lpstr>
      <vt:lpstr>Pricing-1Ex left</vt:lpstr>
      <vt:lpstr>Pricing-2Ex left</vt:lpstr>
      <vt:lpstr>Pricing -3Ex left</vt:lpstr>
    </vt:vector>
  </TitlesOfParts>
  <Company>Naim Al Hussaini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</dc:creator>
  <cp:lastModifiedBy>Eliot Tabet</cp:lastModifiedBy>
  <dcterms:created xsi:type="dcterms:W3CDTF">2017-02-16T19:57:31Z</dcterms:created>
  <dcterms:modified xsi:type="dcterms:W3CDTF">2021-10-13T09:40:55Z</dcterms:modified>
</cp:coreProperties>
</file>