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c9d9d735b7b57d/Escritorio/noveno semestre/DCF/"/>
    </mc:Choice>
  </mc:AlternateContent>
  <xr:revisionPtr revIDLastSave="375" documentId="8_{2AC33FC7-C58B-4AAE-BC92-B2EC4EEA3D64}" xr6:coauthVersionLast="47" xr6:coauthVersionMax="47" xr10:uidLastSave="{F564ECFE-6099-4EA1-BDBE-961F1BA16F5A}"/>
  <bookViews>
    <workbookView xWindow="-96" yWindow="-96" windowWidth="23232" windowHeight="12552" xr2:uid="{031A50A0-BBCB-4DFB-9A99-4926E1370D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A36" i="1"/>
  <c r="B35" i="1"/>
  <c r="D35" i="1" s="1"/>
  <c r="C35" i="1"/>
  <c r="H35" i="1"/>
  <c r="E4" i="1"/>
  <c r="B7" i="1"/>
  <c r="B37" i="1"/>
  <c r="C37" i="1"/>
  <c r="H37" i="1"/>
  <c r="B38" i="1"/>
  <c r="C38" i="1"/>
  <c r="H38" i="1"/>
  <c r="A22" i="1"/>
  <c r="C25" i="1"/>
  <c r="B25" i="1"/>
  <c r="A46" i="1"/>
  <c r="H46" i="1" s="1"/>
  <c r="A26" i="1"/>
  <c r="A27" i="1" s="1"/>
  <c r="A28" i="1" s="1"/>
  <c r="A29" i="1" s="1"/>
  <c r="A30" i="1" s="1"/>
  <c r="A31" i="1" s="1"/>
  <c r="A32" i="1" s="1"/>
  <c r="A33" i="1" s="1"/>
  <c r="A34" i="1" s="1"/>
  <c r="A39" i="1" s="1"/>
  <c r="A40" i="1" s="1"/>
  <c r="A41" i="1" s="1"/>
  <c r="A42" i="1" s="1"/>
  <c r="A43" i="1" s="1"/>
  <c r="A44" i="1" s="1"/>
  <c r="A45" i="1" s="1"/>
  <c r="A47" i="1" s="1"/>
  <c r="A48" i="1" s="1"/>
  <c r="C48" i="1" s="1"/>
  <c r="H25" i="1"/>
  <c r="F35" i="1" l="1"/>
  <c r="G35" i="1" s="1"/>
  <c r="D38" i="1"/>
  <c r="D37" i="1"/>
  <c r="B46" i="1"/>
  <c r="B29" i="1"/>
  <c r="C28" i="1"/>
  <c r="B42" i="1"/>
  <c r="C47" i="1"/>
  <c r="B41" i="1"/>
  <c r="C46" i="1"/>
  <c r="D46" i="1" s="1"/>
  <c r="B40" i="1"/>
  <c r="C42" i="1"/>
  <c r="B43" i="1"/>
  <c r="C41" i="1"/>
  <c r="B31" i="1"/>
  <c r="C39" i="1"/>
  <c r="B32" i="1"/>
  <c r="B48" i="1"/>
  <c r="B30" i="1"/>
  <c r="C30" i="1"/>
  <c r="C33" i="1"/>
  <c r="B47" i="1"/>
  <c r="B39" i="1"/>
  <c r="B28" i="1"/>
  <c r="C36" i="1"/>
  <c r="C27" i="1"/>
  <c r="H45" i="1"/>
  <c r="B36" i="1"/>
  <c r="B27" i="1"/>
  <c r="C45" i="1"/>
  <c r="C34" i="1"/>
  <c r="C26" i="1"/>
  <c r="B45" i="1"/>
  <c r="D45" i="1" s="1"/>
  <c r="B34" i="1"/>
  <c r="B26" i="1"/>
  <c r="C44" i="1"/>
  <c r="B44" i="1"/>
  <c r="B33" i="1"/>
  <c r="C43" i="1"/>
  <c r="C32" i="1"/>
  <c r="C31" i="1"/>
  <c r="C40" i="1"/>
  <c r="C29" i="1"/>
  <c r="A49" i="1"/>
  <c r="H26" i="1"/>
  <c r="B49" i="1" l="1"/>
  <c r="C49" i="1"/>
  <c r="A50" i="1"/>
  <c r="H27" i="1"/>
  <c r="B50" i="1" l="1"/>
  <c r="C50" i="1"/>
  <c r="A51" i="1"/>
  <c r="H28" i="1"/>
  <c r="C51" i="1" l="1"/>
  <c r="B51" i="1"/>
  <c r="A52" i="1"/>
  <c r="H29" i="1"/>
  <c r="B52" i="1" l="1"/>
  <c r="C52" i="1"/>
  <c r="A53" i="1"/>
  <c r="H30" i="1"/>
  <c r="B53" i="1" l="1"/>
  <c r="C53" i="1"/>
  <c r="A54" i="1"/>
  <c r="H31" i="1"/>
  <c r="B54" i="1" l="1"/>
  <c r="C54" i="1"/>
  <c r="A55" i="1"/>
  <c r="H32" i="1"/>
  <c r="B55" i="1" l="1"/>
  <c r="C55" i="1"/>
  <c r="A56" i="1"/>
  <c r="H33" i="1"/>
  <c r="C56" i="1" l="1"/>
  <c r="B56" i="1"/>
  <c r="A57" i="1"/>
  <c r="H34" i="1"/>
  <c r="B57" i="1" l="1"/>
  <c r="C57" i="1"/>
  <c r="A58" i="1"/>
  <c r="H36" i="1"/>
  <c r="B58" i="1" l="1"/>
  <c r="C58" i="1"/>
  <c r="H39" i="1"/>
  <c r="H40" i="1" l="1"/>
  <c r="H41" i="1" l="1"/>
  <c r="H42" i="1" l="1"/>
  <c r="H43" i="1" l="1"/>
  <c r="H44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E3" i="1" l="1"/>
  <c r="B2" i="1" s="1"/>
  <c r="B4" i="1" s="1"/>
  <c r="B9" i="1" s="1"/>
  <c r="A24" i="1"/>
  <c r="H24" i="1" s="1"/>
  <c r="B10" i="1" l="1"/>
  <c r="B13" i="1" s="1"/>
  <c r="B19" i="1" s="1"/>
  <c r="D26" i="1"/>
  <c r="D25" i="1"/>
  <c r="E26" i="1" l="1"/>
  <c r="E25" i="1"/>
  <c r="E37" i="1"/>
  <c r="F37" i="1" s="1"/>
  <c r="G37" i="1" s="1"/>
  <c r="E45" i="1"/>
  <c r="F45" i="1" s="1"/>
  <c r="G45" i="1" s="1"/>
  <c r="E38" i="1"/>
  <c r="F38" i="1" s="1"/>
  <c r="G38" i="1" s="1"/>
  <c r="E46" i="1"/>
  <c r="F46" i="1" s="1"/>
  <c r="G46" i="1" s="1"/>
  <c r="D27" i="1"/>
  <c r="E27" i="1" s="1"/>
  <c r="F27" i="1" l="1"/>
  <c r="G27" i="1" s="1"/>
  <c r="F26" i="1"/>
  <c r="G26" i="1" s="1"/>
  <c r="F25" i="1"/>
  <c r="G25" i="1" s="1"/>
  <c r="D28" i="1"/>
  <c r="E28" i="1" l="1"/>
  <c r="F28" i="1" s="1"/>
  <c r="G28" i="1" s="1"/>
  <c r="D29" i="1"/>
  <c r="D30" i="1"/>
  <c r="E30" i="1" s="1"/>
  <c r="E29" i="1" l="1"/>
  <c r="F29" i="1" s="1"/>
  <c r="G29" i="1" s="1"/>
  <c r="F30" i="1"/>
  <c r="G30" i="1" s="1"/>
  <c r="D31" i="1"/>
  <c r="E31" i="1" l="1"/>
  <c r="F31" i="1" s="1"/>
  <c r="G31" i="1" s="1"/>
  <c r="D32" i="1"/>
  <c r="E32" i="1" l="1"/>
  <c r="F32" i="1" s="1"/>
  <c r="G32" i="1" s="1"/>
  <c r="D33" i="1"/>
  <c r="E33" i="1" l="1"/>
  <c r="F33" i="1" s="1"/>
  <c r="G33" i="1" s="1"/>
  <c r="D34" i="1"/>
  <c r="E34" i="1" l="1"/>
  <c r="F34" i="1" s="1"/>
  <c r="G34" i="1" s="1"/>
  <c r="D36" i="1"/>
  <c r="E36" i="1" l="1"/>
  <c r="F36" i="1" s="1"/>
  <c r="G36" i="1" s="1"/>
  <c r="D39" i="1"/>
  <c r="E39" i="1" l="1"/>
  <c r="F39" i="1" s="1"/>
  <c r="G39" i="1" s="1"/>
  <c r="D40" i="1"/>
  <c r="E40" i="1" l="1"/>
  <c r="F40" i="1" s="1"/>
  <c r="G40" i="1" s="1"/>
  <c r="D41" i="1"/>
  <c r="E41" i="1" l="1"/>
  <c r="F41" i="1" s="1"/>
  <c r="G41" i="1" s="1"/>
  <c r="D42" i="1"/>
  <c r="E42" i="1" l="1"/>
  <c r="F42" i="1" s="1"/>
  <c r="G42" i="1" s="1"/>
  <c r="D43" i="1"/>
  <c r="E43" i="1" s="1"/>
  <c r="F43" i="1" l="1"/>
  <c r="G43" i="1" s="1"/>
  <c r="D44" i="1"/>
  <c r="E44" i="1" l="1"/>
  <c r="F44" i="1" s="1"/>
  <c r="G44" i="1" s="1"/>
  <c r="D47" i="1"/>
  <c r="E47" i="1" l="1"/>
  <c r="F47" i="1" s="1"/>
  <c r="G47" i="1" s="1"/>
  <c r="D48" i="1"/>
  <c r="E48" i="1" l="1"/>
  <c r="F48" i="1" s="1"/>
  <c r="G48" i="1" s="1"/>
  <c r="D49" i="1"/>
  <c r="E49" i="1" l="1"/>
  <c r="F49" i="1" s="1"/>
  <c r="G49" i="1" s="1"/>
  <c r="D50" i="1"/>
  <c r="E50" i="1" l="1"/>
  <c r="F50" i="1" s="1"/>
  <c r="G50" i="1" s="1"/>
  <c r="D51" i="1"/>
  <c r="E51" i="1" l="1"/>
  <c r="F51" i="1" s="1"/>
  <c r="G51" i="1" s="1"/>
  <c r="D52" i="1"/>
  <c r="E52" i="1" l="1"/>
  <c r="F52" i="1" s="1"/>
  <c r="G52" i="1" s="1"/>
  <c r="D53" i="1"/>
  <c r="E53" i="1" l="1"/>
  <c r="F53" i="1" s="1"/>
  <c r="G53" i="1" s="1"/>
  <c r="D54" i="1"/>
  <c r="D55" i="1"/>
  <c r="E55" i="1" l="1"/>
  <c r="F55" i="1" s="1"/>
  <c r="G55" i="1" s="1"/>
  <c r="E54" i="1"/>
  <c r="F54" i="1" s="1"/>
  <c r="G54" i="1" s="1"/>
  <c r="D56" i="1"/>
  <c r="E56" i="1" l="1"/>
  <c r="F56" i="1" s="1"/>
  <c r="G56" i="1" s="1"/>
  <c r="D57" i="1"/>
  <c r="E57" i="1" l="1"/>
  <c r="F57" i="1" s="1"/>
  <c r="G57" i="1" s="1"/>
  <c r="D58" i="1"/>
  <c r="E58" i="1" l="1"/>
  <c r="F58" i="1" s="1"/>
  <c r="G58" i="1" s="1"/>
</calcChain>
</file>

<file path=xl/sharedStrings.xml><?xml version="1.0" encoding="utf-8"?>
<sst xmlns="http://schemas.openxmlformats.org/spreadsheetml/2006/main" count="33" uniqueCount="29">
  <si>
    <t>VN</t>
  </si>
  <si>
    <t>Plazo</t>
  </si>
  <si>
    <t>Td</t>
  </si>
  <si>
    <t>VL</t>
  </si>
  <si>
    <t>HOY</t>
  </si>
  <si>
    <t>Vcto</t>
  </si>
  <si>
    <t>Inversion</t>
  </si>
  <si>
    <t>Inversion en derivados</t>
  </si>
  <si>
    <t>TC</t>
  </si>
  <si>
    <t>Dólares</t>
  </si>
  <si>
    <t>Strike</t>
  </si>
  <si>
    <t>Subyacente</t>
  </si>
  <si>
    <t>Estrategia</t>
  </si>
  <si>
    <t>Rendto Neto</t>
  </si>
  <si>
    <t>Rendto Anual</t>
  </si>
  <si>
    <t>Put Spread</t>
  </si>
  <si>
    <t>USD</t>
  </si>
  <si>
    <t>n_bills</t>
  </si>
  <si>
    <t>Inversion en bills</t>
  </si>
  <si>
    <t>BABA</t>
  </si>
  <si>
    <t>Precio BABA</t>
  </si>
  <si>
    <t>Call Largo</t>
  </si>
  <si>
    <t>Call Corto</t>
  </si>
  <si>
    <t>Bull Spread</t>
  </si>
  <si>
    <t>n_Calls</t>
  </si>
  <si>
    <t>Prima Call Largo</t>
  </si>
  <si>
    <t>Prima Call Corto</t>
  </si>
  <si>
    <t>Tr</t>
  </si>
  <si>
    <t>Inversion pura en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</si>
</sst>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.0000_-;\-&quot;$&quot;* #,##0.0000_-;_-&quot;$&quot;* &quot;-&quot;??_-;_-@_-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0" fontId="0" fillId="0" borderId="0" xfId="0" applyNumberFormat="1"/>
    <xf numFmtId="44" fontId="0" fillId="0" borderId="0" xfId="2" applyFont="1"/>
    <xf numFmtId="164" fontId="0" fillId="0" borderId="0" xfId="2" applyNumberFormat="1" applyFont="1"/>
    <xf numFmtId="0" fontId="0" fillId="2" borderId="0" xfId="0" applyFill="1"/>
    <xf numFmtId="14" fontId="0" fillId="0" borderId="0" xfId="0" applyNumberFormat="1"/>
    <xf numFmtId="44" fontId="0" fillId="0" borderId="0" xfId="0" applyNumberFormat="1"/>
    <xf numFmtId="43" fontId="0" fillId="0" borderId="0" xfId="1" applyFont="1"/>
    <xf numFmtId="8" fontId="0" fillId="0" borderId="0" xfId="0" applyNumberFormat="1"/>
    <xf numFmtId="17" fontId="0" fillId="0" borderId="0" xfId="0" applyNumberFormat="1"/>
    <xf numFmtId="9" fontId="0" fillId="0" borderId="0" xfId="3" applyFont="1"/>
    <xf numFmtId="10" fontId="0" fillId="0" borderId="0" xfId="3" applyNumberFormat="1" applyFont="1"/>
    <xf numFmtId="44" fontId="0" fillId="3" borderId="0" xfId="2" applyFont="1" applyFill="1"/>
    <xf numFmtId="165" fontId="0" fillId="0" borderId="0" xfId="0" applyNumberFormat="1"/>
    <xf numFmtId="9" fontId="0" fillId="0" borderId="0" xfId="3" applyFont="1" applyFill="1"/>
    <xf numFmtId="8" fontId="0" fillId="0" borderId="0" xfId="2" applyNumberFormat="1" applyFont="1" applyFill="1"/>
    <xf numFmtId="165" fontId="0" fillId="0" borderId="0" xfId="2" applyNumberFormat="1" applyFont="1" applyFill="1"/>
    <xf numFmtId="44" fontId="0" fillId="0" borderId="0" xfId="2" applyFont="1" applyFill="1"/>
    <xf numFmtId="10" fontId="0" fillId="0" borderId="0" xfId="3" applyNumberFormat="1" applyFont="1" applyFill="1"/>
    <xf numFmtId="0" fontId="0" fillId="3" borderId="0" xfId="0" applyFill="1"/>
    <xf numFmtId="8" fontId="0" fillId="3" borderId="0" xfId="2" applyNumberFormat="1" applyFont="1" applyFill="1"/>
    <xf numFmtId="165" fontId="0" fillId="3" borderId="0" xfId="2" applyNumberFormat="1" applyFont="1" applyFill="1"/>
    <xf numFmtId="44" fontId="0" fillId="3" borderId="0" xfId="0" applyNumberFormat="1" applyFill="1"/>
    <xf numFmtId="10" fontId="0" fillId="3" borderId="0" xfId="3" applyNumberFormat="1" applyFont="1" applyFill="1"/>
    <xf numFmtId="9" fontId="0" fillId="3" borderId="0" xfId="3" applyFont="1" applyFill="1"/>
    <xf numFmtId="0" fontId="0" fillId="4" borderId="0" xfId="0" applyFill="1"/>
    <xf numFmtId="8" fontId="0" fillId="4" borderId="0" xfId="2" applyNumberFormat="1" applyFont="1" applyFill="1"/>
    <xf numFmtId="165" fontId="0" fillId="4" borderId="0" xfId="2" applyNumberFormat="1" applyFont="1" applyFill="1"/>
    <xf numFmtId="44" fontId="0" fillId="4" borderId="0" xfId="2" applyFont="1" applyFill="1"/>
    <xf numFmtId="44" fontId="0" fillId="4" borderId="0" xfId="0" applyNumberFormat="1" applyFill="1"/>
    <xf numFmtId="10" fontId="0" fillId="4" borderId="0" xfId="3" applyNumberFormat="1" applyFont="1" applyFill="1"/>
    <xf numFmtId="9" fontId="0" fillId="4" borderId="0" xfId="3" applyFont="1" applyFill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Hoja1!$B$24</c:f>
              <c:strCache>
                <c:ptCount val="1"/>
                <c:pt idx="0">
                  <c:v> Call Largo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Hoja1!$A$25:$A$58</c:f>
              <c:numCache>
                <c:formatCode>General</c:formatCode>
                <c:ptCount val="34"/>
                <c:pt idx="0">
                  <c:v>70</c:v>
                </c:pt>
                <c:pt idx="1">
                  <c:v>72</c:v>
                </c:pt>
                <c:pt idx="2">
                  <c:v>74</c:v>
                </c:pt>
                <c:pt idx="3">
                  <c:v>76</c:v>
                </c:pt>
                <c:pt idx="4">
                  <c:v>78</c:v>
                </c:pt>
                <c:pt idx="5">
                  <c:v>80</c:v>
                </c:pt>
                <c:pt idx="6">
                  <c:v>82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88.253</c:v>
                </c:pt>
                <c:pt idx="11">
                  <c:v>90</c:v>
                </c:pt>
                <c:pt idx="12">
                  <c:v>90.63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96</c:v>
                </c:pt>
                <c:pt idx="17">
                  <c:v>98</c:v>
                </c:pt>
                <c:pt idx="18">
                  <c:v>100</c:v>
                </c:pt>
                <c:pt idx="19">
                  <c:v>102</c:v>
                </c:pt>
                <c:pt idx="20">
                  <c:v>104</c:v>
                </c:pt>
                <c:pt idx="21">
                  <c:v>105</c:v>
                </c:pt>
                <c:pt idx="22">
                  <c:v>106</c:v>
                </c:pt>
                <c:pt idx="23">
                  <c:v>108</c:v>
                </c:pt>
                <c:pt idx="24">
                  <c:v>110</c:v>
                </c:pt>
                <c:pt idx="25">
                  <c:v>112</c:v>
                </c:pt>
                <c:pt idx="26">
                  <c:v>114</c:v>
                </c:pt>
                <c:pt idx="27">
                  <c:v>116</c:v>
                </c:pt>
                <c:pt idx="28">
                  <c:v>118</c:v>
                </c:pt>
                <c:pt idx="29">
                  <c:v>120</c:v>
                </c:pt>
                <c:pt idx="30">
                  <c:v>122</c:v>
                </c:pt>
                <c:pt idx="31">
                  <c:v>124</c:v>
                </c:pt>
                <c:pt idx="32">
                  <c:v>126</c:v>
                </c:pt>
                <c:pt idx="33">
                  <c:v>128</c:v>
                </c:pt>
              </c:numCache>
            </c:numRef>
          </c:cat>
          <c:val>
            <c:numRef>
              <c:f>Hoja1!$B$25:$B$58</c:f>
              <c:numCache>
                <c:formatCode>"$"#,##0.00_);[Red]\("$"#,##0.00\)</c:formatCode>
                <c:ptCount val="34"/>
                <c:pt idx="0">
                  <c:v>-4.55</c:v>
                </c:pt>
                <c:pt idx="1">
                  <c:v>-4.55</c:v>
                </c:pt>
                <c:pt idx="2">
                  <c:v>-4.55</c:v>
                </c:pt>
                <c:pt idx="3">
                  <c:v>-4.55</c:v>
                </c:pt>
                <c:pt idx="4">
                  <c:v>-4.55</c:v>
                </c:pt>
                <c:pt idx="5">
                  <c:v>-4.55</c:v>
                </c:pt>
                <c:pt idx="6">
                  <c:v>-2.5499999999999998</c:v>
                </c:pt>
                <c:pt idx="7">
                  <c:v>-0.54999999999999982</c:v>
                </c:pt>
                <c:pt idx="8">
                  <c:v>1.4500000000000002</c:v>
                </c:pt>
                <c:pt idx="9">
                  <c:v>3.45</c:v>
                </c:pt>
                <c:pt idx="10">
                  <c:v>3.7030000000000003</c:v>
                </c:pt>
                <c:pt idx="11">
                  <c:v>5.45</c:v>
                </c:pt>
                <c:pt idx="12">
                  <c:v>6.0799999999999956</c:v>
                </c:pt>
                <c:pt idx="13">
                  <c:v>6.45</c:v>
                </c:pt>
                <c:pt idx="14">
                  <c:v>7.45</c:v>
                </c:pt>
                <c:pt idx="15">
                  <c:v>9.4499999999999993</c:v>
                </c:pt>
                <c:pt idx="16">
                  <c:v>11.45</c:v>
                </c:pt>
                <c:pt idx="17">
                  <c:v>13.45</c:v>
                </c:pt>
                <c:pt idx="18">
                  <c:v>15.45</c:v>
                </c:pt>
                <c:pt idx="19">
                  <c:v>17.45</c:v>
                </c:pt>
                <c:pt idx="20">
                  <c:v>19.45</c:v>
                </c:pt>
                <c:pt idx="21">
                  <c:v>20.45</c:v>
                </c:pt>
                <c:pt idx="22">
                  <c:v>21.45</c:v>
                </c:pt>
                <c:pt idx="23">
                  <c:v>23.45</c:v>
                </c:pt>
                <c:pt idx="24">
                  <c:v>25.45</c:v>
                </c:pt>
                <c:pt idx="25">
                  <c:v>27.45</c:v>
                </c:pt>
                <c:pt idx="26">
                  <c:v>29.45</c:v>
                </c:pt>
                <c:pt idx="27">
                  <c:v>31.45</c:v>
                </c:pt>
                <c:pt idx="28">
                  <c:v>33.450000000000003</c:v>
                </c:pt>
                <c:pt idx="29">
                  <c:v>35.450000000000003</c:v>
                </c:pt>
                <c:pt idx="30">
                  <c:v>37.450000000000003</c:v>
                </c:pt>
                <c:pt idx="31">
                  <c:v>39.450000000000003</c:v>
                </c:pt>
                <c:pt idx="32">
                  <c:v>41.45</c:v>
                </c:pt>
                <c:pt idx="33">
                  <c:v>43.45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6-4D0F-A95C-9EA2DD954BB1}"/>
            </c:ext>
          </c:extLst>
        </c:ser>
        <c:ser>
          <c:idx val="1"/>
          <c:order val="1"/>
          <c:tx>
            <c:strRef>
              <c:f>Hoja1!$C$24</c:f>
              <c:strCache>
                <c:ptCount val="1"/>
                <c:pt idx="0">
                  <c:v> Call Corto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Hoja1!$A$25:$A$58</c:f>
              <c:numCache>
                <c:formatCode>General</c:formatCode>
                <c:ptCount val="34"/>
                <c:pt idx="0">
                  <c:v>70</c:v>
                </c:pt>
                <c:pt idx="1">
                  <c:v>72</c:v>
                </c:pt>
                <c:pt idx="2">
                  <c:v>74</c:v>
                </c:pt>
                <c:pt idx="3">
                  <c:v>76</c:v>
                </c:pt>
                <c:pt idx="4">
                  <c:v>78</c:v>
                </c:pt>
                <c:pt idx="5">
                  <c:v>80</c:v>
                </c:pt>
                <c:pt idx="6">
                  <c:v>82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88.253</c:v>
                </c:pt>
                <c:pt idx="11">
                  <c:v>90</c:v>
                </c:pt>
                <c:pt idx="12">
                  <c:v>90.63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96</c:v>
                </c:pt>
                <c:pt idx="17">
                  <c:v>98</c:v>
                </c:pt>
                <c:pt idx="18">
                  <c:v>100</c:v>
                </c:pt>
                <c:pt idx="19">
                  <c:v>102</c:v>
                </c:pt>
                <c:pt idx="20">
                  <c:v>104</c:v>
                </c:pt>
                <c:pt idx="21">
                  <c:v>105</c:v>
                </c:pt>
                <c:pt idx="22">
                  <c:v>106</c:v>
                </c:pt>
                <c:pt idx="23">
                  <c:v>108</c:v>
                </c:pt>
                <c:pt idx="24">
                  <c:v>110</c:v>
                </c:pt>
                <c:pt idx="25">
                  <c:v>112</c:v>
                </c:pt>
                <c:pt idx="26">
                  <c:v>114</c:v>
                </c:pt>
                <c:pt idx="27">
                  <c:v>116</c:v>
                </c:pt>
                <c:pt idx="28">
                  <c:v>118</c:v>
                </c:pt>
                <c:pt idx="29">
                  <c:v>120</c:v>
                </c:pt>
                <c:pt idx="30">
                  <c:v>122</c:v>
                </c:pt>
                <c:pt idx="31">
                  <c:v>124</c:v>
                </c:pt>
                <c:pt idx="32">
                  <c:v>126</c:v>
                </c:pt>
                <c:pt idx="33">
                  <c:v>128</c:v>
                </c:pt>
              </c:numCache>
            </c:numRef>
          </c:cat>
          <c:val>
            <c:numRef>
              <c:f>Hoja1!$C$25:$C$58</c:f>
              <c:numCache>
                <c:formatCode>"$"#,##0.00</c:formatCode>
                <c:ptCount val="34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-1.1200000000000001</c:v>
                </c:pt>
                <c:pt idx="20">
                  <c:v>-3.12</c:v>
                </c:pt>
                <c:pt idx="21">
                  <c:v>-4.12</c:v>
                </c:pt>
                <c:pt idx="22">
                  <c:v>-5.12</c:v>
                </c:pt>
                <c:pt idx="23">
                  <c:v>-7.12</c:v>
                </c:pt>
                <c:pt idx="24">
                  <c:v>-9.1199999999999992</c:v>
                </c:pt>
                <c:pt idx="25">
                  <c:v>-11.12</c:v>
                </c:pt>
                <c:pt idx="26">
                  <c:v>-13.12</c:v>
                </c:pt>
                <c:pt idx="27">
                  <c:v>-15.12</c:v>
                </c:pt>
                <c:pt idx="28">
                  <c:v>-17.12</c:v>
                </c:pt>
                <c:pt idx="29">
                  <c:v>-19.12</c:v>
                </c:pt>
                <c:pt idx="30">
                  <c:v>-21.12</c:v>
                </c:pt>
                <c:pt idx="31">
                  <c:v>-23.12</c:v>
                </c:pt>
                <c:pt idx="32">
                  <c:v>-25.12</c:v>
                </c:pt>
                <c:pt idx="33">
                  <c:v>-27.12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6-4D0F-A95C-9EA2DD95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289839"/>
        <c:axId val="875293199"/>
      </c:lineChart>
      <c:catAx>
        <c:axId val="87528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5293199"/>
        <c:crosses val="autoZero"/>
        <c:auto val="1"/>
        <c:lblAlgn val="ctr"/>
        <c:lblOffset val="100"/>
        <c:noMultiLvlLbl val="0"/>
      </c:catAx>
      <c:valAx>
        <c:axId val="8752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528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BABA</a:t>
            </a:r>
            <a:r>
              <a:rPr lang="es-MX" baseline="0"/>
              <a:t> bull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Hoja1!$B$24</c:f>
              <c:strCache>
                <c:ptCount val="1"/>
                <c:pt idx="0">
                  <c:v> Call Largo 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Hoja1!$A$25:$A$58</c:f>
              <c:numCache>
                <c:formatCode>General</c:formatCode>
                <c:ptCount val="34"/>
                <c:pt idx="0">
                  <c:v>70</c:v>
                </c:pt>
                <c:pt idx="1">
                  <c:v>72</c:v>
                </c:pt>
                <c:pt idx="2">
                  <c:v>74</c:v>
                </c:pt>
                <c:pt idx="3">
                  <c:v>76</c:v>
                </c:pt>
                <c:pt idx="4">
                  <c:v>78</c:v>
                </c:pt>
                <c:pt idx="5">
                  <c:v>80</c:v>
                </c:pt>
                <c:pt idx="6">
                  <c:v>82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88.253</c:v>
                </c:pt>
                <c:pt idx="11">
                  <c:v>90</c:v>
                </c:pt>
                <c:pt idx="12">
                  <c:v>90.63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96</c:v>
                </c:pt>
                <c:pt idx="17">
                  <c:v>98</c:v>
                </c:pt>
                <c:pt idx="18">
                  <c:v>100</c:v>
                </c:pt>
                <c:pt idx="19">
                  <c:v>102</c:v>
                </c:pt>
                <c:pt idx="20">
                  <c:v>104</c:v>
                </c:pt>
                <c:pt idx="21">
                  <c:v>105</c:v>
                </c:pt>
                <c:pt idx="22">
                  <c:v>106</c:v>
                </c:pt>
                <c:pt idx="23">
                  <c:v>108</c:v>
                </c:pt>
                <c:pt idx="24">
                  <c:v>110</c:v>
                </c:pt>
                <c:pt idx="25">
                  <c:v>112</c:v>
                </c:pt>
                <c:pt idx="26">
                  <c:v>114</c:v>
                </c:pt>
                <c:pt idx="27">
                  <c:v>116</c:v>
                </c:pt>
                <c:pt idx="28">
                  <c:v>118</c:v>
                </c:pt>
                <c:pt idx="29">
                  <c:v>120</c:v>
                </c:pt>
                <c:pt idx="30">
                  <c:v>122</c:v>
                </c:pt>
                <c:pt idx="31">
                  <c:v>124</c:v>
                </c:pt>
                <c:pt idx="32">
                  <c:v>126</c:v>
                </c:pt>
                <c:pt idx="33">
                  <c:v>128</c:v>
                </c:pt>
              </c:numCache>
            </c:numRef>
          </c:xVal>
          <c:yVal>
            <c:numRef>
              <c:f>Hoja1!$B$25:$B$58</c:f>
              <c:numCache>
                <c:formatCode>"$"#,##0.00_);[Red]\("$"#,##0.00\)</c:formatCode>
                <c:ptCount val="34"/>
                <c:pt idx="0">
                  <c:v>-4.55</c:v>
                </c:pt>
                <c:pt idx="1">
                  <c:v>-4.55</c:v>
                </c:pt>
                <c:pt idx="2">
                  <c:v>-4.55</c:v>
                </c:pt>
                <c:pt idx="3">
                  <c:v>-4.55</c:v>
                </c:pt>
                <c:pt idx="4">
                  <c:v>-4.55</c:v>
                </c:pt>
                <c:pt idx="5">
                  <c:v>-4.55</c:v>
                </c:pt>
                <c:pt idx="6">
                  <c:v>-2.5499999999999998</c:v>
                </c:pt>
                <c:pt idx="7">
                  <c:v>-0.54999999999999982</c:v>
                </c:pt>
                <c:pt idx="8">
                  <c:v>1.4500000000000002</c:v>
                </c:pt>
                <c:pt idx="9">
                  <c:v>3.45</c:v>
                </c:pt>
                <c:pt idx="10">
                  <c:v>3.7030000000000003</c:v>
                </c:pt>
                <c:pt idx="11">
                  <c:v>5.45</c:v>
                </c:pt>
                <c:pt idx="12">
                  <c:v>6.0799999999999956</c:v>
                </c:pt>
                <c:pt idx="13">
                  <c:v>6.45</c:v>
                </c:pt>
                <c:pt idx="14">
                  <c:v>7.45</c:v>
                </c:pt>
                <c:pt idx="15">
                  <c:v>9.4499999999999993</c:v>
                </c:pt>
                <c:pt idx="16">
                  <c:v>11.45</c:v>
                </c:pt>
                <c:pt idx="17">
                  <c:v>13.45</c:v>
                </c:pt>
                <c:pt idx="18">
                  <c:v>15.45</c:v>
                </c:pt>
                <c:pt idx="19">
                  <c:v>17.45</c:v>
                </c:pt>
                <c:pt idx="20">
                  <c:v>19.45</c:v>
                </c:pt>
                <c:pt idx="21">
                  <c:v>20.45</c:v>
                </c:pt>
                <c:pt idx="22">
                  <c:v>21.45</c:v>
                </c:pt>
                <c:pt idx="23">
                  <c:v>23.45</c:v>
                </c:pt>
                <c:pt idx="24">
                  <c:v>25.45</c:v>
                </c:pt>
                <c:pt idx="25">
                  <c:v>27.45</c:v>
                </c:pt>
                <c:pt idx="26">
                  <c:v>29.45</c:v>
                </c:pt>
                <c:pt idx="27">
                  <c:v>31.45</c:v>
                </c:pt>
                <c:pt idx="28">
                  <c:v>33.450000000000003</c:v>
                </c:pt>
                <c:pt idx="29">
                  <c:v>35.450000000000003</c:v>
                </c:pt>
                <c:pt idx="30">
                  <c:v>37.450000000000003</c:v>
                </c:pt>
                <c:pt idx="31">
                  <c:v>39.450000000000003</c:v>
                </c:pt>
                <c:pt idx="32">
                  <c:v>41.45</c:v>
                </c:pt>
                <c:pt idx="33">
                  <c:v>43.45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1-4A48-A63F-8EB8D16103B8}"/>
            </c:ext>
          </c:extLst>
        </c:ser>
        <c:ser>
          <c:idx val="1"/>
          <c:order val="1"/>
          <c:tx>
            <c:strRef>
              <c:f>Hoja1!$C$24</c:f>
              <c:strCache>
                <c:ptCount val="1"/>
                <c:pt idx="0">
                  <c:v> Call Corto 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Hoja1!$A$25:$A$58</c:f>
              <c:numCache>
                <c:formatCode>General</c:formatCode>
                <c:ptCount val="34"/>
                <c:pt idx="0">
                  <c:v>70</c:v>
                </c:pt>
                <c:pt idx="1">
                  <c:v>72</c:v>
                </c:pt>
                <c:pt idx="2">
                  <c:v>74</c:v>
                </c:pt>
                <c:pt idx="3">
                  <c:v>76</c:v>
                </c:pt>
                <c:pt idx="4">
                  <c:v>78</c:v>
                </c:pt>
                <c:pt idx="5">
                  <c:v>80</c:v>
                </c:pt>
                <c:pt idx="6">
                  <c:v>82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88.253</c:v>
                </c:pt>
                <c:pt idx="11">
                  <c:v>90</c:v>
                </c:pt>
                <c:pt idx="12">
                  <c:v>90.63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96</c:v>
                </c:pt>
                <c:pt idx="17">
                  <c:v>98</c:v>
                </c:pt>
                <c:pt idx="18">
                  <c:v>100</c:v>
                </c:pt>
                <c:pt idx="19">
                  <c:v>102</c:v>
                </c:pt>
                <c:pt idx="20">
                  <c:v>104</c:v>
                </c:pt>
                <c:pt idx="21">
                  <c:v>105</c:v>
                </c:pt>
                <c:pt idx="22">
                  <c:v>106</c:v>
                </c:pt>
                <c:pt idx="23">
                  <c:v>108</c:v>
                </c:pt>
                <c:pt idx="24">
                  <c:v>110</c:v>
                </c:pt>
                <c:pt idx="25">
                  <c:v>112</c:v>
                </c:pt>
                <c:pt idx="26">
                  <c:v>114</c:v>
                </c:pt>
                <c:pt idx="27">
                  <c:v>116</c:v>
                </c:pt>
                <c:pt idx="28">
                  <c:v>118</c:v>
                </c:pt>
                <c:pt idx="29">
                  <c:v>120</c:v>
                </c:pt>
                <c:pt idx="30">
                  <c:v>122</c:v>
                </c:pt>
                <c:pt idx="31">
                  <c:v>124</c:v>
                </c:pt>
                <c:pt idx="32">
                  <c:v>126</c:v>
                </c:pt>
                <c:pt idx="33">
                  <c:v>128</c:v>
                </c:pt>
              </c:numCache>
            </c:numRef>
          </c:xVal>
          <c:yVal>
            <c:numRef>
              <c:f>Hoja1!$C$25:$C$58</c:f>
              <c:numCache>
                <c:formatCode>"$"#,##0.00</c:formatCode>
                <c:ptCount val="34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-1.1200000000000001</c:v>
                </c:pt>
                <c:pt idx="20">
                  <c:v>-3.12</c:v>
                </c:pt>
                <c:pt idx="21">
                  <c:v>-4.12</c:v>
                </c:pt>
                <c:pt idx="22">
                  <c:v>-5.12</c:v>
                </c:pt>
                <c:pt idx="23">
                  <c:v>-7.12</c:v>
                </c:pt>
                <c:pt idx="24">
                  <c:v>-9.1199999999999992</c:v>
                </c:pt>
                <c:pt idx="25">
                  <c:v>-11.12</c:v>
                </c:pt>
                <c:pt idx="26">
                  <c:v>-13.12</c:v>
                </c:pt>
                <c:pt idx="27">
                  <c:v>-15.12</c:v>
                </c:pt>
                <c:pt idx="28">
                  <c:v>-17.12</c:v>
                </c:pt>
                <c:pt idx="29">
                  <c:v>-19.12</c:v>
                </c:pt>
                <c:pt idx="30">
                  <c:v>-21.12</c:v>
                </c:pt>
                <c:pt idx="31">
                  <c:v>-23.12</c:v>
                </c:pt>
                <c:pt idx="32">
                  <c:v>-25.12</c:v>
                </c:pt>
                <c:pt idx="33">
                  <c:v>-27.12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1-4A48-A63F-8EB8D16103B8}"/>
            </c:ext>
          </c:extLst>
        </c:ser>
        <c:ser>
          <c:idx val="2"/>
          <c:order val="2"/>
          <c:tx>
            <c:strRef>
              <c:f>Hoja1!$D$24</c:f>
              <c:strCache>
                <c:ptCount val="1"/>
                <c:pt idx="0">
                  <c:v> Bull Spread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Hoja1!$A$25:$A$58</c:f>
              <c:numCache>
                <c:formatCode>General</c:formatCode>
                <c:ptCount val="34"/>
                <c:pt idx="0">
                  <c:v>70</c:v>
                </c:pt>
                <c:pt idx="1">
                  <c:v>72</c:v>
                </c:pt>
                <c:pt idx="2">
                  <c:v>74</c:v>
                </c:pt>
                <c:pt idx="3">
                  <c:v>76</c:v>
                </c:pt>
                <c:pt idx="4">
                  <c:v>78</c:v>
                </c:pt>
                <c:pt idx="5">
                  <c:v>80</c:v>
                </c:pt>
                <c:pt idx="6">
                  <c:v>82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88.253</c:v>
                </c:pt>
                <c:pt idx="11">
                  <c:v>90</c:v>
                </c:pt>
                <c:pt idx="12">
                  <c:v>90.63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96</c:v>
                </c:pt>
                <c:pt idx="17">
                  <c:v>98</c:v>
                </c:pt>
                <c:pt idx="18">
                  <c:v>100</c:v>
                </c:pt>
                <c:pt idx="19">
                  <c:v>102</c:v>
                </c:pt>
                <c:pt idx="20">
                  <c:v>104</c:v>
                </c:pt>
                <c:pt idx="21">
                  <c:v>105</c:v>
                </c:pt>
                <c:pt idx="22">
                  <c:v>106</c:v>
                </c:pt>
                <c:pt idx="23">
                  <c:v>108</c:v>
                </c:pt>
                <c:pt idx="24">
                  <c:v>110</c:v>
                </c:pt>
                <c:pt idx="25">
                  <c:v>112</c:v>
                </c:pt>
                <c:pt idx="26">
                  <c:v>114</c:v>
                </c:pt>
                <c:pt idx="27">
                  <c:v>116</c:v>
                </c:pt>
                <c:pt idx="28">
                  <c:v>118</c:v>
                </c:pt>
                <c:pt idx="29">
                  <c:v>120</c:v>
                </c:pt>
                <c:pt idx="30">
                  <c:v>122</c:v>
                </c:pt>
                <c:pt idx="31">
                  <c:v>124</c:v>
                </c:pt>
                <c:pt idx="32">
                  <c:v>126</c:v>
                </c:pt>
                <c:pt idx="33">
                  <c:v>128</c:v>
                </c:pt>
              </c:numCache>
            </c:numRef>
          </c:xVal>
          <c:yVal>
            <c:numRef>
              <c:f>Hoja1!$D$25:$D$58</c:f>
              <c:numCache>
                <c:formatCode>_("$"* #,##0.00_);_("$"* \(#,##0.00\);_("$"* "-"??_);_(@_)</c:formatCode>
                <c:ptCount val="34"/>
                <c:pt idx="0">
                  <c:v>-3.67</c:v>
                </c:pt>
                <c:pt idx="1">
                  <c:v>-3.67</c:v>
                </c:pt>
                <c:pt idx="2">
                  <c:v>-3.67</c:v>
                </c:pt>
                <c:pt idx="3">
                  <c:v>-3.67</c:v>
                </c:pt>
                <c:pt idx="4">
                  <c:v>-3.67</c:v>
                </c:pt>
                <c:pt idx="5">
                  <c:v>-3.67</c:v>
                </c:pt>
                <c:pt idx="6">
                  <c:v>-1.67</c:v>
                </c:pt>
                <c:pt idx="7">
                  <c:v>0.33000000000000018</c:v>
                </c:pt>
                <c:pt idx="8">
                  <c:v>2.33</c:v>
                </c:pt>
                <c:pt idx="9">
                  <c:v>4.33</c:v>
                </c:pt>
                <c:pt idx="10">
                  <c:v>4.5830000000000002</c:v>
                </c:pt>
                <c:pt idx="11">
                  <c:v>6.33</c:v>
                </c:pt>
                <c:pt idx="12">
                  <c:v>6.9599999999999955</c:v>
                </c:pt>
                <c:pt idx="13">
                  <c:v>7.33</c:v>
                </c:pt>
                <c:pt idx="14">
                  <c:v>8.33</c:v>
                </c:pt>
                <c:pt idx="15">
                  <c:v>10.33</c:v>
                </c:pt>
                <c:pt idx="16">
                  <c:v>12.33</c:v>
                </c:pt>
                <c:pt idx="17">
                  <c:v>14.33</c:v>
                </c:pt>
                <c:pt idx="18">
                  <c:v>16.329999999999998</c:v>
                </c:pt>
                <c:pt idx="19">
                  <c:v>16.329999999999998</c:v>
                </c:pt>
                <c:pt idx="20">
                  <c:v>16.329999999999998</c:v>
                </c:pt>
                <c:pt idx="21">
                  <c:v>16.329999999999998</c:v>
                </c:pt>
                <c:pt idx="22">
                  <c:v>16.329999999999998</c:v>
                </c:pt>
                <c:pt idx="23">
                  <c:v>16.329999999999998</c:v>
                </c:pt>
                <c:pt idx="24">
                  <c:v>16.329999999999998</c:v>
                </c:pt>
                <c:pt idx="25">
                  <c:v>16.329999999999998</c:v>
                </c:pt>
                <c:pt idx="26">
                  <c:v>16.329999999999998</c:v>
                </c:pt>
                <c:pt idx="27">
                  <c:v>16.329999999999998</c:v>
                </c:pt>
                <c:pt idx="28">
                  <c:v>16.330000000000002</c:v>
                </c:pt>
                <c:pt idx="29">
                  <c:v>16.330000000000002</c:v>
                </c:pt>
                <c:pt idx="30">
                  <c:v>16.330000000000002</c:v>
                </c:pt>
                <c:pt idx="31">
                  <c:v>16.330000000000002</c:v>
                </c:pt>
                <c:pt idx="32">
                  <c:v>16.330000000000002</c:v>
                </c:pt>
                <c:pt idx="33">
                  <c:v>16.330000000000002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1-4A48-A63F-8EB8D1610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011583"/>
        <c:axId val="864009663"/>
      </c:scatterChart>
      <c:valAx>
        <c:axId val="864011583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4009663"/>
        <c:crosses val="autoZero"/>
        <c:crossBetween val="midCat"/>
      </c:valAx>
      <c:valAx>
        <c:axId val="864009663"/>
        <c:scaling>
          <c:orientation val="minMax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4011583"/>
        <c:crosses val="autoZero"/>
        <c:crossBetween val="midCat"/>
        <c:min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BABA</a:t>
            </a:r>
            <a:r>
              <a:rPr lang="es-MX" baseline="0"/>
              <a:t> bull Spread ajustado con 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Hoja1!$D$24</c:f>
              <c:strCache>
                <c:ptCount val="1"/>
                <c:pt idx="0">
                  <c:v> Bull Spread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Hoja1!$A$25:$A$58</c:f>
              <c:numCache>
                <c:formatCode>General</c:formatCode>
                <c:ptCount val="34"/>
                <c:pt idx="0">
                  <c:v>70</c:v>
                </c:pt>
                <c:pt idx="1">
                  <c:v>72</c:v>
                </c:pt>
                <c:pt idx="2">
                  <c:v>74</c:v>
                </c:pt>
                <c:pt idx="3">
                  <c:v>76</c:v>
                </c:pt>
                <c:pt idx="4">
                  <c:v>78</c:v>
                </c:pt>
                <c:pt idx="5">
                  <c:v>80</c:v>
                </c:pt>
                <c:pt idx="6">
                  <c:v>82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88.253</c:v>
                </c:pt>
                <c:pt idx="11">
                  <c:v>90</c:v>
                </c:pt>
                <c:pt idx="12">
                  <c:v>90.63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96</c:v>
                </c:pt>
                <c:pt idx="17">
                  <c:v>98</c:v>
                </c:pt>
                <c:pt idx="18">
                  <c:v>100</c:v>
                </c:pt>
                <c:pt idx="19">
                  <c:v>102</c:v>
                </c:pt>
                <c:pt idx="20">
                  <c:v>104</c:v>
                </c:pt>
                <c:pt idx="21">
                  <c:v>105</c:v>
                </c:pt>
                <c:pt idx="22">
                  <c:v>106</c:v>
                </c:pt>
                <c:pt idx="23">
                  <c:v>108</c:v>
                </c:pt>
                <c:pt idx="24">
                  <c:v>110</c:v>
                </c:pt>
                <c:pt idx="25">
                  <c:v>112</c:v>
                </c:pt>
                <c:pt idx="26">
                  <c:v>114</c:v>
                </c:pt>
                <c:pt idx="27">
                  <c:v>116</c:v>
                </c:pt>
                <c:pt idx="28">
                  <c:v>118</c:v>
                </c:pt>
                <c:pt idx="29">
                  <c:v>120</c:v>
                </c:pt>
                <c:pt idx="30">
                  <c:v>122</c:v>
                </c:pt>
                <c:pt idx="31">
                  <c:v>124</c:v>
                </c:pt>
                <c:pt idx="32">
                  <c:v>126</c:v>
                </c:pt>
                <c:pt idx="33">
                  <c:v>128</c:v>
                </c:pt>
              </c:numCache>
            </c:numRef>
          </c:xVal>
          <c:yVal>
            <c:numRef>
              <c:f>Hoja1!$E$25:$E$58</c:f>
              <c:numCache>
                <c:formatCode>_("$"* #,##0.00_);_("$"* \(#,##0.00\);_("$"* "-"??_);_(@_)</c:formatCode>
                <c:ptCount val="34"/>
                <c:pt idx="0">
                  <c:v>-30370.319999999971</c:v>
                </c:pt>
                <c:pt idx="1">
                  <c:v>-30370.319999999971</c:v>
                </c:pt>
                <c:pt idx="2">
                  <c:v>-30370.319999999971</c:v>
                </c:pt>
                <c:pt idx="3">
                  <c:v>-30370.319999999971</c:v>
                </c:pt>
                <c:pt idx="4">
                  <c:v>-30370.319999999971</c:v>
                </c:pt>
                <c:pt idx="5">
                  <c:v>-30370.319999999971</c:v>
                </c:pt>
                <c:pt idx="6">
                  <c:v>-23010.319999999971</c:v>
                </c:pt>
                <c:pt idx="7">
                  <c:v>-15650.319999999971</c:v>
                </c:pt>
                <c:pt idx="8">
                  <c:v>-8290.3199999999724</c:v>
                </c:pt>
                <c:pt idx="9">
                  <c:v>-930.31999999997242</c:v>
                </c:pt>
                <c:pt idx="10">
                  <c:v>0.72000000003026798</c:v>
                </c:pt>
                <c:pt idx="11">
                  <c:v>6429.6800000000294</c:v>
                </c:pt>
                <c:pt idx="12">
                  <c:v>8748.0800000000127</c:v>
                </c:pt>
                <c:pt idx="13">
                  <c:v>10109.680000000029</c:v>
                </c:pt>
                <c:pt idx="14">
                  <c:v>13789.680000000029</c:v>
                </c:pt>
                <c:pt idx="15">
                  <c:v>21149.680000000029</c:v>
                </c:pt>
                <c:pt idx="16">
                  <c:v>28509.680000000029</c:v>
                </c:pt>
                <c:pt idx="17">
                  <c:v>35869.680000000029</c:v>
                </c:pt>
                <c:pt idx="18">
                  <c:v>43229.680000000022</c:v>
                </c:pt>
                <c:pt idx="19">
                  <c:v>43229.680000000022</c:v>
                </c:pt>
                <c:pt idx="20">
                  <c:v>43229.680000000022</c:v>
                </c:pt>
                <c:pt idx="21">
                  <c:v>43229.680000000022</c:v>
                </c:pt>
                <c:pt idx="22">
                  <c:v>43229.680000000022</c:v>
                </c:pt>
                <c:pt idx="23">
                  <c:v>43229.680000000022</c:v>
                </c:pt>
                <c:pt idx="24">
                  <c:v>43229.680000000022</c:v>
                </c:pt>
                <c:pt idx="25">
                  <c:v>43229.680000000022</c:v>
                </c:pt>
                <c:pt idx="26">
                  <c:v>43229.680000000022</c:v>
                </c:pt>
                <c:pt idx="27">
                  <c:v>43229.680000000022</c:v>
                </c:pt>
                <c:pt idx="28">
                  <c:v>43229.680000000037</c:v>
                </c:pt>
                <c:pt idx="29">
                  <c:v>43229.680000000037</c:v>
                </c:pt>
                <c:pt idx="30">
                  <c:v>43229.680000000037</c:v>
                </c:pt>
                <c:pt idx="31">
                  <c:v>43229.680000000037</c:v>
                </c:pt>
                <c:pt idx="32">
                  <c:v>43229.680000000037</c:v>
                </c:pt>
                <c:pt idx="33">
                  <c:v>43229.680000000037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4A-446E-B91B-3BE8FB651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011583"/>
        <c:axId val="864009663"/>
      </c:scatterChart>
      <c:valAx>
        <c:axId val="864011583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4009663"/>
        <c:crosses val="autoZero"/>
        <c:crossBetween val="midCat"/>
      </c:valAx>
      <c:valAx>
        <c:axId val="8640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401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232410</xdr:colOff>
      <xdr:row>42</xdr:row>
      <xdr:rowOff>104775</xdr:rowOff>
    </xdr:from>
    <xdr:to>
      <xdr:col>13</xdr:col>
      <xdr:colOff>487680</xdr:colOff>
      <xdr:row>58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7B5FC6-3DFF-1D5B-56E5-DD6710A4D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300990</xdr:colOff>
      <xdr:row>23</xdr:row>
      <xdr:rowOff>32385</xdr:rowOff>
    </xdr:from>
    <xdr:to>
      <xdr:col>13</xdr:col>
      <xdr:colOff>617220</xdr:colOff>
      <xdr:row>41</xdr:row>
      <xdr:rowOff>32385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D85951-C57B-63EC-6250-9942D1D66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320040</xdr:colOff>
      <xdr:row>5</xdr:row>
      <xdr:rowOff>175260</xdr:rowOff>
    </xdr:from>
    <xdr:to>
      <xdr:col>13</xdr:col>
      <xdr:colOff>636270</xdr:colOff>
      <xdr:row>22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7D7BBF-5C03-422B-8045-3C281F02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60F7-A30C-4D68-9C91-32059CA3C596}">
  <dimension ref="A1:R58"/>
  <sheetViews>
    <sheetView tabSelected="1" workbookViewId="0">
      <selection activeCell="B3" sqref="B3"/>
    </sheetView>
  </sheetViews>
  <sheetFormatPr baseColWidth="10" defaultRowHeight="14.4" x14ac:dyDescent="0.55000000000000004"/>
  <cols>
    <col min="2" max="2" width="15.15625" bestFit="1" customWidth="1"/>
    <col min="3" max="3" width="12.578125" bestFit="1" customWidth="1"/>
    <col min="5" max="5" width="13.20703125" customWidth="1"/>
    <col min="7" max="7" width="11.7890625" bestFit="1" customWidth="1"/>
    <col min="9" max="9" width="15.83984375" bestFit="1" customWidth="1"/>
    <col min="14" max="14" width="14.15625" bestFit="1" customWidth="1"/>
  </cols>
  <sheetData>
    <row r="1" spans="1:5" x14ac:dyDescent="0.55000000000000004">
      <c r="A1" t="s">
        <v>0</v>
      </c>
      <c r="B1">
        <v>100</v>
      </c>
      <c r="D1" t="s">
        <v>4</v>
      </c>
      <c r="E1" s="5">
        <v>45258</v>
      </c>
    </row>
    <row r="2" spans="1:5" x14ac:dyDescent="0.55000000000000004">
      <c r="A2" t="s">
        <v>1</v>
      </c>
      <c r="B2" s="4">
        <f>E3</f>
        <v>108</v>
      </c>
      <c r="D2" t="s">
        <v>5</v>
      </c>
      <c r="E2" s="5">
        <v>45366</v>
      </c>
    </row>
    <row r="3" spans="1:5" x14ac:dyDescent="0.55000000000000004">
      <c r="A3" t="s">
        <v>2</v>
      </c>
      <c r="B3" s="1">
        <v>5.4769999999999999E-2</v>
      </c>
      <c r="C3" s="11" t="s">
        <v>27</v>
      </c>
      <c r="D3" s="1">
        <v>5.57E-2</v>
      </c>
      <c r="E3">
        <f>E2-E1</f>
        <v>108</v>
      </c>
    </row>
    <row r="4" spans="1:5" x14ac:dyDescent="0.55000000000000004">
      <c r="A4" t="s">
        <v>3</v>
      </c>
      <c r="B4" s="3">
        <f>B1/(1+(B3*ROUNDDOWN(B2/30,0)/12))</f>
        <v>98.649245209962572</v>
      </c>
      <c r="D4" t="s">
        <v>28</v>
      </c>
      <c r="E4" s="12">
        <f>1016864.72</f>
        <v>1016864.72</v>
      </c>
    </row>
    <row r="6" spans="1:5" x14ac:dyDescent="0.55000000000000004">
      <c r="A6" t="s">
        <v>6</v>
      </c>
      <c r="B6" s="12">
        <v>1000000</v>
      </c>
      <c r="C6" t="s">
        <v>16</v>
      </c>
    </row>
    <row r="7" spans="1:5" x14ac:dyDescent="0.55000000000000004">
      <c r="A7" t="s">
        <v>17</v>
      </c>
      <c r="B7" s="7">
        <f>B6/B1</f>
        <v>10000</v>
      </c>
    </row>
    <row r="9" spans="1:5" x14ac:dyDescent="0.55000000000000004">
      <c r="A9" t="s">
        <v>18</v>
      </c>
      <c r="B9" s="2">
        <f>B7*B4</f>
        <v>986492.45209962572</v>
      </c>
      <c r="C9" t="s">
        <v>16</v>
      </c>
    </row>
    <row r="10" spans="1:5" x14ac:dyDescent="0.55000000000000004">
      <c r="A10" t="s">
        <v>7</v>
      </c>
      <c r="B10" s="6">
        <f>B6-B9</f>
        <v>13507.54790037428</v>
      </c>
      <c r="C10" t="s">
        <v>16</v>
      </c>
    </row>
    <row r="12" spans="1:5" x14ac:dyDescent="0.55000000000000004">
      <c r="A12" t="s">
        <v>8</v>
      </c>
      <c r="B12" s="2">
        <v>1</v>
      </c>
    </row>
    <row r="13" spans="1:5" x14ac:dyDescent="0.55000000000000004">
      <c r="A13" t="s">
        <v>9</v>
      </c>
      <c r="B13" s="2">
        <f>B10/B12</f>
        <v>13507.54790037428</v>
      </c>
      <c r="C13" t="s">
        <v>16</v>
      </c>
    </row>
    <row r="15" spans="1:5" x14ac:dyDescent="0.55000000000000004">
      <c r="A15" t="s">
        <v>15</v>
      </c>
    </row>
    <row r="16" spans="1:5" x14ac:dyDescent="0.55000000000000004">
      <c r="A16" t="s">
        <v>11</v>
      </c>
      <c r="B16" t="s">
        <v>19</v>
      </c>
    </row>
    <row r="17" spans="1:18" x14ac:dyDescent="0.55000000000000004">
      <c r="A17" t="s">
        <v>10</v>
      </c>
      <c r="B17">
        <v>80</v>
      </c>
      <c r="D17" t="s">
        <v>10</v>
      </c>
      <c r="E17">
        <v>100</v>
      </c>
    </row>
    <row r="18" spans="1:18" x14ac:dyDescent="0.55000000000000004">
      <c r="A18" t="s">
        <v>25</v>
      </c>
      <c r="B18" s="8">
        <v>4.55</v>
      </c>
      <c r="D18" t="s">
        <v>26</v>
      </c>
      <c r="E18" s="13">
        <v>0.88</v>
      </c>
    </row>
    <row r="19" spans="1:18" x14ac:dyDescent="0.55000000000000004">
      <c r="A19" t="s">
        <v>24</v>
      </c>
      <c r="B19">
        <f>ROUNDDOWN(B13/(B18-E18), 0)</f>
        <v>3680</v>
      </c>
    </row>
    <row r="22" spans="1:18" x14ac:dyDescent="0.55000000000000004">
      <c r="A22" s="9">
        <f>E2</f>
        <v>45366</v>
      </c>
      <c r="H22" t="s">
        <v>20</v>
      </c>
    </row>
    <row r="23" spans="1:18" x14ac:dyDescent="0.55000000000000004">
      <c r="H23" s="2">
        <v>78.52</v>
      </c>
    </row>
    <row r="24" spans="1:18" x14ac:dyDescent="0.55000000000000004">
      <c r="A24" t="str">
        <f>B16</f>
        <v>BABA</v>
      </c>
      <c r="B24" s="2" t="s">
        <v>21</v>
      </c>
      <c r="C24" s="2" t="s">
        <v>22</v>
      </c>
      <c r="D24" s="2" t="s">
        <v>23</v>
      </c>
      <c r="E24" t="s">
        <v>12</v>
      </c>
      <c r="F24" t="s">
        <v>13</v>
      </c>
      <c r="G24" t="s">
        <v>14</v>
      </c>
      <c r="H24" t="str">
        <f>A24</f>
        <v>BABA</v>
      </c>
    </row>
    <row r="25" spans="1:18" x14ac:dyDescent="0.55000000000000004">
      <c r="A25">
        <v>70</v>
      </c>
      <c r="B25" s="15">
        <f>IF(A25&gt;$B$17, A25-$B$17,0)-$B$18</f>
        <v>-4.55</v>
      </c>
      <c r="C25" s="16">
        <f>IF(A25&lt;$E$17, 0,$E$17-A25)+$E$18</f>
        <v>0.88</v>
      </c>
      <c r="D25" s="2">
        <f>B25+C25</f>
        <v>-3.67</v>
      </c>
      <c r="E25" s="6">
        <f>D25*$B$19+($B$6-$E$4)</f>
        <v>-30370.319999999971</v>
      </c>
      <c r="F25" s="11">
        <f>E25/$B$6</f>
        <v>-3.0370319999999972E-2</v>
      </c>
      <c r="G25" s="18">
        <f t="shared" ref="G25:G34" si="0">F25*12/($B$2/30)</f>
        <v>-0.10123439999999989</v>
      </c>
      <c r="H25" s="11">
        <f>A25/$H$23-1</f>
        <v>-0.10850738665308202</v>
      </c>
      <c r="K25" s="6"/>
      <c r="L25" s="11"/>
      <c r="M25" s="11"/>
      <c r="P25" s="6"/>
      <c r="Q25" s="14"/>
      <c r="R25" s="14"/>
    </row>
    <row r="26" spans="1:18" x14ac:dyDescent="0.55000000000000004">
      <c r="A26">
        <f>A25+2</f>
        <v>72</v>
      </c>
      <c r="B26" s="15">
        <f t="shared" ref="B26:B58" si="1">IF(A26&gt;$B$17, A26-$B$17,0)-$B$18</f>
        <v>-4.55</v>
      </c>
      <c r="C26" s="16">
        <f t="shared" ref="C26:C58" si="2">IF(A26&lt;$E$17, 0,$E$17-A26)+$E$18</f>
        <v>0.88</v>
      </c>
      <c r="D26" s="2">
        <f t="shared" ref="D26:D58" si="3">B26+C26</f>
        <v>-3.67</v>
      </c>
      <c r="E26" s="6">
        <f t="shared" ref="E26:E58" si="4">D26*$B$19+($B$6-$E$4)</f>
        <v>-30370.319999999971</v>
      </c>
      <c r="F26" s="11">
        <f t="shared" ref="F26:F58" si="5">E26/$B$6</f>
        <v>-3.0370319999999972E-2</v>
      </c>
      <c r="G26" s="18">
        <f t="shared" si="0"/>
        <v>-0.10123439999999989</v>
      </c>
      <c r="H26" s="11">
        <f t="shared" ref="H26:H58" si="6">A26/$H$23-1</f>
        <v>-8.3036169128884341E-2</v>
      </c>
      <c r="K26" s="6"/>
      <c r="L26" s="11"/>
      <c r="M26" s="11"/>
      <c r="P26" s="6"/>
      <c r="Q26" s="10"/>
      <c r="R26" s="10"/>
    </row>
    <row r="27" spans="1:18" x14ac:dyDescent="0.55000000000000004">
      <c r="A27">
        <f t="shared" ref="A27:A58" si="7">A26+2</f>
        <v>74</v>
      </c>
      <c r="B27" s="15">
        <f t="shared" si="1"/>
        <v>-4.55</v>
      </c>
      <c r="C27" s="16">
        <f t="shared" si="2"/>
        <v>0.88</v>
      </c>
      <c r="D27" s="2">
        <f t="shared" si="3"/>
        <v>-3.67</v>
      </c>
      <c r="E27" s="6">
        <f t="shared" si="4"/>
        <v>-30370.319999999971</v>
      </c>
      <c r="F27" s="11">
        <f t="shared" si="5"/>
        <v>-3.0370319999999972E-2</v>
      </c>
      <c r="G27" s="18">
        <f t="shared" si="0"/>
        <v>-0.10123439999999989</v>
      </c>
      <c r="H27" s="11">
        <f t="shared" si="6"/>
        <v>-5.7564951604686665E-2</v>
      </c>
      <c r="K27" s="6"/>
      <c r="L27" s="11"/>
      <c r="M27" s="11"/>
      <c r="P27" s="6"/>
      <c r="Q27" s="10"/>
      <c r="R27" s="10"/>
    </row>
    <row r="28" spans="1:18" x14ac:dyDescent="0.55000000000000004">
      <c r="A28">
        <f t="shared" si="7"/>
        <v>76</v>
      </c>
      <c r="B28" s="15">
        <f t="shared" si="1"/>
        <v>-4.55</v>
      </c>
      <c r="C28" s="16">
        <f t="shared" si="2"/>
        <v>0.88</v>
      </c>
      <c r="D28" s="2">
        <f t="shared" si="3"/>
        <v>-3.67</v>
      </c>
      <c r="E28" s="6">
        <f t="shared" si="4"/>
        <v>-30370.319999999971</v>
      </c>
      <c r="F28" s="11">
        <f t="shared" si="5"/>
        <v>-3.0370319999999972E-2</v>
      </c>
      <c r="G28" s="18">
        <f t="shared" si="0"/>
        <v>-0.10123439999999989</v>
      </c>
      <c r="H28" s="11">
        <f t="shared" si="6"/>
        <v>-3.2093734080488989E-2</v>
      </c>
      <c r="K28" s="6"/>
      <c r="L28" s="11"/>
      <c r="M28" s="11"/>
      <c r="P28" s="6"/>
      <c r="Q28" s="10"/>
      <c r="R28" s="10"/>
    </row>
    <row r="29" spans="1:18" x14ac:dyDescent="0.55000000000000004">
      <c r="A29">
        <f t="shared" si="7"/>
        <v>78</v>
      </c>
      <c r="B29" s="15">
        <f t="shared" si="1"/>
        <v>-4.55</v>
      </c>
      <c r="C29" s="16">
        <f t="shared" si="2"/>
        <v>0.88</v>
      </c>
      <c r="D29" s="2">
        <f t="shared" si="3"/>
        <v>-3.67</v>
      </c>
      <c r="E29" s="6">
        <f t="shared" si="4"/>
        <v>-30370.319999999971</v>
      </c>
      <c r="F29" s="11">
        <f t="shared" si="5"/>
        <v>-3.0370319999999972E-2</v>
      </c>
      <c r="G29" s="18">
        <f t="shared" si="0"/>
        <v>-0.10123439999999989</v>
      </c>
      <c r="H29" s="11">
        <f t="shared" si="6"/>
        <v>-6.6225165562913135E-3</v>
      </c>
      <c r="K29" s="6"/>
      <c r="L29" s="11"/>
      <c r="M29" s="11"/>
      <c r="P29" s="6"/>
      <c r="Q29" s="10"/>
      <c r="R29" s="10"/>
    </row>
    <row r="30" spans="1:18" x14ac:dyDescent="0.55000000000000004">
      <c r="A30">
        <f t="shared" si="7"/>
        <v>80</v>
      </c>
      <c r="B30" s="15">
        <f t="shared" si="1"/>
        <v>-4.55</v>
      </c>
      <c r="C30" s="16">
        <f t="shared" si="2"/>
        <v>0.88</v>
      </c>
      <c r="D30" s="17">
        <f t="shared" si="3"/>
        <v>-3.67</v>
      </c>
      <c r="E30" s="6">
        <f t="shared" si="4"/>
        <v>-30370.319999999971</v>
      </c>
      <c r="F30" s="18">
        <f t="shared" si="5"/>
        <v>-3.0370319999999972E-2</v>
      </c>
      <c r="G30" s="18">
        <f t="shared" si="0"/>
        <v>-0.10123439999999989</v>
      </c>
      <c r="H30" s="18">
        <f t="shared" si="6"/>
        <v>1.8848700967906362E-2</v>
      </c>
      <c r="K30" s="6"/>
      <c r="L30" s="18"/>
      <c r="M30" s="18"/>
      <c r="P30" s="6"/>
      <c r="Q30" s="14"/>
      <c r="R30" s="14"/>
    </row>
    <row r="31" spans="1:18" x14ac:dyDescent="0.55000000000000004">
      <c r="A31">
        <f t="shared" si="7"/>
        <v>82</v>
      </c>
      <c r="B31" s="15">
        <f t="shared" si="1"/>
        <v>-2.5499999999999998</v>
      </c>
      <c r="C31" s="16">
        <f t="shared" si="2"/>
        <v>0.88</v>
      </c>
      <c r="D31" s="17">
        <f t="shared" si="3"/>
        <v>-1.67</v>
      </c>
      <c r="E31" s="6">
        <f t="shared" si="4"/>
        <v>-23010.319999999971</v>
      </c>
      <c r="F31" s="18">
        <f t="shared" si="5"/>
        <v>-2.301031999999997E-2</v>
      </c>
      <c r="G31" s="18">
        <f t="shared" si="0"/>
        <v>-7.6701066666666554E-2</v>
      </c>
      <c r="H31" s="18">
        <f t="shared" si="6"/>
        <v>4.4319918492103927E-2</v>
      </c>
      <c r="K31" s="6"/>
      <c r="L31" s="18"/>
      <c r="M31" s="18"/>
      <c r="P31" s="6"/>
      <c r="Q31" s="14"/>
      <c r="R31" s="14"/>
    </row>
    <row r="32" spans="1:18" x14ac:dyDescent="0.55000000000000004">
      <c r="A32">
        <f t="shared" si="7"/>
        <v>84</v>
      </c>
      <c r="B32" s="15">
        <f t="shared" si="1"/>
        <v>-0.54999999999999982</v>
      </c>
      <c r="C32" s="16">
        <f t="shared" si="2"/>
        <v>0.88</v>
      </c>
      <c r="D32" s="17">
        <f t="shared" si="3"/>
        <v>0.33000000000000018</v>
      </c>
      <c r="E32" s="6">
        <f t="shared" si="4"/>
        <v>-15650.319999999971</v>
      </c>
      <c r="F32" s="18">
        <f t="shared" si="5"/>
        <v>-1.5650319999999971E-2</v>
      </c>
      <c r="G32" s="18">
        <f t="shared" si="0"/>
        <v>-5.2167733333333237E-2</v>
      </c>
      <c r="H32" s="18">
        <f t="shared" si="6"/>
        <v>6.9791136016301714E-2</v>
      </c>
      <c r="K32" s="6"/>
      <c r="L32" s="18"/>
      <c r="M32" s="18"/>
      <c r="P32" s="6"/>
      <c r="Q32" s="14"/>
      <c r="R32" s="14"/>
    </row>
    <row r="33" spans="1:18" s="25" customFormat="1" x14ac:dyDescent="0.55000000000000004">
      <c r="A33" s="25">
        <f t="shared" si="7"/>
        <v>86</v>
      </c>
      <c r="B33" s="26">
        <f t="shared" si="1"/>
        <v>1.4500000000000002</v>
      </c>
      <c r="C33" s="27">
        <f t="shared" si="2"/>
        <v>0.88</v>
      </c>
      <c r="D33" s="28">
        <f t="shared" si="3"/>
        <v>2.33</v>
      </c>
      <c r="E33" s="29">
        <f t="shared" si="4"/>
        <v>-8290.3199999999724</v>
      </c>
      <c r="F33" s="30">
        <f t="shared" si="5"/>
        <v>-8.2903199999999726E-3</v>
      </c>
      <c r="G33" s="30">
        <f t="shared" si="0"/>
        <v>-2.7634399999999906E-2</v>
      </c>
      <c r="H33" s="30">
        <f t="shared" si="6"/>
        <v>9.5262353540499278E-2</v>
      </c>
      <c r="K33" s="29"/>
      <c r="L33" s="30"/>
      <c r="M33" s="30"/>
      <c r="P33" s="29"/>
      <c r="Q33" s="31"/>
      <c r="R33" s="31"/>
    </row>
    <row r="34" spans="1:18" s="25" customFormat="1" x14ac:dyDescent="0.55000000000000004">
      <c r="A34" s="25">
        <f>A33+2</f>
        <v>88</v>
      </c>
      <c r="B34" s="26">
        <f t="shared" si="1"/>
        <v>3.45</v>
      </c>
      <c r="C34" s="27">
        <f t="shared" si="2"/>
        <v>0.88</v>
      </c>
      <c r="D34" s="28">
        <f t="shared" si="3"/>
        <v>4.33</v>
      </c>
      <c r="E34" s="29">
        <f t="shared" si="4"/>
        <v>-930.31999999997242</v>
      </c>
      <c r="F34" s="30">
        <f t="shared" si="5"/>
        <v>-9.3031999999997246E-4</v>
      </c>
      <c r="G34" s="30">
        <f t="shared" si="0"/>
        <v>-3.1010666666665748E-3</v>
      </c>
      <c r="H34" s="30">
        <f t="shared" si="6"/>
        <v>0.12073357106469684</v>
      </c>
      <c r="K34" s="29"/>
      <c r="L34" s="30"/>
      <c r="M34" s="30"/>
      <c r="P34" s="29"/>
      <c r="Q34" s="31"/>
      <c r="R34" s="31"/>
    </row>
    <row r="35" spans="1:18" s="25" customFormat="1" x14ac:dyDescent="0.55000000000000004">
      <c r="A35" s="25">
        <v>88.253</v>
      </c>
      <c r="B35" s="26">
        <f t="shared" ref="B35" si="8">IF(A35&gt;$B$17, A35-$B$17,0)-$B$18</f>
        <v>3.7030000000000003</v>
      </c>
      <c r="C35" s="27">
        <f t="shared" ref="C35" si="9">IF(A35&lt;$E$17, 0,$E$17-A35)+$E$18</f>
        <v>0.88</v>
      </c>
      <c r="D35" s="28">
        <f t="shared" ref="D35" si="10">B35+C35</f>
        <v>4.5830000000000002</v>
      </c>
      <c r="E35" s="29">
        <f>D35*$B$19+($B$6-$E$4)</f>
        <v>0.72000000003026798</v>
      </c>
      <c r="F35" s="30">
        <f t="shared" ref="F35" si="11">E35/$B$6</f>
        <v>7.2000000003026797E-7</v>
      </c>
      <c r="G35" s="30">
        <f t="shared" ref="G35" si="12">F35*12/($B$2/30)</f>
        <v>2.4000000001008934E-6</v>
      </c>
      <c r="H35" s="30">
        <f t="shared" ref="H35" si="13">A35/$H$23-1</f>
        <v>0.12395568008150804</v>
      </c>
      <c r="K35" s="29"/>
      <c r="L35" s="30"/>
      <c r="M35" s="30"/>
      <c r="P35" s="29"/>
      <c r="Q35" s="31"/>
      <c r="R35" s="31"/>
    </row>
    <row r="36" spans="1:18" s="25" customFormat="1" x14ac:dyDescent="0.55000000000000004">
      <c r="A36" s="25">
        <f>A34+2</f>
        <v>90</v>
      </c>
      <c r="B36" s="26">
        <f t="shared" si="1"/>
        <v>5.45</v>
      </c>
      <c r="C36" s="27">
        <f t="shared" si="2"/>
        <v>0.88</v>
      </c>
      <c r="D36" s="28">
        <f t="shared" si="3"/>
        <v>6.33</v>
      </c>
      <c r="E36" s="29">
        <f t="shared" si="4"/>
        <v>6429.6800000000294</v>
      </c>
      <c r="F36" s="30">
        <f t="shared" si="5"/>
        <v>6.4296800000000296E-3</v>
      </c>
      <c r="G36" s="30">
        <f>F36*12/($B$2/30)</f>
        <v>2.1432266666666765E-2</v>
      </c>
      <c r="H36" s="30">
        <f t="shared" si="6"/>
        <v>0.14620478858889463</v>
      </c>
      <c r="K36" s="29"/>
      <c r="L36" s="30"/>
      <c r="M36" s="30"/>
      <c r="P36" s="29"/>
      <c r="Q36" s="31"/>
      <c r="R36" s="31"/>
    </row>
    <row r="37" spans="1:18" s="25" customFormat="1" x14ac:dyDescent="0.55000000000000004">
      <c r="A37" s="25">
        <v>90.63</v>
      </c>
      <c r="B37" s="26">
        <f t="shared" ref="B37" si="14">IF(A37&gt;$B$17, A37-$B$17,0)-$B$18</f>
        <v>6.0799999999999956</v>
      </c>
      <c r="C37" s="27">
        <f t="shared" ref="C37" si="15">IF(A37&lt;$E$17, 0,$E$17-A37)+$E$18</f>
        <v>0.88</v>
      </c>
      <c r="D37" s="28">
        <f t="shared" ref="D37" si="16">B37+C37</f>
        <v>6.9599999999999955</v>
      </c>
      <c r="E37" s="29">
        <f t="shared" si="4"/>
        <v>8748.0800000000127</v>
      </c>
      <c r="F37" s="30">
        <f t="shared" ref="F37" si="17">E37/$B$6</f>
        <v>8.7480800000000122E-3</v>
      </c>
      <c r="G37" s="30">
        <f>F37*12/($B$2/30)</f>
        <v>2.9160266666666705E-2</v>
      </c>
      <c r="H37" s="30">
        <f t="shared" ref="H37" si="18">A37/$H$23-1</f>
        <v>0.15422822210901677</v>
      </c>
      <c r="K37" s="29"/>
      <c r="L37" s="30"/>
      <c r="M37" s="30"/>
      <c r="P37" s="29"/>
      <c r="Q37" s="31"/>
      <c r="R37" s="31"/>
    </row>
    <row r="38" spans="1:18" s="19" customFormat="1" x14ac:dyDescent="0.55000000000000004">
      <c r="A38" s="19">
        <v>91</v>
      </c>
      <c r="B38" s="20">
        <f t="shared" ref="B38" si="19">IF(A38&gt;$B$17, A38-$B$17,0)-$B$18</f>
        <v>6.45</v>
      </c>
      <c r="C38" s="21">
        <f t="shared" ref="C38" si="20">IF(A38&lt;$E$17, 0,$E$17-A38)+$E$18</f>
        <v>0.88</v>
      </c>
      <c r="D38" s="12">
        <f t="shared" ref="D38" si="21">B38+C38</f>
        <v>7.33</v>
      </c>
      <c r="E38" s="22">
        <f t="shared" si="4"/>
        <v>10109.680000000029</v>
      </c>
      <c r="F38" s="23">
        <f t="shared" ref="F38" si="22">E38/$B$6</f>
        <v>1.0109680000000029E-2</v>
      </c>
      <c r="G38" s="23">
        <f>F38*12/($B$2/30)</f>
        <v>3.3698933333333424E-2</v>
      </c>
      <c r="H38" s="23">
        <f t="shared" ref="H38" si="23">A38/$H$23-1</f>
        <v>0.15894039735099352</v>
      </c>
      <c r="K38" s="22"/>
      <c r="L38" s="23"/>
      <c r="M38" s="23"/>
      <c r="P38" s="22"/>
      <c r="Q38" s="24"/>
      <c r="R38" s="24"/>
    </row>
    <row r="39" spans="1:18" s="19" customFormat="1" x14ac:dyDescent="0.55000000000000004">
      <c r="A39" s="19">
        <f>A36+2</f>
        <v>92</v>
      </c>
      <c r="B39" s="20">
        <f t="shared" si="1"/>
        <v>7.45</v>
      </c>
      <c r="C39" s="21">
        <f t="shared" si="2"/>
        <v>0.88</v>
      </c>
      <c r="D39" s="12">
        <f t="shared" si="3"/>
        <v>8.33</v>
      </c>
      <c r="E39" s="22">
        <f t="shared" si="4"/>
        <v>13789.680000000029</v>
      </c>
      <c r="F39" s="23">
        <f t="shared" si="5"/>
        <v>1.378968000000003E-2</v>
      </c>
      <c r="G39" s="23">
        <f t="shared" ref="G39:G58" si="24">F39*12/($B$2/30)</f>
        <v>4.5965600000000099E-2</v>
      </c>
      <c r="H39" s="23">
        <f t="shared" si="6"/>
        <v>0.17167600611309219</v>
      </c>
      <c r="K39" s="22"/>
      <c r="L39" s="23"/>
      <c r="M39" s="23"/>
      <c r="P39" s="22"/>
      <c r="Q39" s="24"/>
      <c r="R39" s="24"/>
    </row>
    <row r="40" spans="1:18" s="19" customFormat="1" x14ac:dyDescent="0.55000000000000004">
      <c r="A40" s="19">
        <f t="shared" si="7"/>
        <v>94</v>
      </c>
      <c r="B40" s="20">
        <f t="shared" si="1"/>
        <v>9.4499999999999993</v>
      </c>
      <c r="C40" s="21">
        <f t="shared" si="2"/>
        <v>0.88</v>
      </c>
      <c r="D40" s="12">
        <f t="shared" si="3"/>
        <v>10.33</v>
      </c>
      <c r="E40" s="22">
        <f t="shared" si="4"/>
        <v>21149.680000000029</v>
      </c>
      <c r="F40" s="23">
        <f t="shared" si="5"/>
        <v>2.1149680000000028E-2</v>
      </c>
      <c r="G40" s="23">
        <f t="shared" si="24"/>
        <v>7.0498933333333416E-2</v>
      </c>
      <c r="H40" s="23">
        <f t="shared" si="6"/>
        <v>0.19714722363728998</v>
      </c>
      <c r="K40" s="22"/>
      <c r="L40" s="23"/>
      <c r="M40" s="23"/>
      <c r="P40" s="22"/>
      <c r="Q40" s="24"/>
      <c r="R40" s="24"/>
    </row>
    <row r="41" spans="1:18" s="19" customFormat="1" x14ac:dyDescent="0.55000000000000004">
      <c r="A41" s="19">
        <f t="shared" si="7"/>
        <v>96</v>
      </c>
      <c r="B41" s="20">
        <f t="shared" si="1"/>
        <v>11.45</v>
      </c>
      <c r="C41" s="21">
        <f t="shared" si="2"/>
        <v>0.88</v>
      </c>
      <c r="D41" s="12">
        <f t="shared" si="3"/>
        <v>12.33</v>
      </c>
      <c r="E41" s="22">
        <f t="shared" si="4"/>
        <v>28509.680000000029</v>
      </c>
      <c r="F41" s="23">
        <f t="shared" si="5"/>
        <v>2.850968000000003E-2</v>
      </c>
      <c r="G41" s="23">
        <f t="shared" si="24"/>
        <v>9.5032266666666754E-2</v>
      </c>
      <c r="H41" s="23">
        <f t="shared" si="6"/>
        <v>0.22261844116148755</v>
      </c>
      <c r="K41" s="22"/>
      <c r="L41" s="23"/>
      <c r="M41" s="23"/>
      <c r="P41" s="22"/>
      <c r="Q41" s="24"/>
      <c r="R41" s="24"/>
    </row>
    <row r="42" spans="1:18" s="19" customFormat="1" x14ac:dyDescent="0.55000000000000004">
      <c r="A42" s="19">
        <f t="shared" si="7"/>
        <v>98</v>
      </c>
      <c r="B42" s="20">
        <f t="shared" si="1"/>
        <v>13.45</v>
      </c>
      <c r="C42" s="21">
        <f t="shared" si="2"/>
        <v>0.88</v>
      </c>
      <c r="D42" s="12">
        <f t="shared" si="3"/>
        <v>14.33</v>
      </c>
      <c r="E42" s="22">
        <f t="shared" si="4"/>
        <v>35869.680000000029</v>
      </c>
      <c r="F42" s="23">
        <f t="shared" si="5"/>
        <v>3.5869680000000029E-2</v>
      </c>
      <c r="G42" s="23">
        <f t="shared" si="24"/>
        <v>0.11956560000000009</v>
      </c>
      <c r="H42" s="23">
        <f t="shared" si="6"/>
        <v>0.24808965868568533</v>
      </c>
      <c r="K42" s="22"/>
      <c r="L42" s="23"/>
      <c r="M42" s="23"/>
      <c r="P42" s="22"/>
      <c r="Q42" s="24"/>
      <c r="R42" s="24"/>
    </row>
    <row r="43" spans="1:18" s="19" customFormat="1" x14ac:dyDescent="0.55000000000000004">
      <c r="A43" s="19">
        <f t="shared" si="7"/>
        <v>100</v>
      </c>
      <c r="B43" s="20">
        <f t="shared" si="1"/>
        <v>15.45</v>
      </c>
      <c r="C43" s="21">
        <f t="shared" si="2"/>
        <v>0.88</v>
      </c>
      <c r="D43" s="12">
        <f t="shared" si="3"/>
        <v>16.329999999999998</v>
      </c>
      <c r="E43" s="22">
        <f>D43*$B$19+($B$6-$E$4)</f>
        <v>43229.680000000022</v>
      </c>
      <c r="F43" s="23">
        <f t="shared" si="5"/>
        <v>4.322968000000002E-2</v>
      </c>
      <c r="G43" s="23">
        <f t="shared" si="24"/>
        <v>0.1440989333333334</v>
      </c>
      <c r="H43" s="23">
        <f t="shared" si="6"/>
        <v>0.2735608762098829</v>
      </c>
      <c r="K43" s="22"/>
      <c r="L43" s="23"/>
      <c r="M43" s="23"/>
      <c r="P43" s="22"/>
      <c r="Q43" s="24"/>
      <c r="R43" s="24"/>
    </row>
    <row r="44" spans="1:18" x14ac:dyDescent="0.55000000000000004">
      <c r="A44">
        <f t="shared" si="7"/>
        <v>102</v>
      </c>
      <c r="B44" s="15">
        <f t="shared" si="1"/>
        <v>17.45</v>
      </c>
      <c r="C44" s="16">
        <f t="shared" si="2"/>
        <v>-1.1200000000000001</v>
      </c>
      <c r="D44" s="17">
        <f t="shared" si="3"/>
        <v>16.329999999999998</v>
      </c>
      <c r="E44" s="6">
        <f t="shared" si="4"/>
        <v>43229.680000000022</v>
      </c>
      <c r="F44" s="18">
        <f t="shared" si="5"/>
        <v>4.322968000000002E-2</v>
      </c>
      <c r="G44" s="18">
        <f t="shared" si="24"/>
        <v>0.1440989333333334</v>
      </c>
      <c r="H44" s="18">
        <f t="shared" si="6"/>
        <v>0.29903209373408046</v>
      </c>
      <c r="K44" s="6"/>
      <c r="L44" s="18"/>
      <c r="M44" s="18"/>
      <c r="P44" s="6"/>
      <c r="Q44" s="14"/>
      <c r="R44" s="14"/>
    </row>
    <row r="45" spans="1:18" x14ac:dyDescent="0.55000000000000004">
      <c r="A45">
        <f>A44+2</f>
        <v>104</v>
      </c>
      <c r="B45" s="15">
        <f t="shared" si="1"/>
        <v>19.45</v>
      </c>
      <c r="C45" s="16">
        <f t="shared" si="2"/>
        <v>-3.12</v>
      </c>
      <c r="D45" s="17">
        <f>B45+C45</f>
        <v>16.329999999999998</v>
      </c>
      <c r="E45" s="6">
        <f t="shared" si="4"/>
        <v>43229.680000000022</v>
      </c>
      <c r="F45" s="18">
        <f>E45/$B$6</f>
        <v>4.322968000000002E-2</v>
      </c>
      <c r="G45" s="18">
        <f t="shared" si="24"/>
        <v>0.1440989333333334</v>
      </c>
      <c r="H45" s="18">
        <f>A45/$H$23-1</f>
        <v>0.32450331125827825</v>
      </c>
      <c r="K45" s="6"/>
      <c r="L45" s="18"/>
      <c r="M45" s="18"/>
      <c r="P45" s="6"/>
      <c r="Q45" s="14"/>
      <c r="R45" s="14"/>
    </row>
    <row r="46" spans="1:18" x14ac:dyDescent="0.55000000000000004">
      <c r="A46">
        <f>105</f>
        <v>105</v>
      </c>
      <c r="B46" s="15">
        <f t="shared" si="1"/>
        <v>20.45</v>
      </c>
      <c r="C46" s="16">
        <f t="shared" si="2"/>
        <v>-4.12</v>
      </c>
      <c r="D46" s="17">
        <f>B46+C46</f>
        <v>16.329999999999998</v>
      </c>
      <c r="E46" s="6">
        <f t="shared" si="4"/>
        <v>43229.680000000022</v>
      </c>
      <c r="F46" s="18">
        <f>E46/$B$6</f>
        <v>4.322968000000002E-2</v>
      </c>
      <c r="G46" s="18">
        <f t="shared" si="24"/>
        <v>0.1440989333333334</v>
      </c>
      <c r="H46" s="18">
        <f>A46/$H$23-1</f>
        <v>0.33723892002037714</v>
      </c>
      <c r="K46" s="6"/>
      <c r="L46" s="18"/>
      <c r="M46" s="18"/>
      <c r="P46" s="6"/>
      <c r="Q46" s="14"/>
      <c r="R46" s="14"/>
    </row>
    <row r="47" spans="1:18" x14ac:dyDescent="0.55000000000000004">
      <c r="A47">
        <f>A45+2</f>
        <v>106</v>
      </c>
      <c r="B47" s="15">
        <f t="shared" si="1"/>
        <v>21.45</v>
      </c>
      <c r="C47" s="16">
        <f t="shared" si="2"/>
        <v>-5.12</v>
      </c>
      <c r="D47" s="2">
        <f t="shared" si="3"/>
        <v>16.329999999999998</v>
      </c>
      <c r="E47" s="6">
        <f t="shared" si="4"/>
        <v>43229.680000000022</v>
      </c>
      <c r="F47" s="11">
        <f t="shared" si="5"/>
        <v>4.322968000000002E-2</v>
      </c>
      <c r="G47" s="18">
        <f t="shared" si="24"/>
        <v>0.1440989333333334</v>
      </c>
      <c r="H47" s="11">
        <f t="shared" si="6"/>
        <v>0.34997452878247581</v>
      </c>
      <c r="K47" s="6"/>
      <c r="L47" s="11"/>
      <c r="M47" s="11"/>
      <c r="P47" s="6"/>
      <c r="Q47" s="10"/>
      <c r="R47" s="10"/>
    </row>
    <row r="48" spans="1:18" x14ac:dyDescent="0.55000000000000004">
      <c r="A48">
        <f t="shared" si="7"/>
        <v>108</v>
      </c>
      <c r="B48" s="15">
        <f t="shared" si="1"/>
        <v>23.45</v>
      </c>
      <c r="C48" s="16">
        <f t="shared" si="2"/>
        <v>-7.12</v>
      </c>
      <c r="D48" s="2">
        <f t="shared" si="3"/>
        <v>16.329999999999998</v>
      </c>
      <c r="E48" s="6">
        <f t="shared" si="4"/>
        <v>43229.680000000022</v>
      </c>
      <c r="F48" s="11">
        <f t="shared" si="5"/>
        <v>4.322968000000002E-2</v>
      </c>
      <c r="G48" s="18">
        <f t="shared" si="24"/>
        <v>0.1440989333333334</v>
      </c>
      <c r="H48" s="11">
        <f t="shared" si="6"/>
        <v>0.3754457463066736</v>
      </c>
      <c r="K48" s="6"/>
      <c r="L48" s="11"/>
      <c r="M48" s="11"/>
      <c r="P48" s="6"/>
      <c r="Q48" s="10"/>
      <c r="R48" s="10"/>
    </row>
    <row r="49" spans="1:18" x14ac:dyDescent="0.55000000000000004">
      <c r="A49">
        <f t="shared" si="7"/>
        <v>110</v>
      </c>
      <c r="B49" s="15">
        <f t="shared" si="1"/>
        <v>25.45</v>
      </c>
      <c r="C49" s="16">
        <f t="shared" si="2"/>
        <v>-9.1199999999999992</v>
      </c>
      <c r="D49" s="2">
        <f t="shared" si="3"/>
        <v>16.329999999999998</v>
      </c>
      <c r="E49" s="6">
        <f t="shared" si="4"/>
        <v>43229.680000000022</v>
      </c>
      <c r="F49" s="11">
        <f t="shared" si="5"/>
        <v>4.322968000000002E-2</v>
      </c>
      <c r="G49" s="18">
        <f t="shared" si="24"/>
        <v>0.1440989333333334</v>
      </c>
      <c r="H49" s="11">
        <f t="shared" si="6"/>
        <v>0.40091696383087116</v>
      </c>
      <c r="K49" s="6"/>
      <c r="L49" s="11"/>
      <c r="M49" s="11"/>
      <c r="P49" s="6"/>
      <c r="Q49" s="10"/>
      <c r="R49" s="10"/>
    </row>
    <row r="50" spans="1:18" x14ac:dyDescent="0.55000000000000004">
      <c r="A50">
        <f t="shared" si="7"/>
        <v>112</v>
      </c>
      <c r="B50" s="15">
        <f t="shared" si="1"/>
        <v>27.45</v>
      </c>
      <c r="C50" s="16">
        <f t="shared" si="2"/>
        <v>-11.12</v>
      </c>
      <c r="D50" s="2">
        <f t="shared" si="3"/>
        <v>16.329999999999998</v>
      </c>
      <c r="E50" s="6">
        <f t="shared" si="4"/>
        <v>43229.680000000022</v>
      </c>
      <c r="F50" s="11">
        <f t="shared" si="5"/>
        <v>4.322968000000002E-2</v>
      </c>
      <c r="G50" s="18">
        <f t="shared" si="24"/>
        <v>0.1440989333333334</v>
      </c>
      <c r="H50" s="11">
        <f t="shared" si="6"/>
        <v>0.42638818135506895</v>
      </c>
      <c r="K50" s="6"/>
      <c r="L50" s="11"/>
      <c r="M50" s="11"/>
      <c r="P50" s="6"/>
      <c r="Q50" s="10"/>
      <c r="R50" s="10"/>
    </row>
    <row r="51" spans="1:18" x14ac:dyDescent="0.55000000000000004">
      <c r="A51">
        <f t="shared" si="7"/>
        <v>114</v>
      </c>
      <c r="B51" s="15">
        <f t="shared" si="1"/>
        <v>29.45</v>
      </c>
      <c r="C51" s="16">
        <f t="shared" si="2"/>
        <v>-13.12</v>
      </c>
      <c r="D51" s="2">
        <f t="shared" si="3"/>
        <v>16.329999999999998</v>
      </c>
      <c r="E51" s="6">
        <f t="shared" si="4"/>
        <v>43229.680000000022</v>
      </c>
      <c r="F51" s="11">
        <f t="shared" si="5"/>
        <v>4.322968000000002E-2</v>
      </c>
      <c r="G51" s="18">
        <f t="shared" si="24"/>
        <v>0.1440989333333334</v>
      </c>
      <c r="H51" s="11">
        <f t="shared" si="6"/>
        <v>0.45185939887926652</v>
      </c>
      <c r="K51" s="6"/>
      <c r="L51" s="11"/>
      <c r="M51" s="11"/>
      <c r="P51" s="6"/>
      <c r="Q51" s="10"/>
      <c r="R51" s="10"/>
    </row>
    <row r="52" spans="1:18" x14ac:dyDescent="0.55000000000000004">
      <c r="A52">
        <f t="shared" si="7"/>
        <v>116</v>
      </c>
      <c r="B52" s="15">
        <f t="shared" si="1"/>
        <v>31.45</v>
      </c>
      <c r="C52" s="16">
        <f t="shared" si="2"/>
        <v>-15.12</v>
      </c>
      <c r="D52" s="2">
        <f t="shared" si="3"/>
        <v>16.329999999999998</v>
      </c>
      <c r="E52" s="6">
        <f t="shared" si="4"/>
        <v>43229.680000000022</v>
      </c>
      <c r="F52" s="11">
        <f t="shared" si="5"/>
        <v>4.322968000000002E-2</v>
      </c>
      <c r="G52" s="18">
        <f t="shared" si="24"/>
        <v>0.1440989333333334</v>
      </c>
      <c r="H52" s="11">
        <f t="shared" si="6"/>
        <v>0.47733061640346408</v>
      </c>
      <c r="K52" s="6"/>
      <c r="L52" s="11"/>
      <c r="M52" s="11"/>
      <c r="P52" s="6"/>
      <c r="Q52" s="10"/>
      <c r="R52" s="10"/>
    </row>
    <row r="53" spans="1:18" x14ac:dyDescent="0.55000000000000004">
      <c r="A53">
        <f t="shared" si="7"/>
        <v>118</v>
      </c>
      <c r="B53" s="15">
        <f t="shared" si="1"/>
        <v>33.450000000000003</v>
      </c>
      <c r="C53" s="16">
        <f t="shared" si="2"/>
        <v>-17.12</v>
      </c>
      <c r="D53" s="2">
        <f t="shared" si="3"/>
        <v>16.330000000000002</v>
      </c>
      <c r="E53" s="6">
        <f t="shared" si="4"/>
        <v>43229.680000000037</v>
      </c>
      <c r="F53" s="11">
        <f t="shared" si="5"/>
        <v>4.3229680000000034E-2</v>
      </c>
      <c r="G53" s="18">
        <f t="shared" si="24"/>
        <v>0.14409893333333343</v>
      </c>
      <c r="H53" s="11">
        <f t="shared" si="6"/>
        <v>0.50280183392766187</v>
      </c>
      <c r="K53" s="6"/>
      <c r="L53" s="11"/>
      <c r="M53" s="11"/>
      <c r="P53" s="6"/>
      <c r="Q53" s="10"/>
      <c r="R53" s="10"/>
    </row>
    <row r="54" spans="1:18" x14ac:dyDescent="0.55000000000000004">
      <c r="A54">
        <f t="shared" si="7"/>
        <v>120</v>
      </c>
      <c r="B54" s="15">
        <f t="shared" si="1"/>
        <v>35.450000000000003</v>
      </c>
      <c r="C54" s="16">
        <f t="shared" si="2"/>
        <v>-19.12</v>
      </c>
      <c r="D54" s="2">
        <f t="shared" si="3"/>
        <v>16.330000000000002</v>
      </c>
      <c r="E54" s="6">
        <f t="shared" si="4"/>
        <v>43229.680000000037</v>
      </c>
      <c r="F54" s="11">
        <f t="shared" si="5"/>
        <v>4.3229680000000034E-2</v>
      </c>
      <c r="G54" s="18">
        <f t="shared" si="24"/>
        <v>0.14409893333333343</v>
      </c>
      <c r="H54" s="11">
        <f t="shared" si="6"/>
        <v>0.52827305145185943</v>
      </c>
      <c r="K54" s="6"/>
      <c r="L54" s="11"/>
      <c r="M54" s="11"/>
      <c r="P54" s="6"/>
      <c r="Q54" s="10"/>
      <c r="R54" s="10"/>
    </row>
    <row r="55" spans="1:18" x14ac:dyDescent="0.55000000000000004">
      <c r="A55">
        <f t="shared" si="7"/>
        <v>122</v>
      </c>
      <c r="B55" s="15">
        <f t="shared" si="1"/>
        <v>37.450000000000003</v>
      </c>
      <c r="C55" s="16">
        <f t="shared" si="2"/>
        <v>-21.12</v>
      </c>
      <c r="D55" s="2">
        <f t="shared" si="3"/>
        <v>16.330000000000002</v>
      </c>
      <c r="E55" s="6">
        <f t="shared" si="4"/>
        <v>43229.680000000037</v>
      </c>
      <c r="F55" s="11">
        <f t="shared" si="5"/>
        <v>4.3229680000000034E-2</v>
      </c>
      <c r="G55" s="18">
        <f t="shared" si="24"/>
        <v>0.14409893333333343</v>
      </c>
      <c r="H55" s="11">
        <f t="shared" si="6"/>
        <v>0.55374426897605722</v>
      </c>
      <c r="K55" s="6"/>
      <c r="L55" s="11"/>
      <c r="M55" s="11"/>
      <c r="P55" s="6"/>
      <c r="Q55" s="10"/>
      <c r="R55" s="10"/>
    </row>
    <row r="56" spans="1:18" x14ac:dyDescent="0.55000000000000004">
      <c r="A56">
        <f t="shared" si="7"/>
        <v>124</v>
      </c>
      <c r="B56" s="15">
        <f t="shared" si="1"/>
        <v>39.450000000000003</v>
      </c>
      <c r="C56" s="16">
        <f t="shared" si="2"/>
        <v>-23.12</v>
      </c>
      <c r="D56" s="2">
        <f t="shared" si="3"/>
        <v>16.330000000000002</v>
      </c>
      <c r="E56" s="6">
        <f t="shared" si="4"/>
        <v>43229.680000000037</v>
      </c>
      <c r="F56" s="11">
        <f t="shared" si="5"/>
        <v>4.3229680000000034E-2</v>
      </c>
      <c r="G56" s="18">
        <f t="shared" si="24"/>
        <v>0.14409893333333343</v>
      </c>
      <c r="H56" s="11">
        <f t="shared" si="6"/>
        <v>0.57921548650025478</v>
      </c>
      <c r="K56" s="6"/>
      <c r="L56" s="11"/>
      <c r="M56" s="11"/>
      <c r="P56" s="6"/>
      <c r="Q56" s="10"/>
      <c r="R56" s="10"/>
    </row>
    <row r="57" spans="1:18" x14ac:dyDescent="0.55000000000000004">
      <c r="A57">
        <f t="shared" si="7"/>
        <v>126</v>
      </c>
      <c r="B57" s="15">
        <f t="shared" si="1"/>
        <v>41.45</v>
      </c>
      <c r="C57" s="16">
        <f t="shared" si="2"/>
        <v>-25.12</v>
      </c>
      <c r="D57" s="2">
        <f t="shared" si="3"/>
        <v>16.330000000000002</v>
      </c>
      <c r="E57" s="6">
        <f t="shared" si="4"/>
        <v>43229.680000000037</v>
      </c>
      <c r="F57" s="11">
        <f t="shared" si="5"/>
        <v>4.3229680000000034E-2</v>
      </c>
      <c r="G57" s="18">
        <f t="shared" si="24"/>
        <v>0.14409893333333343</v>
      </c>
      <c r="H57" s="11">
        <f t="shared" si="6"/>
        <v>0.60468670402445235</v>
      </c>
      <c r="K57" s="6"/>
      <c r="L57" s="11"/>
      <c r="M57" s="11"/>
      <c r="P57" s="6"/>
      <c r="Q57" s="10"/>
      <c r="R57" s="10"/>
    </row>
    <row r="58" spans="1:18" x14ac:dyDescent="0.55000000000000004">
      <c r="A58">
        <f t="shared" si="7"/>
        <v>128</v>
      </c>
      <c r="B58" s="15">
        <f t="shared" si="1"/>
        <v>43.45</v>
      </c>
      <c r="C58" s="16">
        <f t="shared" si="2"/>
        <v>-27.12</v>
      </c>
      <c r="D58" s="2">
        <f t="shared" si="3"/>
        <v>16.330000000000002</v>
      </c>
      <c r="E58" s="6">
        <f t="shared" si="4"/>
        <v>43229.680000000037</v>
      </c>
      <c r="F58" s="11">
        <f t="shared" si="5"/>
        <v>4.3229680000000034E-2</v>
      </c>
      <c r="G58" s="18">
        <f t="shared" si="24"/>
        <v>0.14409893333333343</v>
      </c>
      <c r="H58" s="11">
        <f t="shared" si="6"/>
        <v>0.63015792154865014</v>
      </c>
      <c r="K58" s="6"/>
      <c r="L58" s="11"/>
      <c r="M58" s="11"/>
      <c r="P58" s="6"/>
      <c r="Q58" s="10"/>
      <c r="R5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Escamilla</dc:creator>
  <cp:lastModifiedBy>romel aldair</cp:lastModifiedBy>
  <dcterms:created xsi:type="dcterms:W3CDTF">2023-05-03T16:41:06Z</dcterms:created>
  <dcterms:modified xsi:type="dcterms:W3CDTF">2023-11-30T01:20:46Z</dcterms:modified>
</cp:coreProperties>
</file>