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ml\Downloads\"/>
    </mc:Choice>
  </mc:AlternateContent>
  <xr:revisionPtr revIDLastSave="0" documentId="13_ncr:1_{C44CD89E-9710-4927-BC59-D3E70081DC76}" xr6:coauthVersionLast="47" xr6:coauthVersionMax="47" xr10:uidLastSave="{00000000-0000-0000-0000-000000000000}"/>
  <bookViews>
    <workbookView xWindow="1464" yWindow="1464" windowWidth="17280" windowHeight="8994" xr2:uid="{031A50A0-BBCB-4DFB-9A99-4926E1370D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A36" i="1"/>
  <c r="B36" i="1" s="1"/>
  <c r="C36" i="1" s="1"/>
  <c r="D36" i="1" s="1"/>
  <c r="E36" i="1" s="1"/>
  <c r="F36" i="1" s="1"/>
  <c r="M36" i="1"/>
  <c r="A37" i="1"/>
  <c r="M37" i="1" s="1"/>
  <c r="A27" i="1"/>
  <c r="A28" i="1" s="1"/>
  <c r="A26" i="1"/>
  <c r="B26" i="1" s="1"/>
  <c r="C26" i="1" s="1"/>
  <c r="D26" i="1" s="1"/>
  <c r="E26" i="1" s="1"/>
  <c r="F26" i="1" s="1"/>
  <c r="M27" i="1"/>
  <c r="M25" i="1"/>
  <c r="O19" i="1"/>
  <c r="H27" i="1"/>
  <c r="I27" i="1" s="1"/>
  <c r="J27" i="1" s="1"/>
  <c r="K27" i="1" s="1"/>
  <c r="L27" i="1" s="1"/>
  <c r="H25" i="1"/>
  <c r="I25" i="1" s="1"/>
  <c r="J25" i="1" s="1"/>
  <c r="K25" i="1" s="1"/>
  <c r="L25" i="1" s="1"/>
  <c r="J22" i="1"/>
  <c r="J21" i="1"/>
  <c r="K20" i="1"/>
  <c r="G25" i="1"/>
  <c r="G27" i="1"/>
  <c r="B25" i="1"/>
  <c r="C25" i="1" s="1"/>
  <c r="D25" i="1" s="1"/>
  <c r="E25" i="1" s="1"/>
  <c r="F25" i="1" s="1"/>
  <c r="B27" i="1"/>
  <c r="C27" i="1" s="1"/>
  <c r="D27" i="1" s="1"/>
  <c r="E27" i="1" s="1"/>
  <c r="F27" i="1" s="1"/>
  <c r="B13" i="1"/>
  <c r="B19" i="1"/>
  <c r="B10" i="1"/>
  <c r="B9" i="1"/>
  <c r="B7" i="1"/>
  <c r="E1" i="1"/>
  <c r="E3" i="1" s="1"/>
  <c r="B4" i="1"/>
  <c r="H36" i="1" l="1"/>
  <c r="I36" i="1" s="1"/>
  <c r="J36" i="1" s="1"/>
  <c r="K36" i="1" s="1"/>
  <c r="L36" i="1" s="1"/>
  <c r="B37" i="1"/>
  <c r="C37" i="1" s="1"/>
  <c r="D37" i="1" s="1"/>
  <c r="E37" i="1" s="1"/>
  <c r="F37" i="1" s="1"/>
  <c r="G36" i="1"/>
  <c r="H37" i="1"/>
  <c r="I37" i="1" s="1"/>
  <c r="J37" i="1" s="1"/>
  <c r="K37" i="1" s="1"/>
  <c r="L37" i="1" s="1"/>
  <c r="A38" i="1"/>
  <c r="G37" i="1"/>
  <c r="G28" i="1"/>
  <c r="B28" i="1"/>
  <c r="C28" i="1" s="1"/>
  <c r="D28" i="1" s="1"/>
  <c r="E28" i="1" s="1"/>
  <c r="F28" i="1" s="1"/>
  <c r="A29" i="1"/>
  <c r="H28" i="1"/>
  <c r="I28" i="1" s="1"/>
  <c r="J28" i="1" s="1"/>
  <c r="K28" i="1" s="1"/>
  <c r="L28" i="1" s="1"/>
  <c r="M28" i="1"/>
  <c r="M26" i="1"/>
  <c r="H26" i="1"/>
  <c r="I26" i="1" s="1"/>
  <c r="J26" i="1" s="1"/>
  <c r="K26" i="1" s="1"/>
  <c r="L26" i="1" s="1"/>
  <c r="G26" i="1"/>
  <c r="H38" i="1" l="1"/>
  <c r="I38" i="1" s="1"/>
  <c r="J38" i="1" s="1"/>
  <c r="K38" i="1" s="1"/>
  <c r="L38" i="1" s="1"/>
  <c r="B38" i="1"/>
  <c r="C38" i="1" s="1"/>
  <c r="D38" i="1" s="1"/>
  <c r="E38" i="1" s="1"/>
  <c r="F38" i="1" s="1"/>
  <c r="M38" i="1"/>
  <c r="A39" i="1"/>
  <c r="G38" i="1"/>
  <c r="G29" i="1"/>
  <c r="A30" i="1"/>
  <c r="H29" i="1"/>
  <c r="I29" i="1" s="1"/>
  <c r="J29" i="1" s="1"/>
  <c r="K29" i="1" s="1"/>
  <c r="L29" i="1" s="1"/>
  <c r="M29" i="1"/>
  <c r="B29" i="1"/>
  <c r="C29" i="1" s="1"/>
  <c r="D29" i="1" s="1"/>
  <c r="E29" i="1" s="1"/>
  <c r="F29" i="1" s="1"/>
  <c r="G39" i="1" l="1"/>
  <c r="M39" i="1"/>
  <c r="A40" i="1"/>
  <c r="H39" i="1"/>
  <c r="I39" i="1" s="1"/>
  <c r="J39" i="1" s="1"/>
  <c r="K39" i="1" s="1"/>
  <c r="L39" i="1" s="1"/>
  <c r="B39" i="1"/>
  <c r="C39" i="1" s="1"/>
  <c r="D39" i="1" s="1"/>
  <c r="E39" i="1" s="1"/>
  <c r="F39" i="1" s="1"/>
  <c r="G30" i="1"/>
  <c r="H30" i="1"/>
  <c r="I30" i="1" s="1"/>
  <c r="J30" i="1" s="1"/>
  <c r="K30" i="1" s="1"/>
  <c r="L30" i="1" s="1"/>
  <c r="M30" i="1"/>
  <c r="A31" i="1"/>
  <c r="B30" i="1"/>
  <c r="C30" i="1" s="1"/>
  <c r="D30" i="1" s="1"/>
  <c r="E30" i="1" s="1"/>
  <c r="F30" i="1" s="1"/>
  <c r="A41" i="1" l="1"/>
  <c r="G40" i="1"/>
  <c r="B40" i="1"/>
  <c r="C40" i="1" s="1"/>
  <c r="D40" i="1" s="1"/>
  <c r="E40" i="1" s="1"/>
  <c r="F40" i="1" s="1"/>
  <c r="H40" i="1"/>
  <c r="I40" i="1" s="1"/>
  <c r="J40" i="1" s="1"/>
  <c r="K40" i="1" s="1"/>
  <c r="L40" i="1" s="1"/>
  <c r="M40" i="1"/>
  <c r="A32" i="1"/>
  <c r="H31" i="1"/>
  <c r="I31" i="1" s="1"/>
  <c r="J31" i="1" s="1"/>
  <c r="K31" i="1" s="1"/>
  <c r="L31" i="1" s="1"/>
  <c r="G31" i="1"/>
  <c r="M31" i="1"/>
  <c r="B31" i="1"/>
  <c r="C31" i="1" s="1"/>
  <c r="D31" i="1" s="1"/>
  <c r="E31" i="1" s="1"/>
  <c r="F31" i="1" s="1"/>
  <c r="B41" i="1" l="1"/>
  <c r="C41" i="1" s="1"/>
  <c r="D41" i="1" s="1"/>
  <c r="E41" i="1" s="1"/>
  <c r="F41" i="1" s="1"/>
  <c r="A42" i="1"/>
  <c r="M41" i="1"/>
  <c r="G41" i="1"/>
  <c r="H41" i="1"/>
  <c r="I41" i="1" s="1"/>
  <c r="J41" i="1" s="1"/>
  <c r="K41" i="1" s="1"/>
  <c r="L41" i="1" s="1"/>
  <c r="B32" i="1"/>
  <c r="C32" i="1" s="1"/>
  <c r="D32" i="1" s="1"/>
  <c r="E32" i="1" s="1"/>
  <c r="F32" i="1" s="1"/>
  <c r="G32" i="1"/>
  <c r="A33" i="1"/>
  <c r="H32" i="1"/>
  <c r="I32" i="1" s="1"/>
  <c r="J32" i="1" s="1"/>
  <c r="K32" i="1" s="1"/>
  <c r="L32" i="1" s="1"/>
  <c r="M32" i="1"/>
  <c r="M42" i="1" l="1"/>
  <c r="A43" i="1"/>
  <c r="H42" i="1"/>
  <c r="I42" i="1" s="1"/>
  <c r="J42" i="1" s="1"/>
  <c r="K42" i="1" s="1"/>
  <c r="L42" i="1" s="1"/>
  <c r="G42" i="1"/>
  <c r="B42" i="1"/>
  <c r="C42" i="1" s="1"/>
  <c r="D42" i="1" s="1"/>
  <c r="E42" i="1" s="1"/>
  <c r="F42" i="1" s="1"/>
  <c r="M33" i="1"/>
  <c r="B33" i="1"/>
  <c r="C33" i="1" s="1"/>
  <c r="D33" i="1" s="1"/>
  <c r="E33" i="1" s="1"/>
  <c r="F33" i="1" s="1"/>
  <c r="G33" i="1"/>
  <c r="A34" i="1"/>
  <c r="H33" i="1"/>
  <c r="I33" i="1" s="1"/>
  <c r="J33" i="1" s="1"/>
  <c r="K33" i="1" s="1"/>
  <c r="L33" i="1" s="1"/>
  <c r="G43" i="1" l="1"/>
  <c r="H43" i="1"/>
  <c r="I43" i="1" s="1"/>
  <c r="J43" i="1" s="1"/>
  <c r="K43" i="1" s="1"/>
  <c r="L43" i="1" s="1"/>
  <c r="B43" i="1"/>
  <c r="C43" i="1" s="1"/>
  <c r="D43" i="1" s="1"/>
  <c r="E43" i="1" s="1"/>
  <c r="F43" i="1" s="1"/>
  <c r="M43" i="1"/>
  <c r="A44" i="1"/>
  <c r="A35" i="1"/>
  <c r="H34" i="1"/>
  <c r="I34" i="1" s="1"/>
  <c r="J34" i="1" s="1"/>
  <c r="K34" i="1" s="1"/>
  <c r="L34" i="1" s="1"/>
  <c r="M34" i="1"/>
  <c r="B34" i="1"/>
  <c r="C34" i="1" s="1"/>
  <c r="D34" i="1" s="1"/>
  <c r="E34" i="1" s="1"/>
  <c r="F34" i="1" s="1"/>
  <c r="G34" i="1"/>
  <c r="B44" i="1" l="1"/>
  <c r="C44" i="1" s="1"/>
  <c r="D44" i="1" s="1"/>
  <c r="E44" i="1" s="1"/>
  <c r="F44" i="1" s="1"/>
  <c r="A45" i="1"/>
  <c r="G44" i="1"/>
  <c r="M44" i="1"/>
  <c r="H44" i="1"/>
  <c r="I44" i="1" s="1"/>
  <c r="J44" i="1" s="1"/>
  <c r="K44" i="1" s="1"/>
  <c r="L44" i="1" s="1"/>
  <c r="H35" i="1"/>
  <c r="I35" i="1" s="1"/>
  <c r="J35" i="1" s="1"/>
  <c r="K35" i="1" s="1"/>
  <c r="L35" i="1" s="1"/>
  <c r="M35" i="1"/>
  <c r="B35" i="1"/>
  <c r="C35" i="1" s="1"/>
  <c r="D35" i="1" s="1"/>
  <c r="E35" i="1" s="1"/>
  <c r="F35" i="1" s="1"/>
  <c r="G35" i="1"/>
  <c r="M45" i="1" l="1"/>
  <c r="A46" i="1"/>
  <c r="H45" i="1"/>
  <c r="I45" i="1" s="1"/>
  <c r="J45" i="1" s="1"/>
  <c r="K45" i="1" s="1"/>
  <c r="L45" i="1" s="1"/>
  <c r="B45" i="1"/>
  <c r="C45" i="1" s="1"/>
  <c r="D45" i="1" s="1"/>
  <c r="E45" i="1" s="1"/>
  <c r="F45" i="1" s="1"/>
  <c r="G45" i="1"/>
  <c r="H46" i="1" l="1"/>
  <c r="I46" i="1" s="1"/>
  <c r="J46" i="1" s="1"/>
  <c r="K46" i="1" s="1"/>
  <c r="L46" i="1" s="1"/>
  <c r="M46" i="1"/>
  <c r="A47" i="1"/>
  <c r="G46" i="1"/>
  <c r="B46" i="1"/>
  <c r="C46" i="1" s="1"/>
  <c r="D46" i="1" s="1"/>
  <c r="E46" i="1" s="1"/>
  <c r="F46" i="1" s="1"/>
  <c r="M47" i="1" l="1"/>
  <c r="A48" i="1"/>
  <c r="G47" i="1"/>
  <c r="H47" i="1"/>
  <c r="I47" i="1" s="1"/>
  <c r="J47" i="1" s="1"/>
  <c r="K47" i="1" s="1"/>
  <c r="L47" i="1" s="1"/>
  <c r="B47" i="1"/>
  <c r="C47" i="1" s="1"/>
  <c r="D47" i="1" s="1"/>
  <c r="E47" i="1" s="1"/>
  <c r="F47" i="1" s="1"/>
  <c r="A49" i="1" l="1"/>
  <c r="G48" i="1"/>
  <c r="H48" i="1"/>
  <c r="I48" i="1" s="1"/>
  <c r="J48" i="1" s="1"/>
  <c r="K48" i="1" s="1"/>
  <c r="L48" i="1" s="1"/>
  <c r="M48" i="1"/>
  <c r="B48" i="1"/>
  <c r="C48" i="1" s="1"/>
  <c r="D48" i="1" s="1"/>
  <c r="E48" i="1" s="1"/>
  <c r="F48" i="1" s="1"/>
  <c r="M49" i="1" l="1"/>
  <c r="B49" i="1"/>
  <c r="C49" i="1" s="1"/>
  <c r="D49" i="1" s="1"/>
  <c r="E49" i="1" s="1"/>
  <c r="F49" i="1" s="1"/>
  <c r="A50" i="1"/>
  <c r="G49" i="1"/>
  <c r="H49" i="1"/>
  <c r="I49" i="1" s="1"/>
  <c r="J49" i="1" s="1"/>
  <c r="K49" i="1" s="1"/>
  <c r="L49" i="1" s="1"/>
  <c r="M50" i="1" l="1"/>
  <c r="G50" i="1"/>
  <c r="H50" i="1"/>
  <c r="I50" i="1" s="1"/>
  <c r="J50" i="1" s="1"/>
  <c r="K50" i="1" s="1"/>
  <c r="L50" i="1" s="1"/>
  <c r="B50" i="1"/>
  <c r="C50" i="1" s="1"/>
  <c r="D50" i="1" s="1"/>
  <c r="E50" i="1" s="1"/>
  <c r="F50" i="1" s="1"/>
  <c r="A51" i="1"/>
  <c r="B51" i="1" l="1"/>
  <c r="C51" i="1" s="1"/>
  <c r="D51" i="1" s="1"/>
  <c r="E51" i="1" s="1"/>
  <c r="F51" i="1" s="1"/>
  <c r="G51" i="1"/>
  <c r="H51" i="1"/>
  <c r="I51" i="1" s="1"/>
  <c r="J51" i="1" s="1"/>
  <c r="K51" i="1" s="1"/>
  <c r="L51" i="1" s="1"/>
  <c r="A52" i="1"/>
  <c r="M51" i="1"/>
  <c r="A53" i="1" l="1"/>
  <c r="B52" i="1"/>
  <c r="C52" i="1" s="1"/>
  <c r="D52" i="1" s="1"/>
  <c r="E52" i="1" s="1"/>
  <c r="F52" i="1" s="1"/>
  <c r="M52" i="1"/>
  <c r="G52" i="1"/>
  <c r="H52" i="1"/>
  <c r="I52" i="1" s="1"/>
  <c r="J52" i="1" s="1"/>
  <c r="K52" i="1" s="1"/>
  <c r="L52" i="1" s="1"/>
  <c r="H53" i="1" l="1"/>
  <c r="I53" i="1" s="1"/>
  <c r="J53" i="1" s="1"/>
  <c r="K53" i="1" s="1"/>
  <c r="L53" i="1" s="1"/>
  <c r="M53" i="1"/>
  <c r="A54" i="1"/>
  <c r="G53" i="1"/>
  <c r="B53" i="1"/>
  <c r="C53" i="1" s="1"/>
  <c r="D53" i="1" s="1"/>
  <c r="E53" i="1" s="1"/>
  <c r="F53" i="1" s="1"/>
  <c r="H54" i="1" l="1"/>
  <c r="I54" i="1" s="1"/>
  <c r="J54" i="1" s="1"/>
  <c r="K54" i="1" s="1"/>
  <c r="L54" i="1" s="1"/>
  <c r="M54" i="1"/>
  <c r="G54" i="1"/>
  <c r="B54" i="1"/>
  <c r="C54" i="1" s="1"/>
  <c r="D54" i="1" s="1"/>
  <c r="E54" i="1" s="1"/>
  <c r="F54" i="1" s="1"/>
</calcChain>
</file>

<file path=xl/sharedStrings.xml><?xml version="1.0" encoding="utf-8"?>
<sst xmlns="http://schemas.openxmlformats.org/spreadsheetml/2006/main" count="52" uniqueCount="35">
  <si>
    <t>VN</t>
  </si>
  <si>
    <t>Plazo</t>
  </si>
  <si>
    <t>Td</t>
  </si>
  <si>
    <t>VL</t>
  </si>
  <si>
    <t>HOY</t>
  </si>
  <si>
    <t>Vcto</t>
  </si>
  <si>
    <t>Inversion</t>
  </si>
  <si>
    <t>n_cetes</t>
  </si>
  <si>
    <t>Inversion en cetes</t>
  </si>
  <si>
    <t>Inversion en derivados</t>
  </si>
  <si>
    <t>MXN</t>
  </si>
  <si>
    <t>TC</t>
  </si>
  <si>
    <t>Dólares</t>
  </si>
  <si>
    <t>Call Spread</t>
  </si>
  <si>
    <t>Strike</t>
  </si>
  <si>
    <t>Subyacente</t>
  </si>
  <si>
    <t>SPY</t>
  </si>
  <si>
    <t xml:space="preserve">Call </t>
  </si>
  <si>
    <t>n_Calls</t>
  </si>
  <si>
    <t>Call</t>
  </si>
  <si>
    <t>Estrategia</t>
  </si>
  <si>
    <t>Estrategia (MXN)</t>
  </si>
  <si>
    <t>Rendto Neto</t>
  </si>
  <si>
    <t>Rendto Anual</t>
  </si>
  <si>
    <t>Bull Spread</t>
  </si>
  <si>
    <t>Strike compra</t>
  </si>
  <si>
    <t>Strike venta</t>
  </si>
  <si>
    <t>Call C</t>
  </si>
  <si>
    <t>Call V</t>
  </si>
  <si>
    <t>n_bulls</t>
  </si>
  <si>
    <t xml:space="preserve">Bull </t>
  </si>
  <si>
    <t>Put Spread</t>
  </si>
  <si>
    <t>sStrike</t>
  </si>
  <si>
    <t>Put</t>
  </si>
  <si>
    <t>n_Puts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</si>
</sst>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0_-;\-&quot;$&quot;* #,##0.00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0" applyNumberFormat="1"/>
    <xf numFmtId="44" fontId="0" fillId="0" borderId="0" xfId="2" applyFont="1"/>
    <xf numFmtId="164" fontId="0" fillId="0" borderId="0" xfId="2" applyNumberFormat="1" applyFont="1"/>
    <xf numFmtId="0" fontId="0" fillId="2" borderId="0" xfId="0" applyFill="1"/>
    <xf numFmtId="14" fontId="0" fillId="0" borderId="0" xfId="0" applyNumberFormat="1"/>
    <xf numFmtId="44" fontId="0" fillId="0" borderId="0" xfId="0" applyNumberFormat="1"/>
    <xf numFmtId="43" fontId="0" fillId="0" borderId="0" xfId="1" applyFont="1"/>
    <xf numFmtId="8" fontId="0" fillId="0" borderId="0" xfId="0" applyNumberFormat="1"/>
    <xf numFmtId="17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3" borderId="0" xfId="0" applyNumberFormat="1" applyFill="1"/>
    <xf numFmtId="44" fontId="0" fillId="3" borderId="0" xfId="2" applyFont="1" applyFill="1"/>
    <xf numFmtId="9" fontId="0" fillId="3" borderId="0" xfId="3" applyFon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60F7-A30C-4D68-9C91-32059CA3C596}">
  <dimension ref="A1:Q54"/>
  <sheetViews>
    <sheetView tabSelected="1" workbookViewId="0">
      <selection activeCell="E2" sqref="E2"/>
    </sheetView>
  </sheetViews>
  <sheetFormatPr baseColWidth="10" defaultRowHeight="14.4" x14ac:dyDescent="0.55000000000000004"/>
  <cols>
    <col min="2" max="2" width="15.15625" bestFit="1" customWidth="1"/>
    <col min="3" max="3" width="12.578125" bestFit="1" customWidth="1"/>
    <col min="4" max="4" width="15.83984375" bestFit="1" customWidth="1"/>
    <col min="10" max="10" width="15.83984375" bestFit="1" customWidth="1"/>
    <col min="15" max="15" width="14.15625" bestFit="1" customWidth="1"/>
  </cols>
  <sheetData>
    <row r="1" spans="1:15" x14ac:dyDescent="0.55000000000000004">
      <c r="A1" t="s">
        <v>0</v>
      </c>
      <c r="B1">
        <v>10</v>
      </c>
      <c r="D1" t="s">
        <v>4</v>
      </c>
      <c r="E1" s="5">
        <f ca="1">TODAY()</f>
        <v>45055</v>
      </c>
    </row>
    <row r="2" spans="1:15" x14ac:dyDescent="0.55000000000000004">
      <c r="A2" t="s">
        <v>1</v>
      </c>
      <c r="B2" s="4">
        <v>107</v>
      </c>
      <c r="D2" t="s">
        <v>5</v>
      </c>
      <c r="E2" s="5">
        <v>45156</v>
      </c>
    </row>
    <row r="3" spans="1:15" x14ac:dyDescent="0.55000000000000004">
      <c r="A3" t="s">
        <v>2</v>
      </c>
      <c r="B3" s="1">
        <v>0.11609999999999999</v>
      </c>
      <c r="E3">
        <f ca="1">E2-E1</f>
        <v>101</v>
      </c>
    </row>
    <row r="4" spans="1:15" x14ac:dyDescent="0.55000000000000004">
      <c r="A4" t="s">
        <v>3</v>
      </c>
      <c r="B4" s="3">
        <f>B1*(1-B3*B2/360)</f>
        <v>9.6549250000000004</v>
      </c>
    </row>
    <row r="6" spans="1:15" x14ac:dyDescent="0.55000000000000004">
      <c r="A6" t="s">
        <v>6</v>
      </c>
      <c r="B6" s="13">
        <v>20000000</v>
      </c>
      <c r="C6" t="s">
        <v>10</v>
      </c>
    </row>
    <row r="7" spans="1:15" x14ac:dyDescent="0.55000000000000004">
      <c r="A7" t="s">
        <v>7</v>
      </c>
      <c r="B7" s="7">
        <f>B6/B1</f>
        <v>2000000</v>
      </c>
    </row>
    <row r="9" spans="1:15" x14ac:dyDescent="0.55000000000000004">
      <c r="A9" t="s">
        <v>8</v>
      </c>
      <c r="B9" s="2">
        <f>B7*B4</f>
        <v>19309850</v>
      </c>
      <c r="C9" t="s">
        <v>10</v>
      </c>
    </row>
    <row r="10" spans="1:15" x14ac:dyDescent="0.55000000000000004">
      <c r="A10" t="s">
        <v>9</v>
      </c>
      <c r="B10" s="6">
        <f>B6-B9</f>
        <v>690150</v>
      </c>
      <c r="C10" t="s">
        <v>10</v>
      </c>
    </row>
    <row r="12" spans="1:15" x14ac:dyDescent="0.55000000000000004">
      <c r="A12" t="s">
        <v>11</v>
      </c>
      <c r="B12" s="2">
        <v>17.91</v>
      </c>
    </row>
    <row r="13" spans="1:15" x14ac:dyDescent="0.55000000000000004">
      <c r="A13" t="s">
        <v>12</v>
      </c>
      <c r="B13" s="2">
        <f>B10/B12</f>
        <v>38534.338358458961</v>
      </c>
    </row>
    <row r="15" spans="1:15" x14ac:dyDescent="0.55000000000000004">
      <c r="A15" t="s">
        <v>13</v>
      </c>
      <c r="I15" t="s">
        <v>24</v>
      </c>
      <c r="N15" t="s">
        <v>31</v>
      </c>
    </row>
    <row r="16" spans="1:15" x14ac:dyDescent="0.55000000000000004">
      <c r="A16" t="s">
        <v>15</v>
      </c>
      <c r="B16" t="s">
        <v>16</v>
      </c>
      <c r="I16" t="s">
        <v>15</v>
      </c>
      <c r="J16" t="s">
        <v>16</v>
      </c>
      <c r="N16" t="s">
        <v>15</v>
      </c>
      <c r="O16" t="s">
        <v>16</v>
      </c>
    </row>
    <row r="17" spans="1:17" x14ac:dyDescent="0.55000000000000004">
      <c r="A17" t="s">
        <v>14</v>
      </c>
      <c r="B17">
        <v>420</v>
      </c>
      <c r="I17" t="s">
        <v>25</v>
      </c>
      <c r="J17">
        <v>420</v>
      </c>
      <c r="N17" t="s">
        <v>32</v>
      </c>
      <c r="O17">
        <v>390</v>
      </c>
    </row>
    <row r="18" spans="1:17" x14ac:dyDescent="0.55000000000000004">
      <c r="A18" t="s">
        <v>17</v>
      </c>
      <c r="B18" s="8">
        <v>12.51</v>
      </c>
      <c r="I18" t="s">
        <v>26</v>
      </c>
      <c r="J18">
        <v>435</v>
      </c>
      <c r="N18" t="s">
        <v>33</v>
      </c>
      <c r="O18">
        <v>8.2200000000000006</v>
      </c>
    </row>
    <row r="19" spans="1:17" x14ac:dyDescent="0.55000000000000004">
      <c r="A19" t="s">
        <v>18</v>
      </c>
      <c r="B19">
        <f>ROUNDDOWN(B13/B18, 0)</f>
        <v>3080</v>
      </c>
      <c r="I19" t="s">
        <v>27</v>
      </c>
      <c r="J19">
        <v>12.51</v>
      </c>
      <c r="N19" t="s">
        <v>34</v>
      </c>
      <c r="O19">
        <f>ROUND(B13/O18, 0)</f>
        <v>4688</v>
      </c>
    </row>
    <row r="20" spans="1:17" x14ac:dyDescent="0.55000000000000004">
      <c r="I20" t="s">
        <v>28</v>
      </c>
      <c r="J20">
        <v>5.15</v>
      </c>
      <c r="K20">
        <f>J20/J19</f>
        <v>0.41167066346922465</v>
      </c>
    </row>
    <row r="21" spans="1:17" x14ac:dyDescent="0.55000000000000004">
      <c r="I21" t="s">
        <v>24</v>
      </c>
      <c r="J21">
        <f>J19-J20</f>
        <v>7.3599999999999994</v>
      </c>
    </row>
    <row r="22" spans="1:17" x14ac:dyDescent="0.55000000000000004">
      <c r="A22" s="9">
        <v>45156</v>
      </c>
      <c r="I22" t="s">
        <v>29</v>
      </c>
      <c r="J22">
        <f>ROUNDDOWN(B13/J21, 0)</f>
        <v>5235</v>
      </c>
    </row>
    <row r="24" spans="1:17" x14ac:dyDescent="0.55000000000000004">
      <c r="A24" t="s">
        <v>16</v>
      </c>
      <c r="B24" s="2" t="s">
        <v>19</v>
      </c>
      <c r="C24" t="s">
        <v>20</v>
      </c>
      <c r="D24" t="s">
        <v>21</v>
      </c>
      <c r="E24" t="s">
        <v>22</v>
      </c>
      <c r="F24" t="s">
        <v>23</v>
      </c>
      <c r="G24" t="s">
        <v>16</v>
      </c>
      <c r="H24" t="s">
        <v>30</v>
      </c>
      <c r="I24" t="s">
        <v>20</v>
      </c>
      <c r="J24" t="s">
        <v>21</v>
      </c>
      <c r="L24" t="s">
        <v>23</v>
      </c>
      <c r="M24" t="s">
        <v>33</v>
      </c>
      <c r="N24" t="s">
        <v>20</v>
      </c>
      <c r="O24" t="s">
        <v>21</v>
      </c>
      <c r="P24" t="s">
        <v>22</v>
      </c>
      <c r="Q24" t="s">
        <v>23</v>
      </c>
    </row>
    <row r="25" spans="1:17" x14ac:dyDescent="0.55000000000000004">
      <c r="A25">
        <v>350</v>
      </c>
      <c r="B25" s="2">
        <f>IF(A25&lt;$B$17, 0, A25-$B$17)</f>
        <v>0</v>
      </c>
      <c r="C25" s="6">
        <f>B25*$B$19</f>
        <v>0</v>
      </c>
      <c r="D25" s="2">
        <f>C25*$B$12</f>
        <v>0</v>
      </c>
      <c r="E25" s="11">
        <f>D25/$B$6</f>
        <v>0</v>
      </c>
      <c r="F25" s="11">
        <f>E25*360/107</f>
        <v>0</v>
      </c>
      <c r="G25" s="10">
        <f>A25/412-1</f>
        <v>-0.15048543689320393</v>
      </c>
      <c r="H25">
        <f>IF(A25&lt;$J$17, 0, IF(A25&lt;$J$18, A25-$J$17, $J$18-$J$17))</f>
        <v>0</v>
      </c>
      <c r="I25">
        <f>H25*$J$22</f>
        <v>0</v>
      </c>
      <c r="J25" s="6">
        <f>I25*$B$12</f>
        <v>0</v>
      </c>
      <c r="K25" s="11">
        <f>J25/$B$6</f>
        <v>0</v>
      </c>
      <c r="L25" s="11">
        <f>K25*360/107</f>
        <v>0</v>
      </c>
      <c r="M25">
        <f>IF(A25&lt;$O$17, $O$17-A25, 0)</f>
        <v>40</v>
      </c>
      <c r="N25">
        <f>M25*$O$19</f>
        <v>187520</v>
      </c>
      <c r="O25" s="12">
        <f>N25*$B$12</f>
        <v>3358483.2</v>
      </c>
      <c r="P25" s="14">
        <f>O25/20000000</f>
        <v>0.16792416000000002</v>
      </c>
      <c r="Q25" s="14">
        <f>P25*360/107</f>
        <v>0.56497848224299074</v>
      </c>
    </row>
    <row r="26" spans="1:17" x14ac:dyDescent="0.55000000000000004">
      <c r="A26">
        <f>A25+5</f>
        <v>355</v>
      </c>
      <c r="B26" s="2">
        <f t="shared" ref="B26:B54" si="0">IF(A26&lt;$B$17, 0, A26-$B$17)</f>
        <v>0</v>
      </c>
      <c r="C26" s="6">
        <f t="shared" ref="C26:C54" si="1">B26*$B$19</f>
        <v>0</v>
      </c>
      <c r="D26" s="2">
        <f t="shared" ref="D26:D54" si="2">C26*$B$12</f>
        <v>0</v>
      </c>
      <c r="E26" s="11">
        <f t="shared" ref="E26:E54" si="3">D26/$B$6</f>
        <v>0</v>
      </c>
      <c r="F26" s="11">
        <f t="shared" ref="F26:F54" si="4">E26*360/107</f>
        <v>0</v>
      </c>
      <c r="G26" s="10">
        <f t="shared" ref="G26:G35" si="5">A26/412-1</f>
        <v>-0.13834951456310685</v>
      </c>
      <c r="H26">
        <f t="shared" ref="H26:H35" si="6">IF(A26&lt;$J$17, 0, IF(A26&lt;$J$18, A26-$J$17, $J$18-$J$17))</f>
        <v>0</v>
      </c>
      <c r="I26">
        <f t="shared" ref="I26:I54" si="7">H26*$J$22</f>
        <v>0</v>
      </c>
      <c r="J26" s="6">
        <f t="shared" ref="J26:J54" si="8">I26*$B$12</f>
        <v>0</v>
      </c>
      <c r="K26" s="11">
        <f t="shared" ref="K26:K54" si="9">J26/$B$6</f>
        <v>0</v>
      </c>
      <c r="L26" s="11">
        <f t="shared" ref="L26:L54" si="10">K26*360/107</f>
        <v>0</v>
      </c>
      <c r="M26">
        <f t="shared" ref="M26:M35" si="11">IF(A26&lt;$O$17, $O$17-A26, 0)</f>
        <v>35</v>
      </c>
      <c r="N26">
        <f t="shared" ref="N26:N54" si="12">M26*$O$19</f>
        <v>164080</v>
      </c>
      <c r="O26" s="6">
        <f t="shared" ref="O26:O54" si="13">N26*$B$12</f>
        <v>2938672.8</v>
      </c>
      <c r="P26" s="10">
        <f t="shared" ref="P26:P54" si="14">O26/20000000</f>
        <v>0.14693364</v>
      </c>
      <c r="Q26" s="10">
        <f t="shared" ref="Q26:Q54" si="15">P26*360/107</f>
        <v>0.49435617196261689</v>
      </c>
    </row>
    <row r="27" spans="1:17" x14ac:dyDescent="0.55000000000000004">
      <c r="A27">
        <f t="shared" ref="A27:A35" si="16">A26+5</f>
        <v>360</v>
      </c>
      <c r="B27" s="2">
        <f t="shared" si="0"/>
        <v>0</v>
      </c>
      <c r="C27" s="6">
        <f t="shared" si="1"/>
        <v>0</v>
      </c>
      <c r="D27" s="2">
        <f t="shared" si="2"/>
        <v>0</v>
      </c>
      <c r="E27" s="11">
        <f t="shared" si="3"/>
        <v>0</v>
      </c>
      <c r="F27" s="11">
        <f t="shared" si="4"/>
        <v>0</v>
      </c>
      <c r="G27" s="10">
        <f t="shared" si="5"/>
        <v>-0.12621359223300976</v>
      </c>
      <c r="H27">
        <f t="shared" si="6"/>
        <v>0</v>
      </c>
      <c r="I27">
        <f t="shared" si="7"/>
        <v>0</v>
      </c>
      <c r="J27" s="6">
        <f t="shared" si="8"/>
        <v>0</v>
      </c>
      <c r="K27" s="11">
        <f t="shared" si="9"/>
        <v>0</v>
      </c>
      <c r="L27" s="11">
        <f t="shared" si="10"/>
        <v>0</v>
      </c>
      <c r="M27">
        <f t="shared" si="11"/>
        <v>30</v>
      </c>
      <c r="N27">
        <f t="shared" si="12"/>
        <v>140640</v>
      </c>
      <c r="O27" s="6">
        <f t="shared" si="13"/>
        <v>2518862.4</v>
      </c>
      <c r="P27" s="10">
        <f t="shared" si="14"/>
        <v>0.12594311999999999</v>
      </c>
      <c r="Q27" s="10">
        <f t="shared" si="15"/>
        <v>0.42373386168224292</v>
      </c>
    </row>
    <row r="28" spans="1:17" x14ac:dyDescent="0.55000000000000004">
      <c r="A28">
        <f t="shared" si="16"/>
        <v>365</v>
      </c>
      <c r="B28" s="2">
        <f t="shared" si="0"/>
        <v>0</v>
      </c>
      <c r="C28" s="6">
        <f t="shared" si="1"/>
        <v>0</v>
      </c>
      <c r="D28" s="2">
        <f t="shared" si="2"/>
        <v>0</v>
      </c>
      <c r="E28" s="11">
        <f t="shared" si="3"/>
        <v>0</v>
      </c>
      <c r="F28" s="11">
        <f t="shared" si="4"/>
        <v>0</v>
      </c>
      <c r="G28" s="10">
        <f t="shared" si="5"/>
        <v>-0.11407766990291257</v>
      </c>
      <c r="H28">
        <f t="shared" si="6"/>
        <v>0</v>
      </c>
      <c r="I28">
        <f t="shared" si="7"/>
        <v>0</v>
      </c>
      <c r="J28" s="6">
        <f t="shared" si="8"/>
        <v>0</v>
      </c>
      <c r="K28" s="11">
        <f t="shared" si="9"/>
        <v>0</v>
      </c>
      <c r="L28" s="11">
        <f t="shared" si="10"/>
        <v>0</v>
      </c>
      <c r="M28">
        <f t="shared" si="11"/>
        <v>25</v>
      </c>
      <c r="N28">
        <f t="shared" si="12"/>
        <v>117200</v>
      </c>
      <c r="O28" s="6">
        <f t="shared" si="13"/>
        <v>2099052</v>
      </c>
      <c r="P28" s="10">
        <f t="shared" si="14"/>
        <v>0.10495259999999999</v>
      </c>
      <c r="Q28" s="10">
        <f t="shared" si="15"/>
        <v>0.35311155140186917</v>
      </c>
    </row>
    <row r="29" spans="1:17" x14ac:dyDescent="0.55000000000000004">
      <c r="A29">
        <f t="shared" si="16"/>
        <v>370</v>
      </c>
      <c r="B29" s="2">
        <f t="shared" si="0"/>
        <v>0</v>
      </c>
      <c r="C29" s="6">
        <f t="shared" si="1"/>
        <v>0</v>
      </c>
      <c r="D29" s="2">
        <f t="shared" si="2"/>
        <v>0</v>
      </c>
      <c r="E29" s="11">
        <f t="shared" si="3"/>
        <v>0</v>
      </c>
      <c r="F29" s="11">
        <f t="shared" si="4"/>
        <v>0</v>
      </c>
      <c r="G29" s="10">
        <f t="shared" si="5"/>
        <v>-0.10194174757281549</v>
      </c>
      <c r="H29">
        <f t="shared" si="6"/>
        <v>0</v>
      </c>
      <c r="I29">
        <f t="shared" si="7"/>
        <v>0</v>
      </c>
      <c r="J29" s="6">
        <f t="shared" si="8"/>
        <v>0</v>
      </c>
      <c r="K29" s="11">
        <f t="shared" si="9"/>
        <v>0</v>
      </c>
      <c r="L29" s="11">
        <f t="shared" si="10"/>
        <v>0</v>
      </c>
      <c r="M29">
        <f t="shared" si="11"/>
        <v>20</v>
      </c>
      <c r="N29">
        <f t="shared" si="12"/>
        <v>93760</v>
      </c>
      <c r="O29" s="6">
        <f t="shared" si="13"/>
        <v>1679241.6</v>
      </c>
      <c r="P29" s="10">
        <f t="shared" si="14"/>
        <v>8.3962080000000008E-2</v>
      </c>
      <c r="Q29" s="10">
        <f t="shared" si="15"/>
        <v>0.28248924112149537</v>
      </c>
    </row>
    <row r="30" spans="1:17" x14ac:dyDescent="0.55000000000000004">
      <c r="A30">
        <f t="shared" si="16"/>
        <v>375</v>
      </c>
      <c r="B30" s="2">
        <f t="shared" si="0"/>
        <v>0</v>
      </c>
      <c r="C30" s="6">
        <f t="shared" si="1"/>
        <v>0</v>
      </c>
      <c r="D30" s="2">
        <f t="shared" si="2"/>
        <v>0</v>
      </c>
      <c r="E30" s="11">
        <f t="shared" si="3"/>
        <v>0</v>
      </c>
      <c r="F30" s="11">
        <f t="shared" si="4"/>
        <v>0</v>
      </c>
      <c r="G30" s="10">
        <f t="shared" si="5"/>
        <v>-8.9805825242718407E-2</v>
      </c>
      <c r="H30">
        <f t="shared" si="6"/>
        <v>0</v>
      </c>
      <c r="I30">
        <f t="shared" si="7"/>
        <v>0</v>
      </c>
      <c r="J30" s="6">
        <f t="shared" si="8"/>
        <v>0</v>
      </c>
      <c r="K30" s="11">
        <f t="shared" si="9"/>
        <v>0</v>
      </c>
      <c r="L30" s="11">
        <f t="shared" si="10"/>
        <v>0</v>
      </c>
      <c r="M30">
        <f t="shared" si="11"/>
        <v>15</v>
      </c>
      <c r="N30">
        <f t="shared" si="12"/>
        <v>70320</v>
      </c>
      <c r="O30" s="6">
        <f t="shared" si="13"/>
        <v>1259431.2</v>
      </c>
      <c r="P30" s="10">
        <f t="shared" si="14"/>
        <v>6.2971559999999996E-2</v>
      </c>
      <c r="Q30" s="10">
        <f t="shared" si="15"/>
        <v>0.21186693084112146</v>
      </c>
    </row>
    <row r="31" spans="1:17" x14ac:dyDescent="0.55000000000000004">
      <c r="A31">
        <f t="shared" si="16"/>
        <v>380</v>
      </c>
      <c r="B31" s="2">
        <f t="shared" si="0"/>
        <v>0</v>
      </c>
      <c r="C31" s="6">
        <f t="shared" si="1"/>
        <v>0</v>
      </c>
      <c r="D31" s="2">
        <f t="shared" si="2"/>
        <v>0</v>
      </c>
      <c r="E31" s="11">
        <f t="shared" si="3"/>
        <v>0</v>
      </c>
      <c r="F31" s="11">
        <f t="shared" si="4"/>
        <v>0</v>
      </c>
      <c r="G31" s="10">
        <f t="shared" si="5"/>
        <v>-7.7669902912621325E-2</v>
      </c>
      <c r="H31">
        <f t="shared" si="6"/>
        <v>0</v>
      </c>
      <c r="I31">
        <f t="shared" si="7"/>
        <v>0</v>
      </c>
      <c r="J31" s="6">
        <f t="shared" si="8"/>
        <v>0</v>
      </c>
      <c r="K31" s="11">
        <f t="shared" si="9"/>
        <v>0</v>
      </c>
      <c r="L31" s="11">
        <f t="shared" si="10"/>
        <v>0</v>
      </c>
      <c r="M31">
        <f t="shared" si="11"/>
        <v>10</v>
      </c>
      <c r="N31">
        <f t="shared" si="12"/>
        <v>46880</v>
      </c>
      <c r="O31" s="6">
        <f t="shared" si="13"/>
        <v>839620.8</v>
      </c>
      <c r="P31" s="10">
        <f t="shared" si="14"/>
        <v>4.1981040000000004E-2</v>
      </c>
      <c r="Q31" s="10">
        <f t="shared" si="15"/>
        <v>0.14124462056074769</v>
      </c>
    </row>
    <row r="32" spans="1:17" x14ac:dyDescent="0.55000000000000004">
      <c r="A32">
        <f t="shared" si="16"/>
        <v>385</v>
      </c>
      <c r="B32" s="2">
        <f t="shared" si="0"/>
        <v>0</v>
      </c>
      <c r="C32" s="6">
        <f t="shared" si="1"/>
        <v>0</v>
      </c>
      <c r="D32" s="2">
        <f t="shared" si="2"/>
        <v>0</v>
      </c>
      <c r="E32" s="11">
        <f t="shared" si="3"/>
        <v>0</v>
      </c>
      <c r="F32" s="11">
        <f t="shared" si="4"/>
        <v>0</v>
      </c>
      <c r="G32" s="10">
        <f t="shared" si="5"/>
        <v>-6.5533980582524243E-2</v>
      </c>
      <c r="H32">
        <f t="shared" si="6"/>
        <v>0</v>
      </c>
      <c r="I32">
        <f t="shared" si="7"/>
        <v>0</v>
      </c>
      <c r="J32" s="6">
        <f t="shared" si="8"/>
        <v>0</v>
      </c>
      <c r="K32" s="11">
        <f t="shared" si="9"/>
        <v>0</v>
      </c>
      <c r="L32" s="11">
        <f t="shared" si="10"/>
        <v>0</v>
      </c>
      <c r="M32">
        <f t="shared" si="11"/>
        <v>5</v>
      </c>
      <c r="N32">
        <f t="shared" si="12"/>
        <v>23440</v>
      </c>
      <c r="O32" s="6">
        <f t="shared" si="13"/>
        <v>419810.4</v>
      </c>
      <c r="P32" s="10">
        <f t="shared" si="14"/>
        <v>2.0990520000000002E-2</v>
      </c>
      <c r="Q32" s="10">
        <f t="shared" si="15"/>
        <v>7.0622310280373843E-2</v>
      </c>
    </row>
    <row r="33" spans="1:17" x14ac:dyDescent="0.55000000000000004">
      <c r="A33">
        <f t="shared" si="16"/>
        <v>390</v>
      </c>
      <c r="B33" s="2">
        <f t="shared" si="0"/>
        <v>0</v>
      </c>
      <c r="C33" s="6">
        <f t="shared" si="1"/>
        <v>0</v>
      </c>
      <c r="D33" s="2">
        <f t="shared" si="2"/>
        <v>0</v>
      </c>
      <c r="E33" s="11">
        <f t="shared" si="3"/>
        <v>0</v>
      </c>
      <c r="F33" s="11">
        <f t="shared" si="4"/>
        <v>0</v>
      </c>
      <c r="G33" s="10">
        <f t="shared" si="5"/>
        <v>-5.3398058252427161E-2</v>
      </c>
      <c r="H33">
        <f t="shared" si="6"/>
        <v>0</v>
      </c>
      <c r="I33">
        <f t="shared" si="7"/>
        <v>0</v>
      </c>
      <c r="J33" s="6">
        <f t="shared" si="8"/>
        <v>0</v>
      </c>
      <c r="K33" s="11">
        <f t="shared" si="9"/>
        <v>0</v>
      </c>
      <c r="L33" s="11">
        <f t="shared" si="10"/>
        <v>0</v>
      </c>
      <c r="M33">
        <f t="shared" si="11"/>
        <v>0</v>
      </c>
      <c r="N33">
        <f t="shared" si="12"/>
        <v>0</v>
      </c>
      <c r="O33" s="6">
        <f t="shared" si="13"/>
        <v>0</v>
      </c>
      <c r="P33" s="10">
        <f t="shared" si="14"/>
        <v>0</v>
      </c>
      <c r="Q33" s="10">
        <f t="shared" si="15"/>
        <v>0</v>
      </c>
    </row>
    <row r="34" spans="1:17" x14ac:dyDescent="0.55000000000000004">
      <c r="A34">
        <f t="shared" si="16"/>
        <v>395</v>
      </c>
      <c r="B34" s="2">
        <f t="shared" si="0"/>
        <v>0</v>
      </c>
      <c r="C34" s="6">
        <f t="shared" si="1"/>
        <v>0</v>
      </c>
      <c r="D34" s="2">
        <f t="shared" si="2"/>
        <v>0</v>
      </c>
      <c r="E34" s="11">
        <f t="shared" si="3"/>
        <v>0</v>
      </c>
      <c r="F34" s="11">
        <f t="shared" si="4"/>
        <v>0</v>
      </c>
      <c r="G34" s="10">
        <f t="shared" si="5"/>
        <v>-4.1262135922330079E-2</v>
      </c>
      <c r="H34">
        <f t="shared" si="6"/>
        <v>0</v>
      </c>
      <c r="I34">
        <f t="shared" si="7"/>
        <v>0</v>
      </c>
      <c r="J34" s="6">
        <f t="shared" si="8"/>
        <v>0</v>
      </c>
      <c r="K34" s="11">
        <f t="shared" si="9"/>
        <v>0</v>
      </c>
      <c r="L34" s="11">
        <f t="shared" si="10"/>
        <v>0</v>
      </c>
      <c r="M34">
        <f t="shared" si="11"/>
        <v>0</v>
      </c>
      <c r="N34">
        <f t="shared" si="12"/>
        <v>0</v>
      </c>
      <c r="O34" s="6">
        <f t="shared" si="13"/>
        <v>0</v>
      </c>
      <c r="P34" s="10">
        <f t="shared" si="14"/>
        <v>0</v>
      </c>
      <c r="Q34" s="10">
        <f t="shared" si="15"/>
        <v>0</v>
      </c>
    </row>
    <row r="35" spans="1:17" x14ac:dyDescent="0.55000000000000004">
      <c r="A35">
        <f t="shared" si="16"/>
        <v>400</v>
      </c>
      <c r="B35" s="2">
        <f t="shared" si="0"/>
        <v>0</v>
      </c>
      <c r="C35" s="6">
        <f t="shared" si="1"/>
        <v>0</v>
      </c>
      <c r="D35" s="2">
        <f t="shared" si="2"/>
        <v>0</v>
      </c>
      <c r="E35" s="11">
        <f t="shared" si="3"/>
        <v>0</v>
      </c>
      <c r="F35" s="11">
        <f t="shared" si="4"/>
        <v>0</v>
      </c>
      <c r="G35" s="10">
        <f t="shared" si="5"/>
        <v>-2.9126213592232997E-2</v>
      </c>
      <c r="H35">
        <f t="shared" si="6"/>
        <v>0</v>
      </c>
      <c r="I35">
        <f t="shared" si="7"/>
        <v>0</v>
      </c>
      <c r="J35" s="6">
        <f t="shared" si="8"/>
        <v>0</v>
      </c>
      <c r="K35" s="11">
        <f t="shared" si="9"/>
        <v>0</v>
      </c>
      <c r="L35" s="11">
        <f t="shared" si="10"/>
        <v>0</v>
      </c>
      <c r="M35">
        <f t="shared" si="11"/>
        <v>0</v>
      </c>
      <c r="N35">
        <f t="shared" si="12"/>
        <v>0</v>
      </c>
      <c r="O35" s="6">
        <f t="shared" si="13"/>
        <v>0</v>
      </c>
      <c r="P35" s="10">
        <f t="shared" si="14"/>
        <v>0</v>
      </c>
      <c r="Q35" s="10">
        <f t="shared" si="15"/>
        <v>0</v>
      </c>
    </row>
    <row r="36" spans="1:17" x14ac:dyDescent="0.55000000000000004">
      <c r="A36">
        <f t="shared" ref="A36:A54" si="17">A35+5</f>
        <v>405</v>
      </c>
      <c r="B36" s="2">
        <f t="shared" si="0"/>
        <v>0</v>
      </c>
      <c r="C36" s="6">
        <f t="shared" si="1"/>
        <v>0</v>
      </c>
      <c r="D36" s="2">
        <f t="shared" si="2"/>
        <v>0</v>
      </c>
      <c r="E36" s="11">
        <f t="shared" si="3"/>
        <v>0</v>
      </c>
      <c r="F36" s="11">
        <f t="shared" si="4"/>
        <v>0</v>
      </c>
      <c r="G36" s="10">
        <f t="shared" ref="G36:G54" si="18">A36/412-1</f>
        <v>-1.6990291262135915E-2</v>
      </c>
      <c r="H36">
        <f t="shared" ref="H36:H54" si="19">IF(A36&lt;$J$17, 0, IF(A36&lt;$J$18, A36-$J$17, $J$18-$J$17))</f>
        <v>0</v>
      </c>
      <c r="I36">
        <f t="shared" si="7"/>
        <v>0</v>
      </c>
      <c r="J36" s="6">
        <f t="shared" si="8"/>
        <v>0</v>
      </c>
      <c r="K36" s="11">
        <f t="shared" si="9"/>
        <v>0</v>
      </c>
      <c r="L36" s="11">
        <f t="shared" si="10"/>
        <v>0</v>
      </c>
      <c r="M36">
        <f t="shared" ref="M36:M54" si="20">IF(A36&lt;$O$17, $O$17-A36, 0)</f>
        <v>0</v>
      </c>
      <c r="N36">
        <f t="shared" si="12"/>
        <v>0</v>
      </c>
      <c r="O36" s="6">
        <f t="shared" si="13"/>
        <v>0</v>
      </c>
      <c r="P36" s="10">
        <f t="shared" si="14"/>
        <v>0</v>
      </c>
      <c r="Q36" s="10">
        <f t="shared" si="15"/>
        <v>0</v>
      </c>
    </row>
    <row r="37" spans="1:17" x14ac:dyDescent="0.55000000000000004">
      <c r="A37">
        <f t="shared" si="17"/>
        <v>410</v>
      </c>
      <c r="B37" s="2">
        <f t="shared" si="0"/>
        <v>0</v>
      </c>
      <c r="C37" s="6">
        <f t="shared" si="1"/>
        <v>0</v>
      </c>
      <c r="D37" s="2">
        <f t="shared" si="2"/>
        <v>0</v>
      </c>
      <c r="E37" s="11">
        <f t="shared" si="3"/>
        <v>0</v>
      </c>
      <c r="F37" s="11">
        <f t="shared" si="4"/>
        <v>0</v>
      </c>
      <c r="G37" s="10">
        <f t="shared" si="18"/>
        <v>-4.8543689320388328E-3</v>
      </c>
      <c r="H37">
        <f t="shared" si="19"/>
        <v>0</v>
      </c>
      <c r="I37">
        <f t="shared" si="7"/>
        <v>0</v>
      </c>
      <c r="J37" s="6">
        <f t="shared" si="8"/>
        <v>0</v>
      </c>
      <c r="K37" s="11">
        <f t="shared" si="9"/>
        <v>0</v>
      </c>
      <c r="L37" s="11">
        <f t="shared" si="10"/>
        <v>0</v>
      </c>
      <c r="M37">
        <f t="shared" si="20"/>
        <v>0</v>
      </c>
      <c r="N37">
        <f t="shared" si="12"/>
        <v>0</v>
      </c>
      <c r="O37" s="6">
        <f t="shared" si="13"/>
        <v>0</v>
      </c>
      <c r="P37" s="10">
        <f t="shared" si="14"/>
        <v>0</v>
      </c>
      <c r="Q37" s="10">
        <f t="shared" si="15"/>
        <v>0</v>
      </c>
    </row>
    <row r="38" spans="1:17" x14ac:dyDescent="0.55000000000000004">
      <c r="A38">
        <f t="shared" si="17"/>
        <v>415</v>
      </c>
      <c r="B38" s="2">
        <f t="shared" si="0"/>
        <v>0</v>
      </c>
      <c r="C38" s="6">
        <f t="shared" si="1"/>
        <v>0</v>
      </c>
      <c r="D38" s="2">
        <f t="shared" si="2"/>
        <v>0</v>
      </c>
      <c r="E38" s="11">
        <f t="shared" si="3"/>
        <v>0</v>
      </c>
      <c r="F38" s="11">
        <f t="shared" si="4"/>
        <v>0</v>
      </c>
      <c r="G38" s="10">
        <f t="shared" si="18"/>
        <v>7.2815533980583602E-3</v>
      </c>
      <c r="H38">
        <f t="shared" si="19"/>
        <v>0</v>
      </c>
      <c r="I38">
        <f t="shared" si="7"/>
        <v>0</v>
      </c>
      <c r="J38" s="6">
        <f t="shared" si="8"/>
        <v>0</v>
      </c>
      <c r="K38" s="11">
        <f t="shared" si="9"/>
        <v>0</v>
      </c>
      <c r="L38" s="11">
        <f t="shared" si="10"/>
        <v>0</v>
      </c>
      <c r="M38">
        <f t="shared" si="20"/>
        <v>0</v>
      </c>
      <c r="N38">
        <f t="shared" si="12"/>
        <v>0</v>
      </c>
      <c r="O38" s="6">
        <f t="shared" si="13"/>
        <v>0</v>
      </c>
      <c r="P38" s="10">
        <f t="shared" si="14"/>
        <v>0</v>
      </c>
      <c r="Q38" s="10">
        <f t="shared" si="15"/>
        <v>0</v>
      </c>
    </row>
    <row r="39" spans="1:17" x14ac:dyDescent="0.55000000000000004">
      <c r="A39">
        <f t="shared" si="17"/>
        <v>420</v>
      </c>
      <c r="B39" s="2">
        <f t="shared" si="0"/>
        <v>0</v>
      </c>
      <c r="C39" s="6">
        <f t="shared" si="1"/>
        <v>0</v>
      </c>
      <c r="D39" s="2">
        <f t="shared" si="2"/>
        <v>0</v>
      </c>
      <c r="E39" s="11">
        <f t="shared" si="3"/>
        <v>0</v>
      </c>
      <c r="F39" s="11">
        <f t="shared" si="4"/>
        <v>0</v>
      </c>
      <c r="G39" s="10">
        <f t="shared" si="18"/>
        <v>1.9417475728155331E-2</v>
      </c>
      <c r="H39">
        <f t="shared" si="19"/>
        <v>0</v>
      </c>
      <c r="I39">
        <f t="shared" si="7"/>
        <v>0</v>
      </c>
      <c r="J39" s="6">
        <f t="shared" si="8"/>
        <v>0</v>
      </c>
      <c r="K39" s="11">
        <f t="shared" si="9"/>
        <v>0</v>
      </c>
      <c r="L39" s="11">
        <f t="shared" si="10"/>
        <v>0</v>
      </c>
      <c r="M39">
        <f t="shared" si="20"/>
        <v>0</v>
      </c>
      <c r="N39">
        <f t="shared" si="12"/>
        <v>0</v>
      </c>
      <c r="O39" s="6">
        <f t="shared" si="13"/>
        <v>0</v>
      </c>
      <c r="P39" s="10">
        <f t="shared" si="14"/>
        <v>0</v>
      </c>
      <c r="Q39" s="10">
        <f t="shared" si="15"/>
        <v>0</v>
      </c>
    </row>
    <row r="40" spans="1:17" x14ac:dyDescent="0.55000000000000004">
      <c r="A40">
        <f t="shared" si="17"/>
        <v>425</v>
      </c>
      <c r="B40" s="2">
        <f t="shared" si="0"/>
        <v>5</v>
      </c>
      <c r="C40" s="6">
        <f t="shared" si="1"/>
        <v>15400</v>
      </c>
      <c r="D40" s="2">
        <f t="shared" si="2"/>
        <v>275814</v>
      </c>
      <c r="E40" s="11">
        <f t="shared" si="3"/>
        <v>1.3790699999999999E-2</v>
      </c>
      <c r="F40" s="11">
        <f t="shared" si="4"/>
        <v>4.6398616822429906E-2</v>
      </c>
      <c r="G40" s="10">
        <f t="shared" si="18"/>
        <v>3.1553398058252524E-2</v>
      </c>
      <c r="H40">
        <f t="shared" si="19"/>
        <v>5</v>
      </c>
      <c r="I40">
        <f t="shared" si="7"/>
        <v>26175</v>
      </c>
      <c r="J40" s="6">
        <f t="shared" si="8"/>
        <v>468794.25</v>
      </c>
      <c r="K40" s="11">
        <f t="shared" si="9"/>
        <v>2.3439712500000001E-2</v>
      </c>
      <c r="L40" s="11">
        <f t="shared" si="10"/>
        <v>7.8862584112149525E-2</v>
      </c>
      <c r="M40">
        <f t="shared" si="20"/>
        <v>0</v>
      </c>
      <c r="N40">
        <f t="shared" si="12"/>
        <v>0</v>
      </c>
      <c r="O40" s="6">
        <f t="shared" si="13"/>
        <v>0</v>
      </c>
      <c r="P40" s="10">
        <f t="shared" si="14"/>
        <v>0</v>
      </c>
      <c r="Q40" s="10">
        <f t="shared" si="15"/>
        <v>0</v>
      </c>
    </row>
    <row r="41" spans="1:17" x14ac:dyDescent="0.55000000000000004">
      <c r="A41">
        <f t="shared" si="17"/>
        <v>430</v>
      </c>
      <c r="B41" s="2">
        <f t="shared" si="0"/>
        <v>10</v>
      </c>
      <c r="C41" s="6">
        <f t="shared" si="1"/>
        <v>30800</v>
      </c>
      <c r="D41" s="2">
        <f t="shared" si="2"/>
        <v>551628</v>
      </c>
      <c r="E41" s="11">
        <f t="shared" si="3"/>
        <v>2.7581399999999999E-2</v>
      </c>
      <c r="F41" s="11">
        <f t="shared" si="4"/>
        <v>9.2797233644859811E-2</v>
      </c>
      <c r="G41" s="10">
        <f t="shared" si="18"/>
        <v>4.3689320388349495E-2</v>
      </c>
      <c r="H41">
        <f t="shared" si="19"/>
        <v>10</v>
      </c>
      <c r="I41">
        <f t="shared" si="7"/>
        <v>52350</v>
      </c>
      <c r="J41" s="6">
        <f t="shared" si="8"/>
        <v>937588.5</v>
      </c>
      <c r="K41" s="11">
        <f t="shared" si="9"/>
        <v>4.6879425000000002E-2</v>
      </c>
      <c r="L41" s="11">
        <f t="shared" si="10"/>
        <v>0.15772516822429905</v>
      </c>
      <c r="M41">
        <f t="shared" si="20"/>
        <v>0</v>
      </c>
      <c r="N41">
        <f t="shared" si="12"/>
        <v>0</v>
      </c>
      <c r="O41" s="6">
        <f t="shared" si="13"/>
        <v>0</v>
      </c>
      <c r="P41" s="10">
        <f t="shared" si="14"/>
        <v>0</v>
      </c>
      <c r="Q41" s="10">
        <f t="shared" si="15"/>
        <v>0</v>
      </c>
    </row>
    <row r="42" spans="1:17" x14ac:dyDescent="0.55000000000000004">
      <c r="A42">
        <f t="shared" si="17"/>
        <v>435</v>
      </c>
      <c r="B42" s="2">
        <f t="shared" si="0"/>
        <v>15</v>
      </c>
      <c r="C42" s="6">
        <f t="shared" si="1"/>
        <v>46200</v>
      </c>
      <c r="D42" s="2">
        <f t="shared" si="2"/>
        <v>827442</v>
      </c>
      <c r="E42" s="11">
        <f t="shared" si="3"/>
        <v>4.1372100000000002E-2</v>
      </c>
      <c r="F42" s="11">
        <f t="shared" si="4"/>
        <v>0.13919585046728972</v>
      </c>
      <c r="G42" s="10">
        <f t="shared" si="18"/>
        <v>5.5825242718446688E-2</v>
      </c>
      <c r="H42">
        <f t="shared" si="19"/>
        <v>15</v>
      </c>
      <c r="I42">
        <f t="shared" si="7"/>
        <v>78525</v>
      </c>
      <c r="J42" s="6">
        <f t="shared" si="8"/>
        <v>1406382.75</v>
      </c>
      <c r="K42" s="11">
        <f t="shared" si="9"/>
        <v>7.0319137500000004E-2</v>
      </c>
      <c r="L42" s="11">
        <f t="shared" si="10"/>
        <v>0.2365877523364486</v>
      </c>
      <c r="M42">
        <f t="shared" si="20"/>
        <v>0</v>
      </c>
      <c r="N42">
        <f t="shared" si="12"/>
        <v>0</v>
      </c>
      <c r="O42" s="6">
        <f t="shared" si="13"/>
        <v>0</v>
      </c>
      <c r="P42" s="10">
        <f t="shared" si="14"/>
        <v>0</v>
      </c>
      <c r="Q42" s="10">
        <f t="shared" si="15"/>
        <v>0</v>
      </c>
    </row>
    <row r="43" spans="1:17" x14ac:dyDescent="0.55000000000000004">
      <c r="A43">
        <f t="shared" si="17"/>
        <v>440</v>
      </c>
      <c r="B43" s="2">
        <f t="shared" si="0"/>
        <v>20</v>
      </c>
      <c r="C43" s="6">
        <f t="shared" si="1"/>
        <v>61600</v>
      </c>
      <c r="D43" s="2">
        <f t="shared" si="2"/>
        <v>1103256</v>
      </c>
      <c r="E43" s="11">
        <f t="shared" si="3"/>
        <v>5.5162799999999998E-2</v>
      </c>
      <c r="F43" s="11">
        <f t="shared" si="4"/>
        <v>0.18559446728971962</v>
      </c>
      <c r="G43" s="10">
        <f t="shared" si="18"/>
        <v>6.7961165048543659E-2</v>
      </c>
      <c r="H43">
        <f t="shared" si="19"/>
        <v>15</v>
      </c>
      <c r="I43">
        <f t="shared" si="7"/>
        <v>78525</v>
      </c>
      <c r="J43" s="6">
        <f t="shared" si="8"/>
        <v>1406382.75</v>
      </c>
      <c r="K43" s="11">
        <f t="shared" si="9"/>
        <v>7.0319137500000004E-2</v>
      </c>
      <c r="L43" s="11">
        <f t="shared" si="10"/>
        <v>0.2365877523364486</v>
      </c>
      <c r="M43">
        <f t="shared" si="20"/>
        <v>0</v>
      </c>
      <c r="N43">
        <f t="shared" si="12"/>
        <v>0</v>
      </c>
      <c r="O43" s="6">
        <f t="shared" si="13"/>
        <v>0</v>
      </c>
      <c r="P43" s="10">
        <f t="shared" si="14"/>
        <v>0</v>
      </c>
      <c r="Q43" s="10">
        <f t="shared" si="15"/>
        <v>0</v>
      </c>
    </row>
    <row r="44" spans="1:17" x14ac:dyDescent="0.55000000000000004">
      <c r="A44">
        <f t="shared" si="17"/>
        <v>445</v>
      </c>
      <c r="B44" s="2">
        <f t="shared" si="0"/>
        <v>25</v>
      </c>
      <c r="C44" s="6">
        <f t="shared" si="1"/>
        <v>77000</v>
      </c>
      <c r="D44" s="2">
        <f t="shared" si="2"/>
        <v>1379070</v>
      </c>
      <c r="E44" s="11">
        <f t="shared" si="3"/>
        <v>6.8953500000000001E-2</v>
      </c>
      <c r="F44" s="11">
        <f t="shared" si="4"/>
        <v>0.23199308411214956</v>
      </c>
      <c r="G44" s="10">
        <f t="shared" si="18"/>
        <v>8.0097087378640852E-2</v>
      </c>
      <c r="H44">
        <f t="shared" si="19"/>
        <v>15</v>
      </c>
      <c r="I44">
        <f t="shared" si="7"/>
        <v>78525</v>
      </c>
      <c r="J44" s="6">
        <f t="shared" si="8"/>
        <v>1406382.75</v>
      </c>
      <c r="K44" s="11">
        <f t="shared" si="9"/>
        <v>7.0319137500000004E-2</v>
      </c>
      <c r="L44" s="11">
        <f t="shared" si="10"/>
        <v>0.2365877523364486</v>
      </c>
      <c r="M44">
        <f t="shared" si="20"/>
        <v>0</v>
      </c>
      <c r="N44">
        <f t="shared" si="12"/>
        <v>0</v>
      </c>
      <c r="O44" s="6">
        <f t="shared" si="13"/>
        <v>0</v>
      </c>
      <c r="P44" s="10">
        <f t="shared" si="14"/>
        <v>0</v>
      </c>
      <c r="Q44" s="10">
        <f t="shared" si="15"/>
        <v>0</v>
      </c>
    </row>
    <row r="45" spans="1:17" x14ac:dyDescent="0.55000000000000004">
      <c r="A45">
        <f t="shared" si="17"/>
        <v>450</v>
      </c>
      <c r="B45" s="2">
        <f t="shared" si="0"/>
        <v>30</v>
      </c>
      <c r="C45" s="6">
        <f t="shared" si="1"/>
        <v>92400</v>
      </c>
      <c r="D45" s="2">
        <f t="shared" si="2"/>
        <v>1654884</v>
      </c>
      <c r="E45" s="11">
        <f t="shared" si="3"/>
        <v>8.2744200000000004E-2</v>
      </c>
      <c r="F45" s="11">
        <f t="shared" si="4"/>
        <v>0.27839170093457943</v>
      </c>
      <c r="G45" s="10">
        <f t="shared" si="18"/>
        <v>9.2233009708737823E-2</v>
      </c>
      <c r="H45">
        <f t="shared" si="19"/>
        <v>15</v>
      </c>
      <c r="I45">
        <f t="shared" si="7"/>
        <v>78525</v>
      </c>
      <c r="J45" s="6">
        <f t="shared" si="8"/>
        <v>1406382.75</v>
      </c>
      <c r="K45" s="11">
        <f t="shared" si="9"/>
        <v>7.0319137500000004E-2</v>
      </c>
      <c r="L45" s="11">
        <f t="shared" si="10"/>
        <v>0.2365877523364486</v>
      </c>
      <c r="M45">
        <f t="shared" si="20"/>
        <v>0</v>
      </c>
      <c r="N45">
        <f t="shared" si="12"/>
        <v>0</v>
      </c>
      <c r="O45" s="6">
        <f t="shared" si="13"/>
        <v>0</v>
      </c>
      <c r="P45" s="10">
        <f t="shared" si="14"/>
        <v>0</v>
      </c>
      <c r="Q45" s="10">
        <f t="shared" si="15"/>
        <v>0</v>
      </c>
    </row>
    <row r="46" spans="1:17" x14ac:dyDescent="0.55000000000000004">
      <c r="A46">
        <f t="shared" si="17"/>
        <v>455</v>
      </c>
      <c r="B46" s="2">
        <f t="shared" si="0"/>
        <v>35</v>
      </c>
      <c r="C46" s="6">
        <f t="shared" si="1"/>
        <v>107800</v>
      </c>
      <c r="D46" s="2">
        <f t="shared" si="2"/>
        <v>1930698</v>
      </c>
      <c r="E46" s="11">
        <f t="shared" si="3"/>
        <v>9.6534900000000007E-2</v>
      </c>
      <c r="F46" s="11">
        <f t="shared" si="4"/>
        <v>0.32479031775700934</v>
      </c>
      <c r="G46" s="10">
        <f t="shared" si="18"/>
        <v>0.10436893203883502</v>
      </c>
      <c r="H46">
        <f t="shared" si="19"/>
        <v>15</v>
      </c>
      <c r="I46">
        <f t="shared" si="7"/>
        <v>78525</v>
      </c>
      <c r="J46" s="6">
        <f t="shared" si="8"/>
        <v>1406382.75</v>
      </c>
      <c r="K46" s="11">
        <f t="shared" si="9"/>
        <v>7.0319137500000004E-2</v>
      </c>
      <c r="L46" s="11">
        <f t="shared" si="10"/>
        <v>0.2365877523364486</v>
      </c>
      <c r="M46">
        <f t="shared" si="20"/>
        <v>0</v>
      </c>
      <c r="N46">
        <f t="shared" si="12"/>
        <v>0</v>
      </c>
      <c r="O46" s="6">
        <f t="shared" si="13"/>
        <v>0</v>
      </c>
      <c r="P46" s="10">
        <f t="shared" si="14"/>
        <v>0</v>
      </c>
      <c r="Q46" s="10">
        <f t="shared" si="15"/>
        <v>0</v>
      </c>
    </row>
    <row r="47" spans="1:17" x14ac:dyDescent="0.55000000000000004">
      <c r="A47">
        <f t="shared" si="17"/>
        <v>460</v>
      </c>
      <c r="B47" s="2">
        <f t="shared" si="0"/>
        <v>40</v>
      </c>
      <c r="C47" s="6">
        <f t="shared" si="1"/>
        <v>123200</v>
      </c>
      <c r="D47" s="2">
        <f t="shared" si="2"/>
        <v>2206512</v>
      </c>
      <c r="E47" s="11">
        <f t="shared" si="3"/>
        <v>0.1103256</v>
      </c>
      <c r="F47" s="11">
        <f t="shared" si="4"/>
        <v>0.37118893457943924</v>
      </c>
      <c r="G47" s="10">
        <f t="shared" si="18"/>
        <v>0.11650485436893199</v>
      </c>
      <c r="H47">
        <f t="shared" si="19"/>
        <v>15</v>
      </c>
      <c r="I47">
        <f t="shared" si="7"/>
        <v>78525</v>
      </c>
      <c r="J47" s="6">
        <f t="shared" si="8"/>
        <v>1406382.75</v>
      </c>
      <c r="K47" s="11">
        <f t="shared" si="9"/>
        <v>7.0319137500000004E-2</v>
      </c>
      <c r="L47" s="11">
        <f t="shared" si="10"/>
        <v>0.2365877523364486</v>
      </c>
      <c r="M47">
        <f t="shared" si="20"/>
        <v>0</v>
      </c>
      <c r="N47">
        <f t="shared" si="12"/>
        <v>0</v>
      </c>
      <c r="O47" s="6">
        <f t="shared" si="13"/>
        <v>0</v>
      </c>
      <c r="P47" s="10">
        <f t="shared" si="14"/>
        <v>0</v>
      </c>
      <c r="Q47" s="10">
        <f t="shared" si="15"/>
        <v>0</v>
      </c>
    </row>
    <row r="48" spans="1:17" x14ac:dyDescent="0.55000000000000004">
      <c r="A48">
        <f t="shared" si="17"/>
        <v>465</v>
      </c>
      <c r="B48" s="2">
        <f t="shared" si="0"/>
        <v>45</v>
      </c>
      <c r="C48" s="6">
        <f t="shared" si="1"/>
        <v>138600</v>
      </c>
      <c r="D48" s="2">
        <f t="shared" si="2"/>
        <v>2482326</v>
      </c>
      <c r="E48" s="11">
        <f t="shared" si="3"/>
        <v>0.1241163</v>
      </c>
      <c r="F48" s="11">
        <f t="shared" si="4"/>
        <v>0.41758755140186915</v>
      </c>
      <c r="G48" s="10">
        <f t="shared" si="18"/>
        <v>0.12864077669902918</v>
      </c>
      <c r="H48">
        <f t="shared" si="19"/>
        <v>15</v>
      </c>
      <c r="I48">
        <f t="shared" si="7"/>
        <v>78525</v>
      </c>
      <c r="J48" s="6">
        <f t="shared" si="8"/>
        <v>1406382.75</v>
      </c>
      <c r="K48" s="11">
        <f t="shared" si="9"/>
        <v>7.0319137500000004E-2</v>
      </c>
      <c r="L48" s="11">
        <f t="shared" si="10"/>
        <v>0.2365877523364486</v>
      </c>
      <c r="M48">
        <f t="shared" si="20"/>
        <v>0</v>
      </c>
      <c r="N48">
        <f t="shared" si="12"/>
        <v>0</v>
      </c>
      <c r="O48" s="6">
        <f t="shared" si="13"/>
        <v>0</v>
      </c>
      <c r="P48" s="10">
        <f t="shared" si="14"/>
        <v>0</v>
      </c>
      <c r="Q48" s="10">
        <f t="shared" si="15"/>
        <v>0</v>
      </c>
    </row>
    <row r="49" spans="1:17" x14ac:dyDescent="0.55000000000000004">
      <c r="A49">
        <f t="shared" si="17"/>
        <v>470</v>
      </c>
      <c r="B49" s="2">
        <f t="shared" si="0"/>
        <v>50</v>
      </c>
      <c r="C49" s="6">
        <f t="shared" si="1"/>
        <v>154000</v>
      </c>
      <c r="D49" s="2">
        <f t="shared" si="2"/>
        <v>2758140</v>
      </c>
      <c r="E49" s="11">
        <f t="shared" si="3"/>
        <v>0.137907</v>
      </c>
      <c r="F49" s="11">
        <f t="shared" si="4"/>
        <v>0.46398616822429911</v>
      </c>
      <c r="G49" s="10">
        <f t="shared" si="18"/>
        <v>0.14077669902912615</v>
      </c>
      <c r="H49">
        <f t="shared" si="19"/>
        <v>15</v>
      </c>
      <c r="I49">
        <f t="shared" si="7"/>
        <v>78525</v>
      </c>
      <c r="J49" s="6">
        <f t="shared" si="8"/>
        <v>1406382.75</v>
      </c>
      <c r="K49" s="11">
        <f t="shared" si="9"/>
        <v>7.0319137500000004E-2</v>
      </c>
      <c r="L49" s="11">
        <f t="shared" si="10"/>
        <v>0.2365877523364486</v>
      </c>
      <c r="M49">
        <f t="shared" si="20"/>
        <v>0</v>
      </c>
      <c r="N49">
        <f t="shared" si="12"/>
        <v>0</v>
      </c>
      <c r="O49" s="6">
        <f t="shared" si="13"/>
        <v>0</v>
      </c>
      <c r="P49" s="10">
        <f t="shared" si="14"/>
        <v>0</v>
      </c>
      <c r="Q49" s="10">
        <f t="shared" si="15"/>
        <v>0</v>
      </c>
    </row>
    <row r="50" spans="1:17" x14ac:dyDescent="0.55000000000000004">
      <c r="A50">
        <f t="shared" si="17"/>
        <v>475</v>
      </c>
      <c r="B50" s="2">
        <f t="shared" si="0"/>
        <v>55</v>
      </c>
      <c r="C50" s="6">
        <f t="shared" si="1"/>
        <v>169400</v>
      </c>
      <c r="D50" s="2">
        <f t="shared" si="2"/>
        <v>3033954</v>
      </c>
      <c r="E50" s="11">
        <f t="shared" si="3"/>
        <v>0.15169769999999999</v>
      </c>
      <c r="F50" s="11">
        <f t="shared" si="4"/>
        <v>0.51038478504672891</v>
      </c>
      <c r="G50" s="10">
        <f t="shared" si="18"/>
        <v>0.15291262135922334</v>
      </c>
      <c r="H50">
        <f t="shared" si="19"/>
        <v>15</v>
      </c>
      <c r="I50">
        <f t="shared" si="7"/>
        <v>78525</v>
      </c>
      <c r="J50" s="6">
        <f t="shared" si="8"/>
        <v>1406382.75</v>
      </c>
      <c r="K50" s="11">
        <f t="shared" si="9"/>
        <v>7.0319137500000004E-2</v>
      </c>
      <c r="L50" s="11">
        <f t="shared" si="10"/>
        <v>0.2365877523364486</v>
      </c>
      <c r="M50">
        <f t="shared" si="20"/>
        <v>0</v>
      </c>
      <c r="N50">
        <f t="shared" si="12"/>
        <v>0</v>
      </c>
      <c r="O50" s="6">
        <f t="shared" si="13"/>
        <v>0</v>
      </c>
      <c r="P50" s="10">
        <f t="shared" si="14"/>
        <v>0</v>
      </c>
      <c r="Q50" s="10">
        <f t="shared" si="15"/>
        <v>0</v>
      </c>
    </row>
    <row r="51" spans="1:17" x14ac:dyDescent="0.55000000000000004">
      <c r="A51">
        <f t="shared" si="17"/>
        <v>480</v>
      </c>
      <c r="B51" s="2">
        <f t="shared" si="0"/>
        <v>60</v>
      </c>
      <c r="C51" s="6">
        <f t="shared" si="1"/>
        <v>184800</v>
      </c>
      <c r="D51" s="2">
        <f t="shared" si="2"/>
        <v>3309768</v>
      </c>
      <c r="E51" s="11">
        <f t="shared" si="3"/>
        <v>0.16548840000000001</v>
      </c>
      <c r="F51" s="11">
        <f t="shared" si="4"/>
        <v>0.55678340186915887</v>
      </c>
      <c r="G51" s="10">
        <f t="shared" si="18"/>
        <v>0.16504854368932032</v>
      </c>
      <c r="H51">
        <f t="shared" si="19"/>
        <v>15</v>
      </c>
      <c r="I51">
        <f t="shared" si="7"/>
        <v>78525</v>
      </c>
      <c r="J51" s="6">
        <f t="shared" si="8"/>
        <v>1406382.75</v>
      </c>
      <c r="K51" s="11">
        <f t="shared" si="9"/>
        <v>7.0319137500000004E-2</v>
      </c>
      <c r="L51" s="11">
        <f t="shared" si="10"/>
        <v>0.2365877523364486</v>
      </c>
      <c r="M51">
        <f t="shared" si="20"/>
        <v>0</v>
      </c>
      <c r="N51">
        <f t="shared" si="12"/>
        <v>0</v>
      </c>
      <c r="O51" s="6">
        <f t="shared" si="13"/>
        <v>0</v>
      </c>
      <c r="P51" s="10">
        <f t="shared" si="14"/>
        <v>0</v>
      </c>
      <c r="Q51" s="10">
        <f t="shared" si="15"/>
        <v>0</v>
      </c>
    </row>
    <row r="52" spans="1:17" x14ac:dyDescent="0.55000000000000004">
      <c r="A52">
        <f t="shared" si="17"/>
        <v>485</v>
      </c>
      <c r="B52" s="2">
        <f t="shared" si="0"/>
        <v>65</v>
      </c>
      <c r="C52" s="6">
        <f t="shared" si="1"/>
        <v>200200</v>
      </c>
      <c r="D52" s="2">
        <f t="shared" si="2"/>
        <v>3585582</v>
      </c>
      <c r="E52" s="11">
        <f t="shared" si="3"/>
        <v>0.1792791</v>
      </c>
      <c r="F52" s="11">
        <f t="shared" si="4"/>
        <v>0.60318201869158872</v>
      </c>
      <c r="G52" s="10">
        <f t="shared" si="18"/>
        <v>0.17718446601941751</v>
      </c>
      <c r="H52">
        <f t="shared" si="19"/>
        <v>15</v>
      </c>
      <c r="I52">
        <f t="shared" si="7"/>
        <v>78525</v>
      </c>
      <c r="J52" s="6">
        <f t="shared" si="8"/>
        <v>1406382.75</v>
      </c>
      <c r="K52" s="11">
        <f t="shared" si="9"/>
        <v>7.0319137500000004E-2</v>
      </c>
      <c r="L52" s="11">
        <f t="shared" si="10"/>
        <v>0.2365877523364486</v>
      </c>
      <c r="M52">
        <f t="shared" si="20"/>
        <v>0</v>
      </c>
      <c r="N52">
        <f t="shared" si="12"/>
        <v>0</v>
      </c>
      <c r="O52" s="6">
        <f t="shared" si="13"/>
        <v>0</v>
      </c>
      <c r="P52" s="10">
        <f t="shared" si="14"/>
        <v>0</v>
      </c>
      <c r="Q52" s="10">
        <f t="shared" si="15"/>
        <v>0</v>
      </c>
    </row>
    <row r="53" spans="1:17" x14ac:dyDescent="0.55000000000000004">
      <c r="A53">
        <f t="shared" si="17"/>
        <v>490</v>
      </c>
      <c r="B53" s="2">
        <f t="shared" si="0"/>
        <v>70</v>
      </c>
      <c r="C53" s="6">
        <f t="shared" si="1"/>
        <v>215600</v>
      </c>
      <c r="D53" s="2">
        <f t="shared" si="2"/>
        <v>3861396</v>
      </c>
      <c r="E53" s="11">
        <f t="shared" si="3"/>
        <v>0.19306980000000001</v>
      </c>
      <c r="F53" s="11">
        <f t="shared" si="4"/>
        <v>0.64958063551401868</v>
      </c>
      <c r="G53" s="10">
        <f t="shared" si="18"/>
        <v>0.18932038834951448</v>
      </c>
      <c r="H53">
        <f t="shared" si="19"/>
        <v>15</v>
      </c>
      <c r="I53">
        <f t="shared" si="7"/>
        <v>78525</v>
      </c>
      <c r="J53" s="6">
        <f t="shared" si="8"/>
        <v>1406382.75</v>
      </c>
      <c r="K53" s="11">
        <f t="shared" si="9"/>
        <v>7.0319137500000004E-2</v>
      </c>
      <c r="L53" s="11">
        <f t="shared" si="10"/>
        <v>0.2365877523364486</v>
      </c>
      <c r="M53">
        <f t="shared" si="20"/>
        <v>0</v>
      </c>
      <c r="N53">
        <f t="shared" si="12"/>
        <v>0</v>
      </c>
      <c r="O53" s="6">
        <f t="shared" si="13"/>
        <v>0</v>
      </c>
      <c r="P53" s="10">
        <f t="shared" si="14"/>
        <v>0</v>
      </c>
      <c r="Q53" s="10">
        <f t="shared" si="15"/>
        <v>0</v>
      </c>
    </row>
    <row r="54" spans="1:17" x14ac:dyDescent="0.55000000000000004">
      <c r="A54">
        <f t="shared" si="17"/>
        <v>495</v>
      </c>
      <c r="B54" s="2">
        <f t="shared" si="0"/>
        <v>75</v>
      </c>
      <c r="C54" s="6">
        <f t="shared" si="1"/>
        <v>231000</v>
      </c>
      <c r="D54" s="2">
        <f t="shared" si="2"/>
        <v>4137210</v>
      </c>
      <c r="E54" s="11">
        <f t="shared" si="3"/>
        <v>0.2068605</v>
      </c>
      <c r="F54" s="11">
        <f t="shared" si="4"/>
        <v>0.69597925233644864</v>
      </c>
      <c r="G54" s="10">
        <f t="shared" si="18"/>
        <v>0.20145631067961167</v>
      </c>
      <c r="H54">
        <f t="shared" si="19"/>
        <v>15</v>
      </c>
      <c r="I54">
        <f t="shared" si="7"/>
        <v>78525</v>
      </c>
      <c r="J54" s="6">
        <f t="shared" si="8"/>
        <v>1406382.75</v>
      </c>
      <c r="K54" s="11">
        <f t="shared" si="9"/>
        <v>7.0319137500000004E-2</v>
      </c>
      <c r="L54" s="11">
        <f t="shared" si="10"/>
        <v>0.2365877523364486</v>
      </c>
      <c r="M54">
        <f t="shared" si="20"/>
        <v>0</v>
      </c>
      <c r="N54">
        <f t="shared" si="12"/>
        <v>0</v>
      </c>
      <c r="O54" s="6">
        <f t="shared" si="13"/>
        <v>0</v>
      </c>
      <c r="P54" s="10">
        <f t="shared" si="14"/>
        <v>0</v>
      </c>
      <c r="Q54" s="10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Escamilla</dc:creator>
  <cp:lastModifiedBy>romel aldair</cp:lastModifiedBy>
  <dcterms:created xsi:type="dcterms:W3CDTF">2023-05-03T16:41:06Z</dcterms:created>
  <dcterms:modified xsi:type="dcterms:W3CDTF">2023-05-09T22:46:26Z</dcterms:modified>
</cp:coreProperties>
</file>