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10" yWindow="45" windowWidth="20730" windowHeight="10275" activeTab="1"/>
  </bookViews>
  <sheets>
    <sheet name="Jamaica" sheetId="1" r:id="rId1"/>
    <sheet name="St. Lucia" sheetId="2" r:id="rId2"/>
    <sheet name="Barbados" sheetId="4" r:id="rId3"/>
    <sheet name="Grenada" sheetId="3" r:id="rId4"/>
    <sheet name="Bahamas" sheetId="5" r:id="rId5"/>
    <sheet name="Turks" sheetId="6" r:id="rId6"/>
    <sheet name="Antigua" sheetId="7" r:id="rId7"/>
    <sheet name="Latin America" sheetId="9" r:id="rId8"/>
    <sheet name="Master File" sheetId="10" r:id="rId9"/>
  </sheets>
  <externalReferences>
    <externalReference r:id="rId10"/>
  </externalReferences>
  <definedNames>
    <definedName name="_xlnm._FilterDatabase" localSheetId="0" hidden="1">Jamaica!$A$6:$P$6</definedName>
    <definedName name="_xlnm._FilterDatabase" localSheetId="8" hidden="1">'Master File'!$A$1:$L$699</definedName>
    <definedName name="_xlnm._FilterDatabase" localSheetId="1" hidden="1">'St. Lucia'!$A$7:$O$125</definedName>
  </definedNames>
  <calcPr calcId="145621"/>
</workbook>
</file>

<file path=xl/calcChain.xml><?xml version="1.0" encoding="utf-8"?>
<calcChain xmlns="http://schemas.openxmlformats.org/spreadsheetml/2006/main">
  <c r="L126" i="2" l="1"/>
  <c r="K126" i="2"/>
  <c r="L125" i="2"/>
  <c r="K125" i="2"/>
  <c r="L116" i="2"/>
  <c r="L117" i="2"/>
  <c r="L118" i="2"/>
  <c r="L119" i="2"/>
  <c r="L120" i="2"/>
  <c r="L121" i="2"/>
  <c r="L122" i="2"/>
  <c r="L123" i="2"/>
  <c r="L124" i="2"/>
  <c r="K121" i="2"/>
  <c r="K122" i="2"/>
  <c r="K123" i="2"/>
  <c r="K124" i="2"/>
  <c r="L77" i="4"/>
  <c r="L78" i="4"/>
  <c r="L79" i="4"/>
  <c r="K77" i="4"/>
  <c r="K78" i="4"/>
  <c r="K79" i="4"/>
  <c r="L45" i="7"/>
  <c r="L46" i="7"/>
  <c r="L47" i="7"/>
  <c r="L48" i="7"/>
  <c r="L49" i="7"/>
  <c r="L50" i="7"/>
  <c r="L51" i="7"/>
  <c r="L52" i="7"/>
  <c r="L53" i="7"/>
  <c r="L54" i="7"/>
  <c r="K47" i="7"/>
  <c r="K48" i="7"/>
  <c r="K49" i="7"/>
  <c r="K50" i="7"/>
  <c r="K51" i="7"/>
  <c r="K52" i="7"/>
  <c r="K53" i="7"/>
  <c r="K54" i="7"/>
  <c r="L80" i="3"/>
  <c r="L81" i="3"/>
  <c r="L82" i="3"/>
  <c r="K80" i="3"/>
  <c r="K81" i="3"/>
  <c r="K82" i="3"/>
  <c r="L33" i="10" l="1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4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5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" i="10"/>
  <c r="L699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552" i="10"/>
  <c r="K553" i="10"/>
  <c r="K554" i="10"/>
  <c r="K555" i="10"/>
  <c r="K556" i="10"/>
  <c r="K557" i="10"/>
  <c r="K558" i="10"/>
  <c r="K559" i="10"/>
  <c r="K560" i="10"/>
  <c r="K561" i="10"/>
  <c r="K562" i="10"/>
  <c r="K563" i="10"/>
  <c r="K564" i="10"/>
  <c r="K565" i="10"/>
  <c r="K566" i="10"/>
  <c r="K567" i="10"/>
  <c r="K568" i="10"/>
  <c r="K569" i="10"/>
  <c r="K570" i="10"/>
  <c r="K571" i="10"/>
  <c r="K572" i="10"/>
  <c r="K573" i="10"/>
  <c r="K574" i="10"/>
  <c r="K575" i="10"/>
  <c r="K576" i="10"/>
  <c r="K577" i="10"/>
  <c r="K578" i="10"/>
  <c r="K579" i="10"/>
  <c r="K580" i="10"/>
  <c r="K581" i="10"/>
  <c r="K582" i="10"/>
  <c r="K583" i="10"/>
  <c r="K584" i="10"/>
  <c r="K585" i="10"/>
  <c r="K586" i="10"/>
  <c r="K587" i="10"/>
  <c r="K588" i="10"/>
  <c r="K589" i="10"/>
  <c r="K590" i="10"/>
  <c r="K591" i="10"/>
  <c r="K592" i="10"/>
  <c r="K593" i="10"/>
  <c r="K594" i="10"/>
  <c r="K595" i="10"/>
  <c r="K596" i="10"/>
  <c r="K597" i="10"/>
  <c r="K598" i="10"/>
  <c r="K599" i="10"/>
  <c r="K600" i="10"/>
  <c r="K601" i="10"/>
  <c r="K602" i="10"/>
  <c r="K603" i="10"/>
  <c r="K604" i="10"/>
  <c r="K605" i="10"/>
  <c r="K606" i="10"/>
  <c r="K607" i="10"/>
  <c r="K608" i="10"/>
  <c r="K609" i="10"/>
  <c r="K610" i="10"/>
  <c r="K611" i="10"/>
  <c r="K612" i="10"/>
  <c r="K613" i="10"/>
  <c r="K614" i="10"/>
  <c r="K615" i="10"/>
  <c r="K616" i="10"/>
  <c r="K617" i="10"/>
  <c r="K618" i="10"/>
  <c r="K619" i="10"/>
  <c r="K620" i="10"/>
  <c r="K621" i="10"/>
  <c r="K622" i="10"/>
  <c r="K623" i="10"/>
  <c r="K624" i="10"/>
  <c r="K625" i="10"/>
  <c r="K626" i="10"/>
  <c r="K4" i="10"/>
  <c r="K627" i="10"/>
  <c r="K628" i="10"/>
  <c r="K629" i="10"/>
  <c r="K630" i="10"/>
  <c r="K631" i="10"/>
  <c r="K632" i="10"/>
  <c r="K633" i="10"/>
  <c r="K634" i="10"/>
  <c r="K635" i="10"/>
  <c r="K636" i="10"/>
  <c r="K637" i="10"/>
  <c r="K638" i="10"/>
  <c r="K639" i="10"/>
  <c r="K640" i="10"/>
  <c r="K641" i="10"/>
  <c r="K642" i="10"/>
  <c r="K643" i="10"/>
  <c r="K644" i="10"/>
  <c r="K645" i="10"/>
  <c r="K646" i="10"/>
  <c r="K647" i="10"/>
  <c r="K648" i="10"/>
  <c r="K649" i="10"/>
  <c r="K650" i="10"/>
  <c r="K651" i="10"/>
  <c r="K652" i="10"/>
  <c r="K653" i="10"/>
  <c r="K654" i="10"/>
  <c r="K655" i="10"/>
  <c r="K656" i="10"/>
  <c r="K657" i="10"/>
  <c r="K658" i="10"/>
  <c r="K659" i="10"/>
  <c r="K660" i="10"/>
  <c r="K661" i="10"/>
  <c r="K662" i="10"/>
  <c r="K663" i="10"/>
  <c r="K664" i="10"/>
  <c r="K665" i="10"/>
  <c r="K666" i="10"/>
  <c r="K667" i="10"/>
  <c r="K668" i="10"/>
  <c r="K669" i="10"/>
  <c r="K670" i="10"/>
  <c r="K5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K697" i="10"/>
  <c r="K698" i="10"/>
  <c r="K6" i="10"/>
  <c r="K699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4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5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" i="10"/>
  <c r="J699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4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5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" i="10"/>
  <c r="I699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4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5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" i="10"/>
  <c r="H699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4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5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" i="10"/>
  <c r="G699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4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5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" i="10"/>
  <c r="F699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4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5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" i="10"/>
  <c r="E699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F32" i="10"/>
  <c r="G32" i="10"/>
  <c r="H32" i="10"/>
  <c r="I32" i="10"/>
  <c r="J32" i="10"/>
  <c r="K32" i="10"/>
  <c r="L32" i="10"/>
  <c r="K120" i="2" l="1"/>
  <c r="K119" i="2" l="1"/>
  <c r="K118" i="2"/>
  <c r="K117" i="2"/>
  <c r="K116" i="2"/>
  <c r="L76" i="4"/>
  <c r="K76" i="4"/>
  <c r="L114" i="2" l="1"/>
  <c r="L115" i="2"/>
  <c r="K115" i="2"/>
  <c r="K114" i="2"/>
  <c r="K46" i="7" l="1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O48" i="7"/>
  <c r="O47" i="7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L8" i="2"/>
  <c r="K8" i="2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L8" i="4"/>
  <c r="K8" i="4"/>
  <c r="N16" i="4"/>
  <c r="N17" i="4"/>
  <c r="N18" i="4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L8" i="3"/>
  <c r="K8" i="3"/>
  <c r="P42" i="3"/>
  <c r="N42" i="3"/>
  <c r="O42" i="3" s="1"/>
  <c r="P23" i="3"/>
  <c r="N23" i="3"/>
  <c r="O23" i="3" s="1"/>
  <c r="P25" i="3"/>
  <c r="N25" i="3"/>
  <c r="O25" i="3" s="1"/>
  <c r="N92" i="3" l="1"/>
  <c r="O92" i="3" s="1"/>
  <c r="N53" i="3"/>
  <c r="O53" i="3" s="1"/>
  <c r="N27" i="3"/>
  <c r="O27" i="3" s="1"/>
  <c r="N21" i="3"/>
  <c r="O21" i="3" s="1"/>
  <c r="N70" i="3"/>
  <c r="O70" i="3" s="1"/>
  <c r="N68" i="3"/>
  <c r="O68" i="3" s="1"/>
  <c r="N19" i="3"/>
  <c r="O19" i="3" s="1"/>
  <c r="N29" i="3"/>
  <c r="O29" i="3" s="1"/>
  <c r="N11" i="3"/>
  <c r="O11" i="3" s="1"/>
  <c r="N26" i="3"/>
  <c r="O26" i="3" s="1"/>
  <c r="N28" i="3"/>
  <c r="O28" i="3" s="1"/>
  <c r="N59" i="3"/>
  <c r="O59" i="3" s="1"/>
  <c r="N48" i="3"/>
  <c r="O48" i="3" s="1"/>
  <c r="N35" i="3"/>
  <c r="O35" i="3" s="1"/>
  <c r="N34" i="3"/>
  <c r="O34" i="3" s="1"/>
  <c r="N93" i="3"/>
  <c r="O93" i="3" s="1"/>
  <c r="N36" i="3"/>
  <c r="O36" i="3" s="1"/>
  <c r="N94" i="3"/>
  <c r="O94" i="3" s="1"/>
  <c r="N32" i="3"/>
  <c r="O32" i="3" s="1"/>
  <c r="N95" i="3"/>
  <c r="O95" i="3" s="1"/>
  <c r="N31" i="3"/>
  <c r="O31" i="3" s="1"/>
  <c r="N96" i="3"/>
  <c r="O96" i="3" s="1"/>
  <c r="N33" i="3"/>
  <c r="O33" i="3" s="1"/>
  <c r="N97" i="3"/>
  <c r="O97" i="3" s="1"/>
  <c r="N30" i="3"/>
  <c r="O30" i="3" s="1"/>
  <c r="N98" i="3"/>
  <c r="O98" i="3" s="1"/>
  <c r="N37" i="3"/>
  <c r="O37" i="3" s="1"/>
  <c r="N99" i="3"/>
  <c r="O99" i="3" s="1"/>
  <c r="N39" i="3"/>
  <c r="O39" i="3" s="1"/>
  <c r="N100" i="3"/>
  <c r="O100" i="3" s="1"/>
  <c r="N41" i="3"/>
  <c r="O41" i="3" s="1"/>
  <c r="N101" i="3"/>
  <c r="O101" i="3" s="1"/>
  <c r="N40" i="3"/>
  <c r="O40" i="3" s="1"/>
  <c r="N102" i="3"/>
  <c r="O102" i="3" s="1"/>
  <c r="N38" i="3"/>
  <c r="O38" i="3" s="1"/>
  <c r="N103" i="3"/>
  <c r="O103" i="3" s="1"/>
  <c r="N104" i="3"/>
  <c r="O104" i="3" s="1"/>
  <c r="N22" i="3"/>
  <c r="O22" i="3" s="1"/>
  <c r="N24" i="3"/>
  <c r="O24" i="3" s="1"/>
  <c r="N77" i="3"/>
  <c r="O77" i="3" s="1"/>
  <c r="N8" i="3"/>
  <c r="O8" i="3" s="1"/>
  <c r="N47" i="3"/>
  <c r="O47" i="3" s="1"/>
  <c r="N43" i="3"/>
  <c r="O43" i="3" s="1"/>
  <c r="N60" i="3"/>
  <c r="O60" i="3" s="1"/>
  <c r="N61" i="3"/>
  <c r="O61" i="3" s="1"/>
  <c r="N66" i="3"/>
  <c r="O66" i="3" s="1"/>
  <c r="N64" i="3"/>
  <c r="O64" i="3" s="1"/>
  <c r="N62" i="3"/>
  <c r="O62" i="3" s="1"/>
  <c r="N63" i="3"/>
  <c r="O63" i="3" s="1"/>
  <c r="N67" i="3"/>
  <c r="O67" i="3" s="1"/>
  <c r="N65" i="3"/>
  <c r="O65" i="3" s="1"/>
  <c r="N44" i="3"/>
  <c r="O44" i="3" s="1"/>
  <c r="N45" i="3"/>
  <c r="O45" i="3" s="1"/>
  <c r="N10" i="3"/>
  <c r="O10" i="3" s="1"/>
  <c r="N18" i="3"/>
  <c r="O18" i="3" s="1"/>
  <c r="N71" i="3"/>
  <c r="O71" i="3" s="1"/>
  <c r="N69" i="3"/>
  <c r="O69" i="3" s="1"/>
  <c r="N49" i="3"/>
  <c r="O49" i="3" s="1"/>
  <c r="N9" i="3"/>
  <c r="O9" i="3" s="1"/>
  <c r="N74" i="3"/>
  <c r="O74" i="3" s="1"/>
  <c r="N73" i="3"/>
  <c r="O73" i="3" s="1"/>
  <c r="N76" i="3"/>
  <c r="O76" i="3" s="1"/>
  <c r="N58" i="3"/>
  <c r="O58" i="3" s="1"/>
  <c r="N57" i="3"/>
  <c r="O57" i="3" s="1"/>
  <c r="N55" i="3"/>
  <c r="O55" i="3" s="1"/>
  <c r="N54" i="3"/>
  <c r="O54" i="3" s="1"/>
  <c r="N56" i="3"/>
  <c r="O56" i="3" s="1"/>
  <c r="N75" i="3"/>
  <c r="O75" i="3" s="1"/>
  <c r="N72" i="3"/>
  <c r="O72" i="3" s="1"/>
  <c r="N14" i="3"/>
  <c r="O14" i="3" s="1"/>
  <c r="N15" i="3"/>
  <c r="O15" i="3" s="1"/>
  <c r="N50" i="3"/>
  <c r="O50" i="3" s="1"/>
  <c r="N51" i="3"/>
  <c r="O51" i="3" s="1"/>
  <c r="N52" i="3"/>
  <c r="O52" i="3" s="1"/>
  <c r="N78" i="3"/>
  <c r="O78" i="3" s="1"/>
  <c r="N79" i="3"/>
  <c r="O79" i="3" s="1"/>
  <c r="N89" i="3"/>
  <c r="O89" i="3" s="1"/>
  <c r="N90" i="3"/>
  <c r="O90" i="3" s="1"/>
  <c r="N91" i="3"/>
  <c r="O91" i="3" s="1"/>
  <c r="N20" i="3"/>
  <c r="O20" i="3" s="1"/>
  <c r="N16" i="3"/>
  <c r="O16" i="3" s="1"/>
  <c r="N17" i="3"/>
  <c r="O17" i="3" s="1"/>
  <c r="N12" i="3"/>
  <c r="O12" i="3" s="1"/>
  <c r="N13" i="3"/>
  <c r="O13" i="3" s="1"/>
  <c r="N86" i="3"/>
  <c r="O86" i="3" s="1"/>
  <c r="N87" i="3"/>
  <c r="O87" i="3" s="1"/>
  <c r="N88" i="3"/>
  <c r="O88" i="3" s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89" i="3"/>
  <c r="E90" i="3"/>
  <c r="E91" i="3"/>
  <c r="E86" i="3"/>
  <c r="E87" i="3"/>
  <c r="E88" i="3"/>
  <c r="N46" i="3"/>
  <c r="O46" i="3" s="1"/>
  <c r="N77" i="6" l="1"/>
  <c r="O77" i="6" s="1"/>
  <c r="L77" i="6"/>
  <c r="M77" i="6" s="1"/>
  <c r="N76" i="6"/>
  <c r="O76" i="6" s="1"/>
  <c r="L76" i="6"/>
  <c r="M76" i="6" s="1"/>
  <c r="N75" i="6"/>
  <c r="O75" i="6" s="1"/>
  <c r="L75" i="6"/>
  <c r="M75" i="6" s="1"/>
  <c r="N74" i="6"/>
  <c r="O74" i="6" s="1"/>
  <c r="L74" i="6"/>
  <c r="M74" i="6" s="1"/>
  <c r="N73" i="6"/>
  <c r="O73" i="6" s="1"/>
  <c r="L73" i="6"/>
  <c r="M73" i="6" s="1"/>
  <c r="N67" i="6"/>
  <c r="O67" i="6" s="1"/>
  <c r="L67" i="6"/>
  <c r="M67" i="6" s="1"/>
  <c r="N66" i="6"/>
  <c r="O66" i="6" s="1"/>
  <c r="L66" i="6"/>
  <c r="M66" i="6" s="1"/>
  <c r="N65" i="6"/>
  <c r="O65" i="6" s="1"/>
  <c r="L65" i="6"/>
  <c r="M65" i="6" s="1"/>
  <c r="N64" i="6"/>
  <c r="O64" i="6" s="1"/>
  <c r="L64" i="6"/>
  <c r="M64" i="6" s="1"/>
  <c r="N63" i="6"/>
  <c r="O63" i="6" s="1"/>
  <c r="L63" i="6"/>
  <c r="M63" i="6" s="1"/>
  <c r="N62" i="6"/>
  <c r="O62" i="6" s="1"/>
  <c r="L62" i="6"/>
  <c r="M62" i="6" s="1"/>
  <c r="N61" i="6"/>
  <c r="O61" i="6" s="1"/>
  <c r="L61" i="6"/>
  <c r="M61" i="6" s="1"/>
  <c r="N60" i="6"/>
  <c r="O60" i="6" s="1"/>
  <c r="L60" i="6"/>
  <c r="M60" i="6" s="1"/>
  <c r="N59" i="6"/>
  <c r="O59" i="6" s="1"/>
  <c r="L59" i="6"/>
  <c r="M59" i="6" s="1"/>
  <c r="N58" i="6"/>
  <c r="O58" i="6" s="1"/>
  <c r="L58" i="6"/>
  <c r="M58" i="6" s="1"/>
  <c r="N57" i="6"/>
  <c r="O57" i="6" s="1"/>
  <c r="L57" i="6"/>
  <c r="M57" i="6" s="1"/>
  <c r="N56" i="6"/>
  <c r="O56" i="6" s="1"/>
  <c r="L56" i="6"/>
  <c r="M56" i="6" s="1"/>
  <c r="N55" i="6"/>
  <c r="O55" i="6" s="1"/>
  <c r="L55" i="6"/>
  <c r="M55" i="6" s="1"/>
  <c r="N54" i="6"/>
  <c r="O54" i="6" s="1"/>
  <c r="L54" i="6"/>
  <c r="M54" i="6" s="1"/>
  <c r="N53" i="6"/>
  <c r="O53" i="6" s="1"/>
  <c r="L53" i="6"/>
  <c r="M53" i="6" s="1"/>
  <c r="N52" i="6"/>
  <c r="O52" i="6" s="1"/>
  <c r="L52" i="6"/>
  <c r="M52" i="6" s="1"/>
  <c r="N51" i="6"/>
  <c r="O51" i="6" s="1"/>
  <c r="L51" i="6"/>
  <c r="M51" i="6" s="1"/>
  <c r="N50" i="6"/>
  <c r="O50" i="6" s="1"/>
  <c r="L50" i="6"/>
  <c r="M50" i="6" s="1"/>
  <c r="N49" i="6"/>
  <c r="O49" i="6" s="1"/>
  <c r="L49" i="6"/>
  <c r="M49" i="6" s="1"/>
  <c r="N48" i="6"/>
  <c r="O48" i="6" s="1"/>
  <c r="L48" i="6"/>
  <c r="M48" i="6" s="1"/>
  <c r="N47" i="6"/>
  <c r="O47" i="6" s="1"/>
  <c r="L47" i="6"/>
  <c r="M47" i="6" s="1"/>
  <c r="N46" i="6"/>
  <c r="O46" i="6" s="1"/>
  <c r="L46" i="6"/>
  <c r="M46" i="6" s="1"/>
  <c r="N45" i="6"/>
  <c r="O45" i="6" s="1"/>
  <c r="L45" i="6"/>
  <c r="M45" i="6" s="1"/>
  <c r="N44" i="6"/>
  <c r="O44" i="6" s="1"/>
  <c r="L44" i="6"/>
  <c r="M44" i="6" s="1"/>
  <c r="N43" i="6"/>
  <c r="O43" i="6" s="1"/>
  <c r="L43" i="6"/>
  <c r="M43" i="6" s="1"/>
  <c r="N42" i="6"/>
  <c r="O42" i="6" s="1"/>
  <c r="L42" i="6"/>
  <c r="M42" i="6" s="1"/>
  <c r="N41" i="6"/>
  <c r="O41" i="6" s="1"/>
  <c r="L41" i="6"/>
  <c r="M41" i="6" s="1"/>
  <c r="N40" i="6"/>
  <c r="O40" i="6" s="1"/>
  <c r="L40" i="6"/>
  <c r="M40" i="6" s="1"/>
  <c r="N39" i="6"/>
  <c r="O39" i="6" s="1"/>
  <c r="L39" i="6"/>
  <c r="M39" i="6" s="1"/>
  <c r="N38" i="6"/>
  <c r="O38" i="6" s="1"/>
  <c r="L38" i="6"/>
  <c r="M38" i="6" s="1"/>
  <c r="N37" i="6"/>
  <c r="O37" i="6" s="1"/>
  <c r="L37" i="6"/>
  <c r="M37" i="6" s="1"/>
  <c r="N36" i="6"/>
  <c r="O36" i="6" s="1"/>
  <c r="L36" i="6"/>
  <c r="M36" i="6" s="1"/>
  <c r="N35" i="6"/>
  <c r="O35" i="6" s="1"/>
  <c r="L35" i="6"/>
  <c r="M35" i="6" s="1"/>
  <c r="N34" i="6"/>
  <c r="O34" i="6" s="1"/>
  <c r="L34" i="6"/>
  <c r="M34" i="6" s="1"/>
  <c r="N33" i="6"/>
  <c r="O33" i="6" s="1"/>
  <c r="L33" i="6"/>
  <c r="M33" i="6" s="1"/>
  <c r="N32" i="6"/>
  <c r="O32" i="6" s="1"/>
  <c r="L32" i="6"/>
  <c r="M32" i="6" s="1"/>
  <c r="N31" i="6"/>
  <c r="O31" i="6" s="1"/>
  <c r="L31" i="6"/>
  <c r="M31" i="6" s="1"/>
  <c r="N30" i="6"/>
  <c r="O30" i="6" s="1"/>
  <c r="L30" i="6"/>
  <c r="M30" i="6" s="1"/>
  <c r="N29" i="6"/>
  <c r="O29" i="6" s="1"/>
  <c r="L29" i="6"/>
  <c r="M29" i="6" s="1"/>
  <c r="N28" i="6"/>
  <c r="O28" i="6" s="1"/>
  <c r="L28" i="6"/>
  <c r="M28" i="6" s="1"/>
  <c r="N27" i="6"/>
  <c r="O27" i="6" s="1"/>
  <c r="L27" i="6"/>
  <c r="M27" i="6" s="1"/>
  <c r="N26" i="6"/>
  <c r="O26" i="6" s="1"/>
  <c r="L26" i="6"/>
  <c r="M26" i="6" s="1"/>
  <c r="N25" i="6"/>
  <c r="O25" i="6" s="1"/>
  <c r="L25" i="6"/>
  <c r="M25" i="6" s="1"/>
  <c r="N24" i="6"/>
  <c r="O24" i="6" s="1"/>
  <c r="L24" i="6"/>
  <c r="M24" i="6" s="1"/>
  <c r="N23" i="6"/>
  <c r="O23" i="6" s="1"/>
  <c r="L23" i="6"/>
  <c r="M23" i="6" s="1"/>
  <c r="N22" i="6"/>
  <c r="O22" i="6" s="1"/>
  <c r="L22" i="6"/>
  <c r="M22" i="6" s="1"/>
  <c r="N21" i="6"/>
  <c r="O21" i="6" s="1"/>
  <c r="L21" i="6"/>
  <c r="M21" i="6" s="1"/>
  <c r="N20" i="6"/>
  <c r="O20" i="6" s="1"/>
  <c r="L20" i="6"/>
  <c r="M20" i="6" s="1"/>
  <c r="N19" i="6"/>
  <c r="O19" i="6" s="1"/>
  <c r="L19" i="6"/>
  <c r="M19" i="6" s="1"/>
  <c r="N18" i="6"/>
  <c r="O18" i="6" s="1"/>
  <c r="L18" i="6"/>
  <c r="M18" i="6" s="1"/>
  <c r="N17" i="6"/>
  <c r="O17" i="6" s="1"/>
  <c r="L17" i="6"/>
  <c r="M17" i="6" s="1"/>
  <c r="N16" i="6"/>
  <c r="O16" i="6" s="1"/>
  <c r="L16" i="6"/>
  <c r="M16" i="6" s="1"/>
  <c r="N15" i="6"/>
  <c r="O15" i="6" s="1"/>
  <c r="L15" i="6"/>
  <c r="M15" i="6" s="1"/>
  <c r="N14" i="6"/>
  <c r="O14" i="6" s="1"/>
  <c r="L14" i="6"/>
  <c r="M14" i="6" s="1"/>
  <c r="N13" i="6"/>
  <c r="O13" i="6" s="1"/>
  <c r="L13" i="6"/>
  <c r="M13" i="6" s="1"/>
  <c r="N12" i="6"/>
  <c r="O12" i="6" s="1"/>
  <c r="L12" i="6"/>
  <c r="M12" i="6" s="1"/>
  <c r="N11" i="6"/>
  <c r="O11" i="6" s="1"/>
  <c r="L11" i="6"/>
  <c r="M11" i="6" s="1"/>
  <c r="N10" i="6"/>
  <c r="O10" i="6" s="1"/>
  <c r="L10" i="6"/>
  <c r="M10" i="6" s="1"/>
  <c r="N9" i="6"/>
  <c r="O9" i="6" s="1"/>
  <c r="L9" i="6"/>
  <c r="M9" i="6" s="1"/>
  <c r="N8" i="6"/>
  <c r="O8" i="6" s="1"/>
  <c r="L8" i="6"/>
  <c r="M8" i="6" s="1"/>
  <c r="L146" i="5"/>
  <c r="L145" i="5"/>
  <c r="L144" i="5"/>
  <c r="L143" i="5"/>
  <c r="L142" i="5"/>
  <c r="L141" i="5"/>
  <c r="L140" i="5"/>
  <c r="L139" i="5"/>
  <c r="M138" i="5"/>
  <c r="L129" i="5"/>
  <c r="M129" i="5" s="1"/>
  <c r="L128" i="5"/>
  <c r="M128" i="5" s="1"/>
  <c r="L127" i="5"/>
  <c r="M127" i="5" s="1"/>
  <c r="L126" i="5"/>
  <c r="M126" i="5" s="1"/>
  <c r="L125" i="5"/>
  <c r="M125" i="5" s="1"/>
  <c r="L124" i="5"/>
  <c r="M124" i="5" s="1"/>
  <c r="L123" i="5"/>
  <c r="M123" i="5" s="1"/>
  <c r="L122" i="5"/>
  <c r="M122" i="5" s="1"/>
  <c r="L121" i="5"/>
  <c r="M121" i="5" s="1"/>
  <c r="L120" i="5"/>
  <c r="M120" i="5" s="1"/>
  <c r="L119" i="5"/>
  <c r="M119" i="5" s="1"/>
  <c r="L118" i="5"/>
  <c r="M118" i="5" s="1"/>
  <c r="L117" i="5"/>
  <c r="M117" i="5" s="1"/>
  <c r="L116" i="5"/>
  <c r="M116" i="5" s="1"/>
  <c r="L115" i="5"/>
  <c r="M115" i="5" s="1"/>
  <c r="L114" i="5"/>
  <c r="M114" i="5" s="1"/>
  <c r="L113" i="5"/>
  <c r="M113" i="5" s="1"/>
  <c r="L112" i="5"/>
  <c r="M112" i="5" s="1"/>
  <c r="L111" i="5"/>
  <c r="M111" i="5" s="1"/>
  <c r="L110" i="5"/>
  <c r="M110" i="5" s="1"/>
  <c r="L109" i="5"/>
  <c r="M109" i="5" s="1"/>
  <c r="L108" i="5"/>
  <c r="M108" i="5" s="1"/>
  <c r="L107" i="5"/>
  <c r="M107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M98" i="5"/>
  <c r="L98" i="5"/>
  <c r="L97" i="5"/>
  <c r="M97" i="5" s="1"/>
  <c r="L96" i="5"/>
  <c r="M96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7" i="5"/>
  <c r="M87" i="5" s="1"/>
  <c r="L86" i="5"/>
  <c r="M86" i="5" s="1"/>
  <c r="L85" i="5"/>
  <c r="M85" i="5" s="1"/>
  <c r="M84" i="5"/>
  <c r="L84" i="5"/>
  <c r="L83" i="5"/>
  <c r="M83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2" i="5"/>
  <c r="M72" i="5" s="1"/>
  <c r="L71" i="5"/>
  <c r="M71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60" i="5"/>
  <c r="M60" i="5" s="1"/>
  <c r="L59" i="5"/>
  <c r="M59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M52" i="5"/>
  <c r="L52" i="5"/>
  <c r="L51" i="5"/>
  <c r="M51" i="5" s="1"/>
  <c r="L50" i="5"/>
  <c r="M50" i="5" s="1"/>
  <c r="L49" i="5"/>
  <c r="M49" i="5" s="1"/>
  <c r="L48" i="5"/>
  <c r="M48" i="5" s="1"/>
  <c r="L47" i="5"/>
  <c r="M47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6" i="5"/>
  <c r="M36" i="5" s="1"/>
  <c r="L35" i="5"/>
  <c r="M35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N75" i="4"/>
  <c r="O75" i="4" s="1"/>
  <c r="E75" i="4"/>
  <c r="N74" i="4"/>
  <c r="O74" i="4" s="1"/>
  <c r="E74" i="4"/>
  <c r="N73" i="4"/>
  <c r="O73" i="4" s="1"/>
  <c r="E73" i="4"/>
  <c r="N72" i="4"/>
  <c r="O72" i="4" s="1"/>
  <c r="E72" i="4"/>
  <c r="N71" i="4"/>
  <c r="O71" i="4" s="1"/>
  <c r="E71" i="4"/>
  <c r="N70" i="4"/>
  <c r="O70" i="4" s="1"/>
  <c r="E70" i="4"/>
  <c r="N69" i="4"/>
  <c r="O69" i="4" s="1"/>
  <c r="E69" i="4"/>
  <c r="N68" i="4"/>
  <c r="O68" i="4" s="1"/>
  <c r="E68" i="4"/>
  <c r="N67" i="4"/>
  <c r="O67" i="4" s="1"/>
  <c r="E67" i="4"/>
  <c r="N66" i="4"/>
  <c r="O66" i="4" s="1"/>
  <c r="E66" i="4"/>
  <c r="N65" i="4"/>
  <c r="O65" i="4" s="1"/>
  <c r="E65" i="4"/>
  <c r="N64" i="4"/>
  <c r="O64" i="4" s="1"/>
  <c r="E64" i="4"/>
  <c r="N63" i="4"/>
  <c r="O63" i="4" s="1"/>
  <c r="E63" i="4"/>
  <c r="N62" i="4"/>
  <c r="O62" i="4" s="1"/>
  <c r="E62" i="4"/>
  <c r="N61" i="4"/>
  <c r="O61" i="4" s="1"/>
  <c r="E61" i="4"/>
  <c r="N60" i="4"/>
  <c r="O60" i="4" s="1"/>
  <c r="E60" i="4"/>
  <c r="N59" i="4"/>
  <c r="O59" i="4" s="1"/>
  <c r="E59" i="4"/>
  <c r="N58" i="4"/>
  <c r="O58" i="4" s="1"/>
  <c r="E58" i="4"/>
  <c r="N57" i="4"/>
  <c r="O57" i="4" s="1"/>
  <c r="E57" i="4"/>
  <c r="N56" i="4"/>
  <c r="O56" i="4" s="1"/>
  <c r="E56" i="4"/>
  <c r="N55" i="4"/>
  <c r="O55" i="4" s="1"/>
  <c r="E55" i="4"/>
  <c r="N54" i="4"/>
  <c r="O54" i="4" s="1"/>
  <c r="E54" i="4"/>
  <c r="N53" i="4"/>
  <c r="O53" i="4" s="1"/>
  <c r="E53" i="4"/>
  <c r="N52" i="4"/>
  <c r="O52" i="4" s="1"/>
  <c r="E52" i="4"/>
  <c r="N51" i="4"/>
  <c r="O51" i="4" s="1"/>
  <c r="E51" i="4"/>
  <c r="N50" i="4"/>
  <c r="O50" i="4" s="1"/>
  <c r="E50" i="4"/>
  <c r="N49" i="4"/>
  <c r="O49" i="4" s="1"/>
  <c r="E49" i="4"/>
  <c r="N48" i="4"/>
  <c r="O48" i="4" s="1"/>
  <c r="E48" i="4"/>
  <c r="N47" i="4"/>
  <c r="O47" i="4" s="1"/>
  <c r="E47" i="4"/>
  <c r="N46" i="4"/>
  <c r="O46" i="4" s="1"/>
  <c r="E46" i="4"/>
  <c r="N45" i="4"/>
  <c r="O45" i="4" s="1"/>
  <c r="E45" i="4"/>
  <c r="N44" i="4"/>
  <c r="O44" i="4" s="1"/>
  <c r="E44" i="4"/>
  <c r="N43" i="4"/>
  <c r="O43" i="4" s="1"/>
  <c r="E43" i="4"/>
  <c r="N42" i="4"/>
  <c r="O42" i="4" s="1"/>
  <c r="E42" i="4"/>
  <c r="N41" i="4"/>
  <c r="O41" i="4" s="1"/>
  <c r="E41" i="4"/>
  <c r="N40" i="4"/>
  <c r="O40" i="4" s="1"/>
  <c r="E40" i="4"/>
  <c r="N39" i="4"/>
  <c r="O39" i="4" s="1"/>
  <c r="E39" i="4"/>
  <c r="N38" i="4"/>
  <c r="O38" i="4" s="1"/>
  <c r="E38" i="4"/>
  <c r="N37" i="4"/>
  <c r="O37" i="4" s="1"/>
  <c r="E37" i="4"/>
  <c r="N36" i="4"/>
  <c r="O36" i="4" s="1"/>
  <c r="E36" i="4"/>
  <c r="N35" i="4"/>
  <c r="O35" i="4" s="1"/>
  <c r="E35" i="4"/>
  <c r="N34" i="4"/>
  <c r="O34" i="4" s="1"/>
  <c r="E34" i="4"/>
  <c r="N33" i="4"/>
  <c r="O33" i="4" s="1"/>
  <c r="E33" i="4"/>
  <c r="N32" i="4"/>
  <c r="O32" i="4" s="1"/>
  <c r="E32" i="4"/>
  <c r="N31" i="4"/>
  <c r="O31" i="4" s="1"/>
  <c r="E31" i="4"/>
  <c r="N30" i="4"/>
  <c r="O30" i="4" s="1"/>
  <c r="E30" i="4"/>
  <c r="N29" i="4"/>
  <c r="O29" i="4" s="1"/>
  <c r="E29" i="4"/>
  <c r="N28" i="4"/>
  <c r="O28" i="4" s="1"/>
  <c r="E28" i="4"/>
  <c r="N27" i="4"/>
  <c r="O27" i="4" s="1"/>
  <c r="E27" i="4"/>
  <c r="N26" i="4"/>
  <c r="O26" i="4" s="1"/>
  <c r="E26" i="4"/>
  <c r="N25" i="4"/>
  <c r="O25" i="4" s="1"/>
  <c r="E25" i="4"/>
  <c r="N24" i="4"/>
  <c r="O24" i="4" s="1"/>
  <c r="E24" i="4"/>
  <c r="N23" i="4"/>
  <c r="O23" i="4" s="1"/>
  <c r="E23" i="4"/>
  <c r="O22" i="4"/>
  <c r="N22" i="4"/>
  <c r="E22" i="4"/>
  <c r="N21" i="4"/>
  <c r="O21" i="4" s="1"/>
  <c r="E21" i="4"/>
  <c r="N20" i="4"/>
  <c r="O20" i="4" s="1"/>
  <c r="E20" i="4"/>
  <c r="N19" i="4"/>
  <c r="O19" i="4" s="1"/>
  <c r="E19" i="4"/>
  <c r="O18" i="4"/>
  <c r="E18" i="4"/>
  <c r="O17" i="4"/>
  <c r="E17" i="4"/>
  <c r="N86" i="4"/>
  <c r="O86" i="4" s="1"/>
  <c r="E86" i="4"/>
  <c r="N85" i="4"/>
  <c r="O85" i="4" s="1"/>
  <c r="E85" i="4"/>
  <c r="N84" i="4"/>
  <c r="O84" i="4" s="1"/>
  <c r="E84" i="4"/>
  <c r="N83" i="4"/>
  <c r="O83" i="4" s="1"/>
  <c r="E83" i="4"/>
  <c r="O16" i="4"/>
  <c r="E16" i="4"/>
  <c r="N15" i="4"/>
  <c r="O15" i="4" s="1"/>
  <c r="E15" i="4"/>
  <c r="N14" i="4"/>
  <c r="O14" i="4" s="1"/>
  <c r="E14" i="4"/>
  <c r="N13" i="4"/>
  <c r="O13" i="4" s="1"/>
  <c r="E13" i="4"/>
  <c r="N12" i="4"/>
  <c r="O12" i="4" s="1"/>
  <c r="E12" i="4"/>
  <c r="N11" i="4"/>
  <c r="O11" i="4" s="1"/>
  <c r="E11" i="4"/>
  <c r="N10" i="4"/>
  <c r="O10" i="4" s="1"/>
  <c r="E10" i="4"/>
  <c r="N9" i="4"/>
  <c r="O9" i="4" s="1"/>
  <c r="E9" i="4"/>
  <c r="N8" i="4"/>
  <c r="O8" i="4" s="1"/>
  <c r="E8" i="4"/>
  <c r="N113" i="2"/>
  <c r="O113" i="2" s="1"/>
  <c r="N112" i="2"/>
  <c r="O112" i="2" s="1"/>
  <c r="N111" i="2"/>
  <c r="O111" i="2" s="1"/>
  <c r="N110" i="2"/>
  <c r="O110" i="2" s="1"/>
  <c r="N109" i="2"/>
  <c r="O109" i="2" s="1"/>
  <c r="N108" i="2"/>
  <c r="O108" i="2" s="1"/>
  <c r="N107" i="2"/>
  <c r="O107" i="2" s="1"/>
  <c r="N106" i="2"/>
  <c r="O106" i="2" s="1"/>
  <c r="N105" i="2"/>
  <c r="O105" i="2" s="1"/>
  <c r="N104" i="2"/>
  <c r="O104" i="2" s="1"/>
  <c r="N103" i="2"/>
  <c r="O103" i="2" s="1"/>
  <c r="N102" i="2"/>
  <c r="O102" i="2" s="1"/>
  <c r="N101" i="2"/>
  <c r="O101" i="2" s="1"/>
  <c r="N100" i="2"/>
  <c r="O100" i="2" s="1"/>
  <c r="N99" i="2"/>
  <c r="O99" i="2" s="1"/>
  <c r="N98" i="2"/>
  <c r="O98" i="2" s="1"/>
  <c r="N97" i="2"/>
  <c r="O97" i="2" s="1"/>
  <c r="N96" i="2"/>
  <c r="O96" i="2" s="1"/>
  <c r="N95" i="2"/>
  <c r="O95" i="2" s="1"/>
  <c r="N94" i="2"/>
  <c r="O94" i="2" s="1"/>
  <c r="N93" i="2"/>
  <c r="O93" i="2" s="1"/>
  <c r="N92" i="2"/>
  <c r="O92" i="2" s="1"/>
  <c r="N91" i="2"/>
  <c r="O91" i="2" s="1"/>
  <c r="N90" i="2"/>
  <c r="O90" i="2" s="1"/>
  <c r="N89" i="2"/>
  <c r="O89" i="2" s="1"/>
  <c r="N88" i="2"/>
  <c r="O88" i="2" s="1"/>
  <c r="N87" i="2"/>
  <c r="O87" i="2" s="1"/>
  <c r="N86" i="2"/>
  <c r="O86" i="2" s="1"/>
  <c r="N85" i="2"/>
  <c r="O85" i="2" s="1"/>
  <c r="N84" i="2"/>
  <c r="O84" i="2" s="1"/>
  <c r="N83" i="2"/>
  <c r="O83" i="2" s="1"/>
  <c r="N82" i="2"/>
  <c r="O82" i="2" s="1"/>
  <c r="N81" i="2"/>
  <c r="O81" i="2" s="1"/>
  <c r="N80" i="2"/>
  <c r="O80" i="2" s="1"/>
  <c r="N79" i="2"/>
  <c r="O79" i="2" s="1"/>
  <c r="N78" i="2"/>
  <c r="O78" i="2" s="1"/>
  <c r="N77" i="2"/>
  <c r="O77" i="2" s="1"/>
  <c r="N76" i="2"/>
  <c r="O76" i="2" s="1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O58" i="2" s="1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K480" i="1" l="1"/>
  <c r="J480" i="1"/>
  <c r="J733" i="1"/>
  <c r="J732" i="1"/>
  <c r="J731" i="1"/>
  <c r="J730" i="1"/>
  <c r="J729" i="1"/>
  <c r="J726" i="1"/>
  <c r="J725" i="1"/>
  <c r="J724" i="1"/>
  <c r="J723" i="1"/>
  <c r="J727" i="1"/>
  <c r="K338" i="1"/>
  <c r="J338" i="1"/>
  <c r="K337" i="1"/>
  <c r="J337" i="1"/>
  <c r="K336" i="1"/>
  <c r="J336" i="1"/>
  <c r="K328" i="1"/>
  <c r="J328" i="1"/>
  <c r="K327" i="1"/>
  <c r="J327" i="1"/>
  <c r="K326" i="1"/>
  <c r="J326" i="1"/>
  <c r="K681" i="1"/>
  <c r="J681" i="1"/>
  <c r="K680" i="1"/>
  <c r="J680" i="1"/>
  <c r="J678" i="1"/>
  <c r="K676" i="1"/>
  <c r="J676" i="1"/>
  <c r="K675" i="1"/>
  <c r="J675" i="1"/>
  <c r="J673" i="1"/>
  <c r="K671" i="1"/>
  <c r="J671" i="1"/>
  <c r="K670" i="1"/>
  <c r="J670" i="1"/>
  <c r="J668" i="1"/>
  <c r="K666" i="1"/>
  <c r="J666" i="1"/>
  <c r="K665" i="1"/>
  <c r="J665" i="1"/>
  <c r="J663" i="1"/>
  <c r="J658" i="1"/>
  <c r="K684" i="1"/>
  <c r="J684" i="1"/>
  <c r="K689" i="1"/>
  <c r="J689" i="1"/>
  <c r="K468" i="1" l="1"/>
  <c r="K470" i="1"/>
  <c r="J470" i="1"/>
  <c r="K464" i="1"/>
  <c r="J467" i="1"/>
  <c r="J466" i="1"/>
  <c r="J465" i="1"/>
  <c r="J464" i="1"/>
  <c r="K467" i="1"/>
  <c r="K466" i="1"/>
  <c r="K465" i="1"/>
  <c r="K463" i="1"/>
  <c r="J463" i="1"/>
  <c r="K462" i="1"/>
  <c r="J462" i="1"/>
  <c r="K742" i="1"/>
  <c r="J742" i="1"/>
  <c r="K739" i="1"/>
  <c r="J739" i="1"/>
  <c r="K741" i="1"/>
  <c r="J741" i="1"/>
  <c r="K740" i="1"/>
  <c r="J740" i="1"/>
  <c r="K738" i="1"/>
  <c r="J738" i="1"/>
  <c r="K695" i="1"/>
  <c r="J695" i="1"/>
  <c r="K692" i="1"/>
  <c r="J692" i="1"/>
  <c r="K694" i="1"/>
  <c r="K693" i="1"/>
  <c r="J693" i="1"/>
  <c r="J694" i="1"/>
  <c r="K691" i="1"/>
  <c r="J691" i="1"/>
  <c r="K720" i="1"/>
  <c r="J720" i="1"/>
  <c r="K719" i="1"/>
  <c r="J719" i="1"/>
  <c r="J362" i="1"/>
  <c r="J361" i="1"/>
  <c r="J366" i="1"/>
  <c r="K461" i="1"/>
  <c r="J461" i="1"/>
  <c r="K459" i="1"/>
  <c r="J459" i="1"/>
  <c r="K457" i="1"/>
  <c r="J457" i="1"/>
  <c r="K456" i="1"/>
  <c r="J456" i="1"/>
  <c r="K460" i="1"/>
  <c r="J460" i="1"/>
  <c r="K458" i="1"/>
  <c r="J458" i="1"/>
  <c r="K421" i="1" l="1"/>
  <c r="J421" i="1"/>
  <c r="K428" i="1"/>
  <c r="J428" i="1"/>
  <c r="K446" i="1"/>
  <c r="J446" i="1"/>
  <c r="K436" i="1"/>
  <c r="J436" i="1"/>
  <c r="K339" i="1" l="1"/>
  <c r="J381" i="1"/>
  <c r="J378" i="1"/>
  <c r="J556" i="1" l="1"/>
  <c r="K555" i="1"/>
  <c r="K552" i="1"/>
  <c r="J552" i="1"/>
  <c r="J550" i="1"/>
  <c r="K549" i="1"/>
  <c r="K546" i="1"/>
  <c r="J546" i="1"/>
  <c r="K525" i="1"/>
  <c r="J525" i="1"/>
  <c r="K529" i="1" l="1"/>
  <c r="J529" i="1"/>
  <c r="K527" i="1"/>
  <c r="J527" i="1"/>
  <c r="K528" i="1"/>
  <c r="J528" i="1"/>
  <c r="K526" i="1"/>
  <c r="J526" i="1"/>
  <c r="K524" i="1"/>
  <c r="J524" i="1"/>
  <c r="K523" i="1"/>
  <c r="J523" i="1"/>
  <c r="K522" i="1"/>
  <c r="J522" i="1"/>
  <c r="J486" i="1" l="1"/>
  <c r="K486" i="1"/>
  <c r="K478" i="1"/>
  <c r="J478" i="1"/>
  <c r="P420" i="1" l="1"/>
  <c r="O420" i="1"/>
  <c r="J380" i="1"/>
  <c r="J379" i="1"/>
  <c r="J374" i="1"/>
  <c r="J372" i="1"/>
  <c r="J371" i="1"/>
  <c r="J370" i="1"/>
  <c r="J369" i="1"/>
  <c r="J367" i="1"/>
  <c r="J365" i="1"/>
  <c r="J364" i="1"/>
  <c r="K363" i="1"/>
  <c r="J363" i="1"/>
  <c r="K160" i="1"/>
  <c r="J160" i="1"/>
  <c r="K106" i="1"/>
  <c r="J106" i="1"/>
  <c r="K97" i="1"/>
  <c r="J97" i="1"/>
  <c r="K79" i="1"/>
  <c r="J79" i="1"/>
</calcChain>
</file>

<file path=xl/comments1.xml><?xml version="1.0" encoding="utf-8"?>
<comments xmlns="http://schemas.openxmlformats.org/spreadsheetml/2006/main">
  <authors>
    <author>Kim Chugani</author>
    <author>Shantell Scarlett</author>
  </authors>
  <commentList>
    <comment ref="I364" authorId="0">
      <text>
        <r>
          <rPr>
            <b/>
            <sz val="9"/>
            <color indexed="81"/>
            <rFont val="Tahoma"/>
            <family val="2"/>
          </rPr>
          <t>Kim Chugani:</t>
        </r>
        <r>
          <rPr>
            <sz val="9"/>
            <color indexed="81"/>
            <rFont val="Tahoma"/>
            <family val="2"/>
          </rPr>
          <t xml:space="preserve">
Circle B Farms</t>
        </r>
      </text>
    </comment>
    <comment ref="I368" authorId="0">
      <text>
        <r>
          <rPr>
            <b/>
            <sz val="9"/>
            <color indexed="81"/>
            <rFont val="Tahoma"/>
            <family val="2"/>
          </rPr>
          <t>Kim Chugani:</t>
        </r>
        <r>
          <rPr>
            <sz val="9"/>
            <color indexed="81"/>
            <rFont val="Tahoma"/>
            <family val="2"/>
          </rPr>
          <t xml:space="preserve">
James Bond &amp; Firefly</t>
        </r>
      </text>
    </comment>
    <comment ref="I369" authorId="0">
      <text>
        <r>
          <rPr>
            <b/>
            <sz val="9"/>
            <color indexed="81"/>
            <rFont val="Tahoma"/>
            <family val="2"/>
          </rPr>
          <t>Kim Chugani:</t>
        </r>
        <r>
          <rPr>
            <sz val="9"/>
            <color indexed="81"/>
            <rFont val="Tahoma"/>
            <family val="2"/>
          </rPr>
          <t xml:space="preserve">
Sunvalley plantation</t>
        </r>
      </text>
    </comment>
    <comment ref="C579" authorId="1">
      <text>
        <r>
          <rPr>
            <b/>
            <sz val="9"/>
            <color indexed="81"/>
            <rFont val="Tahoma"/>
            <family val="2"/>
          </rPr>
          <t>Shantell Scarlett:</t>
        </r>
        <r>
          <rPr>
            <sz val="9"/>
            <color indexed="81"/>
            <rFont val="Tahoma"/>
            <family val="2"/>
          </rPr>
          <t xml:space="preserve">
no cost</t>
        </r>
      </text>
    </comment>
    <comment ref="C590" authorId="1">
      <text>
        <r>
          <rPr>
            <b/>
            <sz val="9"/>
            <color indexed="81"/>
            <rFont val="Tahoma"/>
            <family val="2"/>
          </rPr>
          <t>Shantell Scarlett:</t>
        </r>
        <r>
          <rPr>
            <sz val="9"/>
            <color indexed="81"/>
            <rFont val="Tahoma"/>
            <family val="2"/>
          </rPr>
          <t xml:space="preserve">
no cost</t>
        </r>
      </text>
    </comment>
    <comment ref="C606" authorId="1">
      <text>
        <r>
          <rPr>
            <b/>
            <sz val="9"/>
            <color indexed="81"/>
            <rFont val="Tahoma"/>
            <family val="2"/>
          </rPr>
          <t>Shantell Scarlett:</t>
        </r>
        <r>
          <rPr>
            <sz val="9"/>
            <color indexed="81"/>
            <rFont val="Tahoma"/>
            <family val="2"/>
          </rPr>
          <t xml:space="preserve">
no cost</t>
        </r>
      </text>
    </comment>
    <comment ref="C607" authorId="1">
      <text>
        <r>
          <rPr>
            <b/>
            <sz val="9"/>
            <color indexed="81"/>
            <rFont val="Tahoma"/>
            <family val="2"/>
          </rPr>
          <t>Shantell Scarlett:</t>
        </r>
        <r>
          <rPr>
            <sz val="9"/>
            <color indexed="81"/>
            <rFont val="Tahoma"/>
            <family val="2"/>
          </rPr>
          <t xml:space="preserve">
no cost</t>
        </r>
      </text>
    </comment>
  </commentList>
</comments>
</file>

<file path=xl/comments2.xml><?xml version="1.0" encoding="utf-8"?>
<comments xmlns="http://schemas.openxmlformats.org/spreadsheetml/2006/main">
  <authors>
    <author>Camoy Waysome-Hudson</author>
  </authors>
  <commentList>
    <comment ref="C69" authorId="0">
      <text>
        <r>
          <rPr>
            <b/>
            <sz val="9"/>
            <color indexed="81"/>
            <rFont val="Tahoma"/>
            <family val="2"/>
          </rPr>
          <t>Camoy Waysome-Hudson:</t>
        </r>
        <r>
          <rPr>
            <sz val="9"/>
            <color indexed="81"/>
            <rFont val="Tahoma"/>
            <family val="2"/>
          </rPr>
          <t xml:space="preserve">
No transfer- 2 tiers</t>
        </r>
      </text>
    </comment>
  </commentList>
</comments>
</file>

<file path=xl/comments3.xml><?xml version="1.0" encoding="utf-8"?>
<comments xmlns="http://schemas.openxmlformats.org/spreadsheetml/2006/main">
  <authors>
    <author>Elena Decambre</author>
  </authors>
  <commentList>
    <comment ref="H91" authorId="0">
      <text>
        <r>
          <rPr>
            <b/>
            <sz val="9"/>
            <color indexed="81"/>
            <rFont val="Tahoma"/>
            <family val="2"/>
          </rPr>
          <t>Elena Decambre:</t>
        </r>
        <r>
          <rPr>
            <sz val="9"/>
            <color indexed="81"/>
            <rFont val="Tahoma"/>
            <family val="2"/>
          </rPr>
          <t xml:space="preserve">
Out Island Excursion (Exuma Bone Fishing)
</t>
        </r>
      </text>
    </comment>
    <comment ref="H92" authorId="0">
      <text>
        <r>
          <rPr>
            <b/>
            <sz val="9"/>
            <color indexed="81"/>
            <rFont val="Tahoma"/>
            <family val="2"/>
          </rPr>
          <t>Elena Decambre:</t>
        </r>
        <r>
          <rPr>
            <sz val="9"/>
            <color indexed="81"/>
            <rFont val="Tahoma"/>
            <family val="2"/>
          </rPr>
          <t xml:space="preserve">
Out Island Excursion (Exuma Bone Fishing)
</t>
        </r>
      </text>
    </comment>
    <comment ref="H94" authorId="0">
      <text>
        <r>
          <rPr>
            <b/>
            <sz val="9"/>
            <color indexed="81"/>
            <rFont val="Tahoma"/>
            <family val="2"/>
          </rPr>
          <t>Elena Decambre:</t>
        </r>
        <r>
          <rPr>
            <sz val="9"/>
            <color indexed="81"/>
            <rFont val="Tahoma"/>
            <family val="2"/>
          </rPr>
          <t xml:space="preserve">
Out Island Excursion (Exuma Bone Fishing)
</t>
        </r>
      </text>
    </comment>
    <comment ref="H96" authorId="0">
      <text>
        <r>
          <rPr>
            <b/>
            <sz val="9"/>
            <color indexed="81"/>
            <rFont val="Tahoma"/>
            <family val="2"/>
          </rPr>
          <t>Elena Decambre:</t>
        </r>
        <r>
          <rPr>
            <sz val="9"/>
            <color indexed="81"/>
            <rFont val="Tahoma"/>
            <family val="2"/>
          </rPr>
          <t xml:space="preserve">
Out Island Excursion (Exuma Bone Fishing)
</t>
        </r>
      </text>
    </comment>
    <comment ref="H125" authorId="0">
      <text>
        <r>
          <rPr>
            <b/>
            <sz val="9"/>
            <color indexed="81"/>
            <rFont val="Tahoma"/>
            <family val="2"/>
          </rPr>
          <t>Elena Decambre:</t>
        </r>
        <r>
          <rPr>
            <sz val="9"/>
            <color indexed="81"/>
            <rFont val="Tahoma"/>
            <family val="2"/>
          </rPr>
          <t xml:space="preserve">
Off Island Adventures</t>
        </r>
      </text>
    </comment>
    <comment ref="H127" authorId="0">
      <text>
        <r>
          <rPr>
            <b/>
            <sz val="9"/>
            <color indexed="81"/>
            <rFont val="Tahoma"/>
            <family val="2"/>
          </rPr>
          <t>Elena Decambre:</t>
        </r>
        <r>
          <rPr>
            <sz val="9"/>
            <color indexed="81"/>
            <rFont val="Tahoma"/>
            <family val="2"/>
          </rPr>
          <t xml:space="preserve">
Off Island Adventures</t>
        </r>
      </text>
    </comment>
  </commentList>
</comments>
</file>

<file path=xl/sharedStrings.xml><?xml version="1.0" encoding="utf-8"?>
<sst xmlns="http://schemas.openxmlformats.org/spreadsheetml/2006/main" count="9566" uniqueCount="1850">
  <si>
    <t>production</t>
  </si>
  <si>
    <t>Resmark Products</t>
  </si>
  <si>
    <t>ID</t>
  </si>
  <si>
    <t>Product Number</t>
  </si>
  <si>
    <t>Name</t>
  </si>
  <si>
    <t>Order Type</t>
  </si>
  <si>
    <t>Pickup Zone</t>
  </si>
  <si>
    <t>Kit/Component</t>
  </si>
  <si>
    <t>If Kit, list the componenet codes</t>
  </si>
  <si>
    <t>Supplier</t>
  </si>
  <si>
    <t>Adult Cost</t>
  </si>
  <si>
    <t>Child Cost</t>
  </si>
  <si>
    <t>Country</t>
  </si>
  <si>
    <t>5dbb5d92fd2ea2001940d83d</t>
  </si>
  <si>
    <t>Bicycle Adventure in the Blue Mountain</t>
  </si>
  <si>
    <t>3rd Party</t>
  </si>
  <si>
    <t>N</t>
  </si>
  <si>
    <t>BLUE MOUNTAIN BICYCLE TOURS LTD</t>
  </si>
  <si>
    <t>Jamaica</t>
  </si>
  <si>
    <t>5c92481cf2907452c7c74a2e</t>
  </si>
  <si>
    <t>4x4 Jeep Adventure to Mayfield Falls</t>
  </si>
  <si>
    <t>CHUKKA CARIBBEAN ADVENTURES LTD</t>
  </si>
  <si>
    <t>5b64896a03b7aa2586f43c7d</t>
  </si>
  <si>
    <t>4x4 Off-Road Adventure and Waterfall Experience at Blue Hole</t>
  </si>
  <si>
    <t>588a65d9621edaec1a1b70d6</t>
  </si>
  <si>
    <t>4x4 Scenic Off-Road Experience in Jamaica</t>
  </si>
  <si>
    <t>5b64896a03b7aa2586f43c73</t>
  </si>
  <si>
    <t>River, Rum &amp; Zipline Adventure Montego Bay</t>
  </si>
  <si>
    <t>58adeb03898514f67e6dd33f</t>
  </si>
  <si>
    <t>ATV Adventure &amp; Horseback Beach Ride Montego Bay</t>
  </si>
  <si>
    <t>588b60eb621edaec1a1b7272</t>
  </si>
  <si>
    <t>ATV Adventure &amp; Horseback Beach Ride Ocho Rios</t>
  </si>
  <si>
    <t>5bbe6cd7a704ee25aa95b0e3</t>
  </si>
  <si>
    <t>ATV Adventure Montego Bay</t>
  </si>
  <si>
    <t>596fd54472f4439421f544bb</t>
  </si>
  <si>
    <t>ATV Adventure Ocho Rios</t>
  </si>
  <si>
    <t>59b6c224d0a18245272d71dc</t>
  </si>
  <si>
    <t>ATV Adventure South Coast</t>
  </si>
  <si>
    <t>5cb0c120d0e97625b63a8ef2</t>
  </si>
  <si>
    <t>Bamboo Rafting On The Great River</t>
  </si>
  <si>
    <t>Negril</t>
  </si>
  <si>
    <t>Southcoast</t>
  </si>
  <si>
    <t>5cb0c120d0e97625b63a8ef1</t>
  </si>
  <si>
    <t>Bamboo River Rafting &amp; Countryside Experience</t>
  </si>
  <si>
    <t>59c92b7d039f941d20d704b4</t>
  </si>
  <si>
    <t>White River, Falls, Zipline &amp; Dune Buggy Experience</t>
  </si>
  <si>
    <t>588b60eb621edaec1a1b7278</t>
  </si>
  <si>
    <t>Zipline, River Tubing at Great River and Horseback Beach Ride</t>
  </si>
  <si>
    <t>596fe07c72f4439421f54503</t>
  </si>
  <si>
    <t>Chukka Transfer</t>
  </si>
  <si>
    <t>5b64896a03b7aa2586f43c7b</t>
  </si>
  <si>
    <t>Blue Hole Waterfall Swimming Experience</t>
  </si>
  <si>
    <t>5be5e60e2839042593f83523</t>
  </si>
  <si>
    <t>Dune Buggy Sandy Bay Adventure</t>
  </si>
  <si>
    <t>5b64896a03b7aa2586f43c76</t>
  </si>
  <si>
    <t>Good Hope Historical Estate Experience from Montego Bay and Falmouth</t>
  </si>
  <si>
    <t>Good Hope Historical Estate Experience from Negril/Lucea/Ocho Rios/Runaway Bay</t>
  </si>
  <si>
    <t>5b64896903b7aa2586f43c72</t>
  </si>
  <si>
    <t>Good Hope Historical Tour and Adventure Falls Experience</t>
  </si>
  <si>
    <t>Montego Bay</t>
  </si>
  <si>
    <t>All other regions</t>
  </si>
  <si>
    <t>58ae08e5898514f67e6dd364</t>
  </si>
  <si>
    <t>Horseback Ride 'N' Swim In Ocho Rios</t>
  </si>
  <si>
    <t>5be5fd2d8218de25994cf1bd</t>
  </si>
  <si>
    <t>Horseback Ride 'N' Swim Sandy Bay</t>
  </si>
  <si>
    <t>58aeeba3898514f67e6dd392</t>
  </si>
  <si>
    <t>Jungle River Tubing On The Great River</t>
  </si>
  <si>
    <t>596fd54372f4439421f544a4</t>
  </si>
  <si>
    <t>Jungle River Tubing on the White River</t>
  </si>
  <si>
    <t>58af2ae4898514f67e6dd3a6</t>
  </si>
  <si>
    <t>Mayfield Falls River Walk</t>
  </si>
  <si>
    <t>JUTA JAMAICA MANAGEMENT COMPANY LTD</t>
  </si>
  <si>
    <t>596fd54372f4439421f544a5</t>
  </si>
  <si>
    <t>Private Horseback Riding Adventure</t>
  </si>
  <si>
    <t>JUTA JAMAICA MANAGEMENT COMPANY LTD (MONTEGO BAY)</t>
  </si>
  <si>
    <t>596fd54372f4439421f544a6</t>
  </si>
  <si>
    <t>Private Horseback Riding Adventure In Ocho Rios</t>
  </si>
  <si>
    <t>JUTA JAMAICA MANAGEMENT COMPANY LTD (NEGRIL)</t>
  </si>
  <si>
    <t>58af2ae6898514f67e6dd3b2</t>
  </si>
  <si>
    <t>River Tubing and Blue Hole Experience Montego Bay</t>
  </si>
  <si>
    <t>58af2ae5898514f67e6dd3ac</t>
  </si>
  <si>
    <t>River Tubing and Blue Hole Experience Ocho Rios</t>
  </si>
  <si>
    <t>596fd54472f4439421f544a9</t>
  </si>
  <si>
    <t>Sunset Horseback Ride and Swim In Ocho Rios</t>
  </si>
  <si>
    <t>596fd54472f4439421f544a7</t>
  </si>
  <si>
    <t>Sunset Horseback Ride and Swim Montego Bay</t>
  </si>
  <si>
    <t>58af2efe898514f67e6dd3ba</t>
  </si>
  <si>
    <t>Zion Bus Line and Bob Marley Island Tour</t>
  </si>
  <si>
    <t>588b60ec621edaec1a1b727e</t>
  </si>
  <si>
    <t>Zipline, River, Falls, and Off-Road Adventure Montego Bay</t>
  </si>
  <si>
    <t>596fd54372f4439421f544a2</t>
  </si>
  <si>
    <t>Treetop Zipline, Great River River Tubing and ATV Experience Montego Bay</t>
  </si>
  <si>
    <t>5b8838168476f025bc497f6d</t>
  </si>
  <si>
    <t>Treetop Zipline, Great River River Tubing and ATV Experience Negril</t>
  </si>
  <si>
    <t>596fd54372f4439421f544a1</t>
  </si>
  <si>
    <t>Treetop ZIpline, River Tubing and Blue Hole Experience</t>
  </si>
  <si>
    <t>58af3595898514f67e6dd3d4</t>
  </si>
  <si>
    <t>Treetop Zipline and River Tubing Experience Montego Bay</t>
  </si>
  <si>
    <t>58af3596898514f67e6dd3da</t>
  </si>
  <si>
    <t>Treetop Zipline and River Tubing Experience Ocho Rios</t>
  </si>
  <si>
    <t>58af3568898514f67e6dd3ce</t>
  </si>
  <si>
    <t>Treetop Zipline Experience Ocho Rios</t>
  </si>
  <si>
    <t>5db9b9b3e894d20019326ce1</t>
  </si>
  <si>
    <t>Treetop Zipline Experience Montego Bay</t>
  </si>
  <si>
    <t>59c1776763feeb671e8801b9</t>
  </si>
  <si>
    <t>YS Falls and Treetop Zipline Highlight</t>
  </si>
  <si>
    <t>Base</t>
  </si>
  <si>
    <t>Yes</t>
  </si>
  <si>
    <t>70687Z</t>
  </si>
  <si>
    <t>70687E</t>
  </si>
  <si>
    <t>SUNCOAST INVESTMENTS LTD.</t>
  </si>
  <si>
    <t>South Coast</t>
  </si>
  <si>
    <t>70687T</t>
  </si>
  <si>
    <t>Zipline Sampler YS Falls</t>
  </si>
  <si>
    <t>70730T</t>
  </si>
  <si>
    <t>59c92bc0039f941d20d704bc</t>
  </si>
  <si>
    <t>70730Z</t>
  </si>
  <si>
    <t>70730E</t>
  </si>
  <si>
    <t>594d65ea0bf266c75999696d</t>
  </si>
  <si>
    <t>Dolphin Encounter &amp; Dunns River Falls Experience</t>
  </si>
  <si>
    <t>DOLPHIN COVE LTD</t>
  </si>
  <si>
    <t>Ocho Rios</t>
  </si>
  <si>
    <t>Boscobel</t>
  </si>
  <si>
    <t>Runaway Bay</t>
  </si>
  <si>
    <t>Falmouth</t>
  </si>
  <si>
    <t>Lucea</t>
  </si>
  <si>
    <t>595c03353eb608b165947b44</t>
  </si>
  <si>
    <t>Dolphin Encounter Ocho Rios</t>
  </si>
  <si>
    <t>595414747811c9d059207f5f</t>
  </si>
  <si>
    <t>Dolphin Royal Swim and Dunn's River Falls Experience</t>
  </si>
  <si>
    <t>595414727811c9d059207f34</t>
  </si>
  <si>
    <t>Dolphin Swim &amp; Dunns River Falls Experience</t>
  </si>
  <si>
    <t>595414747811c9d059207f53</t>
  </si>
  <si>
    <t>Dolphin Swim Ocho Rios</t>
  </si>
  <si>
    <t>595414747811c9d059207f5e</t>
  </si>
  <si>
    <t>Shark Encounter Ocho Rios</t>
  </si>
  <si>
    <t>595414747811c9d059207f60</t>
  </si>
  <si>
    <t>Dolphin Royal Swim and Beach Break Ocho Rios</t>
  </si>
  <si>
    <t>5b648af1a6ed3d258cb15701</t>
  </si>
  <si>
    <t>Dolphin Highlight Ocho Rios</t>
  </si>
  <si>
    <t>595414727811c9d059207f33</t>
  </si>
  <si>
    <t>Dolphin Highlight, Shark Show and Stingray Experience Ocho Rios</t>
  </si>
  <si>
    <t>595414717811c9d059207f1f</t>
  </si>
  <si>
    <t>Dolphin Highlight and Dunn's River Falls Tour</t>
  </si>
  <si>
    <t>59a4529dde64ec01100f12c2</t>
  </si>
  <si>
    <t>Dune Buggy Adventure Ocho Rios (Double)</t>
  </si>
  <si>
    <t>59a4529bde64ec01100f12a7</t>
  </si>
  <si>
    <t>Secret River &amp; Dolphin Encounter Ocho Rios</t>
  </si>
  <si>
    <t>5dbafa5c590ba7001943a2c7</t>
  </si>
  <si>
    <t>Secret River &amp; Historical Great House Tour Ocho Rios</t>
  </si>
  <si>
    <t>59a4529dde64ec01100f12b4</t>
  </si>
  <si>
    <t>Secret River and Jitney Ride Ocho Rios</t>
  </si>
  <si>
    <t>59a4529dde64ec01100f12b5</t>
  </si>
  <si>
    <t>Wonders of Jamaica ATV, Dune Buggy and Camel Ride</t>
  </si>
  <si>
    <t>5dbafa5c590ba7001943a220</t>
  </si>
  <si>
    <t>ATV Off-Road Adventure and Secret River Tour Ocho Rios</t>
  </si>
  <si>
    <t>59a4529cde64ec01100f12a8</t>
  </si>
  <si>
    <t>Taste of Jamaica Cooking Class and Estate Tour</t>
  </si>
  <si>
    <t>594d65ea0bf266c759996971</t>
  </si>
  <si>
    <t>Dolphin Royal Swim and Beach Break Lucea</t>
  </si>
  <si>
    <t>DOLPHIN COVE NEGRIL LTD</t>
  </si>
  <si>
    <t>594d65ea0bf266c759996970</t>
  </si>
  <si>
    <t>Dolphin Swim Lucea</t>
  </si>
  <si>
    <t>594d65ea0bf266c75999696e</t>
  </si>
  <si>
    <t>Dolphin Encounter Lucea</t>
  </si>
  <si>
    <t>5b6489d8a6ed3d258cb156f4</t>
  </si>
  <si>
    <t>Dolphin Experience Child Transfer</t>
  </si>
  <si>
    <t>594d65ea0bf266c75999696f</t>
  </si>
  <si>
    <t>Dolphin Highlight and Stingray Experience Lucea</t>
  </si>
  <si>
    <t>5e4da30d96e77b00251abf8d</t>
  </si>
  <si>
    <t>Jamaica Sky Explorer</t>
  </si>
  <si>
    <t>MYSTIC MOUNTAIN LTD</t>
  </si>
  <si>
    <t>5e4da30a96e77b00251abb36</t>
  </si>
  <si>
    <t>Jamaica Sky Explorer, ATV &amp; Obstacle Course</t>
  </si>
  <si>
    <t>5e4da30d96e77b00251abf45</t>
  </si>
  <si>
    <t>Jamaica Sky Explorer, Obstacle Course, Bobsled OR Gravity Chair OR Zipline Experience</t>
  </si>
  <si>
    <t>5e4da30b96e77b00251abc0d</t>
  </si>
  <si>
    <t>Jamaica Skyride, Bobsled, Zip, Gravity Chair &amp; Obstacle Course Experience</t>
  </si>
  <si>
    <t>5e4da30b96e77b00251abc3e</t>
  </si>
  <si>
    <t>Jamaica Skyride, Bobsled, Zip, Obstacle Course &amp; Dunn’s River OR Blue Hole Experience</t>
  </si>
  <si>
    <t>5f32e5ade7e21c002249bbcf</t>
  </si>
  <si>
    <t>Fly Di Gate - Exclusive</t>
  </si>
  <si>
    <t>5f32e5ade7e21c002249bbe3</t>
  </si>
  <si>
    <t>Fly Di Gate - Resort Style</t>
  </si>
  <si>
    <t>5941b0e00bf266c759996096</t>
  </si>
  <si>
    <t>Bamboo River Rafting at Martha Brae &amp; Swamp Safari</t>
  </si>
  <si>
    <t>RIVER RAFT LTD.</t>
  </si>
  <si>
    <t>5b69f702e2b33931b2743647</t>
  </si>
  <si>
    <t>Bamboo River Rafting at Martha Brae &amp; Swamp Safari- Cruise Ship Port</t>
  </si>
  <si>
    <t>5941b0e00bf266c759996097</t>
  </si>
  <si>
    <t>Bamboo River Rafting on the Martha Brae</t>
  </si>
  <si>
    <t>5b69f6fee2b33931b2743643</t>
  </si>
  <si>
    <t>Bamboo River Rafting on the Martha Brae - Cruise Ship Port</t>
  </si>
  <si>
    <t>5941b0e00bf266c759996092</t>
  </si>
  <si>
    <t>Jamaica Swamp Safari Village Tour</t>
  </si>
  <si>
    <t>5ee1925476285200231751ef</t>
  </si>
  <si>
    <t>VIP KIN Airport Arrival Fast Track &amp; Lounge</t>
  </si>
  <si>
    <t>VIP ATTRACTIONS</t>
  </si>
  <si>
    <t>5966273472f4439421f5401a</t>
  </si>
  <si>
    <t>VIP KIN Airport Bundle Package</t>
  </si>
  <si>
    <t>5966273472f4439421f5401b</t>
  </si>
  <si>
    <t>VIP KIN Departure Airport Lounge</t>
  </si>
  <si>
    <t>5da4d7905ebfac0019fb46b6</t>
  </si>
  <si>
    <t>VIP MBJ Airport Arrival Fast Track &amp; Lounge</t>
  </si>
  <si>
    <t>5966273472f4439421f5401c</t>
  </si>
  <si>
    <t>VIP MBJ Airport Bundle Package</t>
  </si>
  <si>
    <t>5966273472f4439421f5401e</t>
  </si>
  <si>
    <t>VIP MBJ Departure Airport Lounge</t>
  </si>
  <si>
    <t>58c2df0d20766c0745f2ddb3</t>
  </si>
  <si>
    <t>Luminous Lagoon Experience</t>
  </si>
  <si>
    <t>WILTEL LTD</t>
  </si>
  <si>
    <t>5b8089bfc8a2e6259a06d741</t>
  </si>
  <si>
    <t>Mini-Routes 'Drive Your Own' Adventure Half Day Ocho Rios</t>
  </si>
  <si>
    <t>Mini</t>
  </si>
  <si>
    <t>KONOKO FALLS</t>
  </si>
  <si>
    <t>5b8089c7e526c825a0509927</t>
  </si>
  <si>
    <t>Mini-Routes 'Drive Your Own' Adventure Ocho Rios to Portland</t>
  </si>
  <si>
    <t>CHARLES TOWN MAROON COUNCIL LTD</t>
  </si>
  <si>
    <t>5b8089c3e526c825a0509923</t>
  </si>
  <si>
    <t>Mini-Routes 'Drive Your Own' Adventure Montego Bay</t>
  </si>
  <si>
    <t>5994b982de64ec01100f0a62</t>
  </si>
  <si>
    <t>Mini-Routes 'Drive Your Own' Adventure to Negril</t>
  </si>
  <si>
    <t>5994b982de64ec01100f0a63</t>
  </si>
  <si>
    <t>Mini-Routes 'Drive Your Own' Adventure to Ocho Rios</t>
  </si>
  <si>
    <t>5d9b66ec948aad00196b3cbf</t>
  </si>
  <si>
    <t>Devon House Historical Sweet Indulgences Tour</t>
  </si>
  <si>
    <t>Kingston</t>
  </si>
  <si>
    <t>5d9b66ed948aad00196b3cf1</t>
  </si>
  <si>
    <t>Devon House Historical Sweet Indulgences Tour 2pax</t>
  </si>
  <si>
    <t>5d9b66ed948aad00196b3cd8</t>
  </si>
  <si>
    <t>Devon House Historical Sweet Indulgences Tour 3pax &amp; over</t>
  </si>
  <si>
    <t>5994bf27de64ec01100f0a95</t>
  </si>
  <si>
    <t>Discover Negril Shopping Highlight</t>
  </si>
  <si>
    <t>5de53d9e1830f40018a332ca</t>
  </si>
  <si>
    <t>Discover Negril Shopping Highlight from South Coast</t>
  </si>
  <si>
    <t>5994bf27de64ec01100f0a96</t>
  </si>
  <si>
    <t>Discover Negril Shopping Tour and Rick's Cafe Highlight</t>
  </si>
  <si>
    <t>5994bf27de64ec01100f0a99</t>
  </si>
  <si>
    <t>Discover Ocho Rios Shopping Tour</t>
  </si>
  <si>
    <t>5bad0cccc64f8125aee90317</t>
  </si>
  <si>
    <t>Discover Ocho Rios Shopping Tour from Runaway Bay</t>
  </si>
  <si>
    <t>5994bf27de64ec01100f0a97</t>
  </si>
  <si>
    <t>Discover Montego Bay Shopping Tour</t>
  </si>
  <si>
    <t>5bca2a9fbd45016bded55a81</t>
  </si>
  <si>
    <t>Discover Montego Bay Shopping Tour- Cruise Port</t>
  </si>
  <si>
    <t>5bca2aa7338c3d259a533efc</t>
  </si>
  <si>
    <t>Discover Montego Bay Shopping Tour from Lucea</t>
  </si>
  <si>
    <t>5994bf27de64ec01100f0a92</t>
  </si>
  <si>
    <t>Discover Rose Hall Shopping Tour</t>
  </si>
  <si>
    <t>5994bf28de64ec01100f0ac0</t>
  </si>
  <si>
    <t>Rick's Café Sunset Experience from Lucea</t>
  </si>
  <si>
    <t>5bad085bc64f8125aee902ba</t>
  </si>
  <si>
    <t>Rick's Café Sunset Experience from Negril</t>
  </si>
  <si>
    <t>5bad086cc64f8125aee902c1</t>
  </si>
  <si>
    <t>Rick's Café Sunset Experience from South Coast</t>
  </si>
  <si>
    <t>5994bf27de64ec01100f0a98</t>
  </si>
  <si>
    <t>Wonders of Negril Beach Break</t>
  </si>
  <si>
    <t>5942e4610bf266c759996138</t>
  </si>
  <si>
    <t>Snuba Experience Boscobel</t>
  </si>
  <si>
    <t>BEACHES BOSCOBEL</t>
  </si>
  <si>
    <t>5942935c7811c9d0592070f9</t>
  </si>
  <si>
    <t>Snuba Experience Negril</t>
  </si>
  <si>
    <t>SANDALS NEGRIL LTD.</t>
  </si>
  <si>
    <t>592878bd54c37542200324d8</t>
  </si>
  <si>
    <t>Snuba Experience Ocho Rios</t>
  </si>
  <si>
    <t>SANDALS OCHO RIOS</t>
  </si>
  <si>
    <t>5b885f298476f025bc498128</t>
  </si>
  <si>
    <t>Snuba Experience Runaway Bay</t>
  </si>
  <si>
    <t>59c14c4863feeb671e880068</t>
  </si>
  <si>
    <t>Black River Boatride &amp; Eco-Adventure Tour</t>
  </si>
  <si>
    <t>ST.ELIZABETH SAFARIS</t>
  </si>
  <si>
    <t>meal &amp; entrance</t>
  </si>
  <si>
    <t>59c1776763feeb671e8801b8</t>
  </si>
  <si>
    <t>Black River Eco Adventure &amp; YS Falls Experience</t>
  </si>
  <si>
    <t>5b648cf603b7aa2586f43cc1</t>
  </si>
  <si>
    <t>Black River Eco-Adventure Boat Ride &amp; Appleton Estate Historical Rum Tour</t>
  </si>
  <si>
    <t>meal at black river only</t>
  </si>
  <si>
    <t>J WRAY &amp; NEPHEW LTD</t>
  </si>
  <si>
    <t>5b648f1f03b7aa2586f43ce6</t>
  </si>
  <si>
    <t>Black River, Appleton Rum Estate &amp; YS Falls Adventure</t>
  </si>
  <si>
    <t>5e5fd8fd677efa002298edb6</t>
  </si>
  <si>
    <t>Appleton Estate Historical Rum Tour</t>
  </si>
  <si>
    <t>meal at Appleton</t>
  </si>
  <si>
    <t>5b648cdd03b7aa2586f43cbc</t>
  </si>
  <si>
    <t>YS Falls and Appleton Estate Rum Tour</t>
  </si>
  <si>
    <t>595662e97811c9d05920820e</t>
  </si>
  <si>
    <t>YS Falls Experience</t>
  </si>
  <si>
    <t>5bac078cc64f8125aee90073</t>
  </si>
  <si>
    <t>Bob Marley Culture and Dunn's River Falls Experience</t>
  </si>
  <si>
    <t>Lucea Mobay,OR, RB</t>
  </si>
  <si>
    <t>TROPICAL TOURS LTD.</t>
  </si>
  <si>
    <t>595a696c1f4a82805139d5fd</t>
  </si>
  <si>
    <t>Bob Marley Culture and Dunn's River Falls Experience Lucea</t>
  </si>
  <si>
    <t>5bac07678bd56125b4ba38ac</t>
  </si>
  <si>
    <t>Bob Marley Culture and Dunn's River Falls Experience Negril</t>
  </si>
  <si>
    <t>5bac07708bd56125b4ba38b3</t>
  </si>
  <si>
    <t>Bob Marley Reggae and Culture Tour</t>
  </si>
  <si>
    <t>595a696c1f4a82805139d5fe</t>
  </si>
  <si>
    <t>Bob Marley Reggae and Culture Tour Lucea</t>
  </si>
  <si>
    <t>5bac077a8bd56125b4ba38ba</t>
  </si>
  <si>
    <t>Bob Marley Reggae and Culture Tour Ocho Rios</t>
  </si>
  <si>
    <t>5bac07828bd56125b4ba38c1</t>
  </si>
  <si>
    <t>Bob Marley Reggae and Culture Tour Runaway Bay</t>
  </si>
  <si>
    <t>5d962551f9b7d3001975aa53</t>
  </si>
  <si>
    <t>Bob Marley Museum Tour from Kingston</t>
  </si>
  <si>
    <t>5d962551f9b7d3001975aa89</t>
  </si>
  <si>
    <t>Bob Marley Museum Tour from Kingston 2pax</t>
  </si>
  <si>
    <t>5d962551f9b7d3001975aa6e</t>
  </si>
  <si>
    <t>Bob Marley Museum Tour from Kingston 3pax &amp; over</t>
  </si>
  <si>
    <t>59de532c775f0d450a477313</t>
  </si>
  <si>
    <t>Kingston Highlight City Tour</t>
  </si>
  <si>
    <t>NATIONAL GALLERY OF JAMAICA</t>
  </si>
  <si>
    <t>Holy Trinity Church</t>
  </si>
  <si>
    <t>Bob Marley Museum</t>
  </si>
  <si>
    <t>5eea4014ee46ca0010d3208a</t>
  </si>
  <si>
    <t>Private Kingston Highlight City Tour 1-2pax</t>
  </si>
  <si>
    <t>5f47d1a5cc456c0019ea4b3f</t>
  </si>
  <si>
    <t>Private Kingston Highlight City Tour 3-6pax</t>
  </si>
  <si>
    <t>58c057f020766c0745f2db5b</t>
  </si>
  <si>
    <t>18 Holes at the White Witch</t>
  </si>
  <si>
    <t>ROSE HALL DEVELOPMENT LTD.</t>
  </si>
  <si>
    <t>58c057f020766c0745f2db58</t>
  </si>
  <si>
    <t>9 Holes at Cinnamon Hill</t>
  </si>
  <si>
    <t>5eac41ac75e3570023bda2df</t>
  </si>
  <si>
    <t>18 holes at Caymanas Golf Club</t>
  </si>
  <si>
    <t>Caymanas Golf Club</t>
  </si>
  <si>
    <t>5eac41ac75e3570023bda2c9</t>
  </si>
  <si>
    <t>9 Holes at Caymanas Golf Club</t>
  </si>
  <si>
    <t>5b7ebf6a0d96c125b929940a</t>
  </si>
  <si>
    <t>Rose Hall Great House and Shopping Tour</t>
  </si>
  <si>
    <t>Rose Hall Developments Ltd.</t>
  </si>
  <si>
    <t>58c03a9220766c0745f2d978</t>
  </si>
  <si>
    <t>Rose Hall Great House Day Experience</t>
  </si>
  <si>
    <t>58c03a9220766c0745f2d972</t>
  </si>
  <si>
    <t>Rose Hall Great House Night Experience</t>
  </si>
  <si>
    <t>5eed1a2595246c0023c66460</t>
  </si>
  <si>
    <t>Private Rose Hall Great House Day Experience</t>
  </si>
  <si>
    <t>592ef78e88d3123d20cd8e66</t>
  </si>
  <si>
    <t>Reading Road Trip from Montego Bay</t>
  </si>
  <si>
    <t>Sandals Foundation</t>
  </si>
  <si>
    <t>592ef78e88d3123d20cd8e69</t>
  </si>
  <si>
    <t>Reading Road Trip from Negril</t>
  </si>
  <si>
    <t>592f1f7c54c3754220032aeb</t>
  </si>
  <si>
    <t>Reading Road Trip from Ocho Rios</t>
  </si>
  <si>
    <t>592f1f7c54c3754220032aec</t>
  </si>
  <si>
    <t>Reading Road Trip from South Coast</t>
  </si>
  <si>
    <t>595a696c1f4a82805139d5fc</t>
  </si>
  <si>
    <t>Wonders of Negril Beach Break by Tropical Tours</t>
  </si>
  <si>
    <t>Tropical Tours</t>
  </si>
  <si>
    <t>5bc8a3dea143b3259aac45a6</t>
  </si>
  <si>
    <t>Arrival General Transfers from MBJ</t>
  </si>
  <si>
    <t>General Transfer</t>
  </si>
  <si>
    <t>5b919faa1036ba25c00ad237</t>
  </si>
  <si>
    <t>Arrival General Transfers from NMIA</t>
  </si>
  <si>
    <t>5c0ee20081be38258eac31ec</t>
  </si>
  <si>
    <t>Arrival Luxury Car Transfers from MBJ</t>
  </si>
  <si>
    <t>Luxury Transfer</t>
  </si>
  <si>
    <t>5b919faa1036ba25c00ad236</t>
  </si>
  <si>
    <t>Arrival Luxury Minivan Transfer from MBJ</t>
  </si>
  <si>
    <t>5b919faa1036ba25c00ad22f</t>
  </si>
  <si>
    <t>Departure General Transfers from NMIA</t>
  </si>
  <si>
    <t>5b919faa1036ba25c00ad233</t>
  </si>
  <si>
    <t>Departure General Transfers to MBJ</t>
  </si>
  <si>
    <t>5da7740e79a676001a3bc409</t>
  </si>
  <si>
    <t>Departure Luxury Car Transfers to MBJ</t>
  </si>
  <si>
    <t>5da7740e79a676001a3bc3f4</t>
  </si>
  <si>
    <t>Departure Luxury Minivan Transfer to MBJ</t>
  </si>
  <si>
    <t>5b919fac1036ba25c00ad261</t>
  </si>
  <si>
    <t>General Charter Transfer in Montego Bay</t>
  </si>
  <si>
    <t>5ba118561b074125b050c3df</t>
  </si>
  <si>
    <t>General Charter Transfer in Negril</t>
  </si>
  <si>
    <t>5b919fac1036ba25c00ad264</t>
  </si>
  <si>
    <t>General Charter Transfer in Ocho Rios</t>
  </si>
  <si>
    <t>5c6eb448d6624156090698b4</t>
  </si>
  <si>
    <t>Groups Customized Transfer</t>
  </si>
  <si>
    <t>5f84b1f2b4b048002468806b</t>
  </si>
  <si>
    <t>Luxury Transfer Jamaica</t>
  </si>
  <si>
    <t>5b919faa1036ba25c00ad234</t>
  </si>
  <si>
    <t>Arrival Private Transfer</t>
  </si>
  <si>
    <t>5b919fac1036ba25c00ad25e</t>
  </si>
  <si>
    <t>Departure Private Transfer</t>
  </si>
  <si>
    <t>5ebe9b34494a900020be8c64</t>
  </si>
  <si>
    <t>Private Transfer to Falmouth- Roundtrip/One way 1-4pax</t>
  </si>
  <si>
    <t>5ba40d6db8885525a81b0be7</t>
  </si>
  <si>
    <t>Private Transfer to Kingston- Roundtrip/One way 1-4pax</t>
  </si>
  <si>
    <t>5ebe9b35ce3952001aa82a57</t>
  </si>
  <si>
    <t>Private Transfer to Lucea- Roundtrip/One way 1-4pax</t>
  </si>
  <si>
    <t>5b7ebf4ae89c2025b3740300</t>
  </si>
  <si>
    <t>Private Transfer to Montego Bay- Roundtrip/One way 1-4pax</t>
  </si>
  <si>
    <t>5ba40d78b8885525a81b0bee</t>
  </si>
  <si>
    <t>Private Transfer to Negril- Roundtrip/One way 1-4pax</t>
  </si>
  <si>
    <t>5ba40d83b8885525a81b0bf5</t>
  </si>
  <si>
    <t>Private Transfer to Ocho Rios- Roundtrip/One way 1-4pax</t>
  </si>
  <si>
    <t>5ebe9b34ce3952001aa829f2</t>
  </si>
  <si>
    <t>Private Transfer to Runaway Bay- Roundtrip/One way 1-4pax</t>
  </si>
  <si>
    <t>5ebe9b35ce3952001aa82a44</t>
  </si>
  <si>
    <t>Private Transfer to South Coast- Roundtrip/One way 1-4pax</t>
  </si>
  <si>
    <t>5b8d9f657f8e7325a74a5a0c</t>
  </si>
  <si>
    <t>Deep Sea Half Day Fishing in Lucea</t>
  </si>
  <si>
    <t>Stanley's Sea Sports Ltd.</t>
  </si>
  <si>
    <t>593ad5721f0bd0ad4ca0a9dc</t>
  </si>
  <si>
    <t>Deep Sea Half Day Fishing in Negril</t>
  </si>
  <si>
    <t>58ac5ed4898514f67e6dd2a6</t>
  </si>
  <si>
    <t>Deep Sea Sport Fishing - South Coast</t>
  </si>
  <si>
    <t>Fishing</t>
  </si>
  <si>
    <t>58ac5ed2898514f67e6dd29a</t>
  </si>
  <si>
    <t>Deep Sea Sport Fishing Montego Bay</t>
  </si>
  <si>
    <t>58ac5ed3898514f67e6dd2a0</t>
  </si>
  <si>
    <t>Deep Sea Sport Fishing Ocho Rios</t>
  </si>
  <si>
    <t>59b03826d0a18245272d69b5</t>
  </si>
  <si>
    <t>Island Routes Cherylann Sailing Charter (NO Fishing)</t>
  </si>
  <si>
    <t>59b03826d0a18245272d69b6</t>
  </si>
  <si>
    <t>Private Deep Sea Sport Fishing Charter Jamaica</t>
  </si>
  <si>
    <t>592df1c354c37542200329be</t>
  </si>
  <si>
    <t>Dunn's River Catamaran Cruise</t>
  </si>
  <si>
    <t>Catamaran</t>
  </si>
  <si>
    <t>592df1c354c37542200329bf</t>
  </si>
  <si>
    <t>Dunn's River Catamaran Cruise for the Family</t>
  </si>
  <si>
    <t>592df1c354c37542200329c2</t>
  </si>
  <si>
    <t>Lover's Rock Catamaran Cruise Negril</t>
  </si>
  <si>
    <t>592df1c354c37542200329c3</t>
  </si>
  <si>
    <t>Lover's Rock Catamaran Cruise Ocho Rios</t>
  </si>
  <si>
    <t>5b917e991036ba25c00ad0f5</t>
  </si>
  <si>
    <t>Lover's Rock Catamaran Cruise Runaway bay</t>
  </si>
  <si>
    <t>592df1c354c37542200329c4</t>
  </si>
  <si>
    <t>Lover's Rock Catamaran Cruise South Coast</t>
  </si>
  <si>
    <t>5c90f636b9534a7a1763bc82</t>
  </si>
  <si>
    <t>Luxury Catamaran Charter - Island Girl</t>
  </si>
  <si>
    <t>59a9ad79d0a18245272d63c6</t>
  </si>
  <si>
    <t>Luxury Catamaran Charter - Jamaica</t>
  </si>
  <si>
    <t>592ee6c588d3123d20cd8e14</t>
  </si>
  <si>
    <t>Negril Highlights Catamaran Cruise</t>
  </si>
  <si>
    <t>592df1c354c37542200329c5</t>
  </si>
  <si>
    <t>Pelican Bar Highlight Catamaran Cruise</t>
  </si>
  <si>
    <t>592df1c354c37542200329c6</t>
  </si>
  <si>
    <t>Reggae Catamaran and Snorkeling Cruise Montego Bay</t>
  </si>
  <si>
    <t>592df1c554c37542200329e7</t>
  </si>
  <si>
    <t>Reggae Catamaran and Snorkeling Cruise Negril</t>
  </si>
  <si>
    <t>592df1c554c37542200329f2</t>
  </si>
  <si>
    <t>Reggae Catamaran and Snorkeling Cruise South Coast</t>
  </si>
  <si>
    <t>5c9014d9ca82bb7a70460ef8</t>
  </si>
  <si>
    <t>Reggae Catamaran Cruise and Snorkeling for the Family Boscobel</t>
  </si>
  <si>
    <t>592df1c354c37542200329bd</t>
  </si>
  <si>
    <t>Reggae Catamaran Cruise and Snorkeling for the Family in Negril</t>
  </si>
  <si>
    <t>592df1c554c37542200329f3</t>
  </si>
  <si>
    <t>Reggae Catamaran Cruise and Snorkeling for the Family Montego Bay</t>
  </si>
  <si>
    <t>592ee6c588d3123d20cd8e16</t>
  </si>
  <si>
    <t>Reggae Catamaran Cruise and Snorkeling for the Family Ocho Rios</t>
  </si>
  <si>
    <t>5b9192751036ba25c00ad137</t>
  </si>
  <si>
    <t>Reggae Catamaran Cruise from Falmouth</t>
  </si>
  <si>
    <t>5c9014d9ca82bb7a70460ef9</t>
  </si>
  <si>
    <t>Reggae Sunset Catamaran Cruise for the Family Boscobel</t>
  </si>
  <si>
    <t>59a9ad79d0a18245272d63c8</t>
  </si>
  <si>
    <t>Reggae Sunset Catamaran Cruise Montego Bay</t>
  </si>
  <si>
    <t>592ee6c588d3123d20cd8e13</t>
  </si>
  <si>
    <t>Reggae Sunset Catamaran Cruise Negril</t>
  </si>
  <si>
    <t>5a132d2acf9dbf6b6c860d9b</t>
  </si>
  <si>
    <t>Reggae Sunset Catamaran Cruise South Coast</t>
  </si>
  <si>
    <t>592df1c354c37542200329c0</t>
  </si>
  <si>
    <t>Sandals Exclusive Lover's Catamaran Evening Cruise</t>
  </si>
  <si>
    <t>5ef512d1a25f00002b91e96c</t>
  </si>
  <si>
    <t>Sandals Exclusive Pelican Bar Luxury Cruise</t>
  </si>
  <si>
    <t>5eea4b4adee21c00252cbc64</t>
  </si>
  <si>
    <t>Sandals Exclusive Sail &amp; Snorkel Catamaran Cruise Montego Bay</t>
  </si>
  <si>
    <t>5eea899a95246c0023c505da</t>
  </si>
  <si>
    <t>Sandals Exclusive Sail &amp; Snorkel Catamaran Cruise Negril</t>
  </si>
  <si>
    <t>5eea899a95246c0023c505f5</t>
  </si>
  <si>
    <t>Sandals Exclusive Sail &amp; Snorkel Catamaran Cruise Ocho Rios</t>
  </si>
  <si>
    <t>5eea899a95246c0023c5064c</t>
  </si>
  <si>
    <t>Sandals Exclusive Sail &amp; Snorkel Catamaran Cruise South Coast</t>
  </si>
  <si>
    <t>59b6c224d0a18245272d71de</t>
  </si>
  <si>
    <t>Dune Buggy South Coast Adventure</t>
  </si>
  <si>
    <t>Jamwest Motorsports &amp; Adventure Park</t>
  </si>
  <si>
    <t>5ca387e4506e1b092094799c</t>
  </si>
  <si>
    <t>Beach, Sunset and Shopping Highlight from Runaway Bay</t>
  </si>
  <si>
    <t>59db946b775f0d450a47694a</t>
  </si>
  <si>
    <t>Jamaica ATV, Zipline and Mineral Bath Adventure</t>
  </si>
  <si>
    <t>59b6c224d0a18245272d71db</t>
  </si>
  <si>
    <t>4x4 Jeep Safari Adventure and Mineral Bath</t>
  </si>
  <si>
    <t>5bae86019a77fb25998501d0</t>
  </si>
  <si>
    <t>Catering a la carte' for transfers</t>
  </si>
  <si>
    <t>58b9d23720766c0745f2d21d</t>
  </si>
  <si>
    <t>Community and Village Tour to John's Hall</t>
  </si>
  <si>
    <t>John's Hall Adventure Tour</t>
  </si>
  <si>
    <t>595513e57811c9d059208017</t>
  </si>
  <si>
    <t>Dunn’s River Entry Ticket</t>
  </si>
  <si>
    <t>5f9c3ced3060b50024dcd834</t>
  </si>
  <si>
    <t>Dunn’s River Zipline Add-On</t>
  </si>
  <si>
    <t>5f51172f02509c002ab066bf</t>
  </si>
  <si>
    <t>Dunn’s Zip, ATV &amp; Horseback Experience from Ocho Rios/ Runaway Bay</t>
  </si>
  <si>
    <t>5f51172f02509c002ab06686</t>
  </si>
  <si>
    <t>Dunn’s Zip, ATV &amp; Horseback Experience Ocho Rios from Montego Bay</t>
  </si>
  <si>
    <t>595501e30bf266c759996fd8</t>
  </si>
  <si>
    <t>Dunn's River Falls Experience</t>
  </si>
  <si>
    <t>5baba368c64f8125aee8fea5</t>
  </si>
  <si>
    <t>Experience Negril</t>
  </si>
  <si>
    <t>Dalton Clarke</t>
  </si>
  <si>
    <t>5994bf27de64ec01100f0a91</t>
  </si>
  <si>
    <t>Explore Montego Bay and Shopping Highlight</t>
  </si>
  <si>
    <t>595a696c1f4a82805139d5ff</t>
  </si>
  <si>
    <t>Explore Montego Bay and Shopping Highlight Tropical Tours</t>
  </si>
  <si>
    <t>595a95e51f4a82805139d658</t>
  </si>
  <si>
    <t>Hampden Estate Historical Rum Tour</t>
  </si>
  <si>
    <t>Hampden Tours Jamaica</t>
  </si>
  <si>
    <t>Discovery Bay</t>
  </si>
  <si>
    <t>58e3c581ec1d153a2011fe34</t>
  </si>
  <si>
    <t>Horseback Ride &amp; Runaway Beach Experience</t>
  </si>
  <si>
    <t>5c754a5171acdf3e401cc526</t>
  </si>
  <si>
    <t>Horseback Ride ‘n’ Swim South Coast</t>
  </si>
  <si>
    <t>58af630b898514f67e6dd407</t>
  </si>
  <si>
    <t>Jungle River Tubing on the Rio Bueno</t>
  </si>
  <si>
    <t>592f432054c3754220032d02</t>
  </si>
  <si>
    <t>Konoko Falls Garden Tour</t>
  </si>
  <si>
    <t>592f432054c3754220032d03</t>
  </si>
  <si>
    <t>Konoko Falls Rainforest Trek</t>
  </si>
  <si>
    <t>59542a280bf266c759996f78</t>
  </si>
  <si>
    <t>Ocho Rios Golf &amp; Country Club Experience</t>
  </si>
  <si>
    <t>Sandals Golf &amp; Country Club</t>
  </si>
  <si>
    <t>5b7ebf1f0d96c125b92993fe</t>
  </si>
  <si>
    <t>On Island Luxury Transfer to/from Tryall</t>
  </si>
  <si>
    <t>Bamboo</t>
  </si>
  <si>
    <t>Hopewell</t>
  </si>
  <si>
    <t>Ironshore</t>
  </si>
  <si>
    <t>Lobster Trap</t>
  </si>
  <si>
    <t>Luces</t>
  </si>
  <si>
    <t>Montego BAy</t>
  </si>
  <si>
    <t>Rockland Bird Sanctuary</t>
  </si>
  <si>
    <t>Round Hill</t>
  </si>
  <si>
    <t>Sandy Bay</t>
  </si>
  <si>
    <t>5f87271e646521002a241c4c</t>
  </si>
  <si>
    <t>Private Appleton Estate Historical Rum Tour</t>
  </si>
  <si>
    <t>5f9ae81601219e00192bb7aa</t>
  </si>
  <si>
    <t>Maui Ultra-Dry Combo for Snorkeling</t>
  </si>
  <si>
    <t>5beef00d5db4a3259b595543</t>
  </si>
  <si>
    <t>Private Horseback Ride and Swim from Ocho Rios</t>
  </si>
  <si>
    <t>stop sell</t>
  </si>
  <si>
    <t>5f47ca9551733c002a706965</t>
  </si>
  <si>
    <t>Private Konoko Falls Rainforest Trek</t>
  </si>
  <si>
    <t>5f4fcb98a479f900249a0669</t>
  </si>
  <si>
    <t>Private Luminous Lagoon Experience 1-5pax</t>
  </si>
  <si>
    <t>5f4fcb98a479f900249a0681</t>
  </si>
  <si>
    <t>Private Luminous Lagoon Experience 6-10pax</t>
  </si>
  <si>
    <t>5b7ec234e89c2025b3740330</t>
  </si>
  <si>
    <t>Jungle River Tubing Rio Bueno- Cruise Ship Ports</t>
  </si>
  <si>
    <t>58af630b898514f67e6dd40a</t>
  </si>
  <si>
    <t>River Boarding on the Rio Bueno</t>
  </si>
  <si>
    <t>5b7ec23fe89c2025b3740337</t>
  </si>
  <si>
    <t>River Boarding on the Rio Bueno - Cruise Ship Ports</t>
  </si>
  <si>
    <t>58af630b898514f67e6dd40d</t>
  </si>
  <si>
    <t>River Kayaking on the Rio Bueno</t>
  </si>
  <si>
    <t>5b7ec22de89c2025b3740329</t>
  </si>
  <si>
    <t>River Kayaking on the Rio Bueno- Cruise Ship Ports</t>
  </si>
  <si>
    <t>58af630c898514f67e6dd410</t>
  </si>
  <si>
    <t>River Rafting on the Rio Bueno</t>
  </si>
  <si>
    <t>5b7ec2160d96c125b929944c</t>
  </si>
  <si>
    <t>River Rafting on the Rio Bueno- Cruise Ship Port</t>
  </si>
  <si>
    <t>592f2d2b54c3754220032b59</t>
  </si>
  <si>
    <t>Turtle Watching Experience Ocho Rios</t>
  </si>
  <si>
    <t>5e0e462b75129c0026d0a3d7</t>
  </si>
  <si>
    <t>Undersea Trek and Margaritaville Experience</t>
  </si>
  <si>
    <t>5e0e3d9e75129c0026d0a373</t>
  </si>
  <si>
    <t>Undersea Trek Experience</t>
  </si>
  <si>
    <t>5db8bb7aa73675001963b966</t>
  </si>
  <si>
    <t>Worthy Park Rum and Bob Marley Museum Tour</t>
  </si>
  <si>
    <t>5db8bb7aa73675001963b9a0</t>
  </si>
  <si>
    <t>Worthy Park Rum and Bob Marley Museum Tour from Ocho Rios</t>
  </si>
  <si>
    <t>5db8bb7aa73675001963b949</t>
  </si>
  <si>
    <t>Worthy Park Rum Tour</t>
  </si>
  <si>
    <t>5db8bb7aa73675001963b983</t>
  </si>
  <si>
    <t>Worthy Park Rum Tour from Ocho Rios</t>
  </si>
  <si>
    <t>5c6eb2b7d662415609069899</t>
  </si>
  <si>
    <t>Groups On Island Limited Edition Transfer Jamaica</t>
  </si>
  <si>
    <t>5f47d04a51733c002a708897</t>
  </si>
  <si>
    <t>Private YS Falls and Treetop Zipline Highlight</t>
  </si>
  <si>
    <t>NOT YET BUILT OUT</t>
  </si>
  <si>
    <t>Cost</t>
  </si>
  <si>
    <t>Adult</t>
  </si>
  <si>
    <t>Youth</t>
  </si>
  <si>
    <t>58e3dcd94c0cc52b0a347d21</t>
  </si>
  <si>
    <t>3 Rounds of 18 Holes at the St. Lucia Golf Club</t>
  </si>
  <si>
    <t>Entrance</t>
  </si>
  <si>
    <t>St. Lucia Golf Club</t>
  </si>
  <si>
    <t>St. Lucia</t>
  </si>
  <si>
    <t>58e3dcd84c0cc52b0a347d1b</t>
  </si>
  <si>
    <t>7 Days of Unlimited Golf at the St. Lucia Golf Club</t>
  </si>
  <si>
    <t>5bcf864b7845005924a7e585</t>
  </si>
  <si>
    <t>ATV Adventure St. Lucia (Double Rider)</t>
  </si>
  <si>
    <t>5bcf864b7845005924a7e584</t>
  </si>
  <si>
    <t>ATV Adventure St. Lucia (Single Rider)</t>
  </si>
  <si>
    <t>5d02a60205138a25ee6e821d</t>
  </si>
  <si>
    <t>Beach and Waterfall Safari St. Lucia</t>
  </si>
  <si>
    <t>Island Adventures</t>
  </si>
  <si>
    <t>58dd1f1c19813f122dbfe938</t>
  </si>
  <si>
    <t>Best of St. Lucia Cultural &amp; Heritage Tour</t>
  </si>
  <si>
    <t>5cae22b41efb836ecdc5928d</t>
  </si>
  <si>
    <t>Castries Shopping Highlight</t>
  </si>
  <si>
    <t>5b6382c4254546495b0fb157</t>
  </si>
  <si>
    <t>Chocolate Decadence</t>
  </si>
  <si>
    <t>Carnival Sailing</t>
  </si>
  <si>
    <t>5f0cb1256ad6bf0022c459af</t>
  </si>
  <si>
    <t>Y</t>
  </si>
  <si>
    <t>Captain Mike's</t>
  </si>
  <si>
    <t>Transfer</t>
  </si>
  <si>
    <t>ATT Limited</t>
  </si>
  <si>
    <t>5f0cb1256ad6bf0022c459c6</t>
  </si>
  <si>
    <t>Deep Sea Sport Fishing Charter Half Day</t>
  </si>
  <si>
    <t>58b83e7420766c0745f2d0e1</t>
  </si>
  <si>
    <t>Deep Sea Sport Fishing St. Lucia</t>
  </si>
  <si>
    <t>58b5e66d20766c0745f2d0ae</t>
  </si>
  <si>
    <t>Dolphin Encounter and Whale Watching Experience To Soufriere</t>
  </si>
  <si>
    <t>Hackshaw's Boat Charters Ltd</t>
  </si>
  <si>
    <t>59d7ae95775f0d450a476328</t>
  </si>
  <si>
    <t>Dune Buggy &amp; Zipline Adventure</t>
  </si>
  <si>
    <t>Fun Tours</t>
  </si>
  <si>
    <t>58b83e7420766c0745f2d0de</t>
  </si>
  <si>
    <t>Experience Bottom Fishing in St. Lucia</t>
  </si>
  <si>
    <t>59bbf74e63feeb671e87f1a6</t>
  </si>
  <si>
    <t>Explorer Catamaran Cruise St. Lucia</t>
  </si>
  <si>
    <t>5b6490b903b7aa2586f43d01</t>
  </si>
  <si>
    <t>Gros Islet Friday Night Street Party</t>
  </si>
  <si>
    <t>58dd1f1d19813f122dbfe93e</t>
  </si>
  <si>
    <t>Gros Piton Hike from Castries/Vieux Fort</t>
  </si>
  <si>
    <t>59ea0356e33d3a07af06b697</t>
  </si>
  <si>
    <t>Gros Piton Hike from Soufriere</t>
  </si>
  <si>
    <t>58dd1e6b19813f122dbfe922</t>
  </si>
  <si>
    <t>Helicopter Shuttle To /and From Hewanorra Airport (one way)</t>
  </si>
  <si>
    <t>St. Lucia Helicopters</t>
  </si>
  <si>
    <t>58d17077f377c7ed7b68f537</t>
  </si>
  <si>
    <t>Horseback Ride 'n' Swim in St. Lucia</t>
  </si>
  <si>
    <t>International Pony Club</t>
  </si>
  <si>
    <t>5942f4487811c9d0592072a1</t>
  </si>
  <si>
    <t>IE Piton Zipline, Plantation and Buffet Experience</t>
  </si>
  <si>
    <t>59c54ed9039f941d20d6fd7e</t>
  </si>
  <si>
    <t>IE Private Soufriere Experience</t>
  </si>
  <si>
    <t>Lucian Style Development</t>
  </si>
  <si>
    <t>5b57886124e4e14c613aa03a</t>
  </si>
  <si>
    <t>Inside St. Lucia Historical Sightseeing Tour</t>
  </si>
  <si>
    <t>Barefoot Holidays</t>
  </si>
  <si>
    <t>59b83faed0a18245272d7a44</t>
  </si>
  <si>
    <t>Jeep &amp; Zip Safari St. Lucia</t>
  </si>
  <si>
    <t>58dd204b19813f122dbfe957</t>
  </si>
  <si>
    <t>Joe Knows</t>
  </si>
  <si>
    <t>58d16222f377c7ed7b68f454</t>
  </si>
  <si>
    <t>Land &amp; Sea Adventure St. Lucia</t>
  </si>
  <si>
    <t>58d163eaf377c7ed7b68f4b0</t>
  </si>
  <si>
    <t>Cox &amp; Company</t>
  </si>
  <si>
    <t>5bcfaa017845005924a7e67c</t>
  </si>
  <si>
    <t>Latille Waterfall &amp; Gardens from Soufriere</t>
  </si>
  <si>
    <t>59c54ed9039f941d20d6fd7f</t>
  </si>
  <si>
    <t>Lucian Bar Hop Experience</t>
  </si>
  <si>
    <t>5f170c25f9b3a20022d31e9d</t>
  </si>
  <si>
    <t>Luxury Catamaran Charter (5hrs)</t>
  </si>
  <si>
    <t>5f170c25f9b3a20022d31eb3</t>
  </si>
  <si>
    <t>Luxury Catamaran Charter (8hrs)</t>
  </si>
  <si>
    <t>5b6382c5254546495b0fb161</t>
  </si>
  <si>
    <t>Luxury Seafood Cruise St. Lucia</t>
  </si>
  <si>
    <t>5f170c25f9b3a20022d31ec9</t>
  </si>
  <si>
    <t>Luxury Sunset Catamaran Charter (3hrs)</t>
  </si>
  <si>
    <t>5939b520a0ada8b24cf53170</t>
  </si>
  <si>
    <t>Martinique Splendor</t>
  </si>
  <si>
    <t>58e3cb9eec1d153a2011fec9</t>
  </si>
  <si>
    <t>Millet Sanctuary Hike in St. Lucia</t>
  </si>
  <si>
    <t>Norman Mercier</t>
  </si>
  <si>
    <t>5dcdbb265073500019cb45c5</t>
  </si>
  <si>
    <t>Miss Erin Soufriere Private Bare Boat Charter</t>
  </si>
  <si>
    <t>59c567e8039f941d20d6feaa</t>
  </si>
  <si>
    <t>Mt. Pimard Hike St. Lucia</t>
  </si>
  <si>
    <t>58e3c614ec1d153a2011fe62</t>
  </si>
  <si>
    <t>Mt. Pimard Segway Adventure</t>
  </si>
  <si>
    <t>58d16223f377c7ed7b68f45a</t>
  </si>
  <si>
    <t>Mutiny Explorer by Land &amp; Sea</t>
  </si>
  <si>
    <t>58e3cba0ec1d153a2011fecf</t>
  </si>
  <si>
    <t>Northern History</t>
  </si>
  <si>
    <t>58c2cb5320766c0745f2dd7a</t>
  </si>
  <si>
    <t>Northern St. Lucia Buggy Adventure</t>
  </si>
  <si>
    <t>5db0b2e34dd99e0019611b3a</t>
  </si>
  <si>
    <t>On Island Private Transfer From The UVF Airport</t>
  </si>
  <si>
    <t>5db0b2e34dd99e0019611b56</t>
  </si>
  <si>
    <t>On Island Private Transfer To The UVF Airport</t>
  </si>
  <si>
    <t>59c567e8039f941d20d6fea9</t>
  </si>
  <si>
    <t>Pigeon Island Pirate Treasure Hunt St. Lucia</t>
  </si>
  <si>
    <t>58d16225f377c7ed7b68f466</t>
  </si>
  <si>
    <t>Piton Sunset Snorkel Cruise</t>
  </si>
  <si>
    <t>5d9e0e9bda384e0019dd5776</t>
  </si>
  <si>
    <t>Private Best-of-St. Lucia Sulphur Spring and Waterfall Experience</t>
  </si>
  <si>
    <t>5f171e6ff9b3a20022d32194</t>
  </si>
  <si>
    <t>Private Explorer Catamaran Cruise</t>
  </si>
  <si>
    <t>5c82d725d8eb4a6cf1e91fb5</t>
  </si>
  <si>
    <t>Private Gros Piton Hike from Castries/Vieux Fort</t>
  </si>
  <si>
    <t>5c82d3a6d8eb4a6cf1e91ed2</t>
  </si>
  <si>
    <t>5f19ee59f1cc2b0029c682fd</t>
  </si>
  <si>
    <t>Private Inside St. Lucia Historical Sightseeing Tour</t>
  </si>
  <si>
    <t>5dcdbb265073500019cb45a7</t>
  </si>
  <si>
    <t>Miss Erin Private Soufriere All Inclusive Speedboat 1-2 Pax</t>
  </si>
  <si>
    <t>Miss Erin Private Soufriere All Inclusive Speedboat 3-4 Pax</t>
  </si>
  <si>
    <t>5f170f17f9b3a20022d32029</t>
  </si>
  <si>
    <t>Private Piton Sunset Catamaran and Snorkel Cruise</t>
  </si>
  <si>
    <t>5f24513cfaabc3002235804a</t>
  </si>
  <si>
    <t>Private Rainforest Hike and Waterfall Experience (1-6pax)</t>
  </si>
  <si>
    <t>5f170c25f9b3a20022d31e87</t>
  </si>
  <si>
    <t>Private Soufriere Adventure Cruise (1-2pax)</t>
  </si>
  <si>
    <t>5f171cd85ede0a0023318868</t>
  </si>
  <si>
    <t>5dc073fbb41a2c0019400f9d</t>
  </si>
  <si>
    <t>Private Soufriere Captain for a Day</t>
  </si>
  <si>
    <t>5d4d80601da0210011ed1364</t>
  </si>
  <si>
    <t>JJ's Touring</t>
  </si>
  <si>
    <t>5f170f17f9b3a20022d3203f</t>
  </si>
  <si>
    <t>Private St. Lucia Sunset Evening Party Cruise</t>
  </si>
  <si>
    <t>5f19ef7c6ffa0b002325156a</t>
  </si>
  <si>
    <t>Private Taste of St. Lucia Cooking Class</t>
  </si>
  <si>
    <t>5dc073fbb41a2c0019400f82</t>
  </si>
  <si>
    <t>Private Waterfall Cycling Adventure</t>
  </si>
  <si>
    <t>58d170ecf377c7ed7b68f543</t>
  </si>
  <si>
    <t>Rainforest Hike &amp; Waterfall Safari</t>
  </si>
  <si>
    <t>592f1f7c54c3754220032af1</t>
  </si>
  <si>
    <t>Reading Road Trip in St. Lucia</t>
  </si>
  <si>
    <t>58e3dcd74c0cc52b0a347d15</t>
  </si>
  <si>
    <t>Runaway Golf at the St. Lucia Golf Club</t>
  </si>
  <si>
    <t>5b6382c5254546495b0fb165</t>
  </si>
  <si>
    <t>Saint Lucia Lover's Rock Sunset Cruise</t>
  </si>
  <si>
    <t>5b6382c5254546495b0fb163</t>
  </si>
  <si>
    <t>Saint Lucia Sunset Evening Party Cruise</t>
  </si>
  <si>
    <t>58d163e8f377c7ed7b68f49e</t>
  </si>
  <si>
    <t>Sea Trek Adventure Diving in St Lucia</t>
  </si>
  <si>
    <t>5942eeb87811c9d059207203</t>
  </si>
  <si>
    <t>Single Tank Dive St. Lucia</t>
  </si>
  <si>
    <t>58d16229f377c7ed7b68f484</t>
  </si>
  <si>
    <t>Soufriere Adventure Cruise</t>
  </si>
  <si>
    <t>5b57819745efab4c6e23458b</t>
  </si>
  <si>
    <t>Soufriere Captain For A Day</t>
  </si>
  <si>
    <t>58d1714cf377c7ed7b68f553</t>
  </si>
  <si>
    <t>Soufriere Experience</t>
  </si>
  <si>
    <t>58d16229f377c7ed7b68f47e</t>
  </si>
  <si>
    <t>Soufriere Fountain Of Youth</t>
  </si>
  <si>
    <t>58c2cb5320766c0745f2dd80</t>
  </si>
  <si>
    <t>Soufriere Safari in St. Lucia</t>
  </si>
  <si>
    <t>58d170edf377c7ed7b68f549</t>
  </si>
  <si>
    <t>Soufriere Volcano Jeep Safari</t>
  </si>
  <si>
    <t>58c2cb5420766c0745f2dd8c</t>
  </si>
  <si>
    <t>Southern Sights Buggies</t>
  </si>
  <si>
    <t>58dd1e6c19813f122dbfe928</t>
  </si>
  <si>
    <t>St. Lucia Helicopter Island Tour</t>
  </si>
  <si>
    <t>5b6382c5254546495b0fb164</t>
  </si>
  <si>
    <t>St. Lucia Luxury Sunset Cruise</t>
  </si>
  <si>
    <t>58d163e9f377c7ed7b68f4a4</t>
  </si>
  <si>
    <t>St. Lucia Snuba Tour</t>
  </si>
  <si>
    <t>5dc073fbb41a2c0019400fba</t>
  </si>
  <si>
    <t>St. Lucia Speedboat &amp; Power Snorkel</t>
  </si>
  <si>
    <t>58e3cb9eec1d153a2011fec3</t>
  </si>
  <si>
    <t>Sugar to Rum Revelation in St. Lucia</t>
  </si>
  <si>
    <t>5beed12f30ca5a2595a0f3ca</t>
  </si>
  <si>
    <t>Taste of St. Lucia Cooking Class</t>
  </si>
  <si>
    <t>58e3db874c0cc52b0a347cd5</t>
  </si>
  <si>
    <t>Treetop Zip Trip</t>
  </si>
  <si>
    <t>5942eeb87811c9d059207202</t>
  </si>
  <si>
    <t>Two Tank Dive St. Lucia</t>
  </si>
  <si>
    <t>5d9e0e9bda384e0019dd575b</t>
  </si>
  <si>
    <t>Volcano Highlight</t>
  </si>
  <si>
    <t>58e3db884c0cc52b0a347cdb</t>
  </si>
  <si>
    <t>Waterfall Cycling Adventure</t>
  </si>
  <si>
    <t>58d16228f377c7ed7b68f472</t>
  </si>
  <si>
    <t>Wet and Wild Experience in St. Lucia</t>
  </si>
  <si>
    <t>58d14d6df377c7ed7b68f35f</t>
  </si>
  <si>
    <t>3 Rounds of 18 Holes at the Barbados Golf Club</t>
  </si>
  <si>
    <t>Barbados Golf &amp; Country Club</t>
  </si>
  <si>
    <t>Barbados</t>
  </si>
  <si>
    <t>59c59334039f941d20d70242</t>
  </si>
  <si>
    <t>4x4 Best of Barbados Jeep Experience</t>
  </si>
  <si>
    <t>Island Safari</t>
  </si>
  <si>
    <t>58d14d6ef377c7ed7b68f365</t>
  </si>
  <si>
    <t>7 Days of Unlimited Golf at the Barbados Golf Club</t>
  </si>
  <si>
    <t>59d7d319775f0d450a4764e8</t>
  </si>
  <si>
    <t>Arrival Private Car Transfers from BGI to Sandals Barbados (1-2 pax)</t>
  </si>
  <si>
    <t>Suntours</t>
  </si>
  <si>
    <t>5be99a5932093a18b8870d47</t>
  </si>
  <si>
    <t>Bajan Night Life Beach Show</t>
  </si>
  <si>
    <t>Harbor Lights</t>
  </si>
  <si>
    <t>5b6a01d3191ce031ac14f660</t>
  </si>
  <si>
    <t>Beginner Snorkeling and Scuba Diving Experience</t>
  </si>
  <si>
    <t>Aquacenter</t>
  </si>
  <si>
    <t>Sun Tours</t>
  </si>
  <si>
    <t>58d14e53f377c7ed7b68f37b</t>
  </si>
  <si>
    <t>Best-of-Barbados Historical Highlights and Shopping Tour</t>
  </si>
  <si>
    <t>Black Pearl Party Cruises</t>
  </si>
  <si>
    <t>5b7dc26b73bbc225b3e05fa4</t>
  </si>
  <si>
    <t>Dover Taxi Association</t>
  </si>
  <si>
    <t>Best-of-Barbados Sightseeing Tour- 4 Hours</t>
  </si>
  <si>
    <t>Best-of-Barbados Sightseeing Tour- Extra Hour</t>
  </si>
  <si>
    <t>Best-of-Barbados Sightseeing Tour-5 Hours</t>
  </si>
  <si>
    <t>Best-of-Barbados Sightseeing Tour-Shared</t>
  </si>
  <si>
    <t>59c55282039f941d20d6fda2</t>
  </si>
  <si>
    <t>Bridgetown VIP Shopping Tour</t>
  </si>
  <si>
    <t>Duty Free Caribbean</t>
  </si>
  <si>
    <t>58d14e54f377c7ed7b68f381</t>
  </si>
  <si>
    <t>Buccaneer Pirate Cruise, Snorkel and Dining Experience at Carlisle Bay</t>
  </si>
  <si>
    <t>592f339888d3123d20cd8eec</t>
  </si>
  <si>
    <t>Catamaran and Snorkeling Cruise At Carlisle Bay</t>
  </si>
  <si>
    <t>Cool Runnings Catamaran Cruises</t>
  </si>
  <si>
    <t>59cc1be2039f941d20d71608</t>
  </si>
  <si>
    <t>Deep Sea Fishing and Shipwrek Snorkeling Experience</t>
  </si>
  <si>
    <t>Bill Fishers Charters</t>
  </si>
  <si>
    <t>59d7d319775f0d450a4764e7</t>
  </si>
  <si>
    <t>Departure Private Car Transfers from Sandals Barbados to BGI</t>
  </si>
  <si>
    <t>59c59334039f941d20d70243</t>
  </si>
  <si>
    <t>Discover Barbados 4x4 Jeep Highlight</t>
  </si>
  <si>
    <t>5b2c0f6ec2b324159bfe51f9</t>
  </si>
  <si>
    <t>Garrison Historical Sightseeing Tour</t>
  </si>
  <si>
    <t>The Garrison Consortium</t>
  </si>
  <si>
    <t>5942ddfc0bf266c759996123</t>
  </si>
  <si>
    <t>Glass Bottom Boat Excursion</t>
  </si>
  <si>
    <t>Aqua Centre - Barbados</t>
  </si>
  <si>
    <t>592f388754c3754220032c52</t>
  </si>
  <si>
    <t>Half Day Deep Sea Fishing Barbados</t>
  </si>
  <si>
    <t>58d16fb5f377c7ed7b68f527</t>
  </si>
  <si>
    <t>Harbour Lights Night Out</t>
  </si>
  <si>
    <t>58f8eb0f06d5e09246f52744</t>
  </si>
  <si>
    <t>Harrison's Cave Expedition</t>
  </si>
  <si>
    <t>5b6a1739e2b33931b27437d0</t>
  </si>
  <si>
    <t>Historical Abbey &amp; Garden Tour</t>
  </si>
  <si>
    <t>5b7dc2e473bbc225b3e05faa</t>
  </si>
  <si>
    <t>Historical Dinner with George Washington</t>
  </si>
  <si>
    <t>5b7dc26b73bbc225b3e05fa3</t>
  </si>
  <si>
    <t>IE Best-of-Barbados Sightseeing and Rum Tour</t>
  </si>
  <si>
    <t>5b733672fca1c7259d3335a3</t>
  </si>
  <si>
    <t>599c8e32de64ec01100f0bf4</t>
  </si>
  <si>
    <t>Luxury Catamaran, Snorkel and Dining Experience at Carlisle Bay</t>
  </si>
  <si>
    <t>5b6a172d191ce031ac14f753</t>
  </si>
  <si>
    <t>Mount Gay Rum Tour and Cave Expedition</t>
  </si>
  <si>
    <t>5b6a1734191ce031ac14f758</t>
  </si>
  <si>
    <t>Mount Gay Rum Tour and Cave Expedition (2 pax)</t>
  </si>
  <si>
    <t>58d16fb6f377c7ed7b68f52d</t>
  </si>
  <si>
    <t>Oistins Express &amp; Seafood Fiesta</t>
  </si>
  <si>
    <t>5b7dc26a73bbc225b3e05f70</t>
  </si>
  <si>
    <t>On-Island Transfer to/from (Andromeda Gardens Bathsheba St. Joseph)</t>
  </si>
  <si>
    <t>5b7dc26a73bbc225b3e05f6f</t>
  </si>
  <si>
    <t>On-Island Transfer to/from (Animal Flower Cave North Point St Lucy)</t>
  </si>
  <si>
    <t>5b7dc26a73bbc225b3e05f6b</t>
  </si>
  <si>
    <t>On-Island Transfer to/from (Apes Hill Golf Club, Apes Hill, St. James)</t>
  </si>
  <si>
    <t>5b7dc26a73bbc225b3e05f68</t>
  </si>
  <si>
    <t>On-Island Transfer to/from (Cin Cin Restaraunt Prospect St. James)</t>
  </si>
  <si>
    <t>5b7dc26a73bbc225b3e05f6c</t>
  </si>
  <si>
    <t>On-Island Transfer to/from (Elcourt Medical Clinic, Maxwell Main Road)</t>
  </si>
  <si>
    <t>5b7dc26a73bbc225b3e05f67</t>
  </si>
  <si>
    <t>On-Island Transfer to/from (Fish Pot Restaurant, Shermans, St. Peter)</t>
  </si>
  <si>
    <t>5b7dc26b73bbc225b3e05f7e</t>
  </si>
  <si>
    <t>On-Island Transfer to/from (Grantley Adams International Airport, Christ Church)</t>
  </si>
  <si>
    <t>5b7dc26a73bbc225b3e05f6e</t>
  </si>
  <si>
    <t>On-Island Transfer to/from (Royal Westmoreland Golf Club, Westmoreland)</t>
  </si>
  <si>
    <t>5b7dc26a73bbc225b3e05f6d</t>
  </si>
  <si>
    <t>On-Island Transfer to/from (St. Lawrence Gap, St. Lawrence, Christ Church)</t>
  </si>
  <si>
    <t>5b7dc26a73bbc225b3e05f69</t>
  </si>
  <si>
    <t>On-Island Transfer to/from (The Crane Resort, The Crane, St. Phillip)</t>
  </si>
  <si>
    <t>5b7dc26a73bbc225b3e05f6a</t>
  </si>
  <si>
    <t>On-Island Transfer to/from Bridgetown (Boatyard Brown's Beach, Carlise Bay)</t>
  </si>
  <si>
    <t>5b7dc26b73bbc225b3e05f84</t>
  </si>
  <si>
    <t>On-Island Transfer to/from Holetown St James(Limegrove Lifestyle Centre, Sandy lane Hotel)</t>
  </si>
  <si>
    <t>5b7dc26b73bbc225b3e05f89</t>
  </si>
  <si>
    <t>On-Island Transfer to/from Mount Gay Rum Distillery Bridgetown</t>
  </si>
  <si>
    <t>5b7dc26b73bbc225b3e05f88</t>
  </si>
  <si>
    <t>On-Island Transfer to/from Mullins Beach Bar St Peter</t>
  </si>
  <si>
    <t>5b7dc26b73bbc225b3e05f8c</t>
  </si>
  <si>
    <t>On-Island Transfer to/from Oistins Bay Christ Church</t>
  </si>
  <si>
    <t>5b7dc26b73bbc225b3e05f8f</t>
  </si>
  <si>
    <t>On-Island Transfer to/from Pelican Craft Centre, St Michael</t>
  </si>
  <si>
    <t>5b7dc26b73bbc225b3e05f8b</t>
  </si>
  <si>
    <t>On-Island Transfer to/from The Accra Beach Worthing</t>
  </si>
  <si>
    <t>5b7dc26b73bbc225b3e05f92</t>
  </si>
  <si>
    <t>On-Island Transfer to/from The Cliff Restaurant, St James</t>
  </si>
  <si>
    <t>5b7dc26b73bbc225b3e05f9c</t>
  </si>
  <si>
    <t>On-Island Transfer to/from The Garrison Savannah</t>
  </si>
  <si>
    <t>5b7dc26b73bbc225b3e05f9b</t>
  </si>
  <si>
    <t>On-Island Transfer to/from The Harrisons Cave, St Thomas</t>
  </si>
  <si>
    <t>5b7dc26b73bbc225b3e05fa2</t>
  </si>
  <si>
    <t>On-Island Transfer to/from The Lone Star Restaurant, St James</t>
  </si>
  <si>
    <t>599c8e32de64ec01100f0bf2</t>
  </si>
  <si>
    <t>5f1ef314d61b0c00280c2fe1</t>
  </si>
  <si>
    <t>Private Eco Adventure Cave Expedition 2pax</t>
  </si>
  <si>
    <t>593589a14d08a02a6730b8d7</t>
  </si>
  <si>
    <t>Private Half Day Deep Sea Fishing Barbados</t>
  </si>
  <si>
    <t>5f1ef314d61b0c00280c2ffd</t>
  </si>
  <si>
    <t>Private Rum and Eco-Adventure Cave Expedition 2pax</t>
  </si>
  <si>
    <t>592f1f7c54c3754220032aee</t>
  </si>
  <si>
    <t>Reading Road Trip in Barbados</t>
  </si>
  <si>
    <t>58d14d6ef377c7ed7b68f36b</t>
  </si>
  <si>
    <t>Single Round of 18 Holes of Golf</t>
  </si>
  <si>
    <t>5942ddfc0bf266c759996124</t>
  </si>
  <si>
    <t>Single Tank Scuba Dive</t>
  </si>
  <si>
    <t>58d14e55f377c7ed7b68f38d</t>
  </si>
  <si>
    <t>Snorkeling At Carlisle Bay &amp; Bridgetown Shopping Highlight</t>
  </si>
  <si>
    <t>5c59e43fb1ef060845f69fc8</t>
  </si>
  <si>
    <t>St. Nicholas Abbey &amp; Heritage Railway</t>
  </si>
  <si>
    <t>592f339888d3123d20cd8ee9</t>
  </si>
  <si>
    <t>Sunset Catamaran and Snorkeling Cruise At Carlisle Bay</t>
  </si>
  <si>
    <t>5942ddfc0bf266c759996122</t>
  </si>
  <si>
    <t>Two Tank Scuba Dive</t>
  </si>
  <si>
    <t>Tranfer</t>
  </si>
  <si>
    <t>58f8ea8006d5e09246f52734</t>
  </si>
  <si>
    <t>Wonders of Barbados Underwater Submarine Day Tour</t>
  </si>
  <si>
    <t>Atlantis Submarine</t>
  </si>
  <si>
    <t>58f8ea8106d5e09246f5273a</t>
  </si>
  <si>
    <t>Wonders of Barbados Underwater Submarine Night Tour</t>
  </si>
  <si>
    <t>58e80af906d5e09246f51b2a</t>
  </si>
  <si>
    <t>Seafood &amp; Underwater Sculpture Park Snorkel Catamaran Cruise</t>
  </si>
  <si>
    <t>Grenada</t>
  </si>
  <si>
    <t>58e7b8cf06d5e09246f516ef</t>
  </si>
  <si>
    <t>Power Boat &amp; Underwater Sculpture Park Snorkel Tour</t>
  </si>
  <si>
    <t>58e7ae5e06d5e09246f51543</t>
  </si>
  <si>
    <t>Half -Day Historical Sightseeing and Grand Anse Shopping Tour</t>
  </si>
  <si>
    <t>58ebc08906d5e09246f52036</t>
  </si>
  <si>
    <t>Half Day Deep Sea Sport Fishing in Grenada</t>
  </si>
  <si>
    <t>58ec091c06d5e09246f52282</t>
  </si>
  <si>
    <t>Annandale Rainforest &amp; Waterfall Dune Buggy Tour</t>
  </si>
  <si>
    <t>58ec091906d5e09246f5226a</t>
  </si>
  <si>
    <t>Grand Anse Bay &amp; Historic Fort Dune Buggy Adventure</t>
  </si>
  <si>
    <t>58ebc08a06d5e09246f5203c</t>
  </si>
  <si>
    <t>Half Day Deep Sea Sport Fishing Charter in Grenada</t>
  </si>
  <si>
    <t>592f1f7c54c3754220032af0</t>
  </si>
  <si>
    <t>Reading Road Trip in Grenada</t>
  </si>
  <si>
    <t>58ebc08b06d5e09246f52042</t>
  </si>
  <si>
    <t>Deep Sea Sport Fishing Charter in Grenada</t>
  </si>
  <si>
    <t>59c960bc039f941d20d70778</t>
  </si>
  <si>
    <t>Best of Grenada Private Island Tour</t>
  </si>
  <si>
    <t>59ee4941e4f54906b7d9e59c</t>
  </si>
  <si>
    <t>On Island Transfer From St. Georges</t>
  </si>
  <si>
    <t>59ee4941e4f54906b7d9e59d</t>
  </si>
  <si>
    <t>On Island Transfer To St. Georges and Grande Anse Beach Combo</t>
  </si>
  <si>
    <t>59ee4942e4f54906b7d9e5a8</t>
  </si>
  <si>
    <t>On Island Transfer From St. Georges and Grande Anse Beach Combo</t>
  </si>
  <si>
    <t>59ee4942e4f54906b7d9e5a4</t>
  </si>
  <si>
    <t>On Island Transfer To St. Georges</t>
  </si>
  <si>
    <t>5b64d56691accb0c854576d5</t>
  </si>
  <si>
    <t>Historic Art Walk In Grenada</t>
  </si>
  <si>
    <t>5b64d57391accb0c854576d9</t>
  </si>
  <si>
    <t>Best Of Grenada Historical Spice Tour and Annandale Waterfall Experience</t>
  </si>
  <si>
    <t>5b64d57a91accb0c854576de</t>
  </si>
  <si>
    <t>Historical Sightseeing and Concord Waterfall Experience</t>
  </si>
  <si>
    <t>5b64d59291accb0c854576e7</t>
  </si>
  <si>
    <t>Grand Etang Rainforest Hike and Waterfall Experience</t>
  </si>
  <si>
    <t>5b64d59891accb0c854576ef</t>
  </si>
  <si>
    <t>On Island Luxury Transfer To Maurice Bishop Intl Airport One Way (1-2pax)</t>
  </si>
  <si>
    <t>5b64d59d91accb0c854576f4</t>
  </si>
  <si>
    <t>On Island Luxury Transfer To Lance Aux Epines (SGU Club to Coral Cove) Roundtrip</t>
  </si>
  <si>
    <t>5b64d5a2a0e98025a950c56c</t>
  </si>
  <si>
    <t>On Island Luxury Transfer To Grand Anse Roundtrip</t>
  </si>
  <si>
    <t>5b64d5a791accb0c854576f8</t>
  </si>
  <si>
    <t>On Island Luxury Transfer To Lance Aux Epines (Start of Lance Aux Pines to Campesh Hill ) Roundtrip</t>
  </si>
  <si>
    <t>5b64d5aea0e98025a950c570</t>
  </si>
  <si>
    <t>On Island Luxury Transfer To BBC Beach (Morne Rouge) Roundtrip</t>
  </si>
  <si>
    <t>5b64d5b591accb0c854576fe</t>
  </si>
  <si>
    <t>On Island Luxury Transfer To Balthazar River Roundtrip</t>
  </si>
  <si>
    <t>5b64d5ba91accb0c85457703</t>
  </si>
  <si>
    <t>On Island Luxury Transfer To Golf Course Roundtrip</t>
  </si>
  <si>
    <t>5b64d5c1a0e98025a950c574</t>
  </si>
  <si>
    <t>On Island Luxury Transfer To Micro Brewery Roundtrip 1-4pax</t>
  </si>
  <si>
    <t>5b64d5c791accb0c85457708</t>
  </si>
  <si>
    <t>On Island Luxury Transfer To True Blue Roundtrip 1-4 pax</t>
  </si>
  <si>
    <t>5b64d5cfa0e98025a950c579</t>
  </si>
  <si>
    <t>On Island Luxury Transfer To Port Louis Roundtrip 1-4 pax</t>
  </si>
  <si>
    <t>5b64d5d6a0e98025a950c57d</t>
  </si>
  <si>
    <t>On Island Luxury Transfer To St. Georges Roundtrip 1-4pax</t>
  </si>
  <si>
    <t>5b64d5dda0e98025a950c581</t>
  </si>
  <si>
    <t>On Island Luxury Transfer To St Augustine Hospital Roundtrip 1-4 pax</t>
  </si>
  <si>
    <t>5b64d5eda0e98025a950c585</t>
  </si>
  <si>
    <t>5b71b5c2b3862025b432e007</t>
  </si>
  <si>
    <t>Sunnyside, Smithy's &amp; Hyde Park Tropical Garden Experience</t>
  </si>
  <si>
    <t>5b72e32eb880a344c8563861</t>
  </si>
  <si>
    <t>Savor Grenada Culinary Sightseeing Tour</t>
  </si>
  <si>
    <t>5bce254741d3e425a1fe0c5d</t>
  </si>
  <si>
    <t>Snuba Experience Grenada</t>
  </si>
  <si>
    <t>5bd08e15f6b97925a4bb0e84</t>
  </si>
  <si>
    <t>Lover's Rock Sunset Catamaran Cruise</t>
  </si>
  <si>
    <t>5bd093699df09b257b100af8</t>
  </si>
  <si>
    <t>Ultimate Open Air Jeep Grenada Sightseeing Tour - Single</t>
  </si>
  <si>
    <t>5bd0937d9df09b257b100afc</t>
  </si>
  <si>
    <t>Ultimate Open Air Jeep Grenada Sightseeing Tour - Group</t>
  </si>
  <si>
    <t>5bd093839df09b257b100b01</t>
  </si>
  <si>
    <t>Grenada East Coast Jeep Adventure (Double Rider)</t>
  </si>
  <si>
    <t>5bd093889df09b257b100b05</t>
  </si>
  <si>
    <t>Grenada East Coast Jeep Adventure (Group Riders)</t>
  </si>
  <si>
    <t>5bd0938d9df09b257b100b09</t>
  </si>
  <si>
    <t>Grenada East Coast Jeep Adventure (Single Rider)</t>
  </si>
  <si>
    <t>5bd093939df09b257b100b0e</t>
  </si>
  <si>
    <t>Ultimate Open Air Jeep Grenada Sightseeing Tour - Double</t>
  </si>
  <si>
    <t>5bd0ee3d9df09b257b100e46</t>
  </si>
  <si>
    <t>Altitude Wonders of Grenada Seafood, Champagne and Snorkeling Experience</t>
  </si>
  <si>
    <t>5cdc86eebe0f1a265276f703</t>
  </si>
  <si>
    <t>Private Luxury Yacht Island-Hopping and Underwater Sculpture Park Snorkel Experience</t>
  </si>
  <si>
    <t>5cdc86eebe0f1a265276f704</t>
  </si>
  <si>
    <t>Private Luxury Power Yacht Offshore Island and Underwater Sculpture Park Snorkel Experience</t>
  </si>
  <si>
    <t>5cdc86eebe0f1a265276f705</t>
  </si>
  <si>
    <t>Private Tobago Cays Luxury Power Yacht Island-Hopping Experience</t>
  </si>
  <si>
    <t>5cdc86eebe0f1a265276f706</t>
  </si>
  <si>
    <t>Private Luxury Power Yacht Beach &amp; Underwater Sculpture Park Snorkel Experience</t>
  </si>
  <si>
    <t>5cdc86eebe0f1a265276f707</t>
  </si>
  <si>
    <t>Private Circumnavigation Cruise Grenada</t>
  </si>
  <si>
    <t>5d6e72124a9c3d001999f8ce</t>
  </si>
  <si>
    <t>Local Ale and Bar Roving Experience In Grenada</t>
  </si>
  <si>
    <t>5d6e72124a9c3d001999f902</t>
  </si>
  <si>
    <t>Tea at the Tower and Historic Garden Tour</t>
  </si>
  <si>
    <t>5da0b7ad5ba19e00197dc423</t>
  </si>
  <si>
    <t>4x4 Jeep Historical Sightseeing Tour In Grenada</t>
  </si>
  <si>
    <t>5da0b7ad5ba19e00197dc4b7</t>
  </si>
  <si>
    <t>4x4 Jeep, Sightseeing and Hiking Experience</t>
  </si>
  <si>
    <t>5da0b7ad5ba19e00197dc441</t>
  </si>
  <si>
    <t>Balthazar River Tubing Adventure</t>
  </si>
  <si>
    <t>5da0b7ad5ba19e00197dc45e</t>
  </si>
  <si>
    <t>4x4 Jeep, Sightseeing and Balthazar River Tubing Experience</t>
  </si>
  <si>
    <t>5da0b7ad5ba19e00197dc4d4</t>
  </si>
  <si>
    <t>North Coast Grenada Custom Experience</t>
  </si>
  <si>
    <t>5da0b7ad5ba19e00197dc47a</t>
  </si>
  <si>
    <t>4x4 Jeep Waterfalls Experience at Grand Etang Forest</t>
  </si>
  <si>
    <t>5da0b7ad5ba19e00197dc498</t>
  </si>
  <si>
    <t>Land &amp; Sea Underwater Sculpture Park and River Antoine Rum Distillery Tour</t>
  </si>
  <si>
    <t>5dba007d681e130019dab6e1</t>
  </si>
  <si>
    <t>West Coast Grenada Jeep Sightseeing Tour - Single Rider</t>
  </si>
  <si>
    <t>5dba007d681e130019dab718</t>
  </si>
  <si>
    <t>West Coast Grenada Jeep Sightseeing Tour - Double Rider</t>
  </si>
  <si>
    <t>5dba007d681e130019dab6fc</t>
  </si>
  <si>
    <t>West Coast Grenada Jeep Sightseeing Tour - Group Rider</t>
  </si>
  <si>
    <t>5dd43cc6aa285c0019b6d06f</t>
  </si>
  <si>
    <t>Captain Your Own Motorboat for a Day at Grand Anse Bay -Double Ride</t>
  </si>
  <si>
    <t>5dd43cc6aa285c0019b6d086</t>
  </si>
  <si>
    <t>Captain Your Own Motorboat for a Day at Grand Anse Bay</t>
  </si>
  <si>
    <t>5eb31f0039001c0029a08638</t>
  </si>
  <si>
    <t>Wonders of Grenada Swim and Snorkeling Cruise</t>
  </si>
  <si>
    <t>5eb372dd14b821002337fbb2</t>
  </si>
  <si>
    <t>Explore the Tobago Cays</t>
  </si>
  <si>
    <t>5eb372de14b821002337fbea</t>
  </si>
  <si>
    <t>Carriacou and Petite Martinique Beach and Snorkel Adventure Cruise</t>
  </si>
  <si>
    <t>5eb372dd14b821002337fbce</t>
  </si>
  <si>
    <t>Sandy Island Cruise and Snorkel Adventure</t>
  </si>
  <si>
    <t>5eb372de14b821002337fc06</t>
  </si>
  <si>
    <t>Power Yacht, Snorkel Underwater Sculpture Park and Beach Break</t>
  </si>
  <si>
    <t>5f21c7327f7ec60028ba481b</t>
  </si>
  <si>
    <t>Private Half -Day Historical Sightseeing and Grand Anse Shopping Tour</t>
  </si>
  <si>
    <t>5f3ab241ba9bda0022d0ba51</t>
  </si>
  <si>
    <t>Grenada Jeep Rum &amp; Lime Adventure (Double Rider)</t>
  </si>
  <si>
    <t>5f3ab241ba9bda0022d0ba70</t>
  </si>
  <si>
    <t>Grenada Jeep Rum &amp; Lime Adventure (Group Riders)</t>
  </si>
  <si>
    <t>5930692254c3754220032ddf</t>
  </si>
  <si>
    <t>Graycliff Wine &amp; Luncheon Experience</t>
  </si>
  <si>
    <t>5930692254c3754220032ddc</t>
  </si>
  <si>
    <t>5930692254c3754220032dde</t>
  </si>
  <si>
    <t>Culinary Academy Experience at Graycliff</t>
  </si>
  <si>
    <t>5903aa04c43349df1392cd16</t>
  </si>
  <si>
    <t>Nassau Harbor Evening Cruise</t>
  </si>
  <si>
    <t>58fa2e1506d5e09246f527ed</t>
  </si>
  <si>
    <t>Stingray Encounter and Beach Break at Balmoral Island</t>
  </si>
  <si>
    <t>5930692254c3754220032ddd</t>
  </si>
  <si>
    <t>Experience the art of Cigar Rolling at Graycliff</t>
  </si>
  <si>
    <t>5903aa04c43349df1392cd19</t>
  </si>
  <si>
    <t>Catamaran Cruise and Snorkeling Tour</t>
  </si>
  <si>
    <t>58fa2e1406d5e09246f527e1</t>
  </si>
  <si>
    <t>Dolphin Encounter and Beach Break at Balmoral Island</t>
  </si>
  <si>
    <t>592f1f7c54c3754220032aef</t>
  </si>
  <si>
    <t>Reading Road Trip in Exuma</t>
  </si>
  <si>
    <t>590379a23ead27da1382baaa</t>
  </si>
  <si>
    <t>Exuma Cays Swimming Pigs Adventure</t>
  </si>
  <si>
    <t>58fa2e1406d5e09246f527e7</t>
  </si>
  <si>
    <t>Dolphin Swim and Beach Break at Balmoral Island</t>
  </si>
  <si>
    <t>590378873ead27da1382ba85</t>
  </si>
  <si>
    <t>Half Day Deep Sea Fishing in Nassau</t>
  </si>
  <si>
    <t>58fa8943ae98720f57d69b70</t>
  </si>
  <si>
    <t>Bites of Nassau Food Tasting &amp; Cultural Walking Tour</t>
  </si>
  <si>
    <t>5931e55b4d08a02a6730b881</t>
  </si>
  <si>
    <t>Half Day Jeep Rental In Nassau</t>
  </si>
  <si>
    <t>59383535b896602f67a7ad22</t>
  </si>
  <si>
    <t>Moriah Sea Park Experience</t>
  </si>
  <si>
    <t>59317ff5b896602f67a7a872</t>
  </si>
  <si>
    <t>Exuma Cays Swimming Pigs Adventure from Nassau</t>
  </si>
  <si>
    <t>59386f40b896602f67a7adf9</t>
  </si>
  <si>
    <t>Sea Garden and Historic Nassau Harbor Tour</t>
  </si>
  <si>
    <t>5931e55b4d08a02a6730b88b</t>
  </si>
  <si>
    <t>Nassau Car Rentals</t>
  </si>
  <si>
    <t>5938577c4d08a02a6730bb8b</t>
  </si>
  <si>
    <t>Stocking Island Beach Break and Snorkeling Experience</t>
  </si>
  <si>
    <t>5931e55b4d08a02a6730b889</t>
  </si>
  <si>
    <t>Full Day Jeep Rental In Nassau</t>
  </si>
  <si>
    <t>5931e55b4d08a02a6730b887</t>
  </si>
  <si>
    <t>Best-of-Nassau Jeep Sightseeing Tour</t>
  </si>
  <si>
    <t>59371e784d08a02a6730ba87</t>
  </si>
  <si>
    <t>Exuma Historical Sightseeing Tour</t>
  </si>
  <si>
    <t>5955358d7811c9d05920811a</t>
  </si>
  <si>
    <t>Two Tank Professional Diving in Nassau</t>
  </si>
  <si>
    <t>594c29087811c9d05920770b</t>
  </si>
  <si>
    <t>Blue Lagoon, Lunch and Beach Break</t>
  </si>
  <si>
    <t>5955358d7811c9d059208118</t>
  </si>
  <si>
    <t>Experience Snorkeling in Nassau</t>
  </si>
  <si>
    <t>5955358d7811c9d05920811b</t>
  </si>
  <si>
    <t>Two Tank Professional Shark Diving in Nassau</t>
  </si>
  <si>
    <t>594c46820bf266c759996883</t>
  </si>
  <si>
    <t>Nassau Segway Waterfront Experience</t>
  </si>
  <si>
    <t>5955358d7811c9d059208119</t>
  </si>
  <si>
    <t>Nassau Snuba Tour</t>
  </si>
  <si>
    <t>594c29087811c9d05920770e</t>
  </si>
  <si>
    <t>Dolphin Encounter at Blue Lagoon Island</t>
  </si>
  <si>
    <t>594c29087811c9d05920770f</t>
  </si>
  <si>
    <t>Sea Lion Encounter at Blue Lagoon</t>
  </si>
  <si>
    <t>5955358d7811c9d059208117</t>
  </si>
  <si>
    <t>Underwater Motor Bike Experience in Nassau</t>
  </si>
  <si>
    <t>59551fad0bf266c759997076</t>
  </si>
  <si>
    <t>Bahamian Rum Tour</t>
  </si>
  <si>
    <t>594c29087811c9d05920770d</t>
  </si>
  <si>
    <t>Dolphin Program Observer at Blue Lagoon Island</t>
  </si>
  <si>
    <t>59553df67811c9d059208139</t>
  </si>
  <si>
    <t>Inside Nassau Historical Sightseeing Tour</t>
  </si>
  <si>
    <t>594c29087811c9d05920770c</t>
  </si>
  <si>
    <t>Dolphin Swim at Blue Lagoon Island</t>
  </si>
  <si>
    <t>59a8310dd0a18245272d612d</t>
  </si>
  <si>
    <t>Segway Waterfront Experience at Blue Lagoon</t>
  </si>
  <si>
    <t>59a8310dd0a18245272d6120</t>
  </si>
  <si>
    <t>Dolphin Swim &amp; Sea Lion Encounter at Blue Lagoon Island</t>
  </si>
  <si>
    <t>59a8310dd0a18245272d611e</t>
  </si>
  <si>
    <t>Stingray Encounter &amp; Snorkeling Experience at Blue Lagoon</t>
  </si>
  <si>
    <t>59b8133dd0a18245272d7806</t>
  </si>
  <si>
    <t>Private Exuma Cays Swimming Pigs Adventure</t>
  </si>
  <si>
    <t>59a8310dd0a18245272d611c</t>
  </si>
  <si>
    <t>Dolphin Royal Swim at Blue Lagoon Island</t>
  </si>
  <si>
    <t>59a8310dd0a18245272d611d</t>
  </si>
  <si>
    <t>Dolphin &amp; Sea Lion Encounter at Blue Lagoon Island</t>
  </si>
  <si>
    <t>59c3d34e039f941d20d6f3f0</t>
  </si>
  <si>
    <t>Sunset Bicycle Ride in Exuma</t>
  </si>
  <si>
    <t>59c551f6039f941d20d6fd8e</t>
  </si>
  <si>
    <t>Romantic Bahamas Private Island Getaway</t>
  </si>
  <si>
    <t>5b64c9fea0e98025a950c488</t>
  </si>
  <si>
    <t>Spanish Wells Swimming Pigs Adventure and Lunch Experience</t>
  </si>
  <si>
    <t>5b64cd41b99c9425af7a22e8</t>
  </si>
  <si>
    <t>On Island Luxury Transfer in/around Nassau</t>
  </si>
  <si>
    <t>5b64cd44b99c9425af7a22ec</t>
  </si>
  <si>
    <t>5b64cd48b99c9425af7a22f0</t>
  </si>
  <si>
    <t>5b64cd4cb99c9425af7a22f4</t>
  </si>
  <si>
    <t>5b64cd51a0e98025a950c4da</t>
  </si>
  <si>
    <t>5b64cd56b99c9425af7a22f8</t>
  </si>
  <si>
    <t>5b64cd5bb99c9425af7a22fc</t>
  </si>
  <si>
    <t>5b64cd62a0e98025a950c4df</t>
  </si>
  <si>
    <t>5b64d136b99c9425af7a234a</t>
  </si>
  <si>
    <t>Private Exuma Sunset Speedboat Charter - Sandals Exclusive</t>
  </si>
  <si>
    <t>5b64d263a0e98025a950c523</t>
  </si>
  <si>
    <t>Half Day Bone Fishing in Exuma</t>
  </si>
  <si>
    <t>5b64d266a0e98025a950c528</t>
  </si>
  <si>
    <t>Full Day Bone Fishing in Exuma</t>
  </si>
  <si>
    <t>5b6b5949c6b0a1466ff726aa</t>
  </si>
  <si>
    <t>Snuba Experience Nassua</t>
  </si>
  <si>
    <t>5b7c783c3eb56c2595ea475f</t>
  </si>
  <si>
    <t>Savor Old Nassau Dining Stroll</t>
  </si>
  <si>
    <t>5b7dc84573bbc225b3e05fdc</t>
  </si>
  <si>
    <t>Guide your own adventure on a Family Car- Ford Taurus</t>
  </si>
  <si>
    <t>5b7dc84573bbc225b3e05fdd</t>
  </si>
  <si>
    <t>Guide your own adventure on a Rav 4 Jeep</t>
  </si>
  <si>
    <t>5b7dc84573bbc225b3e05fdb</t>
  </si>
  <si>
    <t>Guide your own adventure on a 2 Door Wrangler Jeep (convertible)</t>
  </si>
  <si>
    <t>5b7dc84573bbc225b3e05fde</t>
  </si>
  <si>
    <t>Guide your own adventure on a Compact Car- Toyota Corolla</t>
  </si>
  <si>
    <t>5b7dc84573bbc225b3e05fdf</t>
  </si>
  <si>
    <t>Guide your own adventure on a 4 Door Wrangler Jeep (soft &amp; hard top)</t>
  </si>
  <si>
    <t>5b7dc84573bbc225b3e05fe0</t>
  </si>
  <si>
    <t>Guide your own adventure on a Chevy Tahoe or Yukon Danali</t>
  </si>
  <si>
    <t>5b7dc84573bbc225b3e05fe1</t>
  </si>
  <si>
    <t>Guide your own adventure on a 7 Seater Van- Dodge or Chrysler Minivan</t>
  </si>
  <si>
    <t>5bdb222698c4a05733bb0d10</t>
  </si>
  <si>
    <t>Nassau Romantic Evening Cruise</t>
  </si>
  <si>
    <t>5bdb222d6a0e5725a596f958</t>
  </si>
  <si>
    <t>Private Romantic Evening Cruise in Nassau</t>
  </si>
  <si>
    <t>5bdc5f8022fa3b3e235574b4</t>
  </si>
  <si>
    <t>Luxury Rose Island Private Charter</t>
  </si>
  <si>
    <t>5bdc64e522fa3b3e235574c7</t>
  </si>
  <si>
    <t>5bdcb9dac34cf325b03abb22</t>
  </si>
  <si>
    <t>Exclusive Exuma Cays Swimming Pigs Adventure</t>
  </si>
  <si>
    <t>5be20cad384b1c256a682358</t>
  </si>
  <si>
    <t>Reading Road Trip in Nassau</t>
  </si>
  <si>
    <t>5c1a51064126ee259bced9ea</t>
  </si>
  <si>
    <t>Bahamas Barrels Wine Making Experience</t>
  </si>
  <si>
    <t>5c1a510b4126ee259bced9f1</t>
  </si>
  <si>
    <t>Experience the art of Chocolate Making at Graycliff</t>
  </si>
  <si>
    <t>5c1a51144126ee259bced9f8</t>
  </si>
  <si>
    <t>Bahamas Heritage Museum Tour and Graycliff Experience</t>
  </si>
  <si>
    <t>5cec0586b512ab4cc1c83950</t>
  </si>
  <si>
    <t>Reggae Catamaran Cruise and Nassau Beach Break</t>
  </si>
  <si>
    <t>5cec0586b512ab4cc1c83951</t>
  </si>
  <si>
    <t>Luxury Romantic Sunset Cruise in Nassau</t>
  </si>
  <si>
    <t>5cfabd002682932de49897f7</t>
  </si>
  <si>
    <t>Spanish Wells Swimming Pigs and Turtle Adventure</t>
  </si>
  <si>
    <t>5cfabd002682932de49897f8</t>
  </si>
  <si>
    <t>Swimming Pigs Adventure at Eleuthera</t>
  </si>
  <si>
    <t>5e62c4a6677efa00229a3552</t>
  </si>
  <si>
    <t>Wonder Exuma ATV Historical Sightseeing Tour</t>
  </si>
  <si>
    <t>5ef0c3666460f000258374e3</t>
  </si>
  <si>
    <t>Exuma ATV Sightseeing Experience</t>
  </si>
  <si>
    <t>5f19b77cf1cc2b0029c681ac</t>
  </si>
  <si>
    <t>Luxury Catamaran Charter in Nassau- Sandals Exclusive</t>
  </si>
  <si>
    <t>592dd0be88d3123d20cd8d1e</t>
  </si>
  <si>
    <t>Historical Sightseeing Tour in Providenciales</t>
  </si>
  <si>
    <t>592ee6c688d3123d20cd8e22</t>
  </si>
  <si>
    <t>Sunset Catamaran Cruise in Turks &amp; Caicos</t>
  </si>
  <si>
    <t>592757fad25ea9190cae957c</t>
  </si>
  <si>
    <t>Pirate's Sanctuary and Beach Break at the French Cay</t>
  </si>
  <si>
    <t>592dd0be88d3123d20cd8d1f</t>
  </si>
  <si>
    <t>Provo Underwater Scooter Experience</t>
  </si>
  <si>
    <t>59275840d25ea9190cae9589</t>
  </si>
  <si>
    <t>592ee6c588d3123d20cd8e15</t>
  </si>
  <si>
    <t>Family Catamaran &amp; Snorkeling Cruise Turks &amp; Caicos</t>
  </si>
  <si>
    <t>5927575fd25ea9190cae955f</t>
  </si>
  <si>
    <t>Iguana Island and Conch Cooking Experience Provo</t>
  </si>
  <si>
    <t>592ee6c688d3123d20cd8e1e</t>
  </si>
  <si>
    <t>Turks &amp; Caicos Catamaran Cruise for Teens</t>
  </si>
  <si>
    <t>59275840d25ea9190cae958c</t>
  </si>
  <si>
    <t>Underwater Submarine Tour</t>
  </si>
  <si>
    <t>592757aed25ea9190cae9572</t>
  </si>
  <si>
    <t>Princess Alexandra Nature Reserve Eco Kayak Experience</t>
  </si>
  <si>
    <t>592dd0be88d3123d20cd8d23</t>
  </si>
  <si>
    <t>Segway Turtle Cove Tour Provo</t>
  </si>
  <si>
    <t>5927575fd25ea9190cae9559</t>
  </si>
  <si>
    <t>Wonders of Turks and Caicos Cave Expedition</t>
  </si>
  <si>
    <t>592757fad25ea9190cae957f</t>
  </si>
  <si>
    <t>Provo Circumnavigation</t>
  </si>
  <si>
    <t>592f1f7c54c3754220032af2</t>
  </si>
  <si>
    <t>Reading Road Trip in Turks &amp; Caicos</t>
  </si>
  <si>
    <t>592757aed25ea9190cae956f</t>
  </si>
  <si>
    <t>Stand Up Paddle Board at Princess Alexandra Nature Reserve</t>
  </si>
  <si>
    <t>5927575fd25ea9190cae955c</t>
  </si>
  <si>
    <t>Seaside Caicos Scavenger Hunt</t>
  </si>
  <si>
    <t>592ee6c688d3123d20cd8e1c</t>
  </si>
  <si>
    <t>Catamaran Cruise with Sesame Street Turks &amp; Caicos</t>
  </si>
  <si>
    <t>5942b3357811c9d059207126</t>
  </si>
  <si>
    <t>Provo Reef Fishing Charter</t>
  </si>
  <si>
    <t>5942b3357811c9d059207121</t>
  </si>
  <si>
    <t>Iguana Island Highlight and Beach Break Provo</t>
  </si>
  <si>
    <t>5942b3357811c9d059207124</t>
  </si>
  <si>
    <t>Luminous Waters Moon Light Cruise Providenciales</t>
  </si>
  <si>
    <t>5942b3357811c9d059207129</t>
  </si>
  <si>
    <t>Deep Sea Fishing Turks &amp; Caicos</t>
  </si>
  <si>
    <t>5994b8b3de64ec01100f0a56</t>
  </si>
  <si>
    <t>Snuba Tour Turks &amp; Caicos</t>
  </si>
  <si>
    <t>59a9ad79d0a18245272d63c7</t>
  </si>
  <si>
    <t>Luxury Catamaran Charter Turks &amp; Caicos</t>
  </si>
  <si>
    <t>59c03a0263feeb671e87f7e2</t>
  </si>
  <si>
    <t>Kids Snorkeling and Scuba Diving Experience in Turk &amp; Caicos</t>
  </si>
  <si>
    <t>59cbb505039f941d20d71256</t>
  </si>
  <si>
    <t>Provo Shopping Highlight</t>
  </si>
  <si>
    <t>59cbc61c039f941d20d71377</t>
  </si>
  <si>
    <t>Provo Dune Buggy Island Tour</t>
  </si>
  <si>
    <t>5b2c0d8b5bbe0d13b83ddb54</t>
  </si>
  <si>
    <t>Private Yacht Full Day Provo Charter</t>
  </si>
  <si>
    <t>5b2c0d8b5bbe0d13b83ddb55</t>
  </si>
  <si>
    <t>Private Yacht Half Day Provo Charter</t>
  </si>
  <si>
    <t>5b6a19c1e2b33931b2743810</t>
  </si>
  <si>
    <t>Luxury Private Customized Sea Dancer Charter</t>
  </si>
  <si>
    <t>5b6a19c4e2b33931b2743814</t>
  </si>
  <si>
    <t>Luxury Private Customized Lady K Charter</t>
  </si>
  <si>
    <t>5b6a1d92e2b33931b274384a</t>
  </si>
  <si>
    <t>Experience Iguana Island Provo</t>
  </si>
  <si>
    <t>5b71f9e5785dbf152f18f422</t>
  </si>
  <si>
    <t>Provo Intl Airport Arrival Fast Track</t>
  </si>
  <si>
    <t>5b71f9e5785dbf152f18f423</t>
  </si>
  <si>
    <t>Provo Intl Airport Bundle Package</t>
  </si>
  <si>
    <t>5b71fb3c785dbf152f18f439</t>
  </si>
  <si>
    <t>Half Day Bottom Fishing Experience Turks &amp; Caicos</t>
  </si>
  <si>
    <t>5b71fb3c785dbf152f18f43a</t>
  </si>
  <si>
    <t>Deep Sea Half Day Fishing Turks &amp; Caicos (48' Spinning Reels)</t>
  </si>
  <si>
    <t>5b71fb3d785dbf152f18f43b</t>
  </si>
  <si>
    <t>Deep Sea Half Day Fishing Turks &amp; Caicos (34' Karma)</t>
  </si>
  <si>
    <t>5b71fb3d785dbf152f18f43c</t>
  </si>
  <si>
    <t>Bone Fishing Half Day Experience in Providenciales</t>
  </si>
  <si>
    <t>5b71fbe3767ff4258c828013</t>
  </si>
  <si>
    <t>Horseback Ride and Swim in Turks &amp; Caicos</t>
  </si>
  <si>
    <t>5b71fbe3767ff4258c828014</t>
  </si>
  <si>
    <t>Turks Sunset Horseback Ride and Swim</t>
  </si>
  <si>
    <t>5be0af1f50ba071c29301b14</t>
  </si>
  <si>
    <t>Turks ATV West Coast Adventure</t>
  </si>
  <si>
    <t>5be0af1f50ba071c29301b15</t>
  </si>
  <si>
    <t>Turks ATV East Coast Adventure</t>
  </si>
  <si>
    <t>5be0af1f50ba071c29301b16</t>
  </si>
  <si>
    <t>Turks ATV All-Island Land Adventure</t>
  </si>
  <si>
    <t>5be2117bd31cdc2564066562</t>
  </si>
  <si>
    <t>Half Day Party Boat Charter</t>
  </si>
  <si>
    <t>5d35e407bcf47607f86ce1bf</t>
  </si>
  <si>
    <t>Turks South Shore Full Day Charter</t>
  </si>
  <si>
    <t>5d35e407bcf47607f86ce1c3</t>
  </si>
  <si>
    <t>Private Half-Day Serenity Power Catamaran Cruise and Snorkel Turks &amp; Caicos</t>
  </si>
  <si>
    <t>5d35e407bcf47607f86ce1c2</t>
  </si>
  <si>
    <t>Private Full-Day Serenity Power Catamaran Cruise and Snorkel Turks &amp; Caicos</t>
  </si>
  <si>
    <t>5d35e407bcf47607f86ce1c1</t>
  </si>
  <si>
    <t>Private Half-Day White Sands Power Catamaran Cruise and Snorkel Turks &amp; Caicos</t>
  </si>
  <si>
    <t>5d35e407bcf47607f86ce1c0</t>
  </si>
  <si>
    <t>Private Full-Day White Sands Power Catamaran Cruise and Snorkel Turks &amp; Caicos</t>
  </si>
  <si>
    <t>5dd40f7313d0b2001906531d</t>
  </si>
  <si>
    <t>Half Day Donzi Charter</t>
  </si>
  <si>
    <t>5dd40f7313d0b20019065353</t>
  </si>
  <si>
    <t>Half Day Hurricane Charter</t>
  </si>
  <si>
    <t>5dd40f7313d0b20019065338</t>
  </si>
  <si>
    <t>Half Day Viking Charter</t>
  </si>
  <si>
    <t>5dd40f7313d0b2001906536e</t>
  </si>
  <si>
    <t>Half Day Marlin Charter</t>
  </si>
  <si>
    <t>5e0e4c7475129c0026d0a453</t>
  </si>
  <si>
    <t>Provo Highlight &amp; Conch Tasting Tour</t>
  </si>
  <si>
    <t>5e15012fcc658f0029e62ea4</t>
  </si>
  <si>
    <t>Turks North Shore Sunset Luxury Catamaran Cruise</t>
  </si>
  <si>
    <t>5e15012fcc658f0029e62eb8</t>
  </si>
  <si>
    <t>Turks South Shore Cruise and Snorkel</t>
  </si>
  <si>
    <t>58d540cde97ea9e9276f0f75</t>
  </si>
  <si>
    <t>Antigua 4x4 Half Moon Adventure</t>
  </si>
  <si>
    <t>58d540d1e97ea9e9276f0f9f</t>
  </si>
  <si>
    <t>Antigua Seafood Lunch Cruise</t>
  </si>
  <si>
    <t>58d540d0e97ea9e9276f0f93</t>
  </si>
  <si>
    <t>Cades Reef Sail &amp; Snorkel</t>
  </si>
  <si>
    <t>58c1ccf020766c0745f2dd30</t>
  </si>
  <si>
    <t>Antigua Eco Adventure Tour</t>
  </si>
  <si>
    <t>58d16f22f377c7ed7b68f51b</t>
  </si>
  <si>
    <t>Deep Sea Sport Fishing Antigua</t>
  </si>
  <si>
    <t>58caef379bb836953efbc8a7</t>
  </si>
  <si>
    <t>Antigua Rainforest Zipline Adventure</t>
  </si>
  <si>
    <t>58d540cfe97ea9e9276f0f87</t>
  </si>
  <si>
    <t>Antigua Safari &amp; Stingray City</t>
  </si>
  <si>
    <t>58c1ccf020766c0745f2dd33</t>
  </si>
  <si>
    <t>Xtreme Circumnavigation Antigua</t>
  </si>
  <si>
    <t>58d540cbe97ea9e9276f0f69</t>
  </si>
  <si>
    <t>Barbuda By Sea</t>
  </si>
  <si>
    <t>58d540d0e97ea9e9276f0f8d</t>
  </si>
  <si>
    <t>Land and Sea Antigua Adventure</t>
  </si>
  <si>
    <t>58d58bbbe97ea9e9276f0fb5</t>
  </si>
  <si>
    <t>Taste of Antigua Cooking Class</t>
  </si>
  <si>
    <t>58caef389bb836953efbc8ad</t>
  </si>
  <si>
    <t>Antigua Rainforest Zipline &amp; Eco-Kayak Experience</t>
  </si>
  <si>
    <t>58d540cee97ea9e9276f0f81</t>
  </si>
  <si>
    <t>58e3c586ec1d153a2011fe4c</t>
  </si>
  <si>
    <t>Flavors of Antigua Rum Tour</t>
  </si>
  <si>
    <t>58e3c586ec1d153a2011fe52</t>
  </si>
  <si>
    <t>St. John’s Historical Walk</t>
  </si>
  <si>
    <t>592f1f7c54c3754220032aed</t>
  </si>
  <si>
    <t>Reading Road Trip Antigua</t>
  </si>
  <si>
    <t>592f2d2b54c3754220032b58</t>
  </si>
  <si>
    <t>Sandals Foundation Turtle Tour from West Coast</t>
  </si>
  <si>
    <t>5a130ee2cf9dbf6b6c860d2d</t>
  </si>
  <si>
    <t>IE Sunset Horseback Ride in Antigua</t>
  </si>
  <si>
    <t>5ab3bf472741cd31700c9e61</t>
  </si>
  <si>
    <t>Antigua SUV Highlight Tour</t>
  </si>
  <si>
    <t>5ab3cbe656aad65cf5e15fb9</t>
  </si>
  <si>
    <t>Private SUV Best-of-Antigua Sightseeing Experience</t>
  </si>
  <si>
    <t>5b7d91f4dc686a25b2c83343</t>
  </si>
  <si>
    <t>Half-Day Private Catamaran Charter Antigua</t>
  </si>
  <si>
    <t>5b7d9321dc686a25b2c8339d</t>
  </si>
  <si>
    <t>Sunset Catamaran Cruise Antigua</t>
  </si>
  <si>
    <t>5b7d9327dc686a25b2c833a4</t>
  </si>
  <si>
    <t>Luxury Private Catamaran Charter Antigua</t>
  </si>
  <si>
    <t>5b7d9344dc686a25b2c833be</t>
  </si>
  <si>
    <t>Power 360 Cruise Antigua</t>
  </si>
  <si>
    <t>5c0578397de2e525621a6264</t>
  </si>
  <si>
    <t>Shirley Heights Sunset Party Transfer from West Coast</t>
  </si>
  <si>
    <t>5c057841e483a8728d60ab77</t>
  </si>
  <si>
    <t>Antigua Shopping from West Coast</t>
  </si>
  <si>
    <t>5c0578477de2e525621a626b</t>
  </si>
  <si>
    <t>Best of Antigua Sightseeing Tour</t>
  </si>
  <si>
    <t>5c0587563a31ec2596a47a01</t>
  </si>
  <si>
    <t>Historic Fort James &amp; Beach Segway Tour</t>
  </si>
  <si>
    <t>5d3b5c08e50ee4001dbc8247</t>
  </si>
  <si>
    <t>Sea Doo &amp; Snorkel at Galleon Beach</t>
  </si>
  <si>
    <t>5f1ee2edd61b0c00280c2f6e</t>
  </si>
  <si>
    <t>Private Xtreme Circumnavigation</t>
  </si>
  <si>
    <t>5f2819e2571d3f002952fcac</t>
  </si>
  <si>
    <t>Antigua Buggy Explorer from West Coast</t>
  </si>
  <si>
    <t>5f3ef368f483c200195ecc48</t>
  </si>
  <si>
    <t>Groups Customized Limited Edition - Antigua</t>
  </si>
  <si>
    <t>5f4ff4e4a479f900249a7318</t>
  </si>
  <si>
    <t>East Coast Dune Buggy Experience</t>
  </si>
  <si>
    <t>5f512b480513150024bf4c6d</t>
  </si>
  <si>
    <t>Mount Obama Hiking Adventure</t>
  </si>
  <si>
    <t>5f512b480513150024bf4c52</t>
  </si>
  <si>
    <t>Pillars of Hercules Hiking Adventure</t>
  </si>
  <si>
    <t>Big Blue Collective</t>
  </si>
  <si>
    <t>Caicos Adventures</t>
  </si>
  <si>
    <t>Caicos Tours</t>
  </si>
  <si>
    <t>Caribbean Cruisin</t>
  </si>
  <si>
    <t>Eden Yacht Charters</t>
  </si>
  <si>
    <t>Fun Ride Tours</t>
  </si>
  <si>
    <t>Provo Sand and Sea Tours</t>
  </si>
  <si>
    <t>Silver Deep</t>
  </si>
  <si>
    <t>Virgil's Taxi</t>
  </si>
  <si>
    <t>Adventure Antigua</t>
  </si>
  <si>
    <t>Rendezous Antigua</t>
  </si>
  <si>
    <t>Sun Hunters</t>
  </si>
  <si>
    <t>Caribbean Horizons</t>
  </si>
  <si>
    <t>Graycliff Hotel &amp; Restaurant</t>
  </si>
  <si>
    <t>Adventure Antigua Ltd.</t>
  </si>
  <si>
    <t>Adventurous Hikes and Tours</t>
  </si>
  <si>
    <t>Antigua Rainforest</t>
  </si>
  <si>
    <t>Nicole's Table</t>
  </si>
  <si>
    <t>Ondeck Antigua</t>
  </si>
  <si>
    <t>Salty Dogs Rentals/ Island Mokes Ltd</t>
  </si>
  <si>
    <t>Catch the Waves</t>
  </si>
  <si>
    <t>Island Arrangements LTD</t>
  </si>
  <si>
    <t>Unique Tours and Rental (Sunshine Stables)</t>
  </si>
  <si>
    <t>Grenlas Management</t>
  </si>
  <si>
    <t>5fe232ec36b59b002a8c8fcf</t>
  </si>
  <si>
    <t>Discover Antigua Safari</t>
  </si>
  <si>
    <t>Antigua and Barbuda</t>
  </si>
  <si>
    <t>5fc7bfcd6d79a10024286d14</t>
  </si>
  <si>
    <t>5fe2528e36b59b002a8c9aa7</t>
  </si>
  <si>
    <t>West Coast Land Experience</t>
  </si>
  <si>
    <t>5fc50376ce9d1a002ac3cc88</t>
  </si>
  <si>
    <t>5bbe6cff15d57025a468ee86</t>
  </si>
  <si>
    <t>59a4529dde64ec01100f12c3</t>
  </si>
  <si>
    <t>Dune Buggy Adventure Ocho Rios (Single)</t>
  </si>
  <si>
    <t>59553df67811c9d059208138</t>
  </si>
  <si>
    <t>Best of Nassau City Highlight Tour</t>
  </si>
  <si>
    <t>The Bahamas</t>
  </si>
  <si>
    <t>5ff345118a0255002a42aec0</t>
  </si>
  <si>
    <t>IR Private Mammoth Full Day Cruise</t>
  </si>
  <si>
    <t>Turks and Caicos Islands</t>
  </si>
  <si>
    <t>5ff345108a0255002a42aea7</t>
  </si>
  <si>
    <t>IR Private Fair Play Full Day Cruise</t>
  </si>
  <si>
    <t>5ff345108a0255002a42ae8e</t>
  </si>
  <si>
    <t>IR Private Fair Play Half Day Cruise</t>
  </si>
  <si>
    <t>5ff345108a0255002a42ae75</t>
  </si>
  <si>
    <t>IR Private Mammoth Half Day Cruise</t>
  </si>
  <si>
    <t>5ff345108a0255002a42ae5c</t>
  </si>
  <si>
    <t>IR Private Champ Full Day Cruise</t>
  </si>
  <si>
    <t>5ff345108a0255002a42ae43</t>
  </si>
  <si>
    <t>IR Private Champ Half Day Cruise</t>
  </si>
  <si>
    <t>5fe21b2a36b59b002a8c3828</t>
  </si>
  <si>
    <t>Half Day Pure Snorkel</t>
  </si>
  <si>
    <t>5fc79dae6d79a1002427aead</t>
  </si>
  <si>
    <t>Private Caracol Full Day Charter (1-12pax)</t>
  </si>
  <si>
    <t>5fc79dae6d79a1002427ae99</t>
  </si>
  <si>
    <t>Private Caracol Half Day (1-12pax)</t>
  </si>
  <si>
    <t>5c5887c6b1ef060845f693b1</t>
  </si>
  <si>
    <t>Electric Eco-Bicycle Macao Adventure</t>
  </si>
  <si>
    <t>5c58867ab1ef060845f6938a</t>
  </si>
  <si>
    <t>Higuey City Electric Eco-Bicycle Adventure</t>
  </si>
  <si>
    <t>5c5884b865b6f5082cb40a7f</t>
  </si>
  <si>
    <t>Eco-Hiking Tour Of Anamuya and El Bonao</t>
  </si>
  <si>
    <t>5be200afd31cdc25640664a6</t>
  </si>
  <si>
    <t>See St Maarten Sky Explorer and Schooner Ride</t>
  </si>
  <si>
    <t>5be200afd31cdc25640664a5</t>
  </si>
  <si>
    <t>Cruise Port Wonders of Sentry Hill Ziplining Experience</t>
  </si>
  <si>
    <t>5be200afd31cdc25640664a4</t>
  </si>
  <si>
    <t>Ultimate Sentry Hill Adventure</t>
  </si>
  <si>
    <t>5be200afd31cdc25640664a3</t>
  </si>
  <si>
    <t>See St Maarten Sky Explorer</t>
  </si>
  <si>
    <t>5be200afd31cdc25640664a2</t>
  </si>
  <si>
    <t>Wonders of Sentry Hill Ziplining Experience</t>
  </si>
  <si>
    <t>5be200afd31cdc25640664a1</t>
  </si>
  <si>
    <t>Cruise Port Ultimate Sentry Hill Adventure</t>
  </si>
  <si>
    <t>5be200afd31cdc25640664a0</t>
  </si>
  <si>
    <t>Cruise Port See St. Maarten Sky Explorer</t>
  </si>
  <si>
    <t>5be200afd31cdc256406649f</t>
  </si>
  <si>
    <t>Cruise Port See St. Maarten Sky Explorer and Zipling Experience</t>
  </si>
  <si>
    <t>5be200afd31cdc256406649e</t>
  </si>
  <si>
    <t>Cruise Port See St. Maarten Sky Explorer and Schooner Ride</t>
  </si>
  <si>
    <t>5be200afd31cdc256406649d</t>
  </si>
  <si>
    <t>See St Maarten Sky Explorer and Zipling Experience</t>
  </si>
  <si>
    <t>5b7d8c1973bbc225b3e05d9c</t>
  </si>
  <si>
    <t>Ultimate Dolphin Swim &amp; Turtle Farm Conservation Tour</t>
  </si>
  <si>
    <t>5b7d8c1273bbc225b3e05d95</t>
  </si>
  <si>
    <t>Dolphin Encounter &amp; Turtle Farm Conservation Tour</t>
  </si>
  <si>
    <t>5b7d8c0a73bbc225b3e05d8e</t>
  </si>
  <si>
    <t>Dolphin Swim &amp; Turtle Farm Conservation Tour</t>
  </si>
  <si>
    <t>5b7c79323eb56c2595ea47b9</t>
  </si>
  <si>
    <t>Sunset Luxury Catamaran Cruise to Long Bay</t>
  </si>
  <si>
    <t>59a8435fd0a18245272d61d0</t>
  </si>
  <si>
    <t>Isla Mujeries Dolphin Encounter and Beach Break</t>
  </si>
  <si>
    <t>59a8435fd0a18245272d61cf</t>
  </si>
  <si>
    <t>In Land Transfer from Riviera Maya to Dolphin Discovery</t>
  </si>
  <si>
    <t>58e67e2b06d5e09246f510cc</t>
  </si>
  <si>
    <t>Dominican Highlight Experience</t>
  </si>
  <si>
    <t>58e67e2a06d5e09246f510c6</t>
  </si>
  <si>
    <t>Rancho Iguana Open-Air Jeep Sightseeing Experience</t>
  </si>
  <si>
    <t>58e67e2906d5e09246f510c0</t>
  </si>
  <si>
    <t>Off-Road SUV Sightseeing Tour In Punta Cana</t>
  </si>
  <si>
    <t>58e5247706d5e09246f509df</t>
  </si>
  <si>
    <t>Catalina Island Swim &amp; Snorkel Experience</t>
  </si>
  <si>
    <t>58e5247606d5e09246f509d9</t>
  </si>
  <si>
    <t>Catalina Island Diving Excursion</t>
  </si>
  <si>
    <t>58e5247406d5e09246f509cd</t>
  </si>
  <si>
    <t>Scuba Diving in Punta Cana</t>
  </si>
  <si>
    <t>58e5247306d5e09246f509c7</t>
  </si>
  <si>
    <t>Sunset Catamaran Cruise Punta Cana</t>
  </si>
  <si>
    <t>58e5247306d5e09246f509c1</t>
  </si>
  <si>
    <t>Bavaro Bay Marine Park, Swim &amp; Snorkel Experience</t>
  </si>
  <si>
    <t>58e5247206d5e09246f509bb</t>
  </si>
  <si>
    <t>Saona Island Beach &amp; Natural Pool Experience</t>
  </si>
  <si>
    <t>58e3faed4c0cc52b0a348215</t>
  </si>
  <si>
    <t>Pelican Beach Kayaking and Snorkeling Experience</t>
  </si>
  <si>
    <t>58e3faed4c0cc52b0a34820f</t>
  </si>
  <si>
    <t>Kayaking on the Simpson Bay Lagoon</t>
  </si>
  <si>
    <t>58e3faec4c0cc52b0a348209</t>
  </si>
  <si>
    <t>Philipsburg Historical Bicycle Tour</t>
  </si>
  <si>
    <t>58e3faec4c0cc52b0a348203</t>
  </si>
  <si>
    <t>Guana Bay Hike</t>
  </si>
  <si>
    <t>58e3f7a24c0cc52b0a3481df</t>
  </si>
  <si>
    <t>Eco-Kayak Tour to Mangel Halto Barrier Reef</t>
  </si>
  <si>
    <t>58d92a59e97ea9e9276f0fe5</t>
  </si>
  <si>
    <t>Aruba Half Day Jeep Safari</t>
  </si>
  <si>
    <t>58d92a59e97ea9e9276f0fdf</t>
  </si>
  <si>
    <t>Aruba Full Day Jeep Safari</t>
  </si>
  <si>
    <t>58d92a58e97ea9e9276f0fd9</t>
  </si>
  <si>
    <t>Best of Aruba Exploration</t>
  </si>
  <si>
    <t>58d92a58e97ea9e9276f0fd3</t>
  </si>
  <si>
    <t>Best of Aruba Highlights Tour</t>
  </si>
  <si>
    <t>58d1753bf377c7ed7b68f593</t>
  </si>
  <si>
    <t>Wonders of St. Maarten Sightseeing Island Tour</t>
  </si>
  <si>
    <t>58d1753af377c7ed7b68f58d</t>
  </si>
  <si>
    <t>Sightseeing Plane Experience at Orient Bay</t>
  </si>
  <si>
    <t>58d16ccdf377c7ed7b68f4f4</t>
  </si>
  <si>
    <t>Cancun Dolphin, Manatee and Sealion Encounter</t>
  </si>
  <si>
    <t>58d16cccf377c7ed7b68f4ee</t>
  </si>
  <si>
    <t>Kayaking, Ziplining, and Snorkeling VIP Experience in Cancun</t>
  </si>
  <si>
    <t>58d16ccbf377c7ed7b68f4e8</t>
  </si>
  <si>
    <t>Kayaking, Ziplining and Snorkeling in Cancun</t>
  </si>
  <si>
    <t>58d16ccaf377c7ed7b68f4e2</t>
  </si>
  <si>
    <t>Isla Mujeries Dolphin Royal Swim and Buffet Experience</t>
  </si>
  <si>
    <t>58d16cc9f377c7ed7b68f4dc</t>
  </si>
  <si>
    <t>Isla Mujeries Dolphin Royal Swim and VIP Lounge Experience</t>
  </si>
  <si>
    <t>58d16cc9f377c7ed7b68f4d6</t>
  </si>
  <si>
    <t>Cancun Dolphin Encounter</t>
  </si>
  <si>
    <t>58d14b59f377c7ed7b68f33c</t>
  </si>
  <si>
    <t>Catamaran Cruise to Shoal Bay Anguilla</t>
  </si>
  <si>
    <t>58d14b59f377c7ed7b68f336</t>
  </si>
  <si>
    <t>Divi Bay Beach Break</t>
  </si>
  <si>
    <t>58d14b58f377c7ed7b68f32a</t>
  </si>
  <si>
    <t>Saba Sightseeing and Hiking Tour</t>
  </si>
  <si>
    <t>58d14b57f377c7ed7b68f324</t>
  </si>
  <si>
    <t>Discover Scuba Diving</t>
  </si>
  <si>
    <t>58d14b57f377c7ed7b68f31e</t>
  </si>
  <si>
    <t>Anguilla &amp; Prickly Pear Catamaran Cruise</t>
  </si>
  <si>
    <t>58cc41339bb836953efbcbd8</t>
  </si>
  <si>
    <t>Explore the Underwater Museum in Punta Nizuc</t>
  </si>
  <si>
    <t>58cc41339bb836953efbcbd2</t>
  </si>
  <si>
    <t>Isla Mujeres Beach Club, Snorkel and Buffet Experience</t>
  </si>
  <si>
    <t>58cc41319bb836953efbcbcc</t>
  </si>
  <si>
    <t>Cozumel Snorkel Tour</t>
  </si>
  <si>
    <t>58cc41309bb836953efbcbc6</t>
  </si>
  <si>
    <t>Cancun Underwater Museum Scooter Experience</t>
  </si>
  <si>
    <t>58cc412f9bb836953efbcbc0</t>
  </si>
  <si>
    <t>Cancun Underwater Museum Snorkel Tour</t>
  </si>
  <si>
    <t>58cc412e9bb836953efbcbba</t>
  </si>
  <si>
    <t>Speedboat Thriller At The Nichupte Lagoon</t>
  </si>
  <si>
    <t>58cc412b9bb836953efbcbb4</t>
  </si>
  <si>
    <t>Nichupte Lagoon Snorkel &amp; Speedboat Adventure</t>
  </si>
  <si>
    <t>58cc412a9bb836953efbcbae</t>
  </si>
  <si>
    <t>Cancun Underwater Museum Submarine Tour</t>
  </si>
  <si>
    <t>58cc41299bb836953efbcba8</t>
  </si>
  <si>
    <t>Cancun Deep Sea Sport Fishing Charter</t>
  </si>
  <si>
    <t>58cc41289bb836953efbcb9c</t>
  </si>
  <si>
    <t>Cancun Deep Sea Sport Fishing</t>
  </si>
  <si>
    <t>Outback Adventures</t>
  </si>
  <si>
    <t>Rainforest Adventures</t>
  </si>
  <si>
    <t>Dolphin Discovery</t>
  </si>
  <si>
    <t>Aquamania</t>
  </si>
  <si>
    <t>Sea Pro Divers</t>
  </si>
  <si>
    <t>Tri Sport</t>
  </si>
  <si>
    <t>Sane Development</t>
  </si>
  <si>
    <t>EL Tours</t>
  </si>
  <si>
    <t>Twin Island Excursions</t>
  </si>
  <si>
    <t>Aqua World</t>
  </si>
  <si>
    <t>Set up in Jamaica</t>
  </si>
  <si>
    <t>Aruba</t>
  </si>
  <si>
    <t>Cayman Islands</t>
  </si>
  <si>
    <t>Dominican Republic</t>
  </si>
  <si>
    <t>Mexico</t>
  </si>
  <si>
    <t>Sint Maarten</t>
  </si>
  <si>
    <t>St. Maarten</t>
  </si>
  <si>
    <t>Devon House Development Co. Ltd.</t>
  </si>
  <si>
    <t>Devon House Development  Co. Ltd.</t>
  </si>
  <si>
    <t>Grog Shoppe Restaurant</t>
  </si>
  <si>
    <t>No DropShip</t>
  </si>
  <si>
    <t>no transfer for Beaches &amp; Sandals Negril</t>
  </si>
  <si>
    <t>no transfer for Sandals Montego Bay</t>
  </si>
  <si>
    <t>no transfer for SRP &amp; SGO</t>
  </si>
  <si>
    <t>no transfer from BNG &amp; SNG</t>
  </si>
  <si>
    <t>check rate for Jamwest</t>
  </si>
  <si>
    <t>No Dropship</t>
  </si>
  <si>
    <t>not standard JUTA rates. Confirm JUTA billing rate</t>
  </si>
  <si>
    <t>pay 85% of invoice</t>
  </si>
  <si>
    <t>Holiday Services</t>
  </si>
  <si>
    <t>downtown craft market</t>
  </si>
  <si>
    <t>montego bay tour &amp; shopping</t>
  </si>
  <si>
    <t>VIP lunch option</t>
  </si>
  <si>
    <t>Trident Undersea Ltd.</t>
  </si>
  <si>
    <t>includes meal</t>
  </si>
  <si>
    <t>meal only</t>
  </si>
  <si>
    <t>child rate is $6.50</t>
  </si>
  <si>
    <t>child rate is $6</t>
  </si>
  <si>
    <t>child rate is $10</t>
  </si>
  <si>
    <t>2 stops.  JUTA charges per stop. Rates charged to be confirmed</t>
  </si>
  <si>
    <t>additional transportation charged by JUTA on this tour</t>
  </si>
  <si>
    <t>includes entrance &amp; meal</t>
  </si>
  <si>
    <t>only available from Runaway Bay</t>
  </si>
  <si>
    <t>MISS T'S KITCHEN</t>
  </si>
  <si>
    <t>Margaritaville Ltd.</t>
  </si>
  <si>
    <t>BRACO TOURS LTD.</t>
  </si>
  <si>
    <t>Arnold Binns</t>
  </si>
  <si>
    <t>EGBERT MILLER</t>
  </si>
  <si>
    <t>vendor name to be confirmed</t>
  </si>
  <si>
    <t>GOLDENEYE VILLAS AND SPA LTD</t>
  </si>
  <si>
    <t>not standard rate for JUTA</t>
  </si>
  <si>
    <t>not regular JUTA rate</t>
  </si>
  <si>
    <t>$40 toll fee</t>
  </si>
  <si>
    <t>transfer done by our luxury car</t>
  </si>
  <si>
    <t>Deep Sea Sport Fishing Charter Full Day</t>
  </si>
  <si>
    <t>Soufriere</t>
  </si>
  <si>
    <t>Castries</t>
  </si>
  <si>
    <t>Latille Waterfall &amp; Gardens from Vieux Fort</t>
  </si>
  <si>
    <t>Vieux Fort</t>
  </si>
  <si>
    <t>Private Gros Piton Hike from Soufriere</t>
  </si>
  <si>
    <t>Private Luxury Soufriere Experience Catamaran Charter</t>
  </si>
  <si>
    <t>Private Soufriere Experience</t>
  </si>
  <si>
    <t>Castries and Vieux Fort</t>
  </si>
  <si>
    <t>Historical Abbey &amp; Garden Tour (2pax)</t>
  </si>
  <si>
    <t>Luxury Catamaran Charter Barbados</t>
  </si>
  <si>
    <t>Private Catamaran Cruise and Snorkel at Carlisle Bay</t>
  </si>
  <si>
    <t>On Island Luxury Transfer To/From Airport (Sandals La Source)</t>
  </si>
  <si>
    <t>Nassau</t>
  </si>
  <si>
    <t>West bay Management Ltd</t>
  </si>
  <si>
    <t>BORN FREE FISHING CHARTERS</t>
  </si>
  <si>
    <t>Meal</t>
  </si>
  <si>
    <t>LEISURE TRAVEL &amp; TOURS LIMITED</t>
  </si>
  <si>
    <t>DOLPHIN ENCOUNTERS</t>
  </si>
  <si>
    <t>Chocolate and Spirit Tasting at Graycliff</t>
  </si>
  <si>
    <t>Graycliff Hotel, Rest. &amp; Cigar Company</t>
  </si>
  <si>
    <t>GRAYCLIFF CIGAR COMPANY LIMITED</t>
  </si>
  <si>
    <t>HARBOUR SAFARIS LTD</t>
  </si>
  <si>
    <t>No Drop Ship</t>
  </si>
  <si>
    <t>ISLANDZ TOURS</t>
  </si>
  <si>
    <t>J &amp; S SCOOTER RENTALS</t>
  </si>
  <si>
    <t>Arrival General Transfer from Lynden Pindling Int'l Airport</t>
  </si>
  <si>
    <t>Departure General Transfer to Lynden Pindling Int'l Airport</t>
  </si>
  <si>
    <t>Arrival Luxury LIMO Transfer from Cable Beach Nassau</t>
  </si>
  <si>
    <t>Departure Luxury LIMO Transfer to Cable Beach Nassau</t>
  </si>
  <si>
    <t>Departure Luxury SUV Transfer to Cable Beach Nassau</t>
  </si>
  <si>
    <t>Arrival Luxury SUV Transfer from Cable Beach Nassau</t>
  </si>
  <si>
    <t>Arrival Luxury Town Car Transfer from Cable Beach Nassau</t>
  </si>
  <si>
    <t>Departure Luxury Town Car Transfer to Cable Beach Nassau</t>
  </si>
  <si>
    <t>LIL NASSAU GLASS BOTTOM BOAT</t>
  </si>
  <si>
    <t>SEAHORSE SAILING ADVENTURES</t>
  </si>
  <si>
    <t>STUART COVE'S DIVE SOUTH OCEAN</t>
  </si>
  <si>
    <t>TRU BAHAMIAN FOOD TOURS</t>
  </si>
  <si>
    <t>Exuma</t>
  </si>
  <si>
    <t>ALLAN "JJ" DAMES</t>
  </si>
  <si>
    <t>EXUMA TRAVEL &amp; TRANSPORTATION LTD.</t>
  </si>
  <si>
    <t>AIRPORT CAR RENTAL</t>
  </si>
  <si>
    <t>EXUMA WATER SPORTS</t>
  </si>
  <si>
    <t>ISLANDWORLD ADVENTURES LTD</t>
  </si>
  <si>
    <t>STEVE COLE</t>
  </si>
  <si>
    <t>no longer Active</t>
  </si>
  <si>
    <t>HIDDEN BEACHES</t>
  </si>
  <si>
    <t>Carib ResortsInc</t>
  </si>
  <si>
    <t>CST BAHAMAS LTD</t>
  </si>
  <si>
    <t>Beaches Turks &amp; Caicos</t>
  </si>
  <si>
    <t>cost &amp; selling  price disparity is huge</t>
  </si>
  <si>
    <t>Is this full or half day</t>
  </si>
  <si>
    <t>Underwater Mermaid Submarine Tour Providenciales</t>
  </si>
  <si>
    <t>No costing</t>
  </si>
  <si>
    <t>Tropical Tours (tour not active)</t>
  </si>
  <si>
    <t xml:space="preserve"> (no longer doing business with this vendor)</t>
  </si>
  <si>
    <t>Virgils Taxi</t>
  </si>
  <si>
    <t xml:space="preserve">Tropical Adventures </t>
  </si>
  <si>
    <t>Funtastic Island Adventure</t>
  </si>
  <si>
    <t>Shadowfax/Seasunadventures</t>
  </si>
  <si>
    <t>Spice Isle Adventure Tours</t>
  </si>
  <si>
    <t>True Blue Fishing</t>
  </si>
  <si>
    <t>Addt'l Pax On Island Luxury Transfer To Balthazar River Roundtrip</t>
  </si>
  <si>
    <t>Addt'l Pax On Island Luxury Transfer To BBC Beach (Morne Rouge) Roundtrip</t>
  </si>
  <si>
    <t>Addt'l Pax On Island Luxury Transfer To Golf Course Roundtrip</t>
  </si>
  <si>
    <t>Addt'l Pax On Island Luxury Transfer To Grand Anse Roundtrip</t>
  </si>
  <si>
    <t>Addt'l Pax On Island Luxury Transfer To Lance Aux Epines (SGU Club to Coral Cove) Roundtrip</t>
  </si>
  <si>
    <t>Addt'l Pax On Island Luxury Transfer To Lance Aux Epines (Start of Lance Aux Pines to Campesh Hill ) Roundtrip</t>
  </si>
  <si>
    <t>Addt't Pax On Island Luxury Transfer To Maurice Bishop Intl Airport One Way (1-2pax)</t>
  </si>
  <si>
    <t>Addt'l Pax On Island Luxury Transfer To Micro Brewery Roundtrip 1-4pax</t>
  </si>
  <si>
    <t>Addt'l Pax On Island Luxury Transfer To Port Louis Roundtrip 1-4 pax</t>
  </si>
  <si>
    <t>Addt'l Pax On Island Luxury Transfer To St Augustine Hospital Roundtrip 1-4 pax</t>
  </si>
  <si>
    <t>Addt'l Pax On Island Luxury Transfer To St. Georges Roundtrip 1-4pax</t>
  </si>
  <si>
    <t>Addt'l Pax On Island Luxury Transfer To True Blue Roundtrip 1-4 pax</t>
  </si>
  <si>
    <t>On Island Luxury Transfer To/From Sandals La Source</t>
  </si>
  <si>
    <t>Grenada Seafaris</t>
  </si>
  <si>
    <t>Grenada Culinary Tours</t>
  </si>
  <si>
    <t>Cost USD</t>
  </si>
  <si>
    <t>Best-of-Barbados Sightseeing Tour</t>
  </si>
  <si>
    <t>Cost XCD for Fusion</t>
  </si>
  <si>
    <t>Cost BSD for Fusion</t>
  </si>
  <si>
    <t>Antigua 4x4 Safari &amp; Eco Kayak Tour</t>
  </si>
  <si>
    <t>Salty Dogs</t>
  </si>
  <si>
    <t>National Tours</t>
  </si>
  <si>
    <t>H&amp;M Fishing (Overdraft)</t>
  </si>
  <si>
    <t>Rendezous</t>
  </si>
  <si>
    <t>Addt'l Pax Half-Day Private Catamaran Charter Antigua</t>
  </si>
  <si>
    <t>No drop ship</t>
  </si>
  <si>
    <t>Cost BBD for Fusion</t>
  </si>
  <si>
    <t>KIM MARIUS</t>
  </si>
  <si>
    <t>Whale and Dolphin Watching Experience</t>
  </si>
  <si>
    <t>601c130e82bbc8002ad93d19</t>
  </si>
  <si>
    <t>Cutting Edge Tech Inc</t>
  </si>
  <si>
    <t>Soufriere Hotwire Rides</t>
  </si>
  <si>
    <t>Price</t>
  </si>
  <si>
    <t>58fa409f06d5e09246f5285d</t>
  </si>
  <si>
    <t>Clifton Heritage National Park Tour</t>
  </si>
  <si>
    <t>Treetop Zipline, River Tubing and Blue Hole Experience</t>
  </si>
  <si>
    <t>5994bf27de64ec01100f0a93</t>
  </si>
  <si>
    <t>IE Experience Negril and Dolphin Royal Swim</t>
  </si>
  <si>
    <t>North Coast Ultimate Adventure</t>
  </si>
  <si>
    <t>59a584bfde64ec01100f13e6</t>
  </si>
  <si>
    <t>Groups Payment Item</t>
  </si>
  <si>
    <t>Private Antigua SUV Highlight Tour</t>
  </si>
  <si>
    <t>5b6a1729191ce031ac14f74f</t>
  </si>
  <si>
    <t>Provo Intl Airport Departure Service</t>
  </si>
  <si>
    <t>Departure General Transfers to NMIA</t>
  </si>
  <si>
    <t>Departure Private Transfer to MBJ</t>
  </si>
  <si>
    <t>General Charter Transfer to Ocho Rios</t>
  </si>
  <si>
    <t>General Charter Transfer to Negril</t>
  </si>
  <si>
    <t>Rick's Café Sunset Experience</t>
  </si>
  <si>
    <t>Groups limited Edition Jamaica</t>
  </si>
  <si>
    <t>Bamboo River Rafting On The Great River</t>
  </si>
  <si>
    <t>Arrival Private Transfer from UVF</t>
  </si>
  <si>
    <t>Departure Private Transfer to UVF</t>
  </si>
  <si>
    <t>Miss Erin Private Soufriere All Inclusive Speedboat</t>
  </si>
  <si>
    <t>Turks North Shore Sunset Catamaran Cruise</t>
  </si>
  <si>
    <t>5ecfe874dfb35d0012592cd4</t>
  </si>
  <si>
    <t>E-Tour Gift Certificate</t>
  </si>
  <si>
    <t>5eed2d40dee21c00252f37f3</t>
  </si>
  <si>
    <t>Private Bamboo River Rafting on the Martha Brae</t>
  </si>
  <si>
    <t>5fbd6e96c54d3a00191d2909</t>
  </si>
  <si>
    <t>Groups limited Edition St. Lucia</t>
  </si>
  <si>
    <t>5fc65c38300780002ab6a15b</t>
  </si>
  <si>
    <t>6001e294907da7002a949dd4</t>
  </si>
  <si>
    <t>6005a6caf3d8fb002a11f309</t>
  </si>
  <si>
    <t>Consett Bay Hike and Kayak Experience</t>
  </si>
  <si>
    <t>600b3805b892ff002adf491b</t>
  </si>
  <si>
    <t>Golf Roundtrip Transfer from Hyatt</t>
  </si>
  <si>
    <t>601478c9a3e2ff002a97ad61</t>
  </si>
  <si>
    <t>Montego Bay to Negril Powerboat Adventure</t>
  </si>
  <si>
    <t>601478caa3e2ff002a97ada0</t>
  </si>
  <si>
    <t>Ocho Rios West Coast Powerboat Adventure Half Day</t>
  </si>
  <si>
    <t>601478caa3e2ff002a97adbe</t>
  </si>
  <si>
    <t>Powerboat Adventure Charter</t>
  </si>
  <si>
    <t>601478caa3e2ff002a97add5</t>
  </si>
  <si>
    <t>Montego Bay West Coast Powerboat Adventure</t>
  </si>
  <si>
    <t>601478caa3e2ff002a97ae33</t>
  </si>
  <si>
    <t>Ocho Rios All-Day Powerboat Adventure</t>
  </si>
  <si>
    <t>601478caa3e2ff002a97ae71</t>
  </si>
  <si>
    <t>Negril to Montego Bay Powerboat Adventure Full Day</t>
  </si>
  <si>
    <t>601c21eeb812b6002a581342</t>
  </si>
  <si>
    <t>Private Pigeon Island Hike &amp; Picnic</t>
  </si>
  <si>
    <t>601d80d60fa2080024014bc5</t>
  </si>
  <si>
    <t>Private St. Lucia Cooking and Rum Tasting Experience</t>
  </si>
  <si>
    <t>6035560403089000240f4e2c</t>
  </si>
  <si>
    <t>Joe Knows Sea Immersions</t>
  </si>
  <si>
    <t>6047a267284610002a6513c9</t>
  </si>
  <si>
    <t>JJ's Sea Immersions</t>
  </si>
  <si>
    <t>Vlookup Jam</t>
  </si>
  <si>
    <t>Vlookup St.Lucia</t>
  </si>
  <si>
    <t>Vlookup Barbados</t>
  </si>
  <si>
    <t>VlookupGrenada</t>
  </si>
  <si>
    <t>Vlookup Bahamas</t>
  </si>
  <si>
    <t>Vlookup Turks</t>
  </si>
  <si>
    <t>Vlookup Antigua</t>
  </si>
  <si>
    <t>Vlookup Latin America</t>
  </si>
  <si>
    <t>Mobay/Negril</t>
  </si>
  <si>
    <t>Ocean Single</t>
  </si>
  <si>
    <t>Island Single</t>
  </si>
  <si>
    <t>Ocean Single Motorized</t>
  </si>
  <si>
    <t>Island Single Motorized</t>
  </si>
  <si>
    <t>Ocean Single Motorized/no dune buggy from OR</t>
  </si>
  <si>
    <t>Ocean Double</t>
  </si>
  <si>
    <t>Island Double</t>
  </si>
  <si>
    <t>Island Double Motorized</t>
  </si>
  <si>
    <t>Ocean Triple</t>
  </si>
  <si>
    <t>Island Triple</t>
  </si>
  <si>
    <t>Island Ultra</t>
  </si>
  <si>
    <t>Island Ultra (Mobay-Chukka 4 play)</t>
  </si>
  <si>
    <t>Good Hope Family Pass</t>
  </si>
  <si>
    <t>Ultimate Park Pass</t>
  </si>
  <si>
    <t>Ultimate Plantation Tour</t>
  </si>
  <si>
    <t xml:space="preserve">SUNISLAND ROUTES ADVENTURE TOURS </t>
  </si>
  <si>
    <t xml:space="preserve">Clifton Heritage </t>
  </si>
  <si>
    <t>Half Moon</t>
  </si>
  <si>
    <t>Meals</t>
  </si>
  <si>
    <t xml:space="preserve">Margaritaville </t>
  </si>
  <si>
    <t>Margaritaville</t>
  </si>
  <si>
    <t>Dunns River</t>
  </si>
  <si>
    <t>Margaritaville Mobay</t>
  </si>
  <si>
    <t>Doctor's Cave Beach</t>
  </si>
  <si>
    <t>Martha Brae Rafting</t>
  </si>
  <si>
    <t>Will be repriced. Will update once rates are changed</t>
  </si>
  <si>
    <t>6065ea15d8e046002ac9e567</t>
  </si>
  <si>
    <t>Private Helicopter Island Tour</t>
  </si>
  <si>
    <t>Deep Sea Sport Fishing South Coast</t>
  </si>
  <si>
    <t>Reggae Catamaran Cruise and Snorkeling for the Family Negril</t>
  </si>
  <si>
    <t>Chukka Transfer- Ocho Rios Only</t>
  </si>
  <si>
    <t>Luxury Catamaran, Snorkel and Dining Experience</t>
  </si>
  <si>
    <t>White River, Falls, Zipline &amp; ATV Experience</t>
  </si>
  <si>
    <t>Buggy Island Sightseeing Tour</t>
  </si>
  <si>
    <t>Good Hope Estate Pass &amp; Adventure Falls from Montego Bay and Falmouth</t>
  </si>
  <si>
    <t>General Charter Transfer to Montego Bay</t>
  </si>
  <si>
    <t>Good Hope Estate Pass &amp; Adventure Falls from Ocho Rios/Runaway Bay</t>
  </si>
  <si>
    <t>18 Holes at Caymanas Golf Club</t>
  </si>
  <si>
    <t>605a301827989f0024a7236b</t>
  </si>
  <si>
    <t>Luxury Private Catamaran Charter Antigua NEW</t>
  </si>
  <si>
    <t>6074b3d51055690024d00ed5</t>
  </si>
  <si>
    <t>IE Departure General Transfers to MBJ</t>
  </si>
  <si>
    <t>6074b3d51055690024d00eec</t>
  </si>
  <si>
    <t>IE Arrival General Transfers from MBJ</t>
  </si>
  <si>
    <t>6089b34cd779bc00245b2155</t>
  </si>
  <si>
    <t>60a2757f2f298b002a824d51</t>
  </si>
  <si>
    <t>IR Private Spy Eye Half Day Cruise</t>
  </si>
  <si>
    <t>60ae67b0b1450800248e062a</t>
  </si>
  <si>
    <t>Turks and Caicos Nightlife Experience</t>
  </si>
  <si>
    <t>60ae67b0b1450800248e0645</t>
  </si>
  <si>
    <t>Historic Turks and Caicos Sightseeing Experience</t>
  </si>
  <si>
    <t>60b135830a79bf0024fa7146</t>
  </si>
  <si>
    <t>Montego Bay Half Day Powerboat Adventure</t>
  </si>
  <si>
    <t>60bfd5cc2f23a9002a76ab6d</t>
  </si>
  <si>
    <t>Private Full Day Speedboat Getaway</t>
  </si>
  <si>
    <t>60bfd5cc2f23a9002a76ab89</t>
  </si>
  <si>
    <t>Private Half Day Speedboat Getaway</t>
  </si>
  <si>
    <t>60c0fd29eb9fb5002a488bdc</t>
  </si>
  <si>
    <t>Private Rum Tasting and Sightseeing in Marigot Bay</t>
  </si>
  <si>
    <t>60c36f965d506e002aff0e8b</t>
  </si>
  <si>
    <t>Pigeon Island National Park Experience</t>
  </si>
  <si>
    <t>60d4bc530ec20e002a73f00f</t>
  </si>
  <si>
    <t>Platinum 8hr Deep Sea Fishing Barbados</t>
  </si>
  <si>
    <t>60d4bc530ec20e002a73f028</t>
  </si>
  <si>
    <t>Platinum 6hr Deep Sea Fishing Barbados</t>
  </si>
  <si>
    <t>60d6368904e78c002acd0b13</t>
  </si>
  <si>
    <t>Platinum 4hr Deep Sea Fishing Barbados</t>
  </si>
  <si>
    <t>60da4788904135002a164a9b</t>
  </si>
  <si>
    <t>Historical Island Ride and Sunset Experience</t>
  </si>
  <si>
    <t>60da4788904135002a164ab7</t>
  </si>
  <si>
    <t>Private Romantic Beach Getaway &amp; Bicycle Excursion</t>
  </si>
  <si>
    <t>60e775d30e50580024bfc74f</t>
  </si>
  <si>
    <t>Private Horseback Ride 'n' Swim in St. Lucia</t>
  </si>
  <si>
    <t>60ee07b57e324c002a8da5d5</t>
  </si>
  <si>
    <t>60f1b9166b9c6f0024479e7c</t>
  </si>
  <si>
    <t>Private St. Lucia Sightseeing Experience</t>
  </si>
  <si>
    <t>60f1b9176b9c6f0024479e97</t>
  </si>
  <si>
    <t>St. Lucian Coastline Excursion</t>
  </si>
  <si>
    <t>60f1c896c6bee9002a070b1c</t>
  </si>
  <si>
    <t>On Island Transfer Jamaica</t>
  </si>
  <si>
    <t>60f89b16b0b3590024986837</t>
  </si>
  <si>
    <t>Private Catamaran Snorkeling Cruise in Antigua</t>
  </si>
  <si>
    <t>60ff06972e05d4002a27939d</t>
  </si>
  <si>
    <t>Private Grenada Culinary, Waterfall, and Rainforest Experience</t>
  </si>
  <si>
    <t>60ff06972e05d4002a2793b8</t>
  </si>
  <si>
    <t>Private Grenada Culinary Delights &amp; Historical Experience</t>
  </si>
  <si>
    <t>60ff06972e05d4002a2793d3</t>
  </si>
  <si>
    <t>Private St. Margaret’s Falls and Rainforest Hike Experience</t>
  </si>
  <si>
    <t>IE Experience Negril and Dolphin Royal Swim Transfer</t>
  </si>
  <si>
    <t>BestoEPV</t>
  </si>
  <si>
    <t>Stormy Norman (Norman Mercier)</t>
  </si>
  <si>
    <t>Superior Tour Services</t>
  </si>
  <si>
    <t>Get to Know Provo</t>
  </si>
  <si>
    <t xml:space="preserve">Island Routes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</si>
</sst>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A3C2D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7" borderId="0"/>
    <xf numFmtId="0" fontId="10" fillId="8" borderId="1">
      <alignment horizontal="left"/>
    </xf>
    <xf numFmtId="0" fontId="11" fillId="0" borderId="0"/>
  </cellStyleXfs>
  <cellXfs count="163">
    <xf numFmtId="0" fontId="0" fillId="0" borderId="0" xfId="0"/>
    <xf numFmtId="43" fontId="0" fillId="0" borderId="0" xfId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3" fontId="3" fillId="2" borderId="0" xfId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3" borderId="0" xfId="1" applyFont="1" applyFill="1"/>
    <xf numFmtId="43" fontId="2" fillId="3" borderId="0" xfId="1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43" fontId="2" fillId="0" borderId="0" xfId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43" fontId="6" fillId="3" borderId="0" xfId="1" applyFont="1" applyFill="1"/>
    <xf numFmtId="0" fontId="7" fillId="0" borderId="0" xfId="0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/>
    <xf numFmtId="43" fontId="0" fillId="0" borderId="0" xfId="1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/>
    <xf numFmtId="43" fontId="0" fillId="2" borderId="0" xfId="1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/>
    <xf numFmtId="43" fontId="0" fillId="4" borderId="0" xfId="1" applyFont="1" applyFill="1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43" fontId="2" fillId="4" borderId="0" xfId="1" applyFont="1" applyFill="1"/>
    <xf numFmtId="11" fontId="0" fillId="0" borderId="0" xfId="0" applyNumberFormat="1" applyAlignment="1">
      <alignment vertical="center"/>
    </xf>
    <xf numFmtId="43" fontId="6" fillId="0" borderId="0" xfId="1" applyFont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/>
    </xf>
    <xf numFmtId="0" fontId="0" fillId="5" borderId="0" xfId="0" applyFill="1"/>
    <xf numFmtId="43" fontId="0" fillId="5" borderId="0" xfId="1" applyFont="1" applyFill="1"/>
    <xf numFmtId="0" fontId="0" fillId="0" borderId="0" xfId="0" applyAlignment="1"/>
    <xf numFmtId="0" fontId="0" fillId="6" borderId="0" xfId="0" applyFill="1" applyAlignment="1">
      <alignment vertical="center"/>
    </xf>
    <xf numFmtId="43" fontId="2" fillId="5" borderId="0" xfId="1" applyFont="1" applyFill="1"/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2" applyFont="1"/>
    <xf numFmtId="8" fontId="0" fillId="0" borderId="0" xfId="0" applyNumberFormat="1"/>
    <xf numFmtId="11" fontId="0" fillId="0" borderId="0" xfId="0" applyNumberForma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/>
    </xf>
    <xf numFmtId="0" fontId="0" fillId="9" borderId="0" xfId="0" applyFill="1"/>
    <xf numFmtId="43" fontId="0" fillId="9" borderId="0" xfId="1" applyFont="1" applyFill="1"/>
    <xf numFmtId="0" fontId="12" fillId="10" borderId="0" xfId="0" applyFont="1" applyFill="1" applyAlignment="1">
      <alignment vertical="center"/>
    </xf>
    <xf numFmtId="0" fontId="12" fillId="10" borderId="0" xfId="0" applyFont="1" applyFill="1" applyAlignment="1">
      <alignment horizontal="right"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8" fontId="12" fillId="10" borderId="0" xfId="0" applyNumberFormat="1" applyFont="1" applyFill="1" applyAlignment="1">
      <alignment horizontal="right" vertical="center"/>
    </xf>
    <xf numFmtId="43" fontId="0" fillId="10" borderId="0" xfId="1" applyFont="1" applyFill="1"/>
    <xf numFmtId="11" fontId="0" fillId="9" borderId="0" xfId="0" applyNumberFormat="1" applyFill="1" applyAlignment="1">
      <alignment vertical="center"/>
    </xf>
    <xf numFmtId="43" fontId="6" fillId="9" borderId="0" xfId="1" applyFont="1" applyFill="1"/>
    <xf numFmtId="0" fontId="6" fillId="9" borderId="0" xfId="0" applyFont="1" applyFill="1" applyAlignment="1">
      <alignment horizontal="left"/>
    </xf>
    <xf numFmtId="43" fontId="2" fillId="9" borderId="0" xfId="1" applyFont="1" applyFill="1"/>
    <xf numFmtId="0" fontId="6" fillId="9" borderId="0" xfId="0" applyFont="1" applyFill="1"/>
    <xf numFmtId="43" fontId="0" fillId="9" borderId="0" xfId="0" applyNumberFormat="1" applyFill="1"/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3" fontId="2" fillId="2" borderId="0" xfId="1" applyFont="1" applyFill="1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43" fontId="2" fillId="10" borderId="0" xfId="1" applyFont="1" applyFill="1"/>
    <xf numFmtId="43" fontId="6" fillId="3" borderId="0" xfId="1" applyFont="1" applyFill="1" applyBorder="1"/>
    <xf numFmtId="43" fontId="2" fillId="3" borderId="0" xfId="0" applyNumberFormat="1" applyFont="1" applyFill="1"/>
    <xf numFmtId="11" fontId="0" fillId="3" borderId="0" xfId="0" applyNumberFormat="1" applyFill="1" applyAlignment="1">
      <alignment vertical="center"/>
    </xf>
    <xf numFmtId="0" fontId="2" fillId="3" borderId="0" xfId="0" applyFont="1" applyFill="1" applyAlignment="1"/>
    <xf numFmtId="43" fontId="2" fillId="3" borderId="0" xfId="1" applyFont="1" applyFill="1" applyAlignment="1"/>
    <xf numFmtId="0" fontId="0" fillId="1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10" borderId="0" xfId="0" applyFont="1" applyFill="1" applyAlignment="1">
      <alignment vertical="center"/>
    </xf>
    <xf numFmtId="0" fontId="6" fillId="10" borderId="0" xfId="0" applyFont="1" applyFill="1"/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right" vertical="center"/>
    </xf>
    <xf numFmtId="8" fontId="12" fillId="3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44" fontId="0" fillId="2" borderId="0" xfId="2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4" fontId="0" fillId="2" borderId="0" xfId="2" applyFont="1" applyFill="1"/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2" xfId="0" applyFill="1" applyBorder="1"/>
    <xf numFmtId="44" fontId="0" fillId="0" borderId="2" xfId="2" applyFont="1" applyFill="1" applyBorder="1"/>
    <xf numFmtId="44" fontId="13" fillId="0" borderId="2" xfId="2" applyFont="1" applyFill="1" applyBorder="1"/>
    <xf numFmtId="0" fontId="0" fillId="0" borderId="2" xfId="0" applyFill="1" applyBorder="1" applyAlignment="1">
      <alignment vertical="center"/>
    </xf>
    <xf numFmtId="164" fontId="13" fillId="0" borderId="2" xfId="2" applyNumberFormat="1" applyFont="1" applyFill="1" applyBorder="1"/>
    <xf numFmtId="0" fontId="0" fillId="0" borderId="2" xfId="0" applyFont="1" applyFill="1" applyBorder="1"/>
    <xf numFmtId="0" fontId="0" fillId="2" borderId="2" xfId="0" applyFont="1" applyFill="1" applyBorder="1"/>
    <xf numFmtId="0" fontId="0" fillId="2" borderId="2" xfId="0" applyFill="1" applyBorder="1"/>
    <xf numFmtId="0" fontId="3" fillId="0" borderId="0" xfId="0" applyFont="1"/>
    <xf numFmtId="44" fontId="3" fillId="0" borderId="0" xfId="2" applyFont="1"/>
    <xf numFmtId="0" fontId="0" fillId="0" borderId="0" xfId="0" applyFill="1" applyAlignment="1">
      <alignment horizontal="center" vertical="center"/>
    </xf>
    <xf numFmtId="44" fontId="0" fillId="0" borderId="0" xfId="2" applyFont="1" applyFill="1"/>
    <xf numFmtId="0" fontId="3" fillId="0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3" fontId="2" fillId="0" borderId="0" xfId="1" applyFont="1" applyFill="1" applyAlignment="1">
      <alignment horizontal="center"/>
    </xf>
    <xf numFmtId="43" fontId="2" fillId="0" borderId="0" xfId="1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/>
    <xf numFmtId="43" fontId="6" fillId="0" borderId="0" xfId="1" applyFont="1" applyFill="1" applyAlignment="1">
      <alignment horizontal="center"/>
    </xf>
    <xf numFmtId="43" fontId="6" fillId="0" borderId="0" xfId="1" applyFont="1" applyFill="1"/>
    <xf numFmtId="0" fontId="0" fillId="6" borderId="0" xfId="0" applyFont="1" applyFill="1"/>
    <xf numFmtId="0" fontId="0" fillId="11" borderId="0" xfId="0" applyFill="1"/>
    <xf numFmtId="43" fontId="6" fillId="3" borderId="0" xfId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43" fontId="6" fillId="10" borderId="0" xfId="1" applyFont="1" applyFill="1"/>
    <xf numFmtId="0" fontId="6" fillId="0" borderId="0" xfId="0" applyFont="1" applyFill="1" applyAlignment="1"/>
    <xf numFmtId="43" fontId="6" fillId="0" borderId="0" xfId="1" applyFont="1" applyFill="1" applyAlignment="1"/>
    <xf numFmtId="44" fontId="0" fillId="0" borderId="3" xfId="2" applyFont="1" applyFill="1" applyBorder="1"/>
    <xf numFmtId="44" fontId="0" fillId="9" borderId="0" xfId="2" applyFont="1" applyFill="1" applyAlignment="1">
      <alignment horizontal="center"/>
    </xf>
    <xf numFmtId="44" fontId="3" fillId="9" borderId="0" xfId="2" applyFont="1" applyFill="1"/>
    <xf numFmtId="44" fontId="0" fillId="0" borderId="0" xfId="2" applyFont="1" applyFill="1" applyAlignment="1">
      <alignment horizontal="center"/>
    </xf>
    <xf numFmtId="44" fontId="3" fillId="0" borderId="0" xfId="2" applyFont="1" applyFill="1"/>
    <xf numFmtId="0" fontId="2" fillId="9" borderId="0" xfId="0" applyFont="1" applyFill="1" applyAlignment="1">
      <alignment vertical="center"/>
    </xf>
    <xf numFmtId="0" fontId="2" fillId="9" borderId="0" xfId="0" applyFont="1" applyFill="1" applyAlignment="1">
      <alignment horizontal="center"/>
    </xf>
    <xf numFmtId="44" fontId="2" fillId="9" borderId="0" xfId="2" applyFont="1" applyFill="1" applyAlignment="1">
      <alignment horizontal="center"/>
    </xf>
    <xf numFmtId="44" fontId="7" fillId="9" borderId="0" xfId="2" applyFont="1" applyFill="1"/>
    <xf numFmtId="0" fontId="2" fillId="9" borderId="0" xfId="0" applyFont="1" applyFill="1"/>
    <xf numFmtId="8" fontId="0" fillId="2" borderId="0" xfId="0" applyNumberFormat="1" applyFill="1"/>
    <xf numFmtId="0" fontId="0" fillId="0" borderId="0" xfId="0"/>
    <xf numFmtId="8" fontId="0" fillId="0" borderId="0" xfId="0" applyNumberFormat="1"/>
    <xf numFmtId="11" fontId="0" fillId="0" borderId="0" xfId="0" applyNumberFormat="1"/>
    <xf numFmtId="0" fontId="6" fillId="2" borderId="0" xfId="0" applyFont="1" applyFill="1"/>
    <xf numFmtId="11" fontId="0" fillId="2" borderId="0" xfId="0" applyNumberFormat="1" applyFill="1"/>
    <xf numFmtId="11" fontId="0" fillId="0" borderId="0" xfId="0" applyNumberFormat="1" applyFill="1"/>
    <xf numFmtId="0" fontId="3" fillId="2" borderId="2" xfId="0" applyFont="1" applyFill="1" applyBorder="1" applyAlignment="1">
      <alignment horizontal="center" vertical="center" wrapText="1"/>
    </xf>
  </cellXfs>
  <cellStyles count="6">
    <cellStyle name="Comma" xfId="1" builtinId="3"/>
    <cellStyle name="Currency" xfId="2" builtinId="4"/>
    <cellStyle name="GRAY BACKGROUND" xfId="3"/>
    <cellStyle name="headercellstyle" xfId="4"/>
    <cellStyle name="Normal" xfId="0" builtinId="0"/>
    <cellStyle name="Normal 3" xf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oy.hudson/AppData/Local/Microsoft/Windows/INetCache/Content.Outlook/E994J6AO/Product%20Sale%20Prices%20and%20Cou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Jan 14th"/>
    </sheetNames>
    <sheetDataSet>
      <sheetData sheetId="0" refreshError="1"/>
      <sheetData sheetId="1" refreshError="1"/>
      <sheetData sheetId="2" refreshError="1">
        <row r="11">
          <cell r="B11" t="str">
            <v>Product Number</v>
          </cell>
          <cell r="C11" t="str">
            <v>Name</v>
          </cell>
          <cell r="D11" t="str">
            <v>Product Number</v>
          </cell>
        </row>
        <row r="12">
          <cell r="B12">
            <v>69431</v>
          </cell>
          <cell r="C12" t="str">
            <v>St. John’s Historical Walk</v>
          </cell>
          <cell r="D12">
            <v>69431</v>
          </cell>
        </row>
        <row r="13">
          <cell r="B13">
            <v>69268</v>
          </cell>
          <cell r="C13" t="str">
            <v>Antigua Rainforest Zipline &amp; Eco-Kayak Experience</v>
          </cell>
          <cell r="D13">
            <v>69268</v>
          </cell>
        </row>
        <row r="14">
          <cell r="B14">
            <v>69355</v>
          </cell>
          <cell r="C14" t="str">
            <v>Horseback Ride &amp; Runaway Beach Experience</v>
          </cell>
          <cell r="D14">
            <v>69355</v>
          </cell>
        </row>
        <row r="15">
          <cell r="B15">
            <v>69182</v>
          </cell>
          <cell r="C15" t="str">
            <v>Antigua Eco Adventure Tour</v>
          </cell>
          <cell r="D15">
            <v>69182</v>
          </cell>
        </row>
        <row r="16">
          <cell r="B16">
            <v>69209</v>
          </cell>
          <cell r="C16" t="str">
            <v>Antigua Rainforest Zipline Adventure</v>
          </cell>
          <cell r="D16">
            <v>69209</v>
          </cell>
        </row>
        <row r="17">
          <cell r="B17">
            <v>69396</v>
          </cell>
          <cell r="C17" t="str">
            <v>Flavors of Antigua Rum Tour</v>
          </cell>
          <cell r="D17">
            <v>69396</v>
          </cell>
        </row>
        <row r="18">
          <cell r="B18">
            <v>69231</v>
          </cell>
          <cell r="C18" t="str">
            <v>Xtreme Circumnavigation Antigua</v>
          </cell>
          <cell r="D18">
            <v>69231</v>
          </cell>
        </row>
        <row r="19">
          <cell r="B19">
            <v>69581</v>
          </cell>
          <cell r="C19" t="str">
            <v>Sandals Foundation Turtle Tour from West Coast</v>
          </cell>
          <cell r="D19">
            <v>69581</v>
          </cell>
        </row>
        <row r="20">
          <cell r="B20">
            <v>74511</v>
          </cell>
          <cell r="C20" t="str">
            <v>Luxury Private Catamaran Charter Antigua</v>
          </cell>
          <cell r="D20">
            <v>74511</v>
          </cell>
        </row>
        <row r="21">
          <cell r="B21">
            <v>74517</v>
          </cell>
          <cell r="C21" t="str">
            <v>Power 360 Cruise Antigua</v>
          </cell>
          <cell r="D21">
            <v>74517</v>
          </cell>
        </row>
        <row r="22">
          <cell r="B22">
            <v>73125</v>
          </cell>
          <cell r="C22" t="str">
            <v>Private Antigua SUV Highlight Tour</v>
          </cell>
          <cell r="D22">
            <v>73125</v>
          </cell>
        </row>
        <row r="23">
          <cell r="B23">
            <v>71751</v>
          </cell>
          <cell r="C23" t="str">
            <v>IE Sunset Horseback Ride in Antigua</v>
          </cell>
          <cell r="D23">
            <v>71751</v>
          </cell>
        </row>
        <row r="24">
          <cell r="B24">
            <v>69233</v>
          </cell>
          <cell r="C24" t="str">
            <v>Barbuda By Sea</v>
          </cell>
          <cell r="D24">
            <v>69233</v>
          </cell>
        </row>
        <row r="25">
          <cell r="B25">
            <v>74503</v>
          </cell>
          <cell r="C25" t="str">
            <v>Half-Day Private Catamaran Charter Antigua</v>
          </cell>
          <cell r="D25">
            <v>74503</v>
          </cell>
        </row>
        <row r="26">
          <cell r="B26">
            <v>85720</v>
          </cell>
          <cell r="C26" t="str">
            <v>Antigua Shopping from West Coast</v>
          </cell>
          <cell r="D26">
            <v>85720</v>
          </cell>
        </row>
        <row r="27">
          <cell r="B27">
            <v>85722</v>
          </cell>
          <cell r="C27" t="str">
            <v>Best of Antigua Sightseeing Tour</v>
          </cell>
          <cell r="D27">
            <v>85722</v>
          </cell>
        </row>
        <row r="28">
          <cell r="B28">
            <v>85726</v>
          </cell>
          <cell r="C28" t="str">
            <v>Historic Fort James &amp; Beach Segway Tour</v>
          </cell>
          <cell r="D28">
            <v>85726</v>
          </cell>
        </row>
        <row r="29">
          <cell r="B29">
            <v>90204</v>
          </cell>
          <cell r="C29" t="str">
            <v>Sea Doo &amp; Snorkel at Galleon Beach</v>
          </cell>
          <cell r="D29">
            <v>90204</v>
          </cell>
        </row>
        <row r="30">
          <cell r="B30">
            <v>69161</v>
          </cell>
          <cell r="C30" t="str">
            <v>Antigua 4x4 Half Moon Adventure</v>
          </cell>
          <cell r="D30">
            <v>69161</v>
          </cell>
        </row>
        <row r="31">
          <cell r="B31">
            <v>69162</v>
          </cell>
          <cell r="C31" t="str">
            <v>Antigua Seafood Lunch Cruise</v>
          </cell>
          <cell r="D31">
            <v>69162</v>
          </cell>
        </row>
        <row r="32">
          <cell r="B32">
            <v>69175</v>
          </cell>
          <cell r="C32" t="str">
            <v>Cades Reef Sail &amp; Snorkel</v>
          </cell>
          <cell r="D32">
            <v>69175</v>
          </cell>
        </row>
        <row r="33">
          <cell r="B33">
            <v>69292</v>
          </cell>
          <cell r="C33" t="str">
            <v>Antigua 4x4 Safari &amp; Eco Kayak Tour</v>
          </cell>
          <cell r="D33">
            <v>69292</v>
          </cell>
        </row>
        <row r="34">
          <cell r="B34">
            <v>69240</v>
          </cell>
          <cell r="C34" t="str">
            <v>Land and Sea Antigua Adventure</v>
          </cell>
          <cell r="D34">
            <v>69240</v>
          </cell>
        </row>
        <row r="35">
          <cell r="B35">
            <v>74509</v>
          </cell>
          <cell r="C35" t="str">
            <v>Sunset Catamaran Cruise Antigua</v>
          </cell>
          <cell r="D35">
            <v>74509</v>
          </cell>
        </row>
        <row r="36">
          <cell r="B36">
            <v>69187</v>
          </cell>
          <cell r="C36" t="str">
            <v>Deep Sea Sport Fishing Antigua</v>
          </cell>
          <cell r="D36">
            <v>69187</v>
          </cell>
        </row>
        <row r="37">
          <cell r="B37">
            <v>69218</v>
          </cell>
          <cell r="C37" t="str">
            <v>Antigua Safari &amp; Stingray City</v>
          </cell>
          <cell r="D37">
            <v>69218</v>
          </cell>
        </row>
        <row r="38">
          <cell r="B38">
            <v>73112</v>
          </cell>
          <cell r="C38" t="str">
            <v>Antigua SUV Highlight Tour</v>
          </cell>
          <cell r="D38">
            <v>73112</v>
          </cell>
        </row>
        <row r="39">
          <cell r="B39">
            <v>69264</v>
          </cell>
          <cell r="C39" t="str">
            <v>Taste of Antigua Cooking Class</v>
          </cell>
          <cell r="D39">
            <v>69264</v>
          </cell>
        </row>
        <row r="40">
          <cell r="B40">
            <v>69549</v>
          </cell>
          <cell r="C40" t="str">
            <v>Reading Road Trip Antigua</v>
          </cell>
          <cell r="D40">
            <v>69549</v>
          </cell>
        </row>
        <row r="41">
          <cell r="B41">
            <v>417115</v>
          </cell>
          <cell r="C41" t="str">
            <v>Antigua Buggy Explorer from West Coast</v>
          </cell>
          <cell r="D41">
            <v>417115</v>
          </cell>
        </row>
        <row r="42">
          <cell r="B42">
            <v>442118</v>
          </cell>
          <cell r="C42" t="str">
            <v>Groups Customized Limited Edition - Antigua</v>
          </cell>
          <cell r="D42">
            <v>442118</v>
          </cell>
        </row>
        <row r="43">
          <cell r="B43">
            <v>457580</v>
          </cell>
          <cell r="C43" t="str">
            <v>East Coast Dune Buggy Experience</v>
          </cell>
          <cell r="D43">
            <v>457580</v>
          </cell>
        </row>
        <row r="44">
          <cell r="B44">
            <v>458342</v>
          </cell>
          <cell r="C44" t="str">
            <v>Mount Obama Hiking Adventure</v>
          </cell>
          <cell r="D44">
            <v>458342</v>
          </cell>
        </row>
        <row r="45">
          <cell r="B45">
            <v>458343</v>
          </cell>
          <cell r="C45" t="str">
            <v>Pillars of Hercules Hiking Adventure</v>
          </cell>
          <cell r="D45">
            <v>458343</v>
          </cell>
        </row>
        <row r="46">
          <cell r="B46">
            <v>85718</v>
          </cell>
          <cell r="C46" t="str">
            <v>Shirley Heights Sunset Party Transfer from West Coast</v>
          </cell>
          <cell r="D46">
            <v>85718</v>
          </cell>
        </row>
        <row r="47">
          <cell r="B47">
            <v>595056</v>
          </cell>
          <cell r="C47" t="str">
            <v>Private Xtreme Circumnavigation</v>
          </cell>
          <cell r="D47">
            <v>595056</v>
          </cell>
        </row>
        <row r="48">
          <cell r="B48">
            <v>623836</v>
          </cell>
          <cell r="C48" t="str">
            <v>Discover Antigua Safari</v>
          </cell>
          <cell r="D48">
            <v>623836</v>
          </cell>
        </row>
        <row r="49">
          <cell r="B49">
            <v>69276</v>
          </cell>
          <cell r="C49" t="str">
            <v>7 Days of Unlimited Golf at the Barbados Golf Club</v>
          </cell>
          <cell r="D49">
            <v>69276</v>
          </cell>
        </row>
        <row r="50">
          <cell r="B50">
            <v>69167</v>
          </cell>
          <cell r="C50" t="str">
            <v>Oistins Express &amp; Seafood Fiesta</v>
          </cell>
          <cell r="D50">
            <v>69167</v>
          </cell>
        </row>
        <row r="51">
          <cell r="B51">
            <v>69166</v>
          </cell>
          <cell r="C51" t="str">
            <v>Harbour Lights Night Out</v>
          </cell>
          <cell r="D51">
            <v>69166</v>
          </cell>
        </row>
        <row r="52">
          <cell r="B52">
            <v>69185</v>
          </cell>
          <cell r="C52" t="str">
            <v>3 Rounds of 18 Holes at the Barbados Golf Club</v>
          </cell>
          <cell r="D52">
            <v>69185</v>
          </cell>
        </row>
        <row r="53">
          <cell r="B53">
            <v>69197</v>
          </cell>
          <cell r="C53" t="str">
            <v>Single Round of 18 Holes of Golf</v>
          </cell>
          <cell r="D53">
            <v>69197</v>
          </cell>
        </row>
        <row r="54">
          <cell r="B54">
            <v>69624</v>
          </cell>
          <cell r="C54" t="str">
            <v>Wonders of Barbados Underwater Submarine Day Tour</v>
          </cell>
          <cell r="D54">
            <v>69624</v>
          </cell>
        </row>
        <row r="55">
          <cell r="B55">
            <v>69667</v>
          </cell>
          <cell r="C55" t="str">
            <v>Reading Road Trip in Barbados</v>
          </cell>
          <cell r="D55">
            <v>69667</v>
          </cell>
        </row>
        <row r="56">
          <cell r="B56">
            <v>69619</v>
          </cell>
          <cell r="C56" t="str">
            <v>Half Day Deep Sea Fishing Barbados</v>
          </cell>
          <cell r="D56">
            <v>69619</v>
          </cell>
        </row>
        <row r="57">
          <cell r="B57">
            <v>69543</v>
          </cell>
          <cell r="C57" t="str">
            <v>Catamaran and Snorkeling Cruise At Carlisle Bay</v>
          </cell>
          <cell r="D57">
            <v>69543</v>
          </cell>
        </row>
        <row r="58">
          <cell r="B58">
            <v>69718</v>
          </cell>
          <cell r="C58" t="str">
            <v>Wonders of Barbados Underwater Submarine Night Tour</v>
          </cell>
          <cell r="D58">
            <v>69718</v>
          </cell>
        </row>
        <row r="59">
          <cell r="B59">
            <v>69814</v>
          </cell>
          <cell r="C59" t="str">
            <v>Private Half Day Deep Sea Fishing Barbados</v>
          </cell>
          <cell r="D59">
            <v>69814</v>
          </cell>
        </row>
        <row r="60">
          <cell r="B60">
            <v>70033</v>
          </cell>
          <cell r="C60" t="str">
            <v>Single Tank Scuba Dive</v>
          </cell>
          <cell r="D60">
            <v>70033</v>
          </cell>
        </row>
        <row r="61">
          <cell r="B61">
            <v>69914</v>
          </cell>
          <cell r="C61" t="str">
            <v>Two Tank Scuba Dive</v>
          </cell>
          <cell r="D61">
            <v>69914</v>
          </cell>
        </row>
        <row r="62">
          <cell r="B62">
            <v>69959</v>
          </cell>
          <cell r="C62" t="str">
            <v>Glass Bottom Boat Excursion</v>
          </cell>
          <cell r="D62">
            <v>69959</v>
          </cell>
        </row>
        <row r="63">
          <cell r="B63">
            <v>70721</v>
          </cell>
          <cell r="C63" t="str">
            <v>Bridgetown VIP Shopping Tour</v>
          </cell>
          <cell r="D63">
            <v>70721</v>
          </cell>
        </row>
        <row r="64">
          <cell r="B64">
            <v>70716</v>
          </cell>
          <cell r="C64" t="str">
            <v>4x4 Best of Barbados Jeep Experience</v>
          </cell>
          <cell r="D64">
            <v>70716</v>
          </cell>
        </row>
        <row r="65">
          <cell r="B65">
            <v>70705</v>
          </cell>
          <cell r="C65" t="str">
            <v>Discover Barbados 4x4 Jeep Highlight</v>
          </cell>
          <cell r="D65">
            <v>70705</v>
          </cell>
        </row>
        <row r="66">
          <cell r="B66">
            <v>70752</v>
          </cell>
          <cell r="C66" t="str">
            <v>Deep Sea Fishing and Shipwrek Snorkeling Experience</v>
          </cell>
          <cell r="D66">
            <v>70752</v>
          </cell>
        </row>
        <row r="67">
          <cell r="B67">
            <v>70599</v>
          </cell>
          <cell r="C67" t="str">
            <v>Luxury Catamaran, Snorkel and Dining Experience at Carlisle Bay</v>
          </cell>
          <cell r="D67">
            <v>70599</v>
          </cell>
        </row>
        <row r="68">
          <cell r="B68">
            <v>70601</v>
          </cell>
          <cell r="C68" t="str">
            <v>Private Catamaran Cruise and Snorkel at Carlisle Bay</v>
          </cell>
          <cell r="D68">
            <v>70601</v>
          </cell>
        </row>
        <row r="69">
          <cell r="B69">
            <v>74400</v>
          </cell>
          <cell r="C69" t="str">
            <v>Luxury Catamaran Charter Barbados</v>
          </cell>
          <cell r="D69">
            <v>74400</v>
          </cell>
        </row>
        <row r="70">
          <cell r="B70">
            <v>74568</v>
          </cell>
          <cell r="C70" t="str">
            <v>Best-of-Barbados Sightseeing Tour</v>
          </cell>
          <cell r="D70">
            <v>74568</v>
          </cell>
        </row>
        <row r="71">
          <cell r="B71">
            <v>69571</v>
          </cell>
          <cell r="C71" t="str">
            <v>Harrison's Cave Expedition</v>
          </cell>
          <cell r="D71">
            <v>69571</v>
          </cell>
        </row>
        <row r="72">
          <cell r="B72">
            <v>71174</v>
          </cell>
          <cell r="C72" t="str">
            <v>Arrival Private Car Transfers from BGI to Sandals Barbados (1-2 pax)</v>
          </cell>
          <cell r="D72">
            <v>71174</v>
          </cell>
        </row>
        <row r="73">
          <cell r="B73">
            <v>74324</v>
          </cell>
          <cell r="C73" t="str">
            <v>Beginner Snorkeling and Scuba Diving Experience</v>
          </cell>
          <cell r="D73">
            <v>74324</v>
          </cell>
        </row>
        <row r="74">
          <cell r="B74">
            <v>73392</v>
          </cell>
          <cell r="C74" t="str">
            <v>Garrison Historical Sightseeing Tour</v>
          </cell>
          <cell r="D74">
            <v>73392</v>
          </cell>
        </row>
        <row r="75">
          <cell r="B75">
            <v>74570</v>
          </cell>
          <cell r="C75" t="str">
            <v>Historical Dinner with George Washington</v>
          </cell>
          <cell r="D75">
            <v>74570</v>
          </cell>
        </row>
        <row r="76">
          <cell r="B76">
            <v>74567</v>
          </cell>
          <cell r="C76" t="str">
            <v>IE Best-of-Barbados Sightseeing and Rum Tour</v>
          </cell>
          <cell r="D76">
            <v>74567</v>
          </cell>
        </row>
        <row r="77">
          <cell r="B77">
            <v>71187</v>
          </cell>
          <cell r="C77" t="str">
            <v>Departure Private Car Transfers from Sandals Barbados to BGI</v>
          </cell>
          <cell r="D77">
            <v>71187</v>
          </cell>
        </row>
        <row r="78">
          <cell r="B78">
            <v>74538</v>
          </cell>
          <cell r="C78" t="str">
            <v>On-Island Transfer to/from (Andromeda Gardens Bathsheba St. Joseph)</v>
          </cell>
          <cell r="D78">
            <v>74538</v>
          </cell>
        </row>
        <row r="79">
          <cell r="B79">
            <v>74537</v>
          </cell>
          <cell r="C79" t="str">
            <v>On-Island Transfer to/from (Animal Flower Cave North Point St Lucy)</v>
          </cell>
          <cell r="D79">
            <v>74537</v>
          </cell>
        </row>
        <row r="80">
          <cell r="B80">
            <v>74533</v>
          </cell>
          <cell r="C80" t="str">
            <v>On-Island Transfer to/from (Apes Hill Golf Club, Apes Hill, St. James)</v>
          </cell>
          <cell r="D80">
            <v>74533</v>
          </cell>
        </row>
        <row r="81">
          <cell r="B81">
            <v>74536</v>
          </cell>
          <cell r="C81" t="str">
            <v>On-Island Transfer to/from Bridgetown (Boatyard Brown's Beach, Carlise Bay)</v>
          </cell>
          <cell r="D81">
            <v>74536</v>
          </cell>
        </row>
        <row r="82">
          <cell r="B82">
            <v>74529</v>
          </cell>
          <cell r="C82" t="str">
            <v>On-Island Transfer to/from (Cin Cin Restaraunt Prospect St. James)</v>
          </cell>
          <cell r="D82">
            <v>74529</v>
          </cell>
        </row>
        <row r="83">
          <cell r="B83">
            <v>74532</v>
          </cell>
          <cell r="C83" t="str">
            <v>On-Island Transfer to/from (Elcourt Medical Clinic, Maxwell Main Road)</v>
          </cell>
          <cell r="D83">
            <v>74532</v>
          </cell>
        </row>
        <row r="84">
          <cell r="B84">
            <v>74531</v>
          </cell>
          <cell r="C84" t="str">
            <v>On-Island Transfer to/from (Fish Pot Restaurant, Shermans, St. Peter)</v>
          </cell>
          <cell r="D84">
            <v>74531</v>
          </cell>
        </row>
        <row r="85">
          <cell r="B85">
            <v>74542</v>
          </cell>
          <cell r="C85" t="str">
            <v>On-Island Transfer to/from (Grantley Adams International Airport, Christ Church)</v>
          </cell>
          <cell r="D85">
            <v>74542</v>
          </cell>
        </row>
        <row r="86">
          <cell r="B86">
            <v>74549</v>
          </cell>
          <cell r="C86" t="str">
            <v>On-Island Transfer to/from Holetown St James(Limegrove Lifestyle Centre, Sandy lane Hotel)</v>
          </cell>
          <cell r="D86">
            <v>74549</v>
          </cell>
        </row>
        <row r="87">
          <cell r="B87">
            <v>74535</v>
          </cell>
          <cell r="C87" t="str">
            <v>On-Island Transfer to/from (The Crane Resort, The Crane, St. Phillip)</v>
          </cell>
          <cell r="D87">
            <v>74535</v>
          </cell>
        </row>
        <row r="88">
          <cell r="B88">
            <v>74534</v>
          </cell>
          <cell r="C88" t="str">
            <v>On-Island Transfer to/from (Royal Westmoreland Golf Club, Westmoreland)</v>
          </cell>
          <cell r="D88">
            <v>74534</v>
          </cell>
        </row>
        <row r="89">
          <cell r="B89">
            <v>74530</v>
          </cell>
          <cell r="C89" t="str">
            <v>On-Island Transfer to/from (St. Lawrence Gap, St. Lawrence, Christ Church)</v>
          </cell>
          <cell r="D89">
            <v>74530</v>
          </cell>
        </row>
        <row r="90">
          <cell r="B90">
            <v>74552</v>
          </cell>
          <cell r="C90" t="str">
            <v>On-Island Transfer to/from Mount Gay Rum Distillery Bridgetown</v>
          </cell>
          <cell r="D90">
            <v>74552</v>
          </cell>
        </row>
        <row r="91">
          <cell r="B91">
            <v>74551</v>
          </cell>
          <cell r="C91" t="str">
            <v>On-Island Transfer to/from Mullins Beach Bar St Peter</v>
          </cell>
          <cell r="D91">
            <v>74551</v>
          </cell>
        </row>
        <row r="92">
          <cell r="B92">
            <v>74553</v>
          </cell>
          <cell r="C92" t="str">
            <v>On-Island Transfer to/from Oistins Bay Christ Church</v>
          </cell>
          <cell r="D92">
            <v>74553</v>
          </cell>
        </row>
        <row r="93">
          <cell r="B93">
            <v>74557</v>
          </cell>
          <cell r="C93" t="str">
            <v>On-Island Transfer to/from Pelican Craft Centre, St Michael</v>
          </cell>
          <cell r="D93">
            <v>74557</v>
          </cell>
        </row>
        <row r="94">
          <cell r="B94">
            <v>74556</v>
          </cell>
          <cell r="C94" t="str">
            <v>On-Island Transfer to/from The Accra Beach Worthing</v>
          </cell>
          <cell r="D94">
            <v>74556</v>
          </cell>
        </row>
        <row r="95">
          <cell r="B95">
            <v>74558</v>
          </cell>
          <cell r="C95" t="str">
            <v>On-Island Transfer to/from The Cliff Restaurant, St James</v>
          </cell>
          <cell r="D95">
            <v>74558</v>
          </cell>
        </row>
        <row r="96">
          <cell r="B96">
            <v>74562</v>
          </cell>
          <cell r="C96" t="str">
            <v>On-Island Transfer to/from The Garrison Savannah</v>
          </cell>
          <cell r="D96">
            <v>74562</v>
          </cell>
        </row>
        <row r="97">
          <cell r="B97">
            <v>74561</v>
          </cell>
          <cell r="C97" t="str">
            <v>On-Island Transfer to/from The Harrisons Cave, St Thomas</v>
          </cell>
          <cell r="D97">
            <v>74561</v>
          </cell>
        </row>
        <row r="98">
          <cell r="B98">
            <v>74566</v>
          </cell>
          <cell r="C98" t="str">
            <v>On-Island Transfer to/from The Lone Star Restaurant, St James</v>
          </cell>
          <cell r="D98">
            <v>74566</v>
          </cell>
        </row>
        <row r="99">
          <cell r="B99">
            <v>69285</v>
          </cell>
          <cell r="C99" t="str">
            <v>Best-of-Barbados Historical Highlights and Shopping Tour</v>
          </cell>
          <cell r="D99">
            <v>69285</v>
          </cell>
        </row>
        <row r="100">
          <cell r="B100">
            <v>69281</v>
          </cell>
          <cell r="C100" t="str">
            <v>Buccaneer Pirate Cruise, Snorkel and Dining Experience at Carlisle Bay</v>
          </cell>
          <cell r="D100">
            <v>69281</v>
          </cell>
        </row>
        <row r="101">
          <cell r="B101">
            <v>69284</v>
          </cell>
          <cell r="C101" t="str">
            <v>Snorkeling At Carlisle Bay &amp; Bridgetown Shopping Highlight</v>
          </cell>
          <cell r="D101">
            <v>69284</v>
          </cell>
        </row>
        <row r="102">
          <cell r="B102">
            <v>69614</v>
          </cell>
          <cell r="C102" t="str">
            <v>Sunset Catamaran and Snorkeling Cruise At Carlisle Bay</v>
          </cell>
          <cell r="D102">
            <v>69614</v>
          </cell>
        </row>
        <row r="103">
          <cell r="B103">
            <v>84263</v>
          </cell>
          <cell r="C103" t="str">
            <v>Bajan Night Life Beach Show</v>
          </cell>
          <cell r="D103">
            <v>84263</v>
          </cell>
        </row>
        <row r="104">
          <cell r="B104">
            <v>86632</v>
          </cell>
          <cell r="C104" t="str">
            <v>St. Nicholas Abbey &amp; Heritage Railway</v>
          </cell>
          <cell r="D104">
            <v>86632</v>
          </cell>
        </row>
        <row r="105">
          <cell r="B105">
            <v>74328</v>
          </cell>
          <cell r="C105" t="str">
            <v>Mount Gay Rum Tour and Cave Expedition</v>
          </cell>
          <cell r="D105">
            <v>74328</v>
          </cell>
        </row>
        <row r="106">
          <cell r="B106">
            <v>74330</v>
          </cell>
          <cell r="C106" t="str">
            <v>Mount Gay Rum Tour and Cave Expedition (2 pax)</v>
          </cell>
          <cell r="D106">
            <v>74330</v>
          </cell>
        </row>
        <row r="107">
          <cell r="B107">
            <v>74332</v>
          </cell>
          <cell r="C107" t="str">
            <v>Historical Abbey &amp; Garden Tour</v>
          </cell>
          <cell r="D107">
            <v>74332</v>
          </cell>
        </row>
        <row r="108">
          <cell r="B108">
            <v>74326</v>
          </cell>
          <cell r="C108" t="str">
            <v>Historical Abbey &amp; Garden Tour (2pax)</v>
          </cell>
          <cell r="D108">
            <v>74326</v>
          </cell>
        </row>
        <row r="109">
          <cell r="B109">
            <v>407983</v>
          </cell>
          <cell r="C109" t="str">
            <v>Private Eco Adventure Cave Expedition 2pax</v>
          </cell>
          <cell r="D109">
            <v>407983</v>
          </cell>
        </row>
        <row r="110">
          <cell r="B110">
            <v>407982</v>
          </cell>
          <cell r="C110" t="str">
            <v>Private Rum and Eco-Adventure Cave Expedition 2pax</v>
          </cell>
          <cell r="D110">
            <v>407982</v>
          </cell>
        </row>
        <row r="111">
          <cell r="B111">
            <v>69370</v>
          </cell>
          <cell r="C111" t="str">
            <v>Seafood &amp; Underwater Sculpture Park Snorkel Catamaran Cruise</v>
          </cell>
          <cell r="D111">
            <v>69370</v>
          </cell>
        </row>
        <row r="112">
          <cell r="B112">
            <v>69399</v>
          </cell>
          <cell r="C112" t="str">
            <v>Power Boat &amp; Underwater Sculpture Park Snorkel Tour</v>
          </cell>
          <cell r="D112">
            <v>69399</v>
          </cell>
        </row>
        <row r="113">
          <cell r="B113">
            <v>69695</v>
          </cell>
          <cell r="C113" t="str">
            <v>Half Day Deep Sea Sport Fishing Charter in Grenada</v>
          </cell>
          <cell r="D113">
            <v>69695</v>
          </cell>
        </row>
        <row r="114">
          <cell r="B114">
            <v>69725</v>
          </cell>
          <cell r="C114" t="str">
            <v>Deep Sea Sport Fishing Charter in Grenada</v>
          </cell>
          <cell r="D114">
            <v>69725</v>
          </cell>
        </row>
        <row r="115">
          <cell r="B115">
            <v>69721</v>
          </cell>
          <cell r="C115" t="str">
            <v>Reading Road Trip in Grenada</v>
          </cell>
          <cell r="D115">
            <v>69721</v>
          </cell>
        </row>
        <row r="116">
          <cell r="B116">
            <v>69552</v>
          </cell>
          <cell r="C116" t="str">
            <v>Grand Anse Bay &amp; Historic Fort Dune Buggy Adventure</v>
          </cell>
          <cell r="D116">
            <v>69552</v>
          </cell>
        </row>
        <row r="117">
          <cell r="B117">
            <v>69505</v>
          </cell>
          <cell r="C117" t="str">
            <v>Annandale Rainforest &amp; Waterfall Dune Buggy Tour</v>
          </cell>
          <cell r="D117">
            <v>69505</v>
          </cell>
        </row>
        <row r="118">
          <cell r="B118">
            <v>74284</v>
          </cell>
          <cell r="C118" t="str">
            <v>Best Of Grenada Historical Spice Tour and Annandale Waterfall Experience</v>
          </cell>
          <cell r="D118">
            <v>74284</v>
          </cell>
        </row>
        <row r="119">
          <cell r="B119">
            <v>71670</v>
          </cell>
          <cell r="C119" t="str">
            <v>On Island Transfer From St. Georges</v>
          </cell>
          <cell r="D119">
            <v>71670</v>
          </cell>
        </row>
        <row r="120">
          <cell r="B120">
            <v>74302</v>
          </cell>
          <cell r="C120" t="str">
            <v>On Island Luxury Transfer To Balthazar River Roundtrip</v>
          </cell>
          <cell r="D120">
            <v>74302</v>
          </cell>
        </row>
        <row r="121">
          <cell r="B121">
            <v>74300</v>
          </cell>
          <cell r="C121" t="str">
            <v>On Island Luxury Transfer To BBC Beach (Morne Rouge) Roundtrip</v>
          </cell>
          <cell r="D121">
            <v>74300</v>
          </cell>
        </row>
        <row r="122">
          <cell r="B122">
            <v>74304</v>
          </cell>
          <cell r="C122" t="str">
            <v>On Island Luxury Transfer To Golf Course Roundtrip</v>
          </cell>
          <cell r="D122">
            <v>74304</v>
          </cell>
        </row>
        <row r="123">
          <cell r="B123">
            <v>74296</v>
          </cell>
          <cell r="C123" t="str">
            <v>On Island Luxury Transfer To Grand Anse Roundtrip</v>
          </cell>
          <cell r="D123">
            <v>74296</v>
          </cell>
        </row>
        <row r="124">
          <cell r="B124">
            <v>74294</v>
          </cell>
          <cell r="C124" t="str">
            <v>On Island Luxury Transfer To Lance Aux Epines (SGU Club to Coral Cove) Roundtrip</v>
          </cell>
          <cell r="D124">
            <v>74294</v>
          </cell>
        </row>
        <row r="125">
          <cell r="B125">
            <v>74298</v>
          </cell>
          <cell r="C125" t="str">
            <v>On Island Luxury Transfer To Lance Aux Epines (Start of Lance Aux Pines to Campesh Hill ) Roundtrip</v>
          </cell>
          <cell r="D125">
            <v>74298</v>
          </cell>
        </row>
        <row r="126">
          <cell r="B126">
            <v>74292</v>
          </cell>
          <cell r="C126" t="str">
            <v>On Island Luxury Transfer To Maurice Bishop Intl Airport One Way (1-2pax)</v>
          </cell>
          <cell r="D126">
            <v>74292</v>
          </cell>
        </row>
        <row r="127">
          <cell r="B127">
            <v>74306</v>
          </cell>
          <cell r="C127" t="str">
            <v>On Island Luxury Transfer To Micro Brewery Roundtrip 1-4pax</v>
          </cell>
          <cell r="D127">
            <v>74306</v>
          </cell>
        </row>
        <row r="128">
          <cell r="B128">
            <v>74314</v>
          </cell>
          <cell r="C128" t="str">
            <v>On Island Luxury Transfer To St Augustine Hospital Roundtrip 1-4 pax</v>
          </cell>
          <cell r="D128">
            <v>74314</v>
          </cell>
        </row>
        <row r="129">
          <cell r="B129">
            <v>74312</v>
          </cell>
          <cell r="C129" t="str">
            <v>On Island Luxury Transfer To St. Georges Roundtrip 1-4pax</v>
          </cell>
          <cell r="D129">
            <v>74312</v>
          </cell>
        </row>
        <row r="130">
          <cell r="B130">
            <v>74308</v>
          </cell>
          <cell r="C130" t="str">
            <v>On Island Luxury Transfer To True Blue Roundtrip 1-4 pax</v>
          </cell>
          <cell r="D130">
            <v>74308</v>
          </cell>
        </row>
        <row r="131">
          <cell r="B131">
            <v>74310</v>
          </cell>
          <cell r="C131" t="str">
            <v>On Island Luxury Transfer To Port Louis Roundtrip 1-4 pax</v>
          </cell>
          <cell r="D131">
            <v>74310</v>
          </cell>
        </row>
        <row r="132">
          <cell r="B132">
            <v>74316</v>
          </cell>
          <cell r="C132" t="str">
            <v>On Island Luxury Transfer To/From Airport (Sandals La Source)</v>
          </cell>
          <cell r="D132">
            <v>74316</v>
          </cell>
        </row>
        <row r="133">
          <cell r="B133">
            <v>74390</v>
          </cell>
          <cell r="C133" t="str">
            <v>Savor Grenada Culinary Sightseeing Tour</v>
          </cell>
          <cell r="D133">
            <v>74390</v>
          </cell>
        </row>
        <row r="134">
          <cell r="B134">
            <v>81168</v>
          </cell>
          <cell r="C134" t="str">
            <v>Snuba Experience Grenada</v>
          </cell>
          <cell r="D134">
            <v>81168</v>
          </cell>
        </row>
        <row r="135">
          <cell r="B135">
            <v>71684</v>
          </cell>
          <cell r="C135" t="str">
            <v>On Island Transfer To St. Georges</v>
          </cell>
          <cell r="D135">
            <v>71684</v>
          </cell>
        </row>
        <row r="136">
          <cell r="B136">
            <v>74290</v>
          </cell>
          <cell r="C136" t="str">
            <v>Grand Etang Rainforest Hike and Waterfall Experience</v>
          </cell>
          <cell r="D136">
            <v>74290</v>
          </cell>
        </row>
        <row r="137">
          <cell r="B137">
            <v>81199</v>
          </cell>
          <cell r="C137" t="str">
            <v>Grenada East Coast Jeep Adventure (Double Rider)</v>
          </cell>
          <cell r="D137">
            <v>81199</v>
          </cell>
        </row>
        <row r="138">
          <cell r="B138">
            <v>81201</v>
          </cell>
          <cell r="C138" t="str">
            <v>Grenada East Coast Jeep Adventure (Group Riders)</v>
          </cell>
          <cell r="D138">
            <v>81201</v>
          </cell>
        </row>
        <row r="139">
          <cell r="B139">
            <v>81203</v>
          </cell>
          <cell r="C139" t="str">
            <v>Grenada East Coast Jeep Adventure (Single Rider)</v>
          </cell>
          <cell r="D139">
            <v>81203</v>
          </cell>
        </row>
        <row r="140">
          <cell r="B140">
            <v>81215</v>
          </cell>
          <cell r="C140" t="str">
            <v>Altitude Wonders of Grenada Seafood, Champagne and Snorkeling Experience</v>
          </cell>
          <cell r="D140">
            <v>81215</v>
          </cell>
        </row>
        <row r="141">
          <cell r="B141">
            <v>74282</v>
          </cell>
          <cell r="C141" t="str">
            <v>Historic Art Walk In Grenada</v>
          </cell>
          <cell r="D141">
            <v>74282</v>
          </cell>
        </row>
        <row r="142">
          <cell r="B142">
            <v>74286</v>
          </cell>
          <cell r="C142" t="str">
            <v>Historical Sightseeing and Concord Waterfall Experience</v>
          </cell>
          <cell r="D142">
            <v>74286</v>
          </cell>
        </row>
        <row r="143">
          <cell r="B143">
            <v>69402</v>
          </cell>
          <cell r="C143" t="str">
            <v>Half -Day Historical Sightseeing and Grand Anse Shopping Tour</v>
          </cell>
          <cell r="D143">
            <v>69402</v>
          </cell>
        </row>
        <row r="144">
          <cell r="B144">
            <v>90752</v>
          </cell>
          <cell r="C144" t="str">
            <v>Local Ale and Bar Roving Experience In Grenada</v>
          </cell>
          <cell r="D144">
            <v>90752</v>
          </cell>
        </row>
        <row r="145">
          <cell r="B145">
            <v>92231</v>
          </cell>
          <cell r="C145" t="str">
            <v>North Coast Grenada Custom Experience</v>
          </cell>
          <cell r="D145">
            <v>92231</v>
          </cell>
        </row>
        <row r="146">
          <cell r="B146">
            <v>92233</v>
          </cell>
          <cell r="C146" t="str">
            <v>Land &amp; Sea Underwater Sculpture Park and River Antoine Rum Distillery Tour</v>
          </cell>
          <cell r="D146">
            <v>92233</v>
          </cell>
        </row>
        <row r="147">
          <cell r="B147">
            <v>92227</v>
          </cell>
          <cell r="C147" t="str">
            <v>4x4 Jeep Historical Sightseeing Tour In Grenada</v>
          </cell>
          <cell r="D147">
            <v>92227</v>
          </cell>
        </row>
        <row r="148">
          <cell r="B148">
            <v>92228</v>
          </cell>
          <cell r="C148" t="str">
            <v>4x4 Jeep, Sightseeing and Hiking Experience</v>
          </cell>
          <cell r="D148">
            <v>92228</v>
          </cell>
        </row>
        <row r="149">
          <cell r="B149">
            <v>92229</v>
          </cell>
          <cell r="C149" t="str">
            <v>Balthazar River Tubing Adventure</v>
          </cell>
          <cell r="D149">
            <v>92229</v>
          </cell>
        </row>
        <row r="150">
          <cell r="B150">
            <v>92232</v>
          </cell>
          <cell r="C150" t="str">
            <v>4x4 Jeep Waterfalls Experience at Grand Etang Forest</v>
          </cell>
          <cell r="D150">
            <v>92232</v>
          </cell>
        </row>
        <row r="151">
          <cell r="B151">
            <v>92230</v>
          </cell>
          <cell r="C151" t="str">
            <v>4x4 Jeep, Sightseeing and Balthazar River Tubing Experience</v>
          </cell>
          <cell r="D151">
            <v>92230</v>
          </cell>
        </row>
        <row r="152">
          <cell r="B152">
            <v>81193</v>
          </cell>
          <cell r="C152" t="str">
            <v>Lover's Rock Sunset Catamaran Cruise</v>
          </cell>
          <cell r="D152">
            <v>81193</v>
          </cell>
        </row>
        <row r="153">
          <cell r="B153">
            <v>90754</v>
          </cell>
          <cell r="C153" t="str">
            <v>Tea at the Tower and Historic Garden Tour</v>
          </cell>
          <cell r="D153">
            <v>90754</v>
          </cell>
        </row>
        <row r="154">
          <cell r="B154">
            <v>74363</v>
          </cell>
          <cell r="C154" t="str">
            <v>Sunnyside, Smithy's &amp; Hyde Park Tropical Garden Experience</v>
          </cell>
          <cell r="D154">
            <v>74363</v>
          </cell>
        </row>
        <row r="155">
          <cell r="B155">
            <v>88452</v>
          </cell>
          <cell r="C155" t="str">
            <v>Private Circumnavigation Cruise Grenada</v>
          </cell>
          <cell r="D155">
            <v>88452</v>
          </cell>
        </row>
        <row r="156">
          <cell r="B156">
            <v>88448</v>
          </cell>
          <cell r="C156" t="str">
            <v>Private Luxury Yacht Island-Hopping and Underwater Sculpture Park Snorkel Experience</v>
          </cell>
          <cell r="D156">
            <v>88448</v>
          </cell>
        </row>
        <row r="157">
          <cell r="B157">
            <v>88451</v>
          </cell>
          <cell r="C157" t="str">
            <v>Private Luxury Power Yacht Beach &amp; Underwater Sculpture Park Snorkel Experience</v>
          </cell>
          <cell r="D157">
            <v>88451</v>
          </cell>
        </row>
        <row r="158">
          <cell r="B158">
            <v>88450</v>
          </cell>
          <cell r="C158" t="str">
            <v>Private Tobago Cays Luxury Power Yacht Island-Hopping Experience</v>
          </cell>
          <cell r="D158">
            <v>88450</v>
          </cell>
        </row>
        <row r="159">
          <cell r="B159">
            <v>88449</v>
          </cell>
          <cell r="C159" t="str">
            <v>Private Luxury Power Yacht Offshore Island and Underwater Sculpture Park Snorkel Experience</v>
          </cell>
          <cell r="D159">
            <v>88449</v>
          </cell>
        </row>
        <row r="160">
          <cell r="B160">
            <v>94110</v>
          </cell>
          <cell r="C160" t="str">
            <v>Captain Your Own Motorboat for a Day at Grand Anse Bay -Double Ride</v>
          </cell>
          <cell r="D160">
            <v>94110</v>
          </cell>
        </row>
        <row r="161">
          <cell r="B161">
            <v>94111</v>
          </cell>
          <cell r="C161" t="str">
            <v>Captain Your Own Motorboat for a Day at Grand Anse Bay</v>
          </cell>
          <cell r="D161">
            <v>94111</v>
          </cell>
        </row>
        <row r="162">
          <cell r="B162">
            <v>288496</v>
          </cell>
          <cell r="C162" t="str">
            <v>Power Yacht, Snorkel Underwater Sculpture Park and Beach Break</v>
          </cell>
          <cell r="D162">
            <v>288496</v>
          </cell>
        </row>
        <row r="163">
          <cell r="B163">
            <v>288494</v>
          </cell>
          <cell r="C163" t="str">
            <v>Carriacou and Petite Martinique Beach and Snorkel Adventure Cruise</v>
          </cell>
          <cell r="D163">
            <v>288494</v>
          </cell>
        </row>
        <row r="164">
          <cell r="B164">
            <v>288495</v>
          </cell>
          <cell r="C164" t="str">
            <v>Sandy Island Cruise and Snorkel Adventure</v>
          </cell>
          <cell r="D164">
            <v>288495</v>
          </cell>
        </row>
        <row r="165">
          <cell r="B165">
            <v>288474</v>
          </cell>
          <cell r="C165" t="str">
            <v>Wonders of Grenada Swim and Snorkeling Cruise</v>
          </cell>
          <cell r="D165">
            <v>288474</v>
          </cell>
        </row>
        <row r="166">
          <cell r="B166">
            <v>288493</v>
          </cell>
          <cell r="C166" t="str">
            <v>Explore the Tobago Cays</v>
          </cell>
          <cell r="D166">
            <v>288493</v>
          </cell>
        </row>
        <row r="167">
          <cell r="B167">
            <v>69449</v>
          </cell>
          <cell r="C167" t="str">
            <v>Half Day Deep Sea Sport Fishing in Grenada</v>
          </cell>
          <cell r="D167">
            <v>69449</v>
          </cell>
        </row>
        <row r="168">
          <cell r="B168">
            <v>435425</v>
          </cell>
          <cell r="C168" t="str">
            <v>Grenada Jeep Rum &amp; Lime Adventure (Double Rider)</v>
          </cell>
          <cell r="D168">
            <v>435425</v>
          </cell>
        </row>
        <row r="169">
          <cell r="B169">
            <v>435426</v>
          </cell>
          <cell r="C169" t="str">
            <v>Grenada Jeep Rum &amp; Lime Adventure (Group Riders)</v>
          </cell>
          <cell r="D169">
            <v>435426</v>
          </cell>
        </row>
        <row r="170">
          <cell r="B170">
            <v>70725</v>
          </cell>
          <cell r="C170" t="str">
            <v>Best of Grenada Private Island Tour</v>
          </cell>
          <cell r="D170">
            <v>70725</v>
          </cell>
        </row>
        <row r="171">
          <cell r="B171">
            <v>71677</v>
          </cell>
          <cell r="C171" t="str">
            <v>On Island Transfer From St. Georges and Grande Anse Beach Combo</v>
          </cell>
          <cell r="D171">
            <v>71677</v>
          </cell>
        </row>
        <row r="172">
          <cell r="B172">
            <v>71673</v>
          </cell>
          <cell r="C172" t="str">
            <v>On Island Transfer To St. Georges and Grande Anse Beach Combo</v>
          </cell>
          <cell r="D172">
            <v>71673</v>
          </cell>
        </row>
        <row r="173">
          <cell r="B173">
            <v>411817</v>
          </cell>
          <cell r="C173" t="str">
            <v>Private Half -Day Historical Sightseeing and Grand Anse Shopping Tour</v>
          </cell>
          <cell r="D173">
            <v>411817</v>
          </cell>
        </row>
        <row r="174">
          <cell r="B174">
            <v>578704</v>
          </cell>
          <cell r="C174" t="str">
            <v>Private Grand Etang Rainforest Hike</v>
          </cell>
          <cell r="D174">
            <v>578704</v>
          </cell>
        </row>
        <row r="175">
          <cell r="B175">
            <v>578706</v>
          </cell>
          <cell r="C175" t="str">
            <v>Private Grand Etang Rainforest and Chocolate Museum Experience</v>
          </cell>
          <cell r="D175">
            <v>578706</v>
          </cell>
        </row>
        <row r="176">
          <cell r="B176">
            <v>578705</v>
          </cell>
          <cell r="C176" t="str">
            <v>Private Grenada Historical Sightseeing Tour</v>
          </cell>
          <cell r="D176">
            <v>578705</v>
          </cell>
        </row>
        <row r="177">
          <cell r="B177">
            <v>69069</v>
          </cell>
          <cell r="C177" t="str">
            <v>Deep Sea Sport Fishing - South Coast</v>
          </cell>
          <cell r="D177">
            <v>69069</v>
          </cell>
        </row>
        <row r="178">
          <cell r="B178">
            <v>69139</v>
          </cell>
          <cell r="C178" t="str">
            <v>Deep Sea Sport Fishing Montego Bay</v>
          </cell>
          <cell r="D178">
            <v>69139</v>
          </cell>
        </row>
        <row r="179">
          <cell r="B179">
            <v>69077</v>
          </cell>
          <cell r="C179" t="str">
            <v>Zipline, River Tubing at Great River and Horseback Beach Ride</v>
          </cell>
          <cell r="D179">
            <v>69077</v>
          </cell>
        </row>
        <row r="180">
          <cell r="B180">
            <v>69145</v>
          </cell>
          <cell r="C180" t="str">
            <v>4x4 Scenic Off-Road Experience in Jamaica</v>
          </cell>
          <cell r="D180">
            <v>69145</v>
          </cell>
        </row>
        <row r="181">
          <cell r="B181">
            <v>69027</v>
          </cell>
          <cell r="C181" t="str">
            <v>Deep Sea Sport Fishing Ocho Rios</v>
          </cell>
          <cell r="D181">
            <v>69027</v>
          </cell>
        </row>
        <row r="182">
          <cell r="B182">
            <v>69015</v>
          </cell>
          <cell r="C182" t="str">
            <v>Jungle River Tubing on the Rio Bueno</v>
          </cell>
          <cell r="D182">
            <v>69015</v>
          </cell>
        </row>
        <row r="183">
          <cell r="B183">
            <v>69101</v>
          </cell>
          <cell r="C183" t="str">
            <v>River Boarding on the Rio Bueno</v>
          </cell>
          <cell r="D183">
            <v>69101</v>
          </cell>
        </row>
        <row r="184">
          <cell r="B184">
            <v>69255</v>
          </cell>
          <cell r="C184" t="str">
            <v>Rose Hall Great House Night Experience</v>
          </cell>
          <cell r="D184">
            <v>69255</v>
          </cell>
        </row>
        <row r="185">
          <cell r="B185">
            <v>68990</v>
          </cell>
          <cell r="C185" t="str">
            <v>River Kayaking on the Rio Bueno</v>
          </cell>
          <cell r="D185">
            <v>68990</v>
          </cell>
        </row>
        <row r="186">
          <cell r="B186">
            <v>69262</v>
          </cell>
          <cell r="C186" t="str">
            <v>Rose Hall Great House Day Experience</v>
          </cell>
          <cell r="D186">
            <v>69262</v>
          </cell>
        </row>
        <row r="187">
          <cell r="B187">
            <v>68903</v>
          </cell>
          <cell r="C187" t="str">
            <v>River Rafting on the Rio Bueno</v>
          </cell>
          <cell r="D187">
            <v>68903</v>
          </cell>
        </row>
        <row r="188">
          <cell r="B188">
            <v>69128</v>
          </cell>
          <cell r="C188" t="str">
            <v>Community and Village Tour to John's Hall</v>
          </cell>
          <cell r="D188">
            <v>69128</v>
          </cell>
        </row>
        <row r="189">
          <cell r="B189">
            <v>69149</v>
          </cell>
          <cell r="C189" t="str">
            <v>9 Holes at Cinnamon Hill</v>
          </cell>
          <cell r="D189">
            <v>69149</v>
          </cell>
        </row>
        <row r="190">
          <cell r="B190">
            <v>69195</v>
          </cell>
          <cell r="C190" t="str">
            <v>18 Holes at the White Witch</v>
          </cell>
          <cell r="D190">
            <v>69195</v>
          </cell>
        </row>
        <row r="191">
          <cell r="B191">
            <v>69261</v>
          </cell>
          <cell r="C191" t="str">
            <v>Luminous Lagoon Experience</v>
          </cell>
          <cell r="D191">
            <v>69261</v>
          </cell>
        </row>
        <row r="192">
          <cell r="B192">
            <v>69708</v>
          </cell>
          <cell r="C192" t="str">
            <v>Reggae Catamaran Cruise and Snorkeling for the Family in Negril</v>
          </cell>
          <cell r="D192">
            <v>69708</v>
          </cell>
        </row>
        <row r="193">
          <cell r="B193">
            <v>69540</v>
          </cell>
          <cell r="C193" t="str">
            <v>Reggae Catamaran and Snorkeling Cruise Negril</v>
          </cell>
          <cell r="D193">
            <v>69540</v>
          </cell>
        </row>
        <row r="194">
          <cell r="B194">
            <v>69705</v>
          </cell>
          <cell r="C194" t="str">
            <v>Konoko Falls Garden Tour</v>
          </cell>
          <cell r="D194">
            <v>69705</v>
          </cell>
        </row>
        <row r="195">
          <cell r="B195">
            <v>69592</v>
          </cell>
          <cell r="C195" t="str">
            <v>Konoko Falls Rainforest Trek</v>
          </cell>
          <cell r="D195">
            <v>69592</v>
          </cell>
        </row>
        <row r="196">
          <cell r="B196">
            <v>69659</v>
          </cell>
          <cell r="C196" t="str">
            <v>Reggae Catamaran Cruise and Snorkeling for the Family Montego Bay</v>
          </cell>
          <cell r="D196">
            <v>69659</v>
          </cell>
        </row>
        <row r="197">
          <cell r="B197">
            <v>69489</v>
          </cell>
          <cell r="C197" t="str">
            <v>Reading Road Trip from Montego Bay</v>
          </cell>
          <cell r="D197">
            <v>69489</v>
          </cell>
        </row>
        <row r="198">
          <cell r="B198">
            <v>69663</v>
          </cell>
          <cell r="C198" t="str">
            <v>Reading Road Trip from South Coast</v>
          </cell>
          <cell r="D198">
            <v>69663</v>
          </cell>
        </row>
        <row r="199">
          <cell r="B199">
            <v>69702</v>
          </cell>
          <cell r="C199" t="str">
            <v>Dunn's River Catamaran Cruise</v>
          </cell>
          <cell r="D199">
            <v>69702</v>
          </cell>
        </row>
        <row r="200">
          <cell r="B200">
            <v>69628</v>
          </cell>
          <cell r="C200" t="str">
            <v>Reggae Catamaran Cruise and Snorkeling for the Family Ocho Rios</v>
          </cell>
          <cell r="D200">
            <v>69628</v>
          </cell>
        </row>
        <row r="201">
          <cell r="B201">
            <v>69539</v>
          </cell>
          <cell r="C201" t="str">
            <v>Lover's Rock Catamaran Cruise Negril</v>
          </cell>
          <cell r="D201">
            <v>69539</v>
          </cell>
        </row>
        <row r="202">
          <cell r="B202">
            <v>69709</v>
          </cell>
          <cell r="C202" t="str">
            <v>Pelican Bar Highlight Catamaran Cruise</v>
          </cell>
          <cell r="D202">
            <v>69709</v>
          </cell>
        </row>
        <row r="203">
          <cell r="B203">
            <v>69703</v>
          </cell>
          <cell r="C203" t="str">
            <v>Sandals Exclusive Lover's Catamaran Evening Cruise</v>
          </cell>
          <cell r="D203">
            <v>69703</v>
          </cell>
        </row>
        <row r="204">
          <cell r="B204">
            <v>69594</v>
          </cell>
          <cell r="C204" t="str">
            <v>Lover's Rock Catamaran Cruise South Coast</v>
          </cell>
          <cell r="D204">
            <v>69594</v>
          </cell>
        </row>
        <row r="205">
          <cell r="B205">
            <v>69470</v>
          </cell>
          <cell r="C205" t="str">
            <v>Reading Road Trip from Ocho Rios</v>
          </cell>
          <cell r="D205">
            <v>69470</v>
          </cell>
        </row>
        <row r="206">
          <cell r="B206">
            <v>69683</v>
          </cell>
          <cell r="C206" t="str">
            <v>Negril Highlights Catamaran Cruise</v>
          </cell>
          <cell r="D206">
            <v>69683</v>
          </cell>
        </row>
        <row r="207">
          <cell r="B207">
            <v>69580</v>
          </cell>
          <cell r="C207" t="str">
            <v>Snuba Experience Ocho Rios</v>
          </cell>
          <cell r="D207">
            <v>69580</v>
          </cell>
        </row>
        <row r="208">
          <cell r="B208">
            <v>69609</v>
          </cell>
          <cell r="C208" t="str">
            <v>Turtle Watching Experience Ocho Rios</v>
          </cell>
          <cell r="D208">
            <v>69609</v>
          </cell>
        </row>
        <row r="209">
          <cell r="B209">
            <v>69504</v>
          </cell>
          <cell r="C209" t="str">
            <v>Reading Road Trip from Negril</v>
          </cell>
          <cell r="D209">
            <v>69504</v>
          </cell>
        </row>
        <row r="210">
          <cell r="B210">
            <v>69623</v>
          </cell>
          <cell r="C210" t="str">
            <v>Reggae Catamaran and Snorkeling Cruise Montego Bay</v>
          </cell>
          <cell r="D210">
            <v>69623</v>
          </cell>
        </row>
        <row r="211">
          <cell r="B211">
            <v>69640</v>
          </cell>
          <cell r="C211" t="str">
            <v>Reggae Catamaran and Snorkeling Cruise South Coast</v>
          </cell>
          <cell r="D211">
            <v>69640</v>
          </cell>
        </row>
        <row r="212">
          <cell r="B212">
            <v>69861</v>
          </cell>
          <cell r="C212" t="str">
            <v>Snuba Experience Negril</v>
          </cell>
          <cell r="D212">
            <v>69861</v>
          </cell>
        </row>
        <row r="213">
          <cell r="B213">
            <v>69855</v>
          </cell>
          <cell r="C213" t="str">
            <v>Jamaica Swamp Safari Village Tour</v>
          </cell>
          <cell r="D213">
            <v>69855</v>
          </cell>
        </row>
        <row r="214">
          <cell r="B214">
            <v>69850</v>
          </cell>
          <cell r="C214" t="str">
            <v>Bamboo River Rafting on the Martha Brae</v>
          </cell>
          <cell r="D214">
            <v>69850</v>
          </cell>
        </row>
        <row r="215">
          <cell r="B215">
            <v>69871</v>
          </cell>
          <cell r="C215" t="str">
            <v>Bamboo River Rafting at Martha Brae &amp; Swamp Safari</v>
          </cell>
          <cell r="D215">
            <v>69871</v>
          </cell>
        </row>
        <row r="216">
          <cell r="B216">
            <v>70035</v>
          </cell>
          <cell r="C216" t="str">
            <v>Snuba Experience Boscobel</v>
          </cell>
          <cell r="D216">
            <v>70035</v>
          </cell>
        </row>
        <row r="217">
          <cell r="B217">
            <v>70013</v>
          </cell>
          <cell r="C217" t="str">
            <v>Deep Sea Half Day Fishing in Negril</v>
          </cell>
          <cell r="D217">
            <v>70013</v>
          </cell>
        </row>
        <row r="218">
          <cell r="B218">
            <v>70132</v>
          </cell>
          <cell r="C218" t="str">
            <v>Dolphin Swim Lucea</v>
          </cell>
          <cell r="D218">
            <v>70132</v>
          </cell>
        </row>
        <row r="219">
          <cell r="B219">
            <v>70187</v>
          </cell>
          <cell r="C219" t="str">
            <v>Dunn’s River Entry Ticket</v>
          </cell>
          <cell r="D219">
            <v>70187</v>
          </cell>
        </row>
        <row r="220">
          <cell r="B220">
            <v>70043</v>
          </cell>
          <cell r="C220" t="str">
            <v>Wonders of Negril Beach Break by Tropical Tours</v>
          </cell>
          <cell r="D220">
            <v>70043</v>
          </cell>
        </row>
        <row r="221">
          <cell r="B221">
            <v>70180</v>
          </cell>
          <cell r="C221" t="str">
            <v>Dolphin Royal Swim and Beach Break Lucea</v>
          </cell>
          <cell r="D221">
            <v>70180</v>
          </cell>
        </row>
        <row r="222">
          <cell r="B222">
            <v>70182</v>
          </cell>
          <cell r="C222" t="str">
            <v>Dolphin Encounter Lucea</v>
          </cell>
          <cell r="D222">
            <v>70182</v>
          </cell>
        </row>
        <row r="223">
          <cell r="B223">
            <v>70050</v>
          </cell>
          <cell r="C223" t="str">
            <v>Hampden Estate Historical Rum Tour</v>
          </cell>
          <cell r="D223">
            <v>70050</v>
          </cell>
        </row>
        <row r="224">
          <cell r="B224">
            <v>70120</v>
          </cell>
          <cell r="C224" t="str">
            <v>Dolphin Highlight and Stingray Experience Lucea</v>
          </cell>
          <cell r="D224">
            <v>70120</v>
          </cell>
        </row>
        <row r="225">
          <cell r="B225">
            <v>70201</v>
          </cell>
          <cell r="C225" t="str">
            <v>Dolphin Swim Ocho Rios</v>
          </cell>
          <cell r="D225">
            <v>70201</v>
          </cell>
        </row>
        <row r="226">
          <cell r="B226">
            <v>70045</v>
          </cell>
          <cell r="C226" t="str">
            <v>Shark Encounter Ocho Rios</v>
          </cell>
          <cell r="D226">
            <v>70045</v>
          </cell>
        </row>
        <row r="227">
          <cell r="B227">
            <v>70103</v>
          </cell>
          <cell r="C227" t="str">
            <v>Dolphin Encounter Ocho Rios</v>
          </cell>
          <cell r="D227">
            <v>70103</v>
          </cell>
        </row>
        <row r="228">
          <cell r="B228">
            <v>70181</v>
          </cell>
          <cell r="C228" t="str">
            <v>Dolphin Royal Swim and Dunn's River Falls Experience</v>
          </cell>
          <cell r="D228">
            <v>70181</v>
          </cell>
        </row>
        <row r="229">
          <cell r="B229">
            <v>70046</v>
          </cell>
          <cell r="C229" t="str">
            <v>Explore Montego Bay and Shopping Highlight Tropical Tours</v>
          </cell>
          <cell r="D229">
            <v>70046</v>
          </cell>
        </row>
        <row r="230">
          <cell r="B230">
            <v>70106</v>
          </cell>
          <cell r="C230" t="str">
            <v>Dolphin Swim &amp; Dunns River Falls Experience</v>
          </cell>
          <cell r="D230">
            <v>70106</v>
          </cell>
        </row>
        <row r="231">
          <cell r="B231">
            <v>70114</v>
          </cell>
          <cell r="C231" t="str">
            <v>Ocho Rios Golf &amp; Country Club Experience</v>
          </cell>
          <cell r="D231">
            <v>70114</v>
          </cell>
        </row>
        <row r="232">
          <cell r="B232">
            <v>70127</v>
          </cell>
          <cell r="C232" t="str">
            <v>Dolphin Highlight, Shark Show and Stingray Experience Ocho Rios</v>
          </cell>
          <cell r="D232">
            <v>70127</v>
          </cell>
        </row>
        <row r="233">
          <cell r="B233">
            <v>70145</v>
          </cell>
          <cell r="C233" t="str">
            <v>Dolphin Royal Swim and Beach Break Ocho Rios</v>
          </cell>
          <cell r="D233">
            <v>70145</v>
          </cell>
        </row>
        <row r="234">
          <cell r="B234">
            <v>70070</v>
          </cell>
          <cell r="C234" t="str">
            <v>YS Falls Experience</v>
          </cell>
          <cell r="D234">
            <v>70070</v>
          </cell>
        </row>
        <row r="235">
          <cell r="B235">
            <v>70085</v>
          </cell>
          <cell r="C235" t="str">
            <v>Dolphin Encounter &amp; Dunns River Falls Experience</v>
          </cell>
          <cell r="D235">
            <v>70085</v>
          </cell>
        </row>
        <row r="236">
          <cell r="B236">
            <v>70189</v>
          </cell>
          <cell r="C236" t="str">
            <v>Dolphin Highlight and Dunn's River Falls Tour</v>
          </cell>
          <cell r="D236">
            <v>70189</v>
          </cell>
        </row>
        <row r="237">
          <cell r="B237">
            <v>70230</v>
          </cell>
          <cell r="C237" t="str">
            <v>VIP KIN Airport Bundle Package</v>
          </cell>
          <cell r="D237">
            <v>70230</v>
          </cell>
        </row>
        <row r="238">
          <cell r="B238">
            <v>70347</v>
          </cell>
          <cell r="C238" t="str">
            <v>VIP MBJ Airport Bundle Package</v>
          </cell>
          <cell r="D238">
            <v>70347</v>
          </cell>
        </row>
        <row r="239">
          <cell r="B239">
            <v>70643</v>
          </cell>
          <cell r="C239" t="str">
            <v>ATV Adventure South Coast</v>
          </cell>
          <cell r="D239">
            <v>70643</v>
          </cell>
        </row>
        <row r="240">
          <cell r="B240">
            <v>70676</v>
          </cell>
          <cell r="C240" t="str">
            <v>Black River Eco Adventure &amp; YS Falls Experience</v>
          </cell>
          <cell r="D240">
            <v>70676</v>
          </cell>
        </row>
        <row r="241">
          <cell r="B241">
            <v>70515</v>
          </cell>
          <cell r="C241" t="str">
            <v>Taste of Jamaica Cooking Class and Estate Tour</v>
          </cell>
          <cell r="D241">
            <v>70515</v>
          </cell>
        </row>
        <row r="242">
          <cell r="B242">
            <v>70576</v>
          </cell>
          <cell r="C242" t="str">
            <v>IE Experience Negril and Dolphin Royal Swim</v>
          </cell>
          <cell r="D242">
            <v>70576</v>
          </cell>
        </row>
        <row r="243">
          <cell r="B243">
            <v>70649</v>
          </cell>
          <cell r="C243" t="str">
            <v>Island Routes Cherylann Sailing Charter (NO Fishing)</v>
          </cell>
          <cell r="D243">
            <v>70649</v>
          </cell>
        </row>
        <row r="244">
          <cell r="B244">
            <v>70628</v>
          </cell>
          <cell r="C244" t="str">
            <v>4x4 Jeep Safari Adventure and Mineral Bath</v>
          </cell>
          <cell r="D244">
            <v>70628</v>
          </cell>
        </row>
        <row r="245">
          <cell r="B245">
            <v>70730</v>
          </cell>
          <cell r="C245" t="str">
            <v>Zipline Sampler YS Falls</v>
          </cell>
          <cell r="D245">
            <v>70730</v>
          </cell>
        </row>
        <row r="246">
          <cell r="B246">
            <v>70598</v>
          </cell>
          <cell r="C246" t="str">
            <v>Explore Montego Bay and Shopping Highlight</v>
          </cell>
          <cell r="D246">
            <v>70598</v>
          </cell>
        </row>
        <row r="247">
          <cell r="B247">
            <v>70540</v>
          </cell>
          <cell r="C247" t="str">
            <v>Discover Montego Bay Shopping Tour</v>
          </cell>
          <cell r="D247">
            <v>70540</v>
          </cell>
        </row>
        <row r="248">
          <cell r="B248">
            <v>70553</v>
          </cell>
          <cell r="C248" t="str">
            <v>Discover Rose Hall Shopping Tour</v>
          </cell>
          <cell r="D248">
            <v>70553</v>
          </cell>
        </row>
        <row r="249">
          <cell r="B249">
            <v>70534</v>
          </cell>
          <cell r="C249" t="str">
            <v>Discover Negril Shopping Tour and Rick's Cafe Highlight</v>
          </cell>
          <cell r="D249">
            <v>70534</v>
          </cell>
        </row>
        <row r="250">
          <cell r="B250">
            <v>70566</v>
          </cell>
          <cell r="C250" t="str">
            <v>Discover Negril Shopping Highlight</v>
          </cell>
          <cell r="D250">
            <v>70566</v>
          </cell>
        </row>
        <row r="251">
          <cell r="B251">
            <v>71205</v>
          </cell>
          <cell r="C251" t="str">
            <v>Kingston Highlight City Tour</v>
          </cell>
          <cell r="D251">
            <v>71205</v>
          </cell>
        </row>
        <row r="252">
          <cell r="B252">
            <v>70560</v>
          </cell>
          <cell r="C252" t="str">
            <v>Discover Ocho Rios Shopping Tour</v>
          </cell>
          <cell r="D252">
            <v>70560</v>
          </cell>
        </row>
        <row r="253">
          <cell r="B253">
            <v>70687</v>
          </cell>
          <cell r="C253" t="str">
            <v>YS Falls and Treetop Zipline Highlight</v>
          </cell>
          <cell r="D253">
            <v>70687</v>
          </cell>
        </row>
        <row r="254">
          <cell r="B254">
            <v>70641</v>
          </cell>
          <cell r="C254" t="str">
            <v>Secret River and Jitney Ride Ocho Rios</v>
          </cell>
          <cell r="D254">
            <v>70641</v>
          </cell>
        </row>
        <row r="255">
          <cell r="B255">
            <v>74236</v>
          </cell>
          <cell r="C255" t="str">
            <v>YS Falls and Appleton Estate Rum Tour</v>
          </cell>
          <cell r="D255">
            <v>74236</v>
          </cell>
        </row>
        <row r="256">
          <cell r="B256">
            <v>74592</v>
          </cell>
          <cell r="C256" t="str">
            <v>River Rafting on the Rio Bueno- Cruise Ship Port</v>
          </cell>
          <cell r="D256">
            <v>74592</v>
          </cell>
        </row>
        <row r="257">
          <cell r="B257">
            <v>74227</v>
          </cell>
          <cell r="C257" t="str">
            <v>Good Hope Historical Estate Experience from Montego Bay and Falmouth</v>
          </cell>
          <cell r="D257">
            <v>74227</v>
          </cell>
        </row>
        <row r="258">
          <cell r="B258">
            <v>74224</v>
          </cell>
          <cell r="C258" t="str">
            <v>River, Rum &amp; Zipline Adventure Montego Bay</v>
          </cell>
          <cell r="D258">
            <v>74224</v>
          </cell>
        </row>
        <row r="259">
          <cell r="B259">
            <v>70302</v>
          </cell>
          <cell r="C259" t="str">
            <v>Chukka Transfer</v>
          </cell>
          <cell r="D259">
            <v>70302</v>
          </cell>
        </row>
        <row r="260">
          <cell r="B260">
            <v>69132</v>
          </cell>
          <cell r="C260" t="str">
            <v>Mayfield Falls River Walk</v>
          </cell>
          <cell r="D260">
            <v>69132</v>
          </cell>
        </row>
        <row r="261">
          <cell r="B261">
            <v>70245</v>
          </cell>
          <cell r="C261" t="str">
            <v>Treetop Zipline, Great River River Tubing and ATV Experience</v>
          </cell>
          <cell r="D261">
            <v>70245</v>
          </cell>
        </row>
        <row r="262">
          <cell r="B262">
            <v>70685</v>
          </cell>
          <cell r="C262" t="str">
            <v>Treetop Zipline and River Kayaking Experience Montego Bay</v>
          </cell>
          <cell r="D262">
            <v>70685</v>
          </cell>
        </row>
        <row r="263">
          <cell r="B263">
            <v>69153</v>
          </cell>
          <cell r="C263" t="str">
            <v>Treetop Zipline and River Tubing Experience Montego Bay</v>
          </cell>
          <cell r="D263">
            <v>69153</v>
          </cell>
        </row>
        <row r="264">
          <cell r="B264">
            <v>68919</v>
          </cell>
          <cell r="C264" t="str">
            <v>Treetop Zipline Experience Ocho Rios</v>
          </cell>
          <cell r="D264">
            <v>68919</v>
          </cell>
        </row>
        <row r="265">
          <cell r="B265">
            <v>70292</v>
          </cell>
          <cell r="C265" t="str">
            <v>ATV Adventure Ocho Rios</v>
          </cell>
          <cell r="D265">
            <v>70292</v>
          </cell>
        </row>
        <row r="266">
          <cell r="B266">
            <v>69048</v>
          </cell>
          <cell r="C266" t="str">
            <v>Horseback Ride 'N' Swim In Ocho Rios</v>
          </cell>
          <cell r="D266">
            <v>69048</v>
          </cell>
        </row>
        <row r="267">
          <cell r="B267">
            <v>70243</v>
          </cell>
          <cell r="C267" t="str">
            <v>Jungle River Tubing on the White River</v>
          </cell>
          <cell r="D267">
            <v>70243</v>
          </cell>
        </row>
        <row r="268">
          <cell r="B268">
            <v>70306</v>
          </cell>
          <cell r="C268" t="str">
            <v>Private Horseback Riding Adventure</v>
          </cell>
          <cell r="D268">
            <v>70306</v>
          </cell>
        </row>
        <row r="269">
          <cell r="B269">
            <v>70606</v>
          </cell>
          <cell r="C269" t="str">
            <v>Secret River &amp; Dolphin Encounter Ocho Rios</v>
          </cell>
          <cell r="D269">
            <v>70606</v>
          </cell>
        </row>
        <row r="270">
          <cell r="B270">
            <v>69061</v>
          </cell>
          <cell r="C270" t="str">
            <v>River Tubing and Blue Hole Experience Montego Bay</v>
          </cell>
          <cell r="D270">
            <v>69061</v>
          </cell>
        </row>
        <row r="271">
          <cell r="B271">
            <v>70282</v>
          </cell>
          <cell r="C271" t="str">
            <v>Sunset Horseback Ride and Swim In Ocho Rios</v>
          </cell>
          <cell r="D271">
            <v>70282</v>
          </cell>
        </row>
        <row r="272">
          <cell r="B272">
            <v>70660</v>
          </cell>
          <cell r="C272" t="str">
            <v>North Coast Ultimate Adventure</v>
          </cell>
          <cell r="D272">
            <v>70660</v>
          </cell>
        </row>
        <row r="273">
          <cell r="B273">
            <v>71188</v>
          </cell>
          <cell r="C273" t="str">
            <v>Jamaica ATV, Zipline and Mineral Bath Adventure</v>
          </cell>
          <cell r="D273">
            <v>71188</v>
          </cell>
        </row>
        <row r="274">
          <cell r="B274">
            <v>70652</v>
          </cell>
          <cell r="C274" t="str">
            <v>Dune Buggy Adventure Ocho Rios (Double)</v>
          </cell>
          <cell r="D274">
            <v>70652</v>
          </cell>
        </row>
        <row r="275">
          <cell r="B275">
            <v>70626</v>
          </cell>
          <cell r="C275" t="str">
            <v>Dune Buggy Adventure Ocho Rios (Single)</v>
          </cell>
          <cell r="D275">
            <v>70626</v>
          </cell>
        </row>
        <row r="276">
          <cell r="B276">
            <v>68979</v>
          </cell>
          <cell r="C276" t="str">
            <v>Zion Bus Line and Bob Marley Island Tour</v>
          </cell>
          <cell r="D276">
            <v>68979</v>
          </cell>
        </row>
        <row r="277">
          <cell r="B277">
            <v>69136</v>
          </cell>
          <cell r="C277" t="str">
            <v>Treetop Zipline, Horseback, ATV and Cliff Diving Experience</v>
          </cell>
          <cell r="D277">
            <v>69136</v>
          </cell>
        </row>
        <row r="278">
          <cell r="B278">
            <v>70321</v>
          </cell>
          <cell r="C278" t="str">
            <v>Treetop ZIpline, River Tubing and Blue Hole Experience</v>
          </cell>
          <cell r="D278">
            <v>70321</v>
          </cell>
        </row>
        <row r="279">
          <cell r="B279">
            <v>69116</v>
          </cell>
          <cell r="C279" t="str">
            <v>Treetop Zipline and River Tubing Experience Ocho Rios</v>
          </cell>
          <cell r="D279">
            <v>69116</v>
          </cell>
        </row>
        <row r="280">
          <cell r="B280">
            <v>74590</v>
          </cell>
          <cell r="C280" t="str">
            <v>Rose Hall Great House and Shopping Tour</v>
          </cell>
          <cell r="D280">
            <v>74590</v>
          </cell>
        </row>
        <row r="281">
          <cell r="B281">
            <v>74238</v>
          </cell>
          <cell r="C281" t="str">
            <v>Black River Eco-Adventure Boat Ride &amp; Appleton Estate Historical Rum Tour</v>
          </cell>
          <cell r="D281">
            <v>74238</v>
          </cell>
        </row>
        <row r="282">
          <cell r="B282">
            <v>78867</v>
          </cell>
          <cell r="C282" t="str">
            <v>Private Transfer to Kingston- Roundtrip/One way 1-4pax</v>
          </cell>
          <cell r="D282">
            <v>78867</v>
          </cell>
        </row>
        <row r="283">
          <cell r="B283">
            <v>78869</v>
          </cell>
          <cell r="C283" t="str">
            <v>Private Transfer to Negril- Roundtrip/One way 1-4pax</v>
          </cell>
          <cell r="D283">
            <v>78869</v>
          </cell>
        </row>
        <row r="284">
          <cell r="B284">
            <v>78871</v>
          </cell>
          <cell r="C284" t="str">
            <v>Private Transfer to Ocho Rios- Roundtrip/One way 1-4pax</v>
          </cell>
          <cell r="D284">
            <v>78871</v>
          </cell>
        </row>
        <row r="285">
          <cell r="B285">
            <v>74588</v>
          </cell>
          <cell r="C285" t="str">
            <v>Private Transfer to Montego Bay- Roundtrip/One way 1-4pax</v>
          </cell>
          <cell r="D285">
            <v>74588</v>
          </cell>
        </row>
        <row r="286">
          <cell r="B286">
            <v>74586</v>
          </cell>
          <cell r="C286" t="str">
            <v>On Island Luxury Transfer to/from Tryall</v>
          </cell>
          <cell r="D286">
            <v>74586</v>
          </cell>
        </row>
        <row r="287">
          <cell r="B287">
            <v>70604</v>
          </cell>
          <cell r="C287" t="str">
            <v>Wonders of Negril Beach Break</v>
          </cell>
          <cell r="D287">
            <v>70604</v>
          </cell>
        </row>
        <row r="288">
          <cell r="B288">
            <v>78896</v>
          </cell>
          <cell r="C288" t="str">
            <v>Experience Negril</v>
          </cell>
          <cell r="D288">
            <v>78896</v>
          </cell>
        </row>
        <row r="289">
          <cell r="B289">
            <v>78916</v>
          </cell>
          <cell r="C289" t="str">
            <v>Bob Marley Culture and Dunn's River Falls Experience</v>
          </cell>
          <cell r="D289">
            <v>78916</v>
          </cell>
        </row>
        <row r="290">
          <cell r="B290">
            <v>78910</v>
          </cell>
          <cell r="C290" t="str">
            <v>Bob Marley Reggae and Culture Tour</v>
          </cell>
          <cell r="D290">
            <v>78910</v>
          </cell>
        </row>
        <row r="291">
          <cell r="B291">
            <v>78922</v>
          </cell>
          <cell r="C291" t="str">
            <v>Rick's Café Sunset Experience</v>
          </cell>
          <cell r="D291">
            <v>78922</v>
          </cell>
        </row>
        <row r="292">
          <cell r="B292">
            <v>78927</v>
          </cell>
          <cell r="C292" t="str">
            <v>Discover Ocho Rios Shopping Tour from Runaway Bay</v>
          </cell>
          <cell r="D292">
            <v>78927</v>
          </cell>
        </row>
        <row r="293">
          <cell r="B293">
            <v>74602</v>
          </cell>
          <cell r="C293" t="str">
            <v>Mini-Routes 'Drive Your Own' Adventure Half Day Ocho Rios</v>
          </cell>
          <cell r="D293">
            <v>74602</v>
          </cell>
        </row>
        <row r="294">
          <cell r="B294">
            <v>74604</v>
          </cell>
          <cell r="C294" t="str">
            <v>Mini-Routes 'Drive Your Own' Adventure Montego Bay</v>
          </cell>
          <cell r="D294">
            <v>74604</v>
          </cell>
        </row>
        <row r="295">
          <cell r="B295">
            <v>74606</v>
          </cell>
          <cell r="C295" t="str">
            <v>Mini-Routes 'Drive Your Own' Adventure Ocho Rios to Portland</v>
          </cell>
          <cell r="D295">
            <v>74606</v>
          </cell>
        </row>
        <row r="296">
          <cell r="B296">
            <v>70520</v>
          </cell>
          <cell r="C296" t="str">
            <v>Mini-Routes 'Drive Your Own' Adventure to Negril</v>
          </cell>
          <cell r="D296">
            <v>70520</v>
          </cell>
        </row>
        <row r="297">
          <cell r="B297">
            <v>70590</v>
          </cell>
          <cell r="C297" t="str">
            <v>Mini-Routes 'Drive Your Own' Adventure to Ocho Rios</v>
          </cell>
          <cell r="D297">
            <v>70590</v>
          </cell>
        </row>
        <row r="298">
          <cell r="B298">
            <v>70635</v>
          </cell>
          <cell r="C298" t="str">
            <v>Luxury Catamaran Charter - Jamaica</v>
          </cell>
          <cell r="D298">
            <v>70635</v>
          </cell>
        </row>
        <row r="299">
          <cell r="B299">
            <v>70655</v>
          </cell>
          <cell r="C299" t="str">
            <v>Private Deep Sea Sport Fishing Charter Jamaica</v>
          </cell>
          <cell r="D299">
            <v>70655</v>
          </cell>
        </row>
        <row r="300">
          <cell r="B300">
            <v>68994</v>
          </cell>
          <cell r="C300" t="str">
            <v>ATV Adventure &amp; Horseback Beach Ride Ocho Rios</v>
          </cell>
          <cell r="D300">
            <v>68994</v>
          </cell>
        </row>
        <row r="301">
          <cell r="B301">
            <v>79104</v>
          </cell>
          <cell r="C301" t="str">
            <v>ATV Adventure Montego Bay</v>
          </cell>
          <cell r="D301">
            <v>79104</v>
          </cell>
        </row>
        <row r="302">
          <cell r="B302">
            <v>79124</v>
          </cell>
          <cell r="C302" t="str">
            <v>Arrival General Transfers from MBJ</v>
          </cell>
          <cell r="D302">
            <v>79124</v>
          </cell>
        </row>
        <row r="303">
          <cell r="B303">
            <v>70723</v>
          </cell>
          <cell r="C303" t="str">
            <v>White River, Falls, Zipline &amp; Dune Buggy Experience</v>
          </cell>
          <cell r="D303">
            <v>70723</v>
          </cell>
        </row>
        <row r="304">
          <cell r="B304">
            <v>74230</v>
          </cell>
          <cell r="C304" t="str">
            <v>4x4 Off-Road Adventure and Waterfall Experience at Blue Hole</v>
          </cell>
          <cell r="D304">
            <v>74230</v>
          </cell>
        </row>
        <row r="305">
          <cell r="B305">
            <v>74229</v>
          </cell>
          <cell r="C305" t="str">
            <v>Blue Hole Waterfall Swimming Experience</v>
          </cell>
          <cell r="D305">
            <v>74229</v>
          </cell>
        </row>
        <row r="306">
          <cell r="B306">
            <v>69643</v>
          </cell>
          <cell r="C306" t="str">
            <v>Dunn's River Catamaran Cruise for the Family</v>
          </cell>
          <cell r="D306">
            <v>69643</v>
          </cell>
        </row>
        <row r="307">
          <cell r="B307">
            <v>69655</v>
          </cell>
          <cell r="C307" t="str">
            <v>Lover's Rock Catamaran Cruise Ocho Rios</v>
          </cell>
          <cell r="D307">
            <v>69655</v>
          </cell>
        </row>
        <row r="308">
          <cell r="B308">
            <v>70617</v>
          </cell>
          <cell r="C308" t="str">
            <v>Reggae Sunset Catamaran Cruise Montego Bay</v>
          </cell>
          <cell r="D308">
            <v>70617</v>
          </cell>
        </row>
        <row r="309">
          <cell r="B309">
            <v>69652</v>
          </cell>
          <cell r="C309" t="str">
            <v>Reggae Sunset Catamaran Cruise Negril</v>
          </cell>
          <cell r="D309">
            <v>69652</v>
          </cell>
        </row>
        <row r="310">
          <cell r="B310">
            <v>71750</v>
          </cell>
          <cell r="C310" t="str">
            <v>Reggae Sunset Catamaran Cruise South Coast</v>
          </cell>
          <cell r="D310">
            <v>71750</v>
          </cell>
        </row>
        <row r="311">
          <cell r="B311">
            <v>69062</v>
          </cell>
          <cell r="C311" t="str">
            <v>Jungle River Tubing On The Great River</v>
          </cell>
          <cell r="D311">
            <v>69062</v>
          </cell>
        </row>
        <row r="312">
          <cell r="B312">
            <v>74596</v>
          </cell>
          <cell r="C312" t="str">
            <v>Jungle River Tubing Rio Bueno- Cruise Ship Ports</v>
          </cell>
          <cell r="D312">
            <v>74596</v>
          </cell>
        </row>
        <row r="313">
          <cell r="B313">
            <v>79824</v>
          </cell>
          <cell r="C313" t="str">
            <v>Discover Montego Bay Shopping Tour- Cruise Port</v>
          </cell>
          <cell r="D313">
            <v>79824</v>
          </cell>
        </row>
        <row r="314">
          <cell r="B314">
            <v>70164</v>
          </cell>
          <cell r="C314" t="str">
            <v>Dunn's River Falls Experience</v>
          </cell>
          <cell r="D314">
            <v>70164</v>
          </cell>
        </row>
        <row r="315">
          <cell r="B315">
            <v>74240</v>
          </cell>
          <cell r="C315" t="str">
            <v>Black River, Appleton Rum Estate &amp; YS Falls Adventure</v>
          </cell>
          <cell r="D315">
            <v>74240</v>
          </cell>
        </row>
        <row r="316">
          <cell r="B316">
            <v>70340</v>
          </cell>
          <cell r="C316" t="str">
            <v>Private Horseback Riding Adventure In Ocho Rios</v>
          </cell>
          <cell r="D316">
            <v>70340</v>
          </cell>
        </row>
        <row r="317">
          <cell r="B317">
            <v>70275</v>
          </cell>
          <cell r="C317" t="str">
            <v>VIP KIN Departure Airport Lounge</v>
          </cell>
          <cell r="D317">
            <v>70275</v>
          </cell>
        </row>
        <row r="318">
          <cell r="B318">
            <v>84243</v>
          </cell>
          <cell r="C318" t="str">
            <v>Dune Buggy Sandy Bay Adventure</v>
          </cell>
          <cell r="D318">
            <v>84243</v>
          </cell>
        </row>
        <row r="319">
          <cell r="B319">
            <v>70216</v>
          </cell>
          <cell r="C319" t="str">
            <v>Sunset Horseback Ride and Swim Montego Bay</v>
          </cell>
          <cell r="D319">
            <v>70216</v>
          </cell>
        </row>
        <row r="320">
          <cell r="B320">
            <v>68937</v>
          </cell>
          <cell r="C320" t="str">
            <v>Zipline, River, Falls, and Off-Road Adventure Montego Bay</v>
          </cell>
          <cell r="D320">
            <v>68937</v>
          </cell>
        </row>
        <row r="321">
          <cell r="B321">
            <v>70255</v>
          </cell>
          <cell r="C321" t="str">
            <v>VIP MBJ Departure Airport Lounge</v>
          </cell>
          <cell r="D321">
            <v>70255</v>
          </cell>
        </row>
        <row r="322">
          <cell r="B322">
            <v>78928</v>
          </cell>
          <cell r="C322" t="str">
            <v>Catering a la carte' for transfers</v>
          </cell>
          <cell r="D322">
            <v>78928</v>
          </cell>
        </row>
        <row r="323">
          <cell r="B323">
            <v>86919</v>
          </cell>
          <cell r="C323" t="str">
            <v>Groups limited Edition Jamaica</v>
          </cell>
          <cell r="D323">
            <v>86919</v>
          </cell>
        </row>
        <row r="324">
          <cell r="B324">
            <v>86920</v>
          </cell>
          <cell r="C324" t="str">
            <v>Groups Customized Transfer</v>
          </cell>
          <cell r="D324">
            <v>86920</v>
          </cell>
        </row>
        <row r="325">
          <cell r="B325">
            <v>86934</v>
          </cell>
          <cell r="C325" t="str">
            <v>Horseback Ride ‘n’ Swim South Coast</v>
          </cell>
          <cell r="D325">
            <v>86934</v>
          </cell>
        </row>
        <row r="326">
          <cell r="B326">
            <v>87355</v>
          </cell>
          <cell r="C326" t="str">
            <v>Reggae Catamaran Cruise and Snorkeling for the Family Boscobel</v>
          </cell>
          <cell r="D326">
            <v>87355</v>
          </cell>
        </row>
        <row r="327">
          <cell r="B327">
            <v>87354</v>
          </cell>
          <cell r="C327" t="str">
            <v>Reggae Sunset Catamaran Cruise for the Family Boscobel</v>
          </cell>
          <cell r="D327">
            <v>87354</v>
          </cell>
        </row>
        <row r="328">
          <cell r="B328">
            <v>87388</v>
          </cell>
          <cell r="C328" t="str">
            <v>4x4 Jeep Adventure to Mayfield Falls</v>
          </cell>
          <cell r="D328">
            <v>87388</v>
          </cell>
        </row>
        <row r="329">
          <cell r="B329">
            <v>87622</v>
          </cell>
          <cell r="C329" t="str">
            <v>Beach, Sunset and Shopping Highlight from Runaway Bay</v>
          </cell>
          <cell r="D329">
            <v>87622</v>
          </cell>
        </row>
        <row r="330">
          <cell r="B330">
            <v>87751</v>
          </cell>
          <cell r="C330" t="str">
            <v>Bamboo Rafting On The Great River</v>
          </cell>
          <cell r="D330">
            <v>87751</v>
          </cell>
        </row>
        <row r="331">
          <cell r="B331">
            <v>87750</v>
          </cell>
          <cell r="C331" t="str">
            <v>Bamboo River Rafting &amp; Countryside Experience</v>
          </cell>
          <cell r="D331">
            <v>87750</v>
          </cell>
        </row>
        <row r="332">
          <cell r="B332">
            <v>74684</v>
          </cell>
          <cell r="C332" t="str">
            <v>Departure General Transfers to MBJ</v>
          </cell>
          <cell r="D332">
            <v>74684</v>
          </cell>
        </row>
        <row r="333">
          <cell r="B333">
            <v>92084</v>
          </cell>
          <cell r="C333" t="str">
            <v>Devon House Historical Sweet Indulgences Tour</v>
          </cell>
          <cell r="D333">
            <v>92084</v>
          </cell>
        </row>
        <row r="334">
          <cell r="B334">
            <v>92048</v>
          </cell>
          <cell r="C334" t="str">
            <v>Bob Marley Museum Tour from Kingston</v>
          </cell>
          <cell r="D334">
            <v>92048</v>
          </cell>
        </row>
        <row r="335">
          <cell r="B335">
            <v>92243</v>
          </cell>
          <cell r="C335" t="str">
            <v>VIP MBJ Airport Arrival Fast Track &amp; Lounge</v>
          </cell>
          <cell r="D335">
            <v>92243</v>
          </cell>
        </row>
        <row r="336">
          <cell r="B336">
            <v>74685</v>
          </cell>
          <cell r="C336" t="str">
            <v>Arrival Private Transfer</v>
          </cell>
          <cell r="D336">
            <v>74685</v>
          </cell>
        </row>
        <row r="337">
          <cell r="B337">
            <v>74223</v>
          </cell>
          <cell r="C337" t="str">
            <v>Good Hope Historical Tour and Adventure Falls Experience</v>
          </cell>
          <cell r="D337">
            <v>74223</v>
          </cell>
        </row>
        <row r="338">
          <cell r="B338">
            <v>68959</v>
          </cell>
          <cell r="C338" t="str">
            <v>ATV Adventure &amp; Horseback Beach Ride Montego Bay</v>
          </cell>
          <cell r="D338">
            <v>68959</v>
          </cell>
        </row>
        <row r="339">
          <cell r="B339">
            <v>84248</v>
          </cell>
          <cell r="C339" t="str">
            <v>Horseback Ride 'N' Swim Sandy Bay</v>
          </cell>
          <cell r="D339">
            <v>84248</v>
          </cell>
        </row>
        <row r="340">
          <cell r="B340">
            <v>92671</v>
          </cell>
          <cell r="C340" t="str">
            <v>Worthy Park Rum Tour</v>
          </cell>
          <cell r="D340">
            <v>92671</v>
          </cell>
        </row>
        <row r="341">
          <cell r="B341">
            <v>92672</v>
          </cell>
          <cell r="C341" t="str">
            <v>Worthy Park Rum and Bob Marley Museum Tour</v>
          </cell>
          <cell r="D341">
            <v>92672</v>
          </cell>
        </row>
        <row r="342">
          <cell r="B342">
            <v>92686</v>
          </cell>
          <cell r="C342" t="str">
            <v>Treetop Zipline Experience Montego Bay</v>
          </cell>
          <cell r="D342">
            <v>92686</v>
          </cell>
        </row>
        <row r="343">
          <cell r="B343">
            <v>74687</v>
          </cell>
          <cell r="C343" t="str">
            <v>Arrival General Transfers from NMIA</v>
          </cell>
          <cell r="D343">
            <v>74687</v>
          </cell>
        </row>
        <row r="344">
          <cell r="B344">
            <v>85748</v>
          </cell>
          <cell r="C344" t="str">
            <v>Arrival Luxury Car Transfers from MBJ</v>
          </cell>
          <cell r="D344">
            <v>85748</v>
          </cell>
        </row>
        <row r="345">
          <cell r="B345">
            <v>74681</v>
          </cell>
          <cell r="C345" t="str">
            <v>Arrival Luxury Minivan Transfer from MBJ</v>
          </cell>
          <cell r="D345">
            <v>74681</v>
          </cell>
        </row>
        <row r="346">
          <cell r="B346">
            <v>74678</v>
          </cell>
          <cell r="C346" t="str">
            <v>Departure General Transfers to NMIA</v>
          </cell>
          <cell r="D346">
            <v>74678</v>
          </cell>
        </row>
        <row r="347">
          <cell r="B347">
            <v>92345</v>
          </cell>
          <cell r="C347" t="str">
            <v>Departure Luxury Car Transfers to MBJ</v>
          </cell>
          <cell r="D347">
            <v>92345</v>
          </cell>
        </row>
        <row r="348">
          <cell r="B348">
            <v>92344</v>
          </cell>
          <cell r="C348" t="str">
            <v>Departure Luxury Minivan Transfer to MBJ</v>
          </cell>
          <cell r="D348">
            <v>92344</v>
          </cell>
        </row>
        <row r="349">
          <cell r="B349">
            <v>74691</v>
          </cell>
          <cell r="C349" t="str">
            <v>Departure Private Transfer to MBJ</v>
          </cell>
          <cell r="D349">
            <v>74691</v>
          </cell>
        </row>
        <row r="350">
          <cell r="B350">
            <v>92904</v>
          </cell>
          <cell r="C350" t="str">
            <v>ATV Off-Road Adventure and Secret River Tour Ocho Rios</v>
          </cell>
          <cell r="D350">
            <v>92904</v>
          </cell>
        </row>
        <row r="351">
          <cell r="B351">
            <v>92907</v>
          </cell>
          <cell r="C351" t="str">
            <v>Secret River &amp; Historical Great House Tour Ocho Rios</v>
          </cell>
          <cell r="D351">
            <v>92907</v>
          </cell>
        </row>
        <row r="352">
          <cell r="B352">
            <v>74598</v>
          </cell>
          <cell r="C352" t="str">
            <v>River Boarding on the Rio Bueno - Cruise Ship Ports</v>
          </cell>
          <cell r="D352">
            <v>74598</v>
          </cell>
        </row>
        <row r="353">
          <cell r="B353">
            <v>74594</v>
          </cell>
          <cell r="C353" t="str">
            <v>River Kayaking on the Rio Bueno- Cruise Ship Ports</v>
          </cell>
          <cell r="D353">
            <v>74594</v>
          </cell>
        </row>
        <row r="354">
          <cell r="B354">
            <v>87358</v>
          </cell>
          <cell r="C354" t="str">
            <v>Luxury Catamaran Charter - Island Girl</v>
          </cell>
          <cell r="D354">
            <v>87358</v>
          </cell>
        </row>
        <row r="355">
          <cell r="B355">
            <v>74322</v>
          </cell>
          <cell r="C355" t="str">
            <v>Bamboo River Rafting at Martha Brae &amp; Swamp Safari- Cruise Ship Port</v>
          </cell>
          <cell r="D355">
            <v>74322</v>
          </cell>
        </row>
        <row r="356">
          <cell r="B356">
            <v>74320</v>
          </cell>
          <cell r="C356" t="str">
            <v>Bamboo River Rafting on the Martha Brae - Cruise Ship Port</v>
          </cell>
          <cell r="D356">
            <v>74320</v>
          </cell>
        </row>
        <row r="357">
          <cell r="B357">
            <v>96221</v>
          </cell>
          <cell r="C357" t="str">
            <v>Undersea Trek Experience</v>
          </cell>
          <cell r="D357">
            <v>96221</v>
          </cell>
        </row>
        <row r="358">
          <cell r="B358">
            <v>96225</v>
          </cell>
          <cell r="C358" t="str">
            <v>Undersea Trek and Margaritaville Experience</v>
          </cell>
          <cell r="D358">
            <v>96225</v>
          </cell>
        </row>
        <row r="359">
          <cell r="B359">
            <v>97634</v>
          </cell>
          <cell r="C359" t="str">
            <v>Jamaica Skyride, Bobsled, Zip, Gravity Chair &amp; Obstacle Course Experience</v>
          </cell>
          <cell r="D359">
            <v>97634</v>
          </cell>
        </row>
        <row r="360">
          <cell r="B360">
            <v>97632</v>
          </cell>
          <cell r="C360" t="str">
            <v>Jamaica Skyride, Bobsled, Zip, Obstacle Course &amp; Dunn’s River OR Blue Hole Experience</v>
          </cell>
          <cell r="D360">
            <v>97632</v>
          </cell>
        </row>
        <row r="361">
          <cell r="B361">
            <v>97639</v>
          </cell>
          <cell r="C361" t="str">
            <v>Jamaica Sky Explorer, Obstacle Course, Bobsled OR Gravity Chair OR Zipline Experience</v>
          </cell>
          <cell r="D361">
            <v>97639</v>
          </cell>
        </row>
        <row r="362">
          <cell r="B362">
            <v>97641</v>
          </cell>
          <cell r="C362" t="str">
            <v>Jamaica Sky Explorer</v>
          </cell>
          <cell r="D362">
            <v>97641</v>
          </cell>
        </row>
        <row r="363">
          <cell r="B363">
            <v>97626</v>
          </cell>
          <cell r="C363" t="str">
            <v>Jamaica Sky Explorer, ATV &amp; Obstacle Course</v>
          </cell>
          <cell r="D363">
            <v>97626</v>
          </cell>
        </row>
        <row r="364">
          <cell r="B364">
            <v>98288</v>
          </cell>
          <cell r="C364" t="str">
            <v>Appleton Estate Historical Rum Tour</v>
          </cell>
          <cell r="D364">
            <v>98288</v>
          </cell>
        </row>
        <row r="365">
          <cell r="B365">
            <v>70675</v>
          </cell>
          <cell r="C365" t="str">
            <v>Black River Boatride &amp; Eco-Adventure Tour</v>
          </cell>
          <cell r="D365">
            <v>70675</v>
          </cell>
        </row>
        <row r="366">
          <cell r="B366">
            <v>250038</v>
          </cell>
          <cell r="C366" t="str">
            <v>18 holes at Caymanas Golf Club</v>
          </cell>
          <cell r="D366">
            <v>250038</v>
          </cell>
        </row>
        <row r="367">
          <cell r="B367">
            <v>250037</v>
          </cell>
          <cell r="C367" t="str">
            <v>9 Holes at Caymanas Golf Club</v>
          </cell>
          <cell r="D367">
            <v>250037</v>
          </cell>
        </row>
        <row r="368">
          <cell r="B368">
            <v>325158</v>
          </cell>
          <cell r="C368" t="str">
            <v>Private Transfer to Runaway Bay- Roundtrip/One way 1-4pax</v>
          </cell>
          <cell r="D368">
            <v>325158</v>
          </cell>
        </row>
        <row r="369">
          <cell r="B369">
            <v>325160</v>
          </cell>
          <cell r="C369" t="str">
            <v>Private Transfer to Falmouth- Roundtrip/One way 1-4pax</v>
          </cell>
          <cell r="D369">
            <v>325160</v>
          </cell>
        </row>
        <row r="370">
          <cell r="B370">
            <v>325164</v>
          </cell>
          <cell r="C370" t="str">
            <v>Private Transfer to Lucea- Roundtrip/One way 1-4pax</v>
          </cell>
          <cell r="D370">
            <v>325164</v>
          </cell>
        </row>
        <row r="371">
          <cell r="B371">
            <v>325163</v>
          </cell>
          <cell r="C371" t="str">
            <v>Private Transfer to South Coast- Roundtrip/One way 1-4pax</v>
          </cell>
          <cell r="D371">
            <v>325163</v>
          </cell>
        </row>
        <row r="372">
          <cell r="B372">
            <v>78858</v>
          </cell>
          <cell r="C372" t="str">
            <v>General Charter Transfer in Negril</v>
          </cell>
          <cell r="D372">
            <v>78858</v>
          </cell>
        </row>
        <row r="373">
          <cell r="B373">
            <v>70645</v>
          </cell>
          <cell r="C373" t="str">
            <v>Dune Buggy South Coast Adventure</v>
          </cell>
          <cell r="D373">
            <v>70645</v>
          </cell>
        </row>
        <row r="374">
          <cell r="B374">
            <v>74694</v>
          </cell>
          <cell r="C374" t="str">
            <v>General Charter Transfer in Montego Bay</v>
          </cell>
          <cell r="D374">
            <v>74694</v>
          </cell>
        </row>
        <row r="375">
          <cell r="B375">
            <v>74695</v>
          </cell>
          <cell r="C375" t="str">
            <v>General Charter Transfer in Ocho Rios</v>
          </cell>
          <cell r="D375">
            <v>74695</v>
          </cell>
        </row>
        <row r="376">
          <cell r="B376">
            <v>350613</v>
          </cell>
          <cell r="C376" t="str">
            <v>E-Tour Gift Certificate</v>
          </cell>
          <cell r="D376">
            <v>350613</v>
          </cell>
        </row>
        <row r="377">
          <cell r="B377">
            <v>68935</v>
          </cell>
          <cell r="C377" t="str">
            <v>River Tubing and Blue Hole Experience Ocho Rios</v>
          </cell>
          <cell r="D377">
            <v>68935</v>
          </cell>
        </row>
        <row r="378">
          <cell r="B378">
            <v>362840</v>
          </cell>
          <cell r="C378" t="str">
            <v>VIP KIN Airport Arrival Fast Track &amp; Lounge</v>
          </cell>
          <cell r="D378">
            <v>362840</v>
          </cell>
        </row>
        <row r="379">
          <cell r="B379">
            <v>370504</v>
          </cell>
          <cell r="C379" t="str">
            <v>Sandals Exclusive Sail &amp; Snorkel Catamaran Cruise Montego Bay</v>
          </cell>
          <cell r="D379">
            <v>370504</v>
          </cell>
        </row>
        <row r="380">
          <cell r="B380">
            <v>373125</v>
          </cell>
          <cell r="C380" t="str">
            <v>Private Rose Hall Great House Day Experience</v>
          </cell>
          <cell r="D380">
            <v>373125</v>
          </cell>
        </row>
        <row r="381">
          <cell r="B381">
            <v>372452</v>
          </cell>
          <cell r="C381" t="str">
            <v>Sandals Exclusive Sail &amp; Snorkel Catamaran Cruise Negril</v>
          </cell>
          <cell r="D381">
            <v>372452</v>
          </cell>
        </row>
        <row r="382">
          <cell r="B382">
            <v>372453</v>
          </cell>
          <cell r="C382" t="str">
            <v>Sandals Exclusive Sail &amp; Snorkel Catamaran Cruise Ocho Rios</v>
          </cell>
          <cell r="D382">
            <v>372453</v>
          </cell>
        </row>
        <row r="383">
          <cell r="B383">
            <v>372454</v>
          </cell>
          <cell r="C383" t="str">
            <v>Sandals Exclusive Sail &amp; Snorkel Catamaran Cruise South Coast</v>
          </cell>
          <cell r="D383">
            <v>372454</v>
          </cell>
        </row>
        <row r="384">
          <cell r="B384">
            <v>373128</v>
          </cell>
          <cell r="C384" t="str">
            <v>Private Bamboo River Rafting on the Martha Brae</v>
          </cell>
          <cell r="D384">
            <v>373128</v>
          </cell>
        </row>
        <row r="385">
          <cell r="B385">
            <v>379816</v>
          </cell>
          <cell r="C385" t="str">
            <v>Sandals Exclusive Pelican Bar Luxury Cruise</v>
          </cell>
          <cell r="D385">
            <v>379816</v>
          </cell>
        </row>
        <row r="386">
          <cell r="B386">
            <v>370499</v>
          </cell>
          <cell r="C386" t="str">
            <v>Private Kingston Highlight City Tour 1-2pax</v>
          </cell>
          <cell r="D386">
            <v>370499</v>
          </cell>
        </row>
        <row r="387">
          <cell r="B387">
            <v>447801</v>
          </cell>
          <cell r="C387" t="str">
            <v>Private Konoko Falls Rainforest Trek</v>
          </cell>
          <cell r="D387">
            <v>447801</v>
          </cell>
        </row>
        <row r="388">
          <cell r="B388">
            <v>447806</v>
          </cell>
          <cell r="C388" t="str">
            <v>Private Kingston Highlight City Tour 3-6pax</v>
          </cell>
          <cell r="D388">
            <v>447806</v>
          </cell>
        </row>
        <row r="389">
          <cell r="B389">
            <v>447804</v>
          </cell>
          <cell r="C389" t="str">
            <v>Private YS Falls and Treetop Zipline Highlight</v>
          </cell>
          <cell r="D389">
            <v>447804</v>
          </cell>
        </row>
        <row r="390">
          <cell r="B390">
            <v>92049</v>
          </cell>
          <cell r="C390" t="str">
            <v>Bob Marley Museum Tour from Kingston 2pax</v>
          </cell>
          <cell r="D390">
            <v>92049</v>
          </cell>
        </row>
        <row r="391">
          <cell r="B391">
            <v>92047</v>
          </cell>
          <cell r="C391" t="str">
            <v>Bob Marley Museum Tour from Kingston 3pax &amp; over</v>
          </cell>
          <cell r="D391">
            <v>92047</v>
          </cell>
        </row>
        <row r="392">
          <cell r="B392">
            <v>92085</v>
          </cell>
          <cell r="C392" t="str">
            <v>Devon House Historical Sweet Indulgences Tour 2pax</v>
          </cell>
          <cell r="D392">
            <v>92085</v>
          </cell>
        </row>
        <row r="393">
          <cell r="B393">
            <v>92083</v>
          </cell>
          <cell r="C393" t="str">
            <v>Devon House Historical Sweet Indulgences Tour 3pax &amp; over</v>
          </cell>
          <cell r="D393">
            <v>92083</v>
          </cell>
        </row>
        <row r="394">
          <cell r="B394">
            <v>70102</v>
          </cell>
          <cell r="C394" t="str">
            <v>Bob Marley Reggae and Culture Tour Lucea</v>
          </cell>
          <cell r="D394">
            <v>70102</v>
          </cell>
        </row>
        <row r="395">
          <cell r="B395">
            <v>78912</v>
          </cell>
          <cell r="C395" t="str">
            <v>Bob Marley Reggae and Culture Tour Ocho Rios</v>
          </cell>
          <cell r="D395">
            <v>78912</v>
          </cell>
        </row>
        <row r="396">
          <cell r="B396">
            <v>78914</v>
          </cell>
          <cell r="C396" t="str">
            <v>Bob Marley Reggae and Culture Tour Runaway Bay</v>
          </cell>
          <cell r="D396">
            <v>78914</v>
          </cell>
        </row>
        <row r="397">
          <cell r="B397">
            <v>70107</v>
          </cell>
          <cell r="C397" t="str">
            <v>Bob Marley Culture and Dunn's River Falls Experience Lucea</v>
          </cell>
          <cell r="D397">
            <v>70107</v>
          </cell>
        </row>
        <row r="398">
          <cell r="B398">
            <v>78908</v>
          </cell>
          <cell r="C398" t="str">
            <v>Bob Marley Culture and Dunn's River Falls Experience Negril</v>
          </cell>
          <cell r="D398">
            <v>78908</v>
          </cell>
        </row>
        <row r="399">
          <cell r="B399">
            <v>428510</v>
          </cell>
          <cell r="C399" t="str">
            <v>Fly Di Gate - Exclusive</v>
          </cell>
          <cell r="D399">
            <v>428510</v>
          </cell>
        </row>
        <row r="400">
          <cell r="B400">
            <v>94402</v>
          </cell>
          <cell r="C400" t="str">
            <v>Discover Negril Shopping Highlight from South Coast</v>
          </cell>
          <cell r="D400">
            <v>94402</v>
          </cell>
        </row>
        <row r="401">
          <cell r="B401">
            <v>79826</v>
          </cell>
          <cell r="C401" t="str">
            <v>Discover Montego Bay Shopping Tour from Lucea</v>
          </cell>
          <cell r="D401">
            <v>79826</v>
          </cell>
        </row>
        <row r="402">
          <cell r="B402">
            <v>84355</v>
          </cell>
          <cell r="C402" t="str">
            <v>Private Horseback Ride and Swim from Ocho Rios</v>
          </cell>
          <cell r="D402">
            <v>84355</v>
          </cell>
        </row>
        <row r="403">
          <cell r="B403">
            <v>69010</v>
          </cell>
          <cell r="C403" t="str">
            <v>White Water Rafting at Montpelier</v>
          </cell>
          <cell r="D403">
            <v>69010</v>
          </cell>
        </row>
        <row r="404">
          <cell r="B404">
            <v>92674</v>
          </cell>
          <cell r="C404" t="str">
            <v>Worthy Park Rum and Bob Marley Museum Tour from Ocho Rios</v>
          </cell>
          <cell r="D404">
            <v>92674</v>
          </cell>
        </row>
        <row r="405">
          <cell r="B405">
            <v>92673</v>
          </cell>
          <cell r="C405" t="str">
            <v>Worthy Park Rum Tour from Ocho Rios</v>
          </cell>
          <cell r="D405">
            <v>92673</v>
          </cell>
        </row>
        <row r="406">
          <cell r="B406">
            <v>428511</v>
          </cell>
          <cell r="C406" t="str">
            <v>Fly Di Gate - Resort Style</v>
          </cell>
          <cell r="D406">
            <v>428511</v>
          </cell>
        </row>
        <row r="407">
          <cell r="B407">
            <v>456891</v>
          </cell>
          <cell r="C407" t="str">
            <v>Private Luminous Lagoon Experience 1-5pax</v>
          </cell>
          <cell r="D407">
            <v>456891</v>
          </cell>
        </row>
        <row r="408">
          <cell r="B408">
            <v>456892</v>
          </cell>
          <cell r="C408" t="str">
            <v>Private Luminous Lagoon Experience 6-10pax</v>
          </cell>
          <cell r="D408">
            <v>456892</v>
          </cell>
        </row>
        <row r="409">
          <cell r="B409">
            <v>517401</v>
          </cell>
          <cell r="C409" t="str">
            <v>Luxury Transfer Jamaica</v>
          </cell>
          <cell r="D409">
            <v>517401</v>
          </cell>
        </row>
        <row r="410">
          <cell r="B410">
            <v>520534</v>
          </cell>
          <cell r="C410" t="str">
            <v>Private Appleton Estate Historical Rum Tour</v>
          </cell>
          <cell r="D410">
            <v>520534</v>
          </cell>
        </row>
        <row r="411">
          <cell r="B411">
            <v>93224</v>
          </cell>
          <cell r="C411" t="str">
            <v>Bicycle Adventure in the Blue Mountain</v>
          </cell>
          <cell r="D411">
            <v>93224</v>
          </cell>
        </row>
        <row r="412">
          <cell r="B412">
            <v>457685</v>
          </cell>
          <cell r="C412" t="str">
            <v>Dunn’s Zip, ATV &amp; Horseback Experience Ocho Rios from Montego Bay</v>
          </cell>
          <cell r="D412">
            <v>457685</v>
          </cell>
        </row>
        <row r="413">
          <cell r="B413">
            <v>457686</v>
          </cell>
          <cell r="C413" t="str">
            <v>Dunn’s Zip, ATV &amp; Horseback Experience from Ocho Rios/ Runaway Bay</v>
          </cell>
          <cell r="D413">
            <v>457686</v>
          </cell>
        </row>
        <row r="414">
          <cell r="B414">
            <v>547739</v>
          </cell>
          <cell r="C414" t="str">
            <v>Dunn’s River Zipline Add-On</v>
          </cell>
          <cell r="D414">
            <v>547739</v>
          </cell>
        </row>
        <row r="415">
          <cell r="B415">
            <v>544187</v>
          </cell>
          <cell r="C415" t="str">
            <v>Maui Ultra-Dry Combo for Snorkeling</v>
          </cell>
          <cell r="D415">
            <v>544187</v>
          </cell>
        </row>
        <row r="416">
          <cell r="B416">
            <v>79110</v>
          </cell>
          <cell r="C416" t="str">
            <v>Good Hope Historical Estate Experience from Negril/Lucea/Ocho Rios/Runaway Bay</v>
          </cell>
          <cell r="D416">
            <v>79110</v>
          </cell>
        </row>
        <row r="417">
          <cell r="B417">
            <v>70667</v>
          </cell>
          <cell r="C417" t="str">
            <v>Groups Payment Item</v>
          </cell>
          <cell r="D417">
            <v>70667</v>
          </cell>
        </row>
        <row r="418">
          <cell r="B418">
            <v>591431</v>
          </cell>
          <cell r="C418" t="str">
            <v>Dolphin Experience Child Transfer</v>
          </cell>
          <cell r="D418">
            <v>591431</v>
          </cell>
        </row>
        <row r="419">
          <cell r="B419">
            <v>74234</v>
          </cell>
          <cell r="C419" t="str">
            <v>Dolphin Highlight Ocho Rios</v>
          </cell>
          <cell r="D419">
            <v>74234</v>
          </cell>
        </row>
        <row r="420">
          <cell r="B420">
            <v>623847</v>
          </cell>
          <cell r="C420" t="str">
            <v>West Coast Land Experience</v>
          </cell>
          <cell r="D420">
            <v>623847</v>
          </cell>
        </row>
        <row r="422">
          <cell r="B422">
            <v>69397</v>
          </cell>
          <cell r="C422" t="str">
            <v>3 Rounds of 18 Holes at the St. Lucia Golf Club</v>
          </cell>
          <cell r="D422">
            <v>69397</v>
          </cell>
        </row>
        <row r="423">
          <cell r="B423">
            <v>69406</v>
          </cell>
          <cell r="C423" t="str">
            <v>7 Days of Unlimited Golf at the St. Lucia Golf Club</v>
          </cell>
          <cell r="D423">
            <v>69406</v>
          </cell>
        </row>
        <row r="424">
          <cell r="B424">
            <v>81179</v>
          </cell>
          <cell r="C424" t="str">
            <v>ATV Adventure St. Lucia (Double Rider)</v>
          </cell>
          <cell r="D424">
            <v>81179</v>
          </cell>
        </row>
        <row r="425">
          <cell r="B425">
            <v>81178</v>
          </cell>
          <cell r="C425" t="str">
            <v>ATV Adventure St. Lucia (Single Rider)</v>
          </cell>
          <cell r="D425">
            <v>81178</v>
          </cell>
        </row>
        <row r="426">
          <cell r="B426">
            <v>89309</v>
          </cell>
          <cell r="C426" t="str">
            <v>Beach and Waterfall Safari St. Lucia</v>
          </cell>
          <cell r="D426">
            <v>89309</v>
          </cell>
        </row>
        <row r="427">
          <cell r="B427">
            <v>69415</v>
          </cell>
          <cell r="C427" t="str">
            <v>Best of St. Lucia Cultural &amp; Heritage Tour</v>
          </cell>
          <cell r="D427">
            <v>69415</v>
          </cell>
        </row>
        <row r="428">
          <cell r="B428">
            <v>87740</v>
          </cell>
          <cell r="C428" t="str">
            <v>Castries Shopping Highlight</v>
          </cell>
          <cell r="D428">
            <v>87740</v>
          </cell>
        </row>
        <row r="429">
          <cell r="B429">
            <v>74204</v>
          </cell>
          <cell r="C429" t="str">
            <v>Chocolate Decadence</v>
          </cell>
          <cell r="D429">
            <v>74204</v>
          </cell>
        </row>
        <row r="430">
          <cell r="B430">
            <v>397791</v>
          </cell>
          <cell r="C430" t="str">
            <v>Deep Sea Sport Fishing Charter Full Day</v>
          </cell>
          <cell r="D430">
            <v>397791</v>
          </cell>
        </row>
        <row r="431">
          <cell r="B431">
            <v>397790</v>
          </cell>
          <cell r="C431" t="str">
            <v>Deep Sea Sport Fishing Charter Half Day</v>
          </cell>
          <cell r="D431">
            <v>397790</v>
          </cell>
        </row>
        <row r="432">
          <cell r="B432">
            <v>68985</v>
          </cell>
          <cell r="C432" t="str">
            <v>Deep Sea Sport Fishing St. Lucia</v>
          </cell>
          <cell r="D432">
            <v>68985</v>
          </cell>
        </row>
        <row r="433">
          <cell r="B433">
            <v>68977</v>
          </cell>
          <cell r="C433" t="str">
            <v>Dolphin Encounter and Whale Watching Experience To Soufriere</v>
          </cell>
          <cell r="D433">
            <v>68977</v>
          </cell>
        </row>
        <row r="434">
          <cell r="B434">
            <v>71163</v>
          </cell>
          <cell r="C434" t="str">
            <v>Dune Buggy &amp; Zipline Adventure</v>
          </cell>
          <cell r="D434">
            <v>71163</v>
          </cell>
        </row>
        <row r="435">
          <cell r="B435">
            <v>69024</v>
          </cell>
          <cell r="C435" t="str">
            <v>Experience Bottom Fishing in St. Lucia</v>
          </cell>
          <cell r="D435">
            <v>69024</v>
          </cell>
        </row>
        <row r="436">
          <cell r="B436">
            <v>70680</v>
          </cell>
          <cell r="C436" t="str">
            <v>Explorer Catamaran Cruise St. Lucia</v>
          </cell>
          <cell r="D436">
            <v>70680</v>
          </cell>
        </row>
        <row r="437">
          <cell r="B437">
            <v>74242</v>
          </cell>
          <cell r="C437" t="str">
            <v>Gros Islet Friday Night Street Party</v>
          </cell>
          <cell r="D437">
            <v>74242</v>
          </cell>
        </row>
        <row r="438">
          <cell r="B438">
            <v>69455</v>
          </cell>
          <cell r="C438" t="str">
            <v>Gros Piton Hike from Castries/Vieux Fort</v>
          </cell>
          <cell r="D438">
            <v>69455</v>
          </cell>
        </row>
        <row r="439">
          <cell r="B439">
            <v>71672</v>
          </cell>
          <cell r="C439" t="str">
            <v>Gros Piton Hike from Soufriere</v>
          </cell>
          <cell r="D439">
            <v>71672</v>
          </cell>
        </row>
        <row r="440">
          <cell r="B440">
            <v>69443</v>
          </cell>
          <cell r="C440" t="str">
            <v>Helicopter Shuttle To /and From Hewanorra Airport (one way)</v>
          </cell>
          <cell r="D440">
            <v>69443</v>
          </cell>
        </row>
        <row r="441">
          <cell r="B441">
            <v>69214</v>
          </cell>
          <cell r="C441" t="str">
            <v>Horseback Ride 'n' Swim in St. Lucia</v>
          </cell>
          <cell r="D441">
            <v>69214</v>
          </cell>
        </row>
        <row r="442">
          <cell r="B442">
            <v>69886</v>
          </cell>
          <cell r="C442" t="str">
            <v>IE Piton Zipline, Plantation and Buffet Experience</v>
          </cell>
          <cell r="D442">
            <v>69886</v>
          </cell>
        </row>
        <row r="443">
          <cell r="B443">
            <v>70719</v>
          </cell>
          <cell r="C443" t="str">
            <v>IE Private Soufriere Experience</v>
          </cell>
          <cell r="D443">
            <v>70719</v>
          </cell>
        </row>
        <row r="444">
          <cell r="B444">
            <v>74137</v>
          </cell>
          <cell r="C444" t="str">
            <v>Inside St. Lucia Historical Sightseeing Tour</v>
          </cell>
          <cell r="D444">
            <v>74137</v>
          </cell>
        </row>
        <row r="445">
          <cell r="B445">
            <v>70670</v>
          </cell>
          <cell r="C445" t="str">
            <v>Jeep &amp; Zip Safari St. Lucia</v>
          </cell>
          <cell r="D445">
            <v>70670</v>
          </cell>
        </row>
        <row r="446">
          <cell r="B446">
            <v>69413</v>
          </cell>
          <cell r="C446" t="str">
            <v>Joe Knows</v>
          </cell>
          <cell r="D446">
            <v>69413</v>
          </cell>
        </row>
        <row r="447">
          <cell r="B447">
            <v>69279</v>
          </cell>
          <cell r="C447" t="str">
            <v>Land &amp; Sea Adventure St. Lucia</v>
          </cell>
          <cell r="D447">
            <v>69279</v>
          </cell>
        </row>
        <row r="448">
          <cell r="B448">
            <v>81191</v>
          </cell>
          <cell r="C448" t="str">
            <v>Latille Waterfall &amp; Gardens from Soufriere</v>
          </cell>
          <cell r="D448">
            <v>81191</v>
          </cell>
        </row>
        <row r="449">
          <cell r="B449">
            <v>69229</v>
          </cell>
          <cell r="C449" t="str">
            <v>Latille Waterfall &amp; Gardens from Vieux Fort</v>
          </cell>
          <cell r="D449">
            <v>69229</v>
          </cell>
        </row>
        <row r="450">
          <cell r="B450">
            <v>70703</v>
          </cell>
          <cell r="C450" t="str">
            <v>Lucian Bar Hop Experience</v>
          </cell>
          <cell r="D450">
            <v>70703</v>
          </cell>
        </row>
        <row r="451">
          <cell r="B451">
            <v>405926</v>
          </cell>
          <cell r="C451" t="str">
            <v>Luxury Catamaran Charter (5hrs)</v>
          </cell>
          <cell r="D451">
            <v>405926</v>
          </cell>
        </row>
        <row r="452">
          <cell r="B452">
            <v>405927</v>
          </cell>
          <cell r="C452" t="str">
            <v>Luxury Catamaran Charter (8hrs)</v>
          </cell>
          <cell r="D452">
            <v>405927</v>
          </cell>
        </row>
        <row r="453">
          <cell r="B453">
            <v>74211</v>
          </cell>
          <cell r="C453" t="str">
            <v>Luxury Seafood Cruise St. Lucia</v>
          </cell>
          <cell r="D453">
            <v>74211</v>
          </cell>
        </row>
        <row r="454">
          <cell r="B454">
            <v>405925</v>
          </cell>
          <cell r="C454" t="str">
            <v>Luxury Sunset Catamaran Charter (3hrs)</v>
          </cell>
          <cell r="D454">
            <v>405925</v>
          </cell>
        </row>
        <row r="455">
          <cell r="B455">
            <v>69907</v>
          </cell>
          <cell r="C455" t="str">
            <v>Martinique Splendor</v>
          </cell>
          <cell r="D455">
            <v>69907</v>
          </cell>
        </row>
        <row r="456">
          <cell r="B456">
            <v>69400</v>
          </cell>
          <cell r="C456" t="str">
            <v>Millet Sanctuary Hike in St. Lucia</v>
          </cell>
          <cell r="D456">
            <v>69400</v>
          </cell>
        </row>
        <row r="457">
          <cell r="B457">
            <v>93625</v>
          </cell>
          <cell r="C457" t="str">
            <v>Miss Erin Private Soufriere All Inclusive Speedboat</v>
          </cell>
          <cell r="D457">
            <v>93625</v>
          </cell>
        </row>
        <row r="458">
          <cell r="B458">
            <v>93626</v>
          </cell>
          <cell r="C458" t="str">
            <v>Miss Erin Soufriere Private Bare Boat Charter</v>
          </cell>
          <cell r="D458">
            <v>93626</v>
          </cell>
        </row>
        <row r="459">
          <cell r="B459">
            <v>70722</v>
          </cell>
          <cell r="C459" t="str">
            <v>Mt. Pimard Hike St. Lucia</v>
          </cell>
          <cell r="D459">
            <v>70722</v>
          </cell>
        </row>
        <row r="460">
          <cell r="B460">
            <v>69440</v>
          </cell>
          <cell r="C460" t="str">
            <v>Mt. Pimard Segway Adventure</v>
          </cell>
          <cell r="D460">
            <v>69440</v>
          </cell>
        </row>
        <row r="461">
          <cell r="B461">
            <v>69271</v>
          </cell>
          <cell r="C461" t="str">
            <v>Mutiny Explorer by Land &amp; Sea</v>
          </cell>
          <cell r="D461">
            <v>69271</v>
          </cell>
        </row>
        <row r="462">
          <cell r="B462">
            <v>69305</v>
          </cell>
          <cell r="C462" t="str">
            <v>Northern History</v>
          </cell>
          <cell r="D462">
            <v>69305</v>
          </cell>
        </row>
        <row r="463">
          <cell r="B463">
            <v>69192</v>
          </cell>
          <cell r="C463" t="str">
            <v>Northern St. Lucia Buggy Adventure</v>
          </cell>
          <cell r="D463">
            <v>69192</v>
          </cell>
        </row>
        <row r="464">
          <cell r="B464">
            <v>92532</v>
          </cell>
          <cell r="C464" t="str">
            <v>On Island Private Transfer From The UVF Airport</v>
          </cell>
          <cell r="D464">
            <v>92532</v>
          </cell>
        </row>
        <row r="465">
          <cell r="B465">
            <v>92533</v>
          </cell>
          <cell r="C465" t="str">
            <v>On Island Private Transfer To The UVF Airport</v>
          </cell>
          <cell r="D465">
            <v>92533</v>
          </cell>
        </row>
        <row r="466">
          <cell r="B466">
            <v>70714</v>
          </cell>
          <cell r="C466" t="str">
            <v>Pigeon Island Pirate Treasure Hunt St. Lucia</v>
          </cell>
          <cell r="D466">
            <v>70714</v>
          </cell>
        </row>
        <row r="467">
          <cell r="B467">
            <v>69200</v>
          </cell>
          <cell r="C467" t="str">
            <v>Piton Sunset Snorkel Cruise</v>
          </cell>
          <cell r="D467">
            <v>69200</v>
          </cell>
        </row>
        <row r="468">
          <cell r="B468">
            <v>92169</v>
          </cell>
          <cell r="C468" t="str">
            <v>Private Best-of-St. Lucia Sulphur Spring and Waterfall Experience</v>
          </cell>
          <cell r="D468">
            <v>92169</v>
          </cell>
        </row>
        <row r="469">
          <cell r="B469">
            <v>405934</v>
          </cell>
          <cell r="C469" t="str">
            <v>Private Explorer Catamaran Cruise</v>
          </cell>
          <cell r="D469">
            <v>405934</v>
          </cell>
        </row>
        <row r="470">
          <cell r="B470">
            <v>87198</v>
          </cell>
          <cell r="C470" t="str">
            <v>Private Gros Piton Hike from Castries/Vieux Fort</v>
          </cell>
          <cell r="D470">
            <v>87198</v>
          </cell>
        </row>
        <row r="471">
          <cell r="B471">
            <v>87195</v>
          </cell>
          <cell r="C471" t="str">
            <v>Private Gros Piton Hike from Soufriere</v>
          </cell>
          <cell r="D471">
            <v>87195</v>
          </cell>
        </row>
        <row r="472">
          <cell r="B472">
            <v>406844</v>
          </cell>
          <cell r="C472" t="str">
            <v>Private Inside St. Lucia Historical Sightseeing Tour</v>
          </cell>
          <cell r="D472">
            <v>406844</v>
          </cell>
        </row>
        <row r="473">
          <cell r="B473">
            <v>405924</v>
          </cell>
          <cell r="C473" t="str">
            <v>Private Luxury Soufriere Experience Catamaran Charter</v>
          </cell>
          <cell r="D473">
            <v>405924</v>
          </cell>
        </row>
        <row r="474">
          <cell r="B474">
            <v>405928</v>
          </cell>
          <cell r="C474" t="str">
            <v>Private Piton Sunset Catamaran and Snorkel Cruise</v>
          </cell>
          <cell r="D474">
            <v>405928</v>
          </cell>
        </row>
        <row r="475">
          <cell r="B475">
            <v>414527</v>
          </cell>
          <cell r="C475" t="str">
            <v>Private Rainforest Hike and Waterfall Experience (1-6pax)</v>
          </cell>
          <cell r="D475">
            <v>414527</v>
          </cell>
        </row>
        <row r="476">
          <cell r="B476">
            <v>405932</v>
          </cell>
          <cell r="C476" t="str">
            <v>Private Soufriere Adventure Cruise (1-2pax)</v>
          </cell>
          <cell r="D476">
            <v>405932</v>
          </cell>
        </row>
        <row r="477">
          <cell r="B477">
            <v>93330</v>
          </cell>
          <cell r="C477" t="str">
            <v>Private Soufriere Captain for a Day</v>
          </cell>
          <cell r="D477">
            <v>93330</v>
          </cell>
        </row>
        <row r="478">
          <cell r="B478">
            <v>90345</v>
          </cell>
          <cell r="C478" t="str">
            <v>Private Soufriere Experience</v>
          </cell>
          <cell r="D478">
            <v>90345</v>
          </cell>
        </row>
        <row r="479">
          <cell r="B479">
            <v>405929</v>
          </cell>
          <cell r="C479" t="str">
            <v>Private St. Lucia Sunset Evening Party Cruise</v>
          </cell>
          <cell r="D479">
            <v>405929</v>
          </cell>
        </row>
        <row r="480">
          <cell r="B480">
            <v>406845</v>
          </cell>
          <cell r="C480" t="str">
            <v>Private Taste of St. Lucia Cooking Class</v>
          </cell>
          <cell r="D480">
            <v>406845</v>
          </cell>
        </row>
        <row r="481">
          <cell r="B481">
            <v>93332</v>
          </cell>
          <cell r="C481" t="str">
            <v>Private Waterfall Cycling Adventure</v>
          </cell>
          <cell r="D481">
            <v>93332</v>
          </cell>
        </row>
        <row r="482">
          <cell r="B482">
            <v>69301</v>
          </cell>
          <cell r="C482" t="str">
            <v>Rainforest Hike &amp; Waterfall Safari</v>
          </cell>
          <cell r="D482">
            <v>69301</v>
          </cell>
        </row>
        <row r="483">
          <cell r="B483">
            <v>69490</v>
          </cell>
          <cell r="C483" t="str">
            <v>Reading Road Trip in St. Lucia</v>
          </cell>
          <cell r="D483">
            <v>69490</v>
          </cell>
        </row>
        <row r="484">
          <cell r="B484">
            <v>69432</v>
          </cell>
          <cell r="C484" t="str">
            <v>Runaway Golf at the St. Lucia Golf Club</v>
          </cell>
          <cell r="D484">
            <v>69432</v>
          </cell>
        </row>
        <row r="485">
          <cell r="B485">
            <v>74215</v>
          </cell>
          <cell r="C485" t="str">
            <v>Saint Lucia Lover's Rock Sunset Cruise</v>
          </cell>
          <cell r="D485">
            <v>74215</v>
          </cell>
        </row>
        <row r="486">
          <cell r="B486">
            <v>74214</v>
          </cell>
          <cell r="C486" t="str">
            <v>Saint Lucia Sunset Evening Party Cruise</v>
          </cell>
          <cell r="D486">
            <v>74214</v>
          </cell>
        </row>
        <row r="487">
          <cell r="B487">
            <v>69212</v>
          </cell>
          <cell r="C487" t="str">
            <v>Sea Trek Adventure Diving in St Lucia</v>
          </cell>
          <cell r="D487">
            <v>69212</v>
          </cell>
        </row>
        <row r="488">
          <cell r="B488">
            <v>69877</v>
          </cell>
          <cell r="C488" t="str">
            <v>Single Tank Dive St. Lucia</v>
          </cell>
          <cell r="D488">
            <v>69877</v>
          </cell>
        </row>
        <row r="489">
          <cell r="B489">
            <v>69213</v>
          </cell>
          <cell r="C489" t="str">
            <v>Soufriere Adventure Cruise</v>
          </cell>
          <cell r="D489">
            <v>69213</v>
          </cell>
        </row>
        <row r="490">
          <cell r="B490">
            <v>74133</v>
          </cell>
          <cell r="C490" t="str">
            <v>Soufriere Captain For A Day</v>
          </cell>
          <cell r="D490">
            <v>74133</v>
          </cell>
        </row>
        <row r="491">
          <cell r="B491">
            <v>69266</v>
          </cell>
          <cell r="C491" t="str">
            <v>Soufriere Experience</v>
          </cell>
          <cell r="D491">
            <v>69266</v>
          </cell>
        </row>
        <row r="492">
          <cell r="B492">
            <v>69206</v>
          </cell>
          <cell r="C492" t="str">
            <v>Soufriere Fountain Of Youth</v>
          </cell>
          <cell r="D492">
            <v>69206</v>
          </cell>
        </row>
        <row r="493">
          <cell r="B493">
            <v>69237</v>
          </cell>
          <cell r="C493" t="str">
            <v>Soufriere Safari in St. Lucia</v>
          </cell>
          <cell r="D493">
            <v>69237</v>
          </cell>
        </row>
        <row r="494">
          <cell r="B494">
            <v>69174</v>
          </cell>
          <cell r="C494" t="str">
            <v>Soufriere Volcano Jeep Safari</v>
          </cell>
          <cell r="D494">
            <v>69174</v>
          </cell>
        </row>
        <row r="495">
          <cell r="B495">
            <v>69241</v>
          </cell>
          <cell r="C495" t="str">
            <v>Southern Sights Buggies</v>
          </cell>
          <cell r="D495">
            <v>69241</v>
          </cell>
        </row>
        <row r="496">
          <cell r="B496">
            <v>69395</v>
          </cell>
          <cell r="C496" t="str">
            <v>St. Lucia Helicopter Island Tour</v>
          </cell>
          <cell r="D496">
            <v>69395</v>
          </cell>
        </row>
        <row r="497">
          <cell r="B497">
            <v>74216</v>
          </cell>
          <cell r="C497" t="str">
            <v>St. Lucia Luxury Sunset Cruise</v>
          </cell>
          <cell r="D497">
            <v>74216</v>
          </cell>
        </row>
        <row r="498">
          <cell r="B498">
            <v>69220</v>
          </cell>
          <cell r="C498" t="str">
            <v>St. Lucia Snuba Tour</v>
          </cell>
          <cell r="D498">
            <v>69220</v>
          </cell>
        </row>
        <row r="499">
          <cell r="B499">
            <v>93331</v>
          </cell>
          <cell r="C499" t="str">
            <v>St. Lucia Speedboat &amp; Power Snorkel</v>
          </cell>
          <cell r="D499">
            <v>93331</v>
          </cell>
        </row>
        <row r="500">
          <cell r="B500">
            <v>69302</v>
          </cell>
          <cell r="C500" t="str">
            <v>Sugar to Rum Revelation in St. Lucia</v>
          </cell>
          <cell r="D500">
            <v>69302</v>
          </cell>
        </row>
        <row r="501">
          <cell r="B501">
            <v>84351</v>
          </cell>
          <cell r="C501" t="str">
            <v>Taste of St. Lucia Cooking Class</v>
          </cell>
          <cell r="D501">
            <v>84351</v>
          </cell>
        </row>
        <row r="502">
          <cell r="B502">
            <v>69381</v>
          </cell>
          <cell r="C502" t="str">
            <v>Treetop Zip Trip</v>
          </cell>
          <cell r="D502">
            <v>69381</v>
          </cell>
        </row>
        <row r="503">
          <cell r="B503">
            <v>69873</v>
          </cell>
          <cell r="C503" t="str">
            <v>Two Tank Dive St. Lucia</v>
          </cell>
          <cell r="D503">
            <v>69873</v>
          </cell>
        </row>
        <row r="504">
          <cell r="B504">
            <v>92168</v>
          </cell>
          <cell r="C504" t="str">
            <v>Volcano Highlight</v>
          </cell>
          <cell r="D504">
            <v>92168</v>
          </cell>
        </row>
        <row r="505">
          <cell r="B505">
            <v>69332</v>
          </cell>
          <cell r="C505" t="str">
            <v>Waterfall Cycling Adventure</v>
          </cell>
          <cell r="D505">
            <v>69332</v>
          </cell>
        </row>
        <row r="506">
          <cell r="B506">
            <v>69253</v>
          </cell>
          <cell r="C506" t="str">
            <v>Wet and Wild Experience in St. Lucia</v>
          </cell>
          <cell r="D506">
            <v>69253</v>
          </cell>
        </row>
        <row r="507">
          <cell r="B507">
            <v>588125</v>
          </cell>
          <cell r="C507" t="str">
            <v>Groups limited Edition St. Lucia</v>
          </cell>
          <cell r="D507">
            <v>588125</v>
          </cell>
        </row>
        <row r="508">
          <cell r="B508">
            <v>599319</v>
          </cell>
          <cell r="C508" t="str">
            <v>Shared Explorer</v>
          </cell>
          <cell r="D508">
            <v>599319</v>
          </cell>
        </row>
        <row r="511">
          <cell r="B511">
            <v>69508</v>
          </cell>
          <cell r="C511" t="str">
            <v>Culinary Academy Experience at Graycliff</v>
          </cell>
          <cell r="D511">
            <v>69508</v>
          </cell>
        </row>
        <row r="512">
          <cell r="B512">
            <v>69485</v>
          </cell>
          <cell r="C512" t="str">
            <v>Chocolate and Spirit Tasting at Graycliff</v>
          </cell>
          <cell r="D512">
            <v>69485</v>
          </cell>
        </row>
        <row r="513">
          <cell r="B513">
            <v>69510</v>
          </cell>
          <cell r="C513" t="str">
            <v>Nassau Harbor Evening Cruise</v>
          </cell>
          <cell r="D513">
            <v>69510</v>
          </cell>
        </row>
        <row r="514">
          <cell r="B514">
            <v>69554</v>
          </cell>
          <cell r="C514" t="str">
            <v>Catamaran Cruise and Snorkeling Tour</v>
          </cell>
          <cell r="D514">
            <v>69554</v>
          </cell>
        </row>
        <row r="515">
          <cell r="B515">
            <v>69550</v>
          </cell>
          <cell r="C515" t="str">
            <v>Experience the art of Cigar Rolling at Graycliff</v>
          </cell>
          <cell r="D515">
            <v>69550</v>
          </cell>
        </row>
        <row r="516">
          <cell r="B516">
            <v>69477</v>
          </cell>
          <cell r="C516" t="str">
            <v>Graycliff Wine &amp; Luncheon Experience</v>
          </cell>
          <cell r="D516">
            <v>69477</v>
          </cell>
        </row>
        <row r="517">
          <cell r="B517">
            <v>69631</v>
          </cell>
          <cell r="C517" t="str">
            <v>Half Day Deep Sea Fishing in Nassau</v>
          </cell>
          <cell r="D517">
            <v>69631</v>
          </cell>
        </row>
        <row r="518">
          <cell r="B518">
            <v>69578</v>
          </cell>
          <cell r="C518" t="str">
            <v>Reading Road Trip in Exuma</v>
          </cell>
          <cell r="D518">
            <v>69578</v>
          </cell>
        </row>
        <row r="519">
          <cell r="B519">
            <v>69748</v>
          </cell>
          <cell r="C519" t="str">
            <v>Moriah Sea Park Experience</v>
          </cell>
          <cell r="D519">
            <v>69748</v>
          </cell>
        </row>
        <row r="520">
          <cell r="B520">
            <v>69774</v>
          </cell>
          <cell r="C520" t="str">
            <v>Full Day Jeep Rental In Nassau</v>
          </cell>
          <cell r="D520">
            <v>69774</v>
          </cell>
        </row>
        <row r="521">
          <cell r="B521">
            <v>69752</v>
          </cell>
          <cell r="C521" t="str">
            <v>Exuma Cays Swimming Pigs Adventure from Nassau</v>
          </cell>
          <cell r="D521">
            <v>69752</v>
          </cell>
        </row>
        <row r="522">
          <cell r="B522">
            <v>69746</v>
          </cell>
          <cell r="C522" t="str">
            <v>Half Day Jeep Rental In Nassau</v>
          </cell>
          <cell r="D522">
            <v>69746</v>
          </cell>
        </row>
        <row r="523">
          <cell r="B523">
            <v>69777</v>
          </cell>
          <cell r="C523" t="str">
            <v>Best-of-Nassau Jeep Sightseeing Tour</v>
          </cell>
          <cell r="D523">
            <v>69777</v>
          </cell>
        </row>
        <row r="524">
          <cell r="B524">
            <v>69759</v>
          </cell>
          <cell r="C524" t="str">
            <v>Sea Garden and Historic Nassau Harbor Tour</v>
          </cell>
          <cell r="D524">
            <v>69759</v>
          </cell>
        </row>
        <row r="525">
          <cell r="B525">
            <v>69765</v>
          </cell>
          <cell r="C525" t="str">
            <v>Stocking Island Beach Break and Snorkeling Experience</v>
          </cell>
          <cell r="D525">
            <v>69765</v>
          </cell>
        </row>
        <row r="526">
          <cell r="B526">
            <v>69811</v>
          </cell>
          <cell r="C526" t="str">
            <v>Exuma Historical Sightseeing Tour</v>
          </cell>
          <cell r="D526">
            <v>69811</v>
          </cell>
        </row>
        <row r="527">
          <cell r="B527">
            <v>70093</v>
          </cell>
          <cell r="C527" t="str">
            <v>Nassau Snuba Tour</v>
          </cell>
          <cell r="D527">
            <v>70093</v>
          </cell>
        </row>
        <row r="528">
          <cell r="B528">
            <v>70054</v>
          </cell>
          <cell r="C528" t="str">
            <v>Two Tank Professional Diving in Nassau</v>
          </cell>
          <cell r="D528">
            <v>70054</v>
          </cell>
        </row>
        <row r="529">
          <cell r="B529">
            <v>70154</v>
          </cell>
          <cell r="C529" t="str">
            <v>Inside Nassau Historical Sightseeing Tour</v>
          </cell>
          <cell r="D529">
            <v>70154</v>
          </cell>
        </row>
        <row r="530">
          <cell r="B530">
            <v>70075</v>
          </cell>
          <cell r="C530" t="str">
            <v>Two Tank Professional Shark Diving in Nassau</v>
          </cell>
          <cell r="D530">
            <v>70075</v>
          </cell>
        </row>
        <row r="531">
          <cell r="B531">
            <v>70090</v>
          </cell>
          <cell r="C531" t="str">
            <v>Nassau Segway Waterfront Experience</v>
          </cell>
          <cell r="D531">
            <v>70090</v>
          </cell>
        </row>
        <row r="532">
          <cell r="B532">
            <v>70142</v>
          </cell>
          <cell r="C532" t="str">
            <v>Bahamian Rum Tour</v>
          </cell>
          <cell r="D532">
            <v>70142</v>
          </cell>
        </row>
        <row r="533">
          <cell r="B533">
            <v>70067</v>
          </cell>
          <cell r="C533" t="str">
            <v>Experience Snorkeling in Nassau</v>
          </cell>
          <cell r="D533">
            <v>70067</v>
          </cell>
        </row>
        <row r="534">
          <cell r="B534">
            <v>70109</v>
          </cell>
          <cell r="C534" t="str">
            <v>Best of Nassau City Highlight Tour</v>
          </cell>
          <cell r="D534">
            <v>70109</v>
          </cell>
        </row>
        <row r="535">
          <cell r="B535">
            <v>70133</v>
          </cell>
          <cell r="C535" t="str">
            <v>Underwater Motor Bike Experience in Nassau</v>
          </cell>
          <cell r="D535">
            <v>70133</v>
          </cell>
        </row>
        <row r="536">
          <cell r="B536">
            <v>70706</v>
          </cell>
          <cell r="C536" t="str">
            <v>Romantic Bahamas Private Island Getaway</v>
          </cell>
          <cell r="D536">
            <v>70706</v>
          </cell>
        </row>
        <row r="537">
          <cell r="B537">
            <v>74583</v>
          </cell>
          <cell r="C537" t="str">
            <v>Guide your own adventure on a Chevy Tahoe or Yukon Danali</v>
          </cell>
          <cell r="D537">
            <v>74583</v>
          </cell>
        </row>
        <row r="538">
          <cell r="B538">
            <v>74581</v>
          </cell>
          <cell r="C538" t="str">
            <v>Guide your own adventure on a Compact Car- Toyota Corolla</v>
          </cell>
          <cell r="D538">
            <v>74581</v>
          </cell>
        </row>
        <row r="539">
          <cell r="B539">
            <v>74578</v>
          </cell>
          <cell r="C539" t="str">
            <v>Guide your own adventure on a Family Car- Ford Taurus</v>
          </cell>
          <cell r="D539">
            <v>74578</v>
          </cell>
        </row>
        <row r="540">
          <cell r="B540">
            <v>74579</v>
          </cell>
          <cell r="C540" t="str">
            <v>Guide your own adventure on a Rav 4 Jeep</v>
          </cell>
          <cell r="D540">
            <v>74579</v>
          </cell>
        </row>
        <row r="541">
          <cell r="B541">
            <v>74580</v>
          </cell>
          <cell r="C541" t="str">
            <v>Guide your own adventure on a 2 Door Wrangler Jeep (convertible)</v>
          </cell>
          <cell r="D541">
            <v>74580</v>
          </cell>
        </row>
        <row r="542">
          <cell r="B542">
            <v>74582</v>
          </cell>
          <cell r="C542" t="str">
            <v>Guide your own adventure on a 4 Door Wrangler Jeep (soft &amp; hard top)</v>
          </cell>
          <cell r="D542">
            <v>74582</v>
          </cell>
        </row>
        <row r="543">
          <cell r="B543">
            <v>74584</v>
          </cell>
          <cell r="C543" t="str">
            <v>Guide your own adventure on a 7 Seater Van- Dodge or Chrysler Minivan</v>
          </cell>
          <cell r="D543">
            <v>74584</v>
          </cell>
        </row>
        <row r="544">
          <cell r="B544">
            <v>69669</v>
          </cell>
          <cell r="C544" t="str">
            <v>Bites of Nassau Food Tasting &amp; Cultural Walking Tour</v>
          </cell>
          <cell r="D544">
            <v>69669</v>
          </cell>
        </row>
        <row r="545">
          <cell r="B545">
            <v>74342</v>
          </cell>
          <cell r="C545" t="str">
            <v>Snuba Experience Nassua</v>
          </cell>
          <cell r="D545">
            <v>74342</v>
          </cell>
        </row>
        <row r="546">
          <cell r="B546">
            <v>81749</v>
          </cell>
          <cell r="C546" t="str">
            <v>Nassau Romantic Evening Cruise</v>
          </cell>
          <cell r="D546">
            <v>81749</v>
          </cell>
        </row>
        <row r="547">
          <cell r="B547">
            <v>81751</v>
          </cell>
          <cell r="C547" t="str">
            <v>Private Romantic Evening Cruise in Nassau</v>
          </cell>
          <cell r="D547">
            <v>81751</v>
          </cell>
        </row>
        <row r="548">
          <cell r="B548">
            <v>82474</v>
          </cell>
          <cell r="C548" t="str">
            <v>Luxury Rose Island Private Charter</v>
          </cell>
          <cell r="D548">
            <v>82474</v>
          </cell>
        </row>
        <row r="549">
          <cell r="B549">
            <v>74244</v>
          </cell>
          <cell r="C549" t="str">
            <v>Spanish Wells Swimming Pigs Adventure and Lunch Experience</v>
          </cell>
          <cell r="D549">
            <v>74244</v>
          </cell>
        </row>
        <row r="550">
          <cell r="B550">
            <v>74254</v>
          </cell>
          <cell r="C550" t="str">
            <v>Arrival Luxury LIMO Transfer from Cable Beach Nassau</v>
          </cell>
          <cell r="D550">
            <v>74254</v>
          </cell>
        </row>
        <row r="551">
          <cell r="B551">
            <v>82476</v>
          </cell>
          <cell r="C551" t="str">
            <v>Arrival Luxury SUV Transfer from Cable Beach Nassau</v>
          </cell>
          <cell r="D551">
            <v>82476</v>
          </cell>
        </row>
        <row r="552">
          <cell r="B552">
            <v>74262</v>
          </cell>
          <cell r="C552" t="str">
            <v>Departure Luxury SUV Transfer to Cable Beach Nassau</v>
          </cell>
          <cell r="D552">
            <v>74262</v>
          </cell>
        </row>
        <row r="553">
          <cell r="B553">
            <v>74484</v>
          </cell>
          <cell r="C553" t="str">
            <v>Savor Old Nassau Dining Stroll</v>
          </cell>
          <cell r="D553">
            <v>74484</v>
          </cell>
        </row>
        <row r="554">
          <cell r="B554">
            <v>69582</v>
          </cell>
          <cell r="C554" t="str">
            <v>Exuma Cays Swimming Pigs Adventure</v>
          </cell>
          <cell r="D554">
            <v>69582</v>
          </cell>
        </row>
        <row r="555">
          <cell r="B555">
            <v>74276</v>
          </cell>
          <cell r="C555" t="str">
            <v>Full Day Bone Fishing in Exuma</v>
          </cell>
          <cell r="D555">
            <v>74276</v>
          </cell>
        </row>
        <row r="556">
          <cell r="B556">
            <v>74274</v>
          </cell>
          <cell r="C556" t="str">
            <v>Half Day Bone Fishing in Exuma</v>
          </cell>
          <cell r="D556">
            <v>74274</v>
          </cell>
        </row>
        <row r="557">
          <cell r="B557">
            <v>82661</v>
          </cell>
          <cell r="C557" t="str">
            <v>Exclusive Exuma Cays Swimming Pigs Adventure</v>
          </cell>
          <cell r="D557">
            <v>82661</v>
          </cell>
        </row>
        <row r="558">
          <cell r="B558">
            <v>82733</v>
          </cell>
          <cell r="C558" t="str">
            <v>Reading Road Trip in Nassau</v>
          </cell>
          <cell r="D558">
            <v>82733</v>
          </cell>
        </row>
        <row r="559">
          <cell r="B559">
            <v>85785</v>
          </cell>
          <cell r="C559" t="str">
            <v>Bahamas Barrels Wine Making Experience</v>
          </cell>
          <cell r="D559">
            <v>85785</v>
          </cell>
        </row>
        <row r="560">
          <cell r="B560">
            <v>85787</v>
          </cell>
          <cell r="C560" t="str">
            <v>Experience the art of Chocolate Making at Graycliff</v>
          </cell>
          <cell r="D560">
            <v>85787</v>
          </cell>
        </row>
        <row r="561">
          <cell r="B561">
            <v>85789</v>
          </cell>
          <cell r="C561" t="str">
            <v>Bahamas Heritage Museum Tour and Graycliff Experience</v>
          </cell>
          <cell r="D561">
            <v>85789</v>
          </cell>
        </row>
        <row r="562">
          <cell r="B562">
            <v>74252</v>
          </cell>
          <cell r="C562" t="str">
            <v>Arrival General Transfer from Lynden Pindling Int'l Airport</v>
          </cell>
          <cell r="D562">
            <v>74252</v>
          </cell>
        </row>
        <row r="563">
          <cell r="B563">
            <v>88618</v>
          </cell>
          <cell r="C563" t="str">
            <v>Luxury Romantic Sunset Cruise in Nassau</v>
          </cell>
          <cell r="D563">
            <v>88618</v>
          </cell>
        </row>
        <row r="564">
          <cell r="B564">
            <v>88617</v>
          </cell>
          <cell r="C564" t="str">
            <v>Reggae Catamaran Cruise and Nassau Beach Break</v>
          </cell>
          <cell r="D564">
            <v>88617</v>
          </cell>
        </row>
        <row r="565">
          <cell r="B565">
            <v>74258</v>
          </cell>
          <cell r="C565" t="str">
            <v>Departure General Transfer to Lynden Pindling Int'l Airport</v>
          </cell>
          <cell r="D565">
            <v>74258</v>
          </cell>
        </row>
        <row r="566">
          <cell r="B566">
            <v>74256</v>
          </cell>
          <cell r="C566" t="str">
            <v>Arrival Luxury Town Car Transfer from Cable Beach Nassau</v>
          </cell>
          <cell r="D566">
            <v>74256</v>
          </cell>
        </row>
        <row r="567">
          <cell r="B567">
            <v>74264</v>
          </cell>
          <cell r="C567" t="str">
            <v>Departure Luxury Town Car Transfer to Cable Beach Nassau</v>
          </cell>
          <cell r="D567">
            <v>74264</v>
          </cell>
        </row>
        <row r="568">
          <cell r="B568">
            <v>70656</v>
          </cell>
          <cell r="C568" t="str">
            <v>Dolphin &amp; Sea Lion Encounter at Blue Lagoon Island</v>
          </cell>
          <cell r="D568">
            <v>70656</v>
          </cell>
        </row>
        <row r="569">
          <cell r="B569">
            <v>70112</v>
          </cell>
          <cell r="C569" t="str">
            <v>Dolphin Encounter at Blue Lagoon Island</v>
          </cell>
          <cell r="D569">
            <v>70112</v>
          </cell>
        </row>
        <row r="570">
          <cell r="B570">
            <v>70144</v>
          </cell>
          <cell r="C570" t="str">
            <v>Dolphin Program Observer at Blue Lagoon Island</v>
          </cell>
          <cell r="D570">
            <v>70144</v>
          </cell>
        </row>
        <row r="571">
          <cell r="B571">
            <v>70654</v>
          </cell>
          <cell r="C571" t="str">
            <v>Dolphin Royal Swim at Blue Lagoon Island</v>
          </cell>
          <cell r="D571">
            <v>70654</v>
          </cell>
        </row>
        <row r="572">
          <cell r="B572">
            <v>70634</v>
          </cell>
          <cell r="C572" t="str">
            <v>Dolphin Swim &amp; Sea Lion Encounter at Blue Lagoon Island</v>
          </cell>
          <cell r="D572">
            <v>70634</v>
          </cell>
        </row>
        <row r="573">
          <cell r="B573">
            <v>70169</v>
          </cell>
          <cell r="C573" t="str">
            <v>Dolphin Swim at Blue Lagoon Island</v>
          </cell>
          <cell r="D573">
            <v>70169</v>
          </cell>
        </row>
        <row r="574">
          <cell r="B574">
            <v>70122</v>
          </cell>
          <cell r="C574" t="str">
            <v>Sea Lion Encounter at Blue Lagoon</v>
          </cell>
          <cell r="D574">
            <v>70122</v>
          </cell>
        </row>
        <row r="575">
          <cell r="B575">
            <v>70630</v>
          </cell>
          <cell r="C575" t="str">
            <v>Segway Waterfront Experience at Blue Lagoon</v>
          </cell>
          <cell r="D575">
            <v>70630</v>
          </cell>
        </row>
        <row r="576">
          <cell r="B576">
            <v>70636</v>
          </cell>
          <cell r="C576" t="str">
            <v>Stingray Encounter &amp; Snorkeling Experience at Blue Lagoon</v>
          </cell>
          <cell r="D576">
            <v>70636</v>
          </cell>
        </row>
        <row r="577">
          <cell r="B577">
            <v>70066</v>
          </cell>
          <cell r="C577" t="str">
            <v>Blue Lagoon, Lunch and Beach Break</v>
          </cell>
          <cell r="D577">
            <v>70066</v>
          </cell>
        </row>
        <row r="578">
          <cell r="B578">
            <v>70650</v>
          </cell>
          <cell r="C578" t="str">
            <v>Private Exuma Cays Swimming Pigs Adventure</v>
          </cell>
          <cell r="D578">
            <v>70650</v>
          </cell>
        </row>
        <row r="579">
          <cell r="B579">
            <v>70689</v>
          </cell>
          <cell r="C579" t="str">
            <v>Sunset Bicycle Ride in Exuma</v>
          </cell>
          <cell r="D579">
            <v>70689</v>
          </cell>
        </row>
        <row r="580">
          <cell r="B580">
            <v>406817</v>
          </cell>
          <cell r="C580" t="str">
            <v>Luxury Catamaran Charter in Nassau- Sandals Exclusive</v>
          </cell>
          <cell r="D580">
            <v>406817</v>
          </cell>
        </row>
        <row r="581">
          <cell r="B581">
            <v>373814</v>
          </cell>
          <cell r="C581" t="str">
            <v>Exuma ATV Sightseeing Experience</v>
          </cell>
          <cell r="D581">
            <v>373814</v>
          </cell>
        </row>
        <row r="582">
          <cell r="B582">
            <v>98600</v>
          </cell>
          <cell r="C582" t="str">
            <v>Wonder Exuma ATV Historical Sightseeing Tour</v>
          </cell>
          <cell r="D582">
            <v>98600</v>
          </cell>
        </row>
        <row r="583">
          <cell r="B583">
            <v>74272</v>
          </cell>
          <cell r="C583" t="str">
            <v>Private Exuma Sunset Speedboat Charter - Sandals Exclusive</v>
          </cell>
          <cell r="D583">
            <v>74272</v>
          </cell>
        </row>
        <row r="584">
          <cell r="B584">
            <v>74250</v>
          </cell>
          <cell r="C584" t="str">
            <v>On Island Luxury Transfer in/around Nassau</v>
          </cell>
          <cell r="D584">
            <v>74250</v>
          </cell>
        </row>
        <row r="585">
          <cell r="B585">
            <v>74260</v>
          </cell>
          <cell r="C585" t="str">
            <v>Departure Luxury LIMO Transfer to Cable Beach Nassau</v>
          </cell>
          <cell r="D585">
            <v>74260</v>
          </cell>
        </row>
        <row r="586">
          <cell r="B586">
            <v>69463</v>
          </cell>
          <cell r="C586" t="str">
            <v>Clifton Heritage National Park Tour</v>
          </cell>
          <cell r="D586">
            <v>69463</v>
          </cell>
        </row>
        <row r="587">
          <cell r="B587">
            <v>69600</v>
          </cell>
          <cell r="C587" t="str">
            <v>Dolphin Swim and Beach Break at Balmoral Island</v>
          </cell>
          <cell r="D587">
            <v>69600</v>
          </cell>
        </row>
        <row r="588">
          <cell r="B588">
            <v>69534</v>
          </cell>
          <cell r="C588" t="str">
            <v>Stingray Encounter and Beach Break at Balmoral Island</v>
          </cell>
          <cell r="D588">
            <v>69534</v>
          </cell>
        </row>
        <row r="589">
          <cell r="B589">
            <v>69569</v>
          </cell>
          <cell r="C589" t="str">
            <v>Dolphin Encounter and Beach Break at Balmoral Island</v>
          </cell>
          <cell r="D589">
            <v>69569</v>
          </cell>
        </row>
        <row r="594">
          <cell r="B594">
            <v>69572</v>
          </cell>
          <cell r="C594" t="str">
            <v>Princess Alexandra Nature Reserve Eco Kayak Experience</v>
          </cell>
          <cell r="D594">
            <v>69572</v>
          </cell>
        </row>
        <row r="595">
          <cell r="B595">
            <v>69570</v>
          </cell>
          <cell r="C595" t="str">
            <v>Underwater Submarine Tour</v>
          </cell>
          <cell r="D595">
            <v>69570</v>
          </cell>
        </row>
        <row r="596">
          <cell r="B596">
            <v>69553</v>
          </cell>
          <cell r="C596" t="str">
            <v>Iguana Island and Conch Cooking Experience Provo</v>
          </cell>
          <cell r="D596">
            <v>69553</v>
          </cell>
        </row>
        <row r="597">
          <cell r="B597">
            <v>69475</v>
          </cell>
          <cell r="C597" t="str">
            <v>Sunset Catamaran Cruise in Turks &amp; Caicos</v>
          </cell>
          <cell r="D597">
            <v>69475</v>
          </cell>
        </row>
        <row r="598">
          <cell r="B598">
            <v>69561</v>
          </cell>
          <cell r="C598" t="str">
            <v>Turks &amp; Caicos Catamaran Cruise for Teens</v>
          </cell>
          <cell r="D598">
            <v>69561</v>
          </cell>
        </row>
        <row r="599">
          <cell r="B599">
            <v>69674</v>
          </cell>
          <cell r="C599" t="str">
            <v>Stand Up Paddle Board at Princess Alexandra Nature Reserve</v>
          </cell>
          <cell r="D599">
            <v>69674</v>
          </cell>
        </row>
        <row r="600">
          <cell r="B600">
            <v>69679</v>
          </cell>
          <cell r="C600" t="str">
            <v>Seaside Caicos Scavenger Hunt</v>
          </cell>
          <cell r="D600">
            <v>69679</v>
          </cell>
        </row>
        <row r="601">
          <cell r="B601">
            <v>69636</v>
          </cell>
          <cell r="C601" t="str">
            <v>Wonders of Turks and Caicos Cave Expedition</v>
          </cell>
          <cell r="D601">
            <v>69636</v>
          </cell>
        </row>
        <row r="602">
          <cell r="B602">
            <v>69516</v>
          </cell>
          <cell r="C602" t="str">
            <v>Family Catamaran &amp; Snorkeling Cruise Turks &amp; Caicos</v>
          </cell>
          <cell r="D602">
            <v>69516</v>
          </cell>
        </row>
        <row r="603">
          <cell r="B603">
            <v>69506</v>
          </cell>
          <cell r="C603" t="str">
            <v>Underwater Mermaid Submarine Tour Providenciales</v>
          </cell>
          <cell r="D603">
            <v>69506</v>
          </cell>
        </row>
        <row r="604">
          <cell r="B604">
            <v>69656</v>
          </cell>
          <cell r="C604" t="str">
            <v>Reading Road Trip in Turks &amp; Caicos</v>
          </cell>
          <cell r="D604">
            <v>69656</v>
          </cell>
        </row>
        <row r="605">
          <cell r="B605">
            <v>69714</v>
          </cell>
          <cell r="C605" t="str">
            <v>Catamaran Cruise with Sesame Street Turks &amp; Caicos</v>
          </cell>
          <cell r="D605">
            <v>69714</v>
          </cell>
        </row>
        <row r="606">
          <cell r="B606">
            <v>70004</v>
          </cell>
          <cell r="C606" t="str">
            <v>Deep Sea Fishing Turks &amp; Caicos</v>
          </cell>
          <cell r="D606">
            <v>70004</v>
          </cell>
        </row>
        <row r="607">
          <cell r="B607">
            <v>69924</v>
          </cell>
          <cell r="C607" t="str">
            <v>Luminous Waters Moon Light Cruise Providenciales</v>
          </cell>
          <cell r="D607">
            <v>69924</v>
          </cell>
        </row>
        <row r="608">
          <cell r="B608">
            <v>69833</v>
          </cell>
          <cell r="C608" t="str">
            <v>Iguana Island Highlight and Beach Break Provo</v>
          </cell>
          <cell r="D608">
            <v>69833</v>
          </cell>
        </row>
        <row r="609">
          <cell r="B609">
            <v>69829</v>
          </cell>
          <cell r="C609" t="str">
            <v>Provo Reef Fishing Charter</v>
          </cell>
          <cell r="D609">
            <v>69829</v>
          </cell>
        </row>
        <row r="610">
          <cell r="B610">
            <v>73389</v>
          </cell>
          <cell r="C610" t="str">
            <v>Private Yacht Full Day Provo Charter</v>
          </cell>
          <cell r="D610">
            <v>73389</v>
          </cell>
        </row>
        <row r="611">
          <cell r="B611">
            <v>73390</v>
          </cell>
          <cell r="C611" t="str">
            <v>Private Yacht Half Day Provo Charter</v>
          </cell>
          <cell r="D611">
            <v>73390</v>
          </cell>
        </row>
        <row r="612">
          <cell r="B612">
            <v>74336</v>
          </cell>
          <cell r="C612" t="str">
            <v>Luxury Private Customized Lady K Charter</v>
          </cell>
          <cell r="D612">
            <v>74336</v>
          </cell>
        </row>
        <row r="613">
          <cell r="B613">
            <v>74334</v>
          </cell>
          <cell r="C613" t="str">
            <v>Luxury Private Customized Sea Dancer Charter</v>
          </cell>
          <cell r="D613">
            <v>74334</v>
          </cell>
        </row>
        <row r="614">
          <cell r="B614">
            <v>74369</v>
          </cell>
          <cell r="C614" t="str">
            <v>Provo Intl Airport Arrival Fast Track</v>
          </cell>
          <cell r="D614">
            <v>74369</v>
          </cell>
        </row>
        <row r="615">
          <cell r="B615">
            <v>74370</v>
          </cell>
          <cell r="C615" t="str">
            <v>Provo Intl Airport Bundle Package</v>
          </cell>
          <cell r="D615">
            <v>74370</v>
          </cell>
        </row>
        <row r="616">
          <cell r="B616">
            <v>74375</v>
          </cell>
          <cell r="C616" t="str">
            <v>Half Day Bottom Fishing Experience Turks &amp; Caicos</v>
          </cell>
          <cell r="D616">
            <v>74375</v>
          </cell>
        </row>
        <row r="617">
          <cell r="B617">
            <v>74377</v>
          </cell>
          <cell r="C617" t="str">
            <v>Deep Sea Half Day Fishing Turks &amp; Caicos (34' Karma)</v>
          </cell>
          <cell r="D617">
            <v>74377</v>
          </cell>
        </row>
        <row r="618">
          <cell r="B618">
            <v>74376</v>
          </cell>
          <cell r="C618" t="str">
            <v>Deep Sea Half Day Fishing Turks &amp; Caicos (48' Spinning Reels)</v>
          </cell>
          <cell r="D618">
            <v>74376</v>
          </cell>
        </row>
        <row r="619">
          <cell r="B619">
            <v>74378</v>
          </cell>
          <cell r="C619" t="str">
            <v>Bone Fishing Half Day Experience in Providenciales</v>
          </cell>
          <cell r="D619">
            <v>74378</v>
          </cell>
        </row>
        <row r="620">
          <cell r="B620">
            <v>74338</v>
          </cell>
          <cell r="C620" t="str">
            <v>Experience Iguana Island Provo</v>
          </cell>
          <cell r="D620">
            <v>74338</v>
          </cell>
        </row>
        <row r="621">
          <cell r="B621">
            <v>74385</v>
          </cell>
          <cell r="C621" t="str">
            <v>Horseback Ride and Swim in Turks &amp; Caicos</v>
          </cell>
          <cell r="D621">
            <v>74385</v>
          </cell>
        </row>
        <row r="622">
          <cell r="B622">
            <v>74386</v>
          </cell>
          <cell r="C622" t="str">
            <v>Turks Sunset Horseback Ride and Swim</v>
          </cell>
          <cell r="D622">
            <v>74386</v>
          </cell>
        </row>
        <row r="623">
          <cell r="B623">
            <v>69501</v>
          </cell>
          <cell r="C623" t="str">
            <v>Pirate's Sanctuary and Beach Break at the French Cay</v>
          </cell>
          <cell r="D623">
            <v>69501</v>
          </cell>
        </row>
        <row r="624">
          <cell r="B624">
            <v>70674</v>
          </cell>
          <cell r="C624" t="str">
            <v>Kids Snorkeling and Scuba Diving Experience in Turk &amp; Caicos</v>
          </cell>
          <cell r="D624">
            <v>70674</v>
          </cell>
        </row>
        <row r="625">
          <cell r="B625">
            <v>70533</v>
          </cell>
          <cell r="C625" t="str">
            <v>Snuba Tour Turks &amp; Caicos</v>
          </cell>
          <cell r="D625">
            <v>70533</v>
          </cell>
        </row>
        <row r="626">
          <cell r="B626">
            <v>69650</v>
          </cell>
          <cell r="C626" t="str">
            <v>Provo Circumnavigation</v>
          </cell>
          <cell r="D626">
            <v>69650</v>
          </cell>
        </row>
        <row r="627">
          <cell r="B627">
            <v>82677</v>
          </cell>
          <cell r="C627" t="str">
            <v>Turks ATV All-Island Land Adventure</v>
          </cell>
          <cell r="D627">
            <v>82677</v>
          </cell>
        </row>
        <row r="628">
          <cell r="B628">
            <v>90101</v>
          </cell>
          <cell r="C628" t="str">
            <v>Private Full-Day Serenity Power Catamaran Cruise and Snorkel Turks &amp; Caicos</v>
          </cell>
          <cell r="D628">
            <v>90101</v>
          </cell>
        </row>
        <row r="629">
          <cell r="B629">
            <v>90102</v>
          </cell>
          <cell r="C629" t="str">
            <v>Private Half-Day White Sands Power Catamaran Cruise and Snorkel Turks &amp; Caicos</v>
          </cell>
          <cell r="D629">
            <v>90102</v>
          </cell>
        </row>
        <row r="630">
          <cell r="B630">
            <v>70756</v>
          </cell>
          <cell r="C630" t="str">
            <v>Provo Dune Buggy Island Tour</v>
          </cell>
          <cell r="D630">
            <v>70756</v>
          </cell>
        </row>
        <row r="631">
          <cell r="B631">
            <v>82676</v>
          </cell>
          <cell r="C631" t="str">
            <v>Turks ATV East Coast Adventure</v>
          </cell>
          <cell r="D631">
            <v>82676</v>
          </cell>
        </row>
        <row r="632">
          <cell r="B632">
            <v>82675</v>
          </cell>
          <cell r="C632" t="str">
            <v>Turks ATV West Coast Adventure</v>
          </cell>
          <cell r="D632">
            <v>82675</v>
          </cell>
        </row>
        <row r="633">
          <cell r="B633">
            <v>94101</v>
          </cell>
          <cell r="C633" t="str">
            <v>Half Day Donzi Charter</v>
          </cell>
          <cell r="D633">
            <v>94101</v>
          </cell>
        </row>
        <row r="634">
          <cell r="B634">
            <v>94102</v>
          </cell>
          <cell r="C634" t="str">
            <v>Half Day Hurricane Charter</v>
          </cell>
          <cell r="D634">
            <v>94102</v>
          </cell>
        </row>
        <row r="635">
          <cell r="B635">
            <v>94104</v>
          </cell>
          <cell r="C635" t="str">
            <v>Half Day Marlin Charter</v>
          </cell>
          <cell r="D635">
            <v>94104</v>
          </cell>
        </row>
        <row r="636">
          <cell r="B636">
            <v>82735</v>
          </cell>
          <cell r="C636" t="str">
            <v>Half Day Party Boat Charter</v>
          </cell>
          <cell r="D636">
            <v>82735</v>
          </cell>
        </row>
        <row r="637">
          <cell r="B637">
            <v>94103</v>
          </cell>
          <cell r="C637" t="str">
            <v>Half Day Viking Charter</v>
          </cell>
          <cell r="D637">
            <v>94103</v>
          </cell>
        </row>
        <row r="638">
          <cell r="B638">
            <v>96305</v>
          </cell>
          <cell r="C638" t="str">
            <v>Turks North Shore Sunset Luxury Catamaran Cruise</v>
          </cell>
          <cell r="D638">
            <v>96305</v>
          </cell>
        </row>
        <row r="639">
          <cell r="B639">
            <v>96306</v>
          </cell>
          <cell r="C639" t="str">
            <v>Turks South Shore Cruise and Snorkel</v>
          </cell>
          <cell r="D639">
            <v>96306</v>
          </cell>
        </row>
        <row r="640">
          <cell r="B640">
            <v>592260</v>
          </cell>
          <cell r="C640" t="str">
            <v>Private Full-Day White Sands Power Catamaran Cruise and Snorkel Turks &amp; Caicos</v>
          </cell>
          <cell r="D640">
            <v>592260</v>
          </cell>
        </row>
        <row r="641">
          <cell r="B641">
            <v>593727</v>
          </cell>
          <cell r="C641" t="str">
            <v>Private Caracol Full Day Charter (1-12pax)</v>
          </cell>
          <cell r="D641">
            <v>593727</v>
          </cell>
        </row>
        <row r="642">
          <cell r="B642">
            <v>593726</v>
          </cell>
          <cell r="C642" t="str">
            <v>Private Caracol Half Day (1-12pax)</v>
          </cell>
          <cell r="D642">
            <v>593726</v>
          </cell>
        </row>
        <row r="643">
          <cell r="B643">
            <v>70618</v>
          </cell>
          <cell r="C643" t="str">
            <v>Luxury Catamaran Charter Turks &amp; Caicos</v>
          </cell>
          <cell r="D643">
            <v>70618</v>
          </cell>
        </row>
        <row r="644">
          <cell r="B644">
            <v>623834</v>
          </cell>
          <cell r="C644" t="str">
            <v>Half Day Pure Snorkel</v>
          </cell>
          <cell r="D644">
            <v>623834</v>
          </cell>
        </row>
        <row r="645">
          <cell r="B645">
            <v>90100</v>
          </cell>
          <cell r="C645" t="str">
            <v>Private Half-Day Serenity Power Catamaran Cruise and Snorkel Turks &amp; Caicos</v>
          </cell>
          <cell r="D645">
            <v>90100</v>
          </cell>
        </row>
        <row r="646">
          <cell r="B646">
            <v>90099</v>
          </cell>
          <cell r="C646" t="str">
            <v>Turks South Shore Full Day Charter</v>
          </cell>
          <cell r="D646">
            <v>90099</v>
          </cell>
        </row>
        <row r="647">
          <cell r="B647">
            <v>637669</v>
          </cell>
          <cell r="C647" t="str">
            <v>IR Private Champ Full Day Cruise</v>
          </cell>
          <cell r="D647">
            <v>637669</v>
          </cell>
        </row>
        <row r="648">
          <cell r="B648">
            <v>637674</v>
          </cell>
          <cell r="C648" t="str">
            <v>IR Private Fair Play Full Day Cruise</v>
          </cell>
          <cell r="D648">
            <v>637674</v>
          </cell>
        </row>
        <row r="649">
          <cell r="B649">
            <v>637673</v>
          </cell>
          <cell r="C649" t="str">
            <v>IR Private Mammoth Full Day Cruise</v>
          </cell>
          <cell r="D649">
            <v>637673</v>
          </cell>
        </row>
        <row r="650">
          <cell r="B650">
            <v>637670</v>
          </cell>
          <cell r="C650" t="str">
            <v>IR Private Champ Half Day Cruise</v>
          </cell>
          <cell r="D650">
            <v>637670</v>
          </cell>
        </row>
        <row r="651">
          <cell r="B651">
            <v>637672</v>
          </cell>
          <cell r="C651" t="str">
            <v>IR Private Fair Play Half Day Cruise</v>
          </cell>
          <cell r="D651">
            <v>637672</v>
          </cell>
        </row>
        <row r="652">
          <cell r="B652">
            <v>637671</v>
          </cell>
          <cell r="C652" t="str">
            <v>IR Private Mammoth Half Day Cruise</v>
          </cell>
          <cell r="D652">
            <v>637671</v>
          </cell>
        </row>
        <row r="654">
          <cell r="B654">
            <v>69428</v>
          </cell>
          <cell r="C654" t="str">
            <v>Eco-Kayak Tour to Mangel Halto Barrier Reef</v>
          </cell>
          <cell r="D654">
            <v>69428</v>
          </cell>
        </row>
        <row r="655">
          <cell r="B655">
            <v>69225</v>
          </cell>
          <cell r="C655" t="str">
            <v>Best of Aruba Exploration</v>
          </cell>
          <cell r="D655">
            <v>69225</v>
          </cell>
        </row>
        <row r="656">
          <cell r="B656">
            <v>69243</v>
          </cell>
          <cell r="C656" t="str">
            <v>Best of Aruba Highlights Tour</v>
          </cell>
          <cell r="D656">
            <v>69243</v>
          </cell>
        </row>
        <row r="657">
          <cell r="B657">
            <v>69282</v>
          </cell>
          <cell r="C657" t="str">
            <v>Aruba Half Day Jeep Safari</v>
          </cell>
          <cell r="D657">
            <v>69282</v>
          </cell>
        </row>
        <row r="658">
          <cell r="B658">
            <v>69251</v>
          </cell>
          <cell r="C658" t="str">
            <v>Aruba Full Day Jeep Safari</v>
          </cell>
          <cell r="D658">
            <v>69251</v>
          </cell>
        </row>
        <row r="659">
          <cell r="B659">
            <v>74497</v>
          </cell>
          <cell r="C659" t="str">
            <v>Dolphin Encounter &amp; Turtle Farm Conservation Tour</v>
          </cell>
          <cell r="D659">
            <v>74497</v>
          </cell>
        </row>
        <row r="660">
          <cell r="B660">
            <v>74495</v>
          </cell>
          <cell r="C660" t="str">
            <v>Dolphin Swim &amp; Turtle Farm Conservation Tour</v>
          </cell>
          <cell r="D660">
            <v>74495</v>
          </cell>
        </row>
        <row r="661">
          <cell r="B661">
            <v>74499</v>
          </cell>
          <cell r="C661" t="str">
            <v>Ultimate Dolphin Swim &amp; Turtle Farm Conservation Tour</v>
          </cell>
          <cell r="D661">
            <v>74499</v>
          </cell>
        </row>
        <row r="662">
          <cell r="B662">
            <v>69322</v>
          </cell>
          <cell r="C662" t="str">
            <v>Sunset Catamaran Cruise Punta Cana</v>
          </cell>
          <cell r="D662">
            <v>69322</v>
          </cell>
        </row>
        <row r="663">
          <cell r="B663">
            <v>69377</v>
          </cell>
          <cell r="C663" t="str">
            <v>Scuba Diving in Punta Cana</v>
          </cell>
          <cell r="D663">
            <v>69377</v>
          </cell>
        </row>
        <row r="664">
          <cell r="B664">
            <v>69346</v>
          </cell>
          <cell r="C664" t="str">
            <v>Off-Road SUV Sightseeing Tour In Punta Cana</v>
          </cell>
          <cell r="D664">
            <v>69346</v>
          </cell>
        </row>
        <row r="665">
          <cell r="B665">
            <v>69365</v>
          </cell>
          <cell r="C665" t="str">
            <v>Bavaro Bay Marine Park, Swim &amp; Snorkel Experience</v>
          </cell>
          <cell r="D665">
            <v>69365</v>
          </cell>
        </row>
        <row r="666">
          <cell r="B666">
            <v>69315</v>
          </cell>
          <cell r="C666" t="str">
            <v>Rancho Iguana Open-Air Jeep Sightseeing Experience</v>
          </cell>
          <cell r="D666">
            <v>69315</v>
          </cell>
        </row>
        <row r="667">
          <cell r="B667">
            <v>69420</v>
          </cell>
          <cell r="C667" t="str">
            <v>Dominican Highlight Experience</v>
          </cell>
          <cell r="D667">
            <v>69420</v>
          </cell>
        </row>
        <row r="668">
          <cell r="B668">
            <v>69450</v>
          </cell>
          <cell r="C668" t="str">
            <v>Catalina Island Swim &amp; Snorkel Experience</v>
          </cell>
          <cell r="D668">
            <v>69450</v>
          </cell>
        </row>
        <row r="669">
          <cell r="B669">
            <v>69303</v>
          </cell>
          <cell r="C669" t="str">
            <v>Saona Island Beach &amp; Natural Pool Experience</v>
          </cell>
          <cell r="D669">
            <v>69303</v>
          </cell>
        </row>
        <row r="670">
          <cell r="B670">
            <v>69372</v>
          </cell>
          <cell r="C670" t="str">
            <v>Catalina Island Diving Excursion</v>
          </cell>
          <cell r="D670">
            <v>69372</v>
          </cell>
        </row>
        <row r="671">
          <cell r="B671">
            <v>86625</v>
          </cell>
          <cell r="C671" t="str">
            <v>Eco-Hiking Tour Of Anamuya and El Bonao</v>
          </cell>
          <cell r="D671">
            <v>86625</v>
          </cell>
        </row>
        <row r="672">
          <cell r="B672">
            <v>86627</v>
          </cell>
          <cell r="C672" t="str">
            <v>Higuey City Electric Eco-Bicycle Adventure</v>
          </cell>
          <cell r="D672">
            <v>86627</v>
          </cell>
        </row>
        <row r="673">
          <cell r="B673">
            <v>86629</v>
          </cell>
          <cell r="C673" t="str">
            <v>Electric Eco-Bicycle Macao Adventure</v>
          </cell>
          <cell r="D673">
            <v>86629</v>
          </cell>
        </row>
        <row r="674">
          <cell r="B674">
            <v>69150</v>
          </cell>
          <cell r="C674" t="str">
            <v>Explore the Underwater Museum in Punta Nizuc</v>
          </cell>
          <cell r="D674">
            <v>69150</v>
          </cell>
        </row>
        <row r="675">
          <cell r="B675">
            <v>69205</v>
          </cell>
          <cell r="C675" t="str">
            <v>Speedboat Thriller At The Nichupte Lagoon</v>
          </cell>
          <cell r="D675">
            <v>69205</v>
          </cell>
        </row>
        <row r="676">
          <cell r="B676">
            <v>69272</v>
          </cell>
          <cell r="C676" t="str">
            <v>Cancun Underwater Museum Scooter Experience</v>
          </cell>
          <cell r="D676">
            <v>69272</v>
          </cell>
        </row>
        <row r="677">
          <cell r="B677">
            <v>69289</v>
          </cell>
          <cell r="C677" t="str">
            <v>Kayaking, Ziplining, and Snorkeling VIP Experience in Cancun</v>
          </cell>
          <cell r="D677">
            <v>69289</v>
          </cell>
        </row>
        <row r="678">
          <cell r="B678">
            <v>69211</v>
          </cell>
          <cell r="C678" t="str">
            <v>Cancun Underwater Museum Submarine Tour</v>
          </cell>
          <cell r="D678">
            <v>69211</v>
          </cell>
        </row>
        <row r="679">
          <cell r="B679">
            <v>69215</v>
          </cell>
          <cell r="C679" t="str">
            <v>Nichupte Lagoon Snorkel &amp; Speedboat Adventure</v>
          </cell>
          <cell r="D679">
            <v>69215</v>
          </cell>
        </row>
        <row r="680">
          <cell r="B680">
            <v>69232</v>
          </cell>
          <cell r="C680" t="str">
            <v>Cancun Deep Sea Sport Fishing Charter</v>
          </cell>
          <cell r="D680">
            <v>69232</v>
          </cell>
        </row>
        <row r="681">
          <cell r="B681">
            <v>69270</v>
          </cell>
          <cell r="C681" t="str">
            <v>Kayaking, Ziplining and Snorkeling in Cancun</v>
          </cell>
          <cell r="D681">
            <v>69270</v>
          </cell>
        </row>
        <row r="682">
          <cell r="B682">
            <v>69168</v>
          </cell>
          <cell r="C682" t="str">
            <v>Cancun Dolphin, Manatee and Sealion Encounter</v>
          </cell>
          <cell r="D682">
            <v>69168</v>
          </cell>
        </row>
        <row r="683">
          <cell r="B683">
            <v>69242</v>
          </cell>
          <cell r="C683" t="str">
            <v>Cancun Underwater Museum Snorkel Tour</v>
          </cell>
          <cell r="D683">
            <v>69242</v>
          </cell>
        </row>
        <row r="684">
          <cell r="B684">
            <v>69245</v>
          </cell>
          <cell r="C684" t="str">
            <v>Isla Mujeres Beach Club, Snorkel and Buffet Experience</v>
          </cell>
          <cell r="D684">
            <v>69245</v>
          </cell>
        </row>
        <row r="685">
          <cell r="B685">
            <v>69250</v>
          </cell>
          <cell r="C685" t="str">
            <v>Cancun Dolphin Encounter</v>
          </cell>
          <cell r="D685">
            <v>69250</v>
          </cell>
        </row>
        <row r="686">
          <cell r="B686">
            <v>69252</v>
          </cell>
          <cell r="C686" t="str">
            <v>Cancun Deep Sea Sport Fishing</v>
          </cell>
          <cell r="D686">
            <v>69252</v>
          </cell>
        </row>
        <row r="687">
          <cell r="B687">
            <v>69172</v>
          </cell>
          <cell r="C687" t="str">
            <v>Cozumel Snorkel Tour</v>
          </cell>
          <cell r="D687">
            <v>69172</v>
          </cell>
        </row>
        <row r="688">
          <cell r="B688">
            <v>69155</v>
          </cell>
          <cell r="C688" t="str">
            <v>Isla Mujeries Dolphin Royal Swim and Buffet Experience</v>
          </cell>
          <cell r="D688">
            <v>69155</v>
          </cell>
        </row>
        <row r="689">
          <cell r="B689">
            <v>69186</v>
          </cell>
          <cell r="C689" t="str">
            <v>Isla Mujeries Dolphin Royal Swim and VIP Lounge Experience</v>
          </cell>
          <cell r="D689">
            <v>69186</v>
          </cell>
        </row>
        <row r="690">
          <cell r="B690">
            <v>70632</v>
          </cell>
          <cell r="C690" t="str">
            <v>Isla Mujeries Dolphin Encounter and Beach Break</v>
          </cell>
          <cell r="D690">
            <v>70632</v>
          </cell>
        </row>
        <row r="691">
          <cell r="B691">
            <v>70616</v>
          </cell>
          <cell r="C691" t="str">
            <v>In Land Transfer from Riviera Maya to Dolphin Discovery</v>
          </cell>
          <cell r="D691">
            <v>70616</v>
          </cell>
        </row>
        <row r="692">
          <cell r="B692">
            <v>69410</v>
          </cell>
          <cell r="C692" t="str">
            <v>Guana Bay Hike</v>
          </cell>
          <cell r="D692">
            <v>69410</v>
          </cell>
        </row>
        <row r="693">
          <cell r="B693">
            <v>69230</v>
          </cell>
          <cell r="C693" t="str">
            <v>Anguilla &amp; Prickly Pear Catamaran Cruise</v>
          </cell>
          <cell r="D693">
            <v>69230</v>
          </cell>
        </row>
        <row r="694">
          <cell r="B694">
            <v>69183</v>
          </cell>
          <cell r="C694" t="str">
            <v>Wonders of St. Maarten Sightseeing Island Tour</v>
          </cell>
          <cell r="D694">
            <v>69183</v>
          </cell>
        </row>
        <row r="695">
          <cell r="B695">
            <v>69286</v>
          </cell>
          <cell r="C695" t="str">
            <v>Sightseeing Plane Experience at Orient Bay</v>
          </cell>
          <cell r="D695">
            <v>69286</v>
          </cell>
        </row>
        <row r="696">
          <cell r="B696">
            <v>69356</v>
          </cell>
          <cell r="C696" t="str">
            <v>Pelican Beach Kayaking and Snorkeling Experience</v>
          </cell>
          <cell r="D696">
            <v>69356</v>
          </cell>
        </row>
        <row r="697">
          <cell r="B697">
            <v>69390</v>
          </cell>
          <cell r="C697" t="str">
            <v>Kayaking on the Simpson Bay Lagoon</v>
          </cell>
          <cell r="D697">
            <v>69390</v>
          </cell>
        </row>
        <row r="698">
          <cell r="B698">
            <v>69371</v>
          </cell>
          <cell r="C698" t="str">
            <v>Philipsburg Historical Bicycle Tour</v>
          </cell>
          <cell r="D698">
            <v>69371</v>
          </cell>
        </row>
        <row r="699">
          <cell r="B699">
            <v>69259</v>
          </cell>
          <cell r="C699" t="str">
            <v>Catamaran Cruise to Shoal Bay Anguilla</v>
          </cell>
          <cell r="D699">
            <v>69259</v>
          </cell>
        </row>
        <row r="700">
          <cell r="B700">
            <v>69278</v>
          </cell>
          <cell r="C700" t="str">
            <v>Discover Scuba Diving</v>
          </cell>
          <cell r="D700">
            <v>69278</v>
          </cell>
        </row>
        <row r="701">
          <cell r="B701">
            <v>69189</v>
          </cell>
          <cell r="C701" t="str">
            <v>Divi Bay Beach Break</v>
          </cell>
          <cell r="D701">
            <v>69189</v>
          </cell>
        </row>
        <row r="702">
          <cell r="B702">
            <v>69258</v>
          </cell>
          <cell r="C702" t="str">
            <v>Saba Sightseeing and Hiking Tour</v>
          </cell>
          <cell r="D702">
            <v>69258</v>
          </cell>
        </row>
        <row r="703">
          <cell r="B703">
            <v>74486</v>
          </cell>
          <cell r="C703" t="str">
            <v>Sunset Luxury Catamaran Cruise to Long Bay</v>
          </cell>
          <cell r="D703">
            <v>74486</v>
          </cell>
        </row>
        <row r="704">
          <cell r="B704">
            <v>82726</v>
          </cell>
          <cell r="C704" t="str">
            <v>Cruise Port See St. Maarten Sky Explorer</v>
          </cell>
          <cell r="D704">
            <v>82726</v>
          </cell>
        </row>
        <row r="705">
          <cell r="B705">
            <v>82728</v>
          </cell>
          <cell r="C705" t="str">
            <v>Cruise Port See St. Maarten Sky Explorer and Schooner Ride</v>
          </cell>
          <cell r="D705">
            <v>82728</v>
          </cell>
        </row>
        <row r="706">
          <cell r="B706">
            <v>82723</v>
          </cell>
          <cell r="C706" t="str">
            <v>Cruise Port See St. Maarten Sky Explorer and Zipling Experience</v>
          </cell>
          <cell r="D706">
            <v>82723</v>
          </cell>
        </row>
        <row r="707">
          <cell r="B707">
            <v>82722</v>
          </cell>
          <cell r="C707" t="str">
            <v>Cruise Port Ultimate Sentry Hill Adventure</v>
          </cell>
          <cell r="D707">
            <v>82722</v>
          </cell>
        </row>
        <row r="708">
          <cell r="B708">
            <v>82730</v>
          </cell>
          <cell r="C708" t="str">
            <v>Cruise Port Wonders of Sentry Hill Ziplining Experience</v>
          </cell>
          <cell r="D708">
            <v>82730</v>
          </cell>
        </row>
        <row r="709">
          <cell r="B709">
            <v>82725</v>
          </cell>
          <cell r="C709" t="str">
            <v>See St Maarten Sky Explorer</v>
          </cell>
          <cell r="D709">
            <v>82725</v>
          </cell>
        </row>
        <row r="710">
          <cell r="B710">
            <v>82729</v>
          </cell>
          <cell r="C710" t="str">
            <v>See St Maarten Sky Explorer and Schooner Ride</v>
          </cell>
          <cell r="D710">
            <v>82729</v>
          </cell>
        </row>
        <row r="711">
          <cell r="B711">
            <v>82724</v>
          </cell>
          <cell r="C711" t="str">
            <v>Wonders of Sentry Hill Ziplining Experience</v>
          </cell>
          <cell r="D711">
            <v>82724</v>
          </cell>
        </row>
        <row r="712">
          <cell r="B712">
            <v>82721</v>
          </cell>
          <cell r="C712" t="str">
            <v>See St Maarten Sky Explorer and Zipling Experience</v>
          </cell>
          <cell r="D712">
            <v>82721</v>
          </cell>
        </row>
        <row r="713">
          <cell r="B713">
            <v>82727</v>
          </cell>
          <cell r="C713" t="str">
            <v>Ultimate Sentry Hill Adventure</v>
          </cell>
          <cell r="D713">
            <v>82727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78"/>
  <sheetViews>
    <sheetView zoomScale="90" zoomScaleNormal="90" workbookViewId="0">
      <selection activeCell="I77" sqref="I77"/>
    </sheetView>
  </sheetViews>
  <sheetFormatPr defaultRowHeight="15" x14ac:dyDescent="0.25"/>
  <cols>
    <col min="1" max="1" width="27.42578125" customWidth="1"/>
    <col min="3" max="3" width="59" customWidth="1"/>
    <col min="4" max="4" width="9.42578125" customWidth="1"/>
    <col min="5" max="5" width="5.140625" hidden="1" customWidth="1"/>
    <col min="6" max="6" width="11.28515625" customWidth="1"/>
    <col min="7" max="7" width="14.5703125" style="8" hidden="1" customWidth="1"/>
    <col min="8" max="8" width="10.85546875" hidden="1" customWidth="1"/>
    <col min="9" max="9" width="50.5703125" customWidth="1"/>
    <col min="10" max="10" width="8.140625" style="1" customWidth="1"/>
    <col min="11" max="11" width="10.140625" style="1" bestFit="1" customWidth="1"/>
    <col min="12" max="12" width="12.7109375" customWidth="1"/>
    <col min="14" max="14" width="46.42578125" customWidth="1"/>
  </cols>
  <sheetData>
    <row r="1" spans="1:14" x14ac:dyDescent="0.25">
      <c r="G1"/>
    </row>
    <row r="2" spans="1:14" ht="15.75" x14ac:dyDescent="0.25">
      <c r="A2" s="2" t="s">
        <v>0</v>
      </c>
      <c r="G2"/>
    </row>
    <row r="3" spans="1:14" x14ac:dyDescent="0.25">
      <c r="G3"/>
    </row>
    <row r="4" spans="1:14" ht="23.25" x14ac:dyDescent="0.25">
      <c r="A4" s="3" t="s">
        <v>1</v>
      </c>
      <c r="G4"/>
    </row>
    <row r="5" spans="1:14" x14ac:dyDescent="0.25">
      <c r="G5"/>
    </row>
    <row r="6" spans="1:14" ht="60" x14ac:dyDescent="0.25">
      <c r="A6" s="4" t="s">
        <v>2</v>
      </c>
      <c r="B6" s="4" t="s">
        <v>3</v>
      </c>
      <c r="C6" s="4" t="s">
        <v>4</v>
      </c>
      <c r="D6" s="4" t="s">
        <v>5</v>
      </c>
      <c r="E6" s="4"/>
      <c r="F6" s="4" t="s">
        <v>6</v>
      </c>
      <c r="G6" s="5" t="s">
        <v>7</v>
      </c>
      <c r="H6" s="5" t="s">
        <v>8</v>
      </c>
      <c r="I6" s="5" t="s">
        <v>9</v>
      </c>
      <c r="J6" s="6" t="s">
        <v>10</v>
      </c>
      <c r="K6" s="6" t="s">
        <v>11</v>
      </c>
      <c r="L6" s="5" t="s">
        <v>12</v>
      </c>
      <c r="M6" s="4" t="s">
        <v>3</v>
      </c>
    </row>
    <row r="7" spans="1:14" s="135" customFormat="1" x14ac:dyDescent="0.25">
      <c r="A7" s="113" t="s">
        <v>38</v>
      </c>
      <c r="B7" s="113">
        <v>87751</v>
      </c>
      <c r="C7" s="113" t="s">
        <v>39</v>
      </c>
      <c r="D7" s="113" t="s">
        <v>15</v>
      </c>
      <c r="E7" s="113"/>
      <c r="F7" s="113" t="s">
        <v>40</v>
      </c>
      <c r="G7" s="134"/>
      <c r="I7" s="135" t="s">
        <v>21</v>
      </c>
      <c r="J7" s="136">
        <v>58.5</v>
      </c>
      <c r="K7" s="137">
        <v>40.950000000000003</v>
      </c>
      <c r="L7" s="135" t="s">
        <v>18</v>
      </c>
      <c r="M7" s="113">
        <v>87751</v>
      </c>
      <c r="N7" s="135" t="s">
        <v>1756</v>
      </c>
    </row>
    <row r="8" spans="1:14" s="135" customFormat="1" x14ac:dyDescent="0.25">
      <c r="A8" s="113" t="s">
        <v>61</v>
      </c>
      <c r="B8" s="113">
        <v>69048</v>
      </c>
      <c r="C8" s="113" t="s">
        <v>62</v>
      </c>
      <c r="D8" s="113" t="s">
        <v>15</v>
      </c>
      <c r="E8" s="113"/>
      <c r="F8" s="113"/>
      <c r="G8" s="134"/>
      <c r="I8" s="135" t="s">
        <v>21</v>
      </c>
      <c r="J8" s="136">
        <v>58.5</v>
      </c>
      <c r="K8" s="136">
        <v>40.950000000000003</v>
      </c>
      <c r="L8" s="135" t="s">
        <v>18</v>
      </c>
      <c r="M8" s="113">
        <v>69048</v>
      </c>
      <c r="N8" s="135" t="s">
        <v>1757</v>
      </c>
    </row>
    <row r="9" spans="1:14" s="135" customFormat="1" x14ac:dyDescent="0.25">
      <c r="A9" s="113" t="s">
        <v>63</v>
      </c>
      <c r="B9" s="113">
        <v>84248</v>
      </c>
      <c r="C9" s="113" t="s">
        <v>64</v>
      </c>
      <c r="D9" s="113" t="s">
        <v>15</v>
      </c>
      <c r="E9" s="113"/>
      <c r="F9" s="113"/>
      <c r="G9" s="134"/>
      <c r="I9" s="135" t="s">
        <v>21</v>
      </c>
      <c r="J9" s="136">
        <v>58.5</v>
      </c>
      <c r="K9" s="136">
        <v>40.950000000000003</v>
      </c>
      <c r="L9" s="135" t="s">
        <v>18</v>
      </c>
      <c r="M9" s="113">
        <v>84248</v>
      </c>
      <c r="N9" s="135" t="s">
        <v>1756</v>
      </c>
    </row>
    <row r="10" spans="1:14" s="135" customFormat="1" x14ac:dyDescent="0.25">
      <c r="A10" s="113" t="s">
        <v>67</v>
      </c>
      <c r="B10" s="113">
        <v>70243</v>
      </c>
      <c r="C10" s="113" t="s">
        <v>68</v>
      </c>
      <c r="D10" s="113" t="s">
        <v>15</v>
      </c>
      <c r="E10" s="113"/>
      <c r="F10" s="113"/>
      <c r="G10" s="134"/>
      <c r="I10" s="135" t="s">
        <v>21</v>
      </c>
      <c r="J10" s="136">
        <v>58.5</v>
      </c>
      <c r="K10" s="136">
        <v>40.950000000000003</v>
      </c>
      <c r="L10" s="135" t="s">
        <v>18</v>
      </c>
      <c r="M10" s="113">
        <v>70243</v>
      </c>
      <c r="N10" s="135" t="s">
        <v>1757</v>
      </c>
    </row>
    <row r="11" spans="1:14" s="135" customFormat="1" x14ac:dyDescent="0.25">
      <c r="A11" s="113" t="s">
        <v>65</v>
      </c>
      <c r="B11" s="113">
        <v>69062</v>
      </c>
      <c r="C11" s="113" t="s">
        <v>66</v>
      </c>
      <c r="D11" s="113" t="s">
        <v>15</v>
      </c>
      <c r="E11" s="113"/>
      <c r="F11" s="113"/>
      <c r="G11" s="134"/>
      <c r="I11" s="135" t="s">
        <v>21</v>
      </c>
      <c r="J11" s="136">
        <v>58.5</v>
      </c>
      <c r="K11" s="136">
        <v>40.950000000000003</v>
      </c>
      <c r="L11" s="135" t="s">
        <v>18</v>
      </c>
      <c r="M11" s="113">
        <v>69062</v>
      </c>
      <c r="N11" s="135" t="s">
        <v>1756</v>
      </c>
    </row>
    <row r="12" spans="1:14" s="135" customFormat="1" x14ac:dyDescent="0.25">
      <c r="A12" s="113" t="s">
        <v>100</v>
      </c>
      <c r="B12" s="113">
        <v>68919</v>
      </c>
      <c r="C12" s="113" t="s">
        <v>101</v>
      </c>
      <c r="D12" s="113" t="s">
        <v>15</v>
      </c>
      <c r="E12" s="113"/>
      <c r="F12" s="113"/>
      <c r="G12" s="134"/>
      <c r="I12" s="135" t="s">
        <v>21</v>
      </c>
      <c r="J12" s="136">
        <v>58.5</v>
      </c>
      <c r="K12" s="136">
        <v>40.950000000000003</v>
      </c>
      <c r="L12" s="135" t="s">
        <v>18</v>
      </c>
      <c r="M12" s="113">
        <v>68919</v>
      </c>
      <c r="N12" s="135" t="s">
        <v>1757</v>
      </c>
    </row>
    <row r="13" spans="1:14" s="135" customFormat="1" x14ac:dyDescent="0.25">
      <c r="A13" s="113" t="s">
        <v>102</v>
      </c>
      <c r="B13" s="113">
        <v>92686</v>
      </c>
      <c r="C13" s="113" t="s">
        <v>103</v>
      </c>
      <c r="D13" s="113" t="s">
        <v>15</v>
      </c>
      <c r="E13" s="113"/>
      <c r="F13" s="113"/>
      <c r="G13" s="134"/>
      <c r="I13" s="135" t="s">
        <v>21</v>
      </c>
      <c r="J13" s="137">
        <v>58.5</v>
      </c>
      <c r="K13" s="137">
        <v>40.950000000000003</v>
      </c>
      <c r="L13" s="135" t="s">
        <v>18</v>
      </c>
      <c r="M13" s="113">
        <v>92686</v>
      </c>
      <c r="N13" s="135" t="s">
        <v>1756</v>
      </c>
    </row>
    <row r="14" spans="1:14" s="135" customFormat="1" x14ac:dyDescent="0.25">
      <c r="A14" s="113"/>
      <c r="B14" s="113"/>
      <c r="C14" s="113"/>
      <c r="D14" s="113"/>
      <c r="E14" s="113"/>
      <c r="F14" s="113"/>
      <c r="G14" s="134"/>
      <c r="J14" s="136"/>
      <c r="K14" s="137"/>
      <c r="M14" s="113"/>
    </row>
    <row r="15" spans="1:14" s="135" customFormat="1" x14ac:dyDescent="0.25">
      <c r="A15" s="113" t="s">
        <v>32</v>
      </c>
      <c r="B15" s="113">
        <v>79104</v>
      </c>
      <c r="C15" s="113" t="s">
        <v>33</v>
      </c>
      <c r="D15" s="113" t="s">
        <v>15</v>
      </c>
      <c r="E15" s="113"/>
      <c r="F15" s="113"/>
      <c r="G15" s="134"/>
      <c r="I15" s="135" t="s">
        <v>21</v>
      </c>
      <c r="J15" s="136">
        <v>73.86</v>
      </c>
      <c r="K15" s="137"/>
      <c r="L15" s="135" t="s">
        <v>18</v>
      </c>
      <c r="M15" s="113">
        <v>79104</v>
      </c>
      <c r="N15" s="135" t="s">
        <v>1758</v>
      </c>
    </row>
    <row r="16" spans="1:14" s="135" customFormat="1" x14ac:dyDescent="0.25">
      <c r="A16" s="113" t="s">
        <v>34</v>
      </c>
      <c r="B16" s="113">
        <v>70292</v>
      </c>
      <c r="C16" s="113" t="s">
        <v>35</v>
      </c>
      <c r="D16" s="113" t="s">
        <v>15</v>
      </c>
      <c r="E16" s="113"/>
      <c r="F16" s="113"/>
      <c r="G16" s="134"/>
      <c r="I16" s="135" t="s">
        <v>21</v>
      </c>
      <c r="J16" s="136">
        <v>73.86</v>
      </c>
      <c r="K16" s="137"/>
      <c r="L16" s="135" t="s">
        <v>18</v>
      </c>
      <c r="M16" s="113">
        <v>70292</v>
      </c>
      <c r="N16" s="135" t="s">
        <v>1759</v>
      </c>
    </row>
    <row r="17" spans="1:14" s="135" customFormat="1" x14ac:dyDescent="0.25">
      <c r="A17" s="113" t="s">
        <v>52</v>
      </c>
      <c r="B17" s="113">
        <v>84243</v>
      </c>
      <c r="C17" s="113" t="s">
        <v>53</v>
      </c>
      <c r="D17" s="113" t="s">
        <v>15</v>
      </c>
      <c r="E17" s="113"/>
      <c r="F17" s="113"/>
      <c r="G17" s="134"/>
      <c r="I17" s="135" t="s">
        <v>21</v>
      </c>
      <c r="J17" s="137">
        <v>73.86</v>
      </c>
      <c r="K17" s="137">
        <v>51.71</v>
      </c>
      <c r="L17" s="135" t="s">
        <v>18</v>
      </c>
      <c r="M17" s="113">
        <v>84243</v>
      </c>
      <c r="N17" s="135" t="s">
        <v>1760</v>
      </c>
    </row>
    <row r="18" spans="1:14" s="135" customFormat="1" x14ac:dyDescent="0.25">
      <c r="A18" s="113" t="s">
        <v>86</v>
      </c>
      <c r="B18" s="113">
        <v>68979</v>
      </c>
      <c r="C18" s="113" t="s">
        <v>87</v>
      </c>
      <c r="D18" s="113" t="s">
        <v>15</v>
      </c>
      <c r="E18" s="113"/>
      <c r="F18" s="113"/>
      <c r="G18" s="134"/>
      <c r="I18" s="135" t="s">
        <v>21</v>
      </c>
      <c r="J18" s="136">
        <v>73.86</v>
      </c>
      <c r="K18" s="137">
        <v>51.71</v>
      </c>
      <c r="L18" s="135" t="s">
        <v>18</v>
      </c>
      <c r="M18" s="113">
        <v>68979</v>
      </c>
      <c r="N18" s="135" t="s">
        <v>1759</v>
      </c>
    </row>
    <row r="19" spans="1:14" s="135" customFormat="1" x14ac:dyDescent="0.25">
      <c r="A19" s="113"/>
      <c r="B19" s="113"/>
      <c r="C19" s="113"/>
      <c r="D19" s="113"/>
      <c r="E19" s="113"/>
      <c r="F19" s="113"/>
      <c r="G19" s="134"/>
      <c r="J19" s="137"/>
      <c r="K19" s="137"/>
      <c r="M19" s="113"/>
    </row>
    <row r="20" spans="1:14" s="135" customFormat="1" x14ac:dyDescent="0.25">
      <c r="A20" s="113" t="s">
        <v>96</v>
      </c>
      <c r="B20" s="113">
        <v>69153</v>
      </c>
      <c r="C20" s="113" t="s">
        <v>97</v>
      </c>
      <c r="D20" s="113" t="s">
        <v>15</v>
      </c>
      <c r="E20" s="113"/>
      <c r="F20" s="113"/>
      <c r="G20" s="134"/>
      <c r="I20" s="135" t="s">
        <v>21</v>
      </c>
      <c r="J20" s="136">
        <v>88.05</v>
      </c>
      <c r="K20" s="136">
        <v>61.64</v>
      </c>
      <c r="L20" s="135" t="s">
        <v>18</v>
      </c>
      <c r="M20" s="113">
        <v>69153</v>
      </c>
      <c r="N20" s="135" t="s">
        <v>1761</v>
      </c>
    </row>
    <row r="21" spans="1:14" s="135" customFormat="1" x14ac:dyDescent="0.25">
      <c r="A21" s="113" t="s">
        <v>98</v>
      </c>
      <c r="B21" s="113">
        <v>69116</v>
      </c>
      <c r="C21" s="113" t="s">
        <v>99</v>
      </c>
      <c r="D21" s="113" t="s">
        <v>15</v>
      </c>
      <c r="E21" s="113"/>
      <c r="F21" s="113"/>
      <c r="G21" s="134"/>
      <c r="I21" s="135" t="s">
        <v>21</v>
      </c>
      <c r="J21" s="136">
        <v>76.23</v>
      </c>
      <c r="K21" s="136">
        <v>53.36</v>
      </c>
      <c r="L21" s="135" t="s">
        <v>18</v>
      </c>
      <c r="M21" s="113">
        <v>69116</v>
      </c>
      <c r="N21" s="135" t="s">
        <v>1762</v>
      </c>
    </row>
    <row r="22" spans="1:14" s="135" customFormat="1" x14ac:dyDescent="0.25">
      <c r="A22" s="113" t="s">
        <v>28</v>
      </c>
      <c r="B22" s="113">
        <v>68959</v>
      </c>
      <c r="C22" s="113" t="s">
        <v>29</v>
      </c>
      <c r="D22" s="113" t="s">
        <v>15</v>
      </c>
      <c r="E22" s="113"/>
      <c r="F22" s="113"/>
      <c r="G22" s="134"/>
      <c r="I22" s="135" t="s">
        <v>21</v>
      </c>
      <c r="J22" s="136">
        <v>88.05</v>
      </c>
      <c r="K22" s="136">
        <v>61.64</v>
      </c>
      <c r="L22" s="135" t="s">
        <v>18</v>
      </c>
      <c r="M22" s="113">
        <v>68959</v>
      </c>
      <c r="N22" s="135" t="s">
        <v>1761</v>
      </c>
    </row>
    <row r="23" spans="1:14" s="135" customFormat="1" x14ac:dyDescent="0.25">
      <c r="A23" s="113" t="s">
        <v>30</v>
      </c>
      <c r="B23" s="113">
        <v>68994</v>
      </c>
      <c r="C23" s="113" t="s">
        <v>31</v>
      </c>
      <c r="D23" s="113" t="s">
        <v>15</v>
      </c>
      <c r="E23" s="113"/>
      <c r="F23" s="113"/>
      <c r="G23" s="134"/>
      <c r="I23" s="135" t="s">
        <v>21</v>
      </c>
      <c r="J23" s="136">
        <v>88.05</v>
      </c>
      <c r="K23" s="136">
        <v>61.64</v>
      </c>
      <c r="L23" s="135" t="s">
        <v>18</v>
      </c>
      <c r="M23" s="113">
        <v>68994</v>
      </c>
      <c r="N23" s="135" t="s">
        <v>1763</v>
      </c>
    </row>
    <row r="24" spans="1:14" s="135" customFormat="1" x14ac:dyDescent="0.25">
      <c r="A24" s="113"/>
      <c r="B24" s="113"/>
      <c r="C24" s="113"/>
      <c r="D24" s="113"/>
      <c r="E24" s="113"/>
      <c r="F24" s="113"/>
      <c r="G24" s="134"/>
      <c r="J24" s="136"/>
      <c r="K24" s="136"/>
      <c r="M24" s="113"/>
    </row>
    <row r="25" spans="1:14" s="135" customFormat="1" x14ac:dyDescent="0.25">
      <c r="A25" s="113" t="s">
        <v>90</v>
      </c>
      <c r="B25" s="113">
        <v>70245</v>
      </c>
      <c r="C25" s="113" t="s">
        <v>91</v>
      </c>
      <c r="D25" s="113" t="s">
        <v>15</v>
      </c>
      <c r="E25" s="113"/>
      <c r="F25" s="113"/>
      <c r="G25" s="134"/>
      <c r="I25" s="135" t="s">
        <v>21</v>
      </c>
      <c r="J25" s="137">
        <v>92.181818181818173</v>
      </c>
      <c r="K25" s="137">
        <v>64.53</v>
      </c>
      <c r="L25" s="135" t="s">
        <v>18</v>
      </c>
      <c r="M25" s="113">
        <v>70245</v>
      </c>
      <c r="N25" s="135" t="s">
        <v>1764</v>
      </c>
    </row>
    <row r="26" spans="1:14" s="135" customFormat="1" x14ac:dyDescent="0.25">
      <c r="A26" s="113" t="s">
        <v>92</v>
      </c>
      <c r="B26" s="113">
        <v>74627</v>
      </c>
      <c r="C26" s="113" t="s">
        <v>93</v>
      </c>
      <c r="D26" s="113" t="s">
        <v>15</v>
      </c>
      <c r="E26" s="113"/>
      <c r="F26" s="113"/>
      <c r="G26" s="134"/>
      <c r="I26" s="135" t="s">
        <v>21</v>
      </c>
      <c r="J26" s="137">
        <v>92.181818181818173</v>
      </c>
      <c r="K26" s="137">
        <v>64.53</v>
      </c>
      <c r="L26" s="135" t="s">
        <v>18</v>
      </c>
      <c r="M26" s="113">
        <v>74627</v>
      </c>
      <c r="N26" s="135" t="s">
        <v>1764</v>
      </c>
    </row>
    <row r="27" spans="1:14" s="135" customFormat="1" x14ac:dyDescent="0.25">
      <c r="A27" s="113" t="s">
        <v>46</v>
      </c>
      <c r="B27" s="113">
        <v>69077</v>
      </c>
      <c r="C27" s="113" t="s">
        <v>47</v>
      </c>
      <c r="D27" s="113" t="s">
        <v>15</v>
      </c>
      <c r="E27" s="113"/>
      <c r="F27" s="113"/>
      <c r="G27" s="134"/>
      <c r="I27" s="135" t="s">
        <v>21</v>
      </c>
      <c r="J27" s="137">
        <v>92.18</v>
      </c>
      <c r="K27" s="137">
        <v>64.53</v>
      </c>
      <c r="L27" s="135" t="s">
        <v>18</v>
      </c>
      <c r="M27" s="113">
        <v>69077</v>
      </c>
      <c r="N27" s="135" t="s">
        <v>1764</v>
      </c>
    </row>
    <row r="28" spans="1:14" s="135" customFormat="1" x14ac:dyDescent="0.25">
      <c r="A28" s="113"/>
      <c r="B28" s="113"/>
      <c r="C28" s="113"/>
      <c r="D28" s="113"/>
      <c r="E28" s="113"/>
      <c r="F28" s="113"/>
      <c r="G28" s="134"/>
      <c r="J28" s="136"/>
      <c r="K28" s="136"/>
      <c r="M28" s="113"/>
    </row>
    <row r="29" spans="1:14" s="135" customFormat="1" x14ac:dyDescent="0.25">
      <c r="A29" s="113" t="s">
        <v>78</v>
      </c>
      <c r="B29" s="113">
        <v>69061</v>
      </c>
      <c r="C29" s="113" t="s">
        <v>79</v>
      </c>
      <c r="D29" s="113" t="s">
        <v>15</v>
      </c>
      <c r="E29" s="113"/>
      <c r="F29" s="113"/>
      <c r="G29" s="134"/>
      <c r="I29" s="135" t="s">
        <v>21</v>
      </c>
      <c r="J29" s="136">
        <v>88.05</v>
      </c>
      <c r="K29" s="136">
        <v>61.64</v>
      </c>
      <c r="L29" s="135" t="s">
        <v>18</v>
      </c>
      <c r="M29" s="113">
        <v>69061</v>
      </c>
      <c r="N29" s="135" t="s">
        <v>1761</v>
      </c>
    </row>
    <row r="30" spans="1:14" s="135" customFormat="1" x14ac:dyDescent="0.25">
      <c r="A30" s="113" t="s">
        <v>80</v>
      </c>
      <c r="B30" s="113">
        <v>68935</v>
      </c>
      <c r="C30" s="113" t="s">
        <v>81</v>
      </c>
      <c r="D30" s="113" t="s">
        <v>15</v>
      </c>
      <c r="E30" s="113"/>
      <c r="F30" s="113"/>
      <c r="G30" s="134"/>
      <c r="I30" s="135" t="s">
        <v>21</v>
      </c>
      <c r="J30" s="136">
        <v>76.23</v>
      </c>
      <c r="K30" s="136">
        <v>53.36</v>
      </c>
      <c r="L30" s="135" t="s">
        <v>18</v>
      </c>
      <c r="M30" s="113">
        <v>68935</v>
      </c>
      <c r="N30" s="135" t="s">
        <v>1762</v>
      </c>
    </row>
    <row r="31" spans="1:14" s="135" customFormat="1" x14ac:dyDescent="0.25">
      <c r="A31" s="113" t="s">
        <v>94</v>
      </c>
      <c r="B31" s="113">
        <v>70321</v>
      </c>
      <c r="C31" s="113" t="s">
        <v>95</v>
      </c>
      <c r="D31" s="113" t="s">
        <v>15</v>
      </c>
      <c r="E31" s="113"/>
      <c r="F31" s="113"/>
      <c r="G31" s="134"/>
      <c r="I31" s="135" t="s">
        <v>21</v>
      </c>
      <c r="J31" s="136">
        <v>86.73</v>
      </c>
      <c r="K31" s="136">
        <v>60.71</v>
      </c>
      <c r="L31" s="135" t="s">
        <v>18</v>
      </c>
      <c r="M31" s="113">
        <v>70321</v>
      </c>
      <c r="N31" s="135" t="s">
        <v>1765</v>
      </c>
    </row>
    <row r="32" spans="1:14" s="135" customFormat="1" x14ac:dyDescent="0.25">
      <c r="A32" s="113"/>
      <c r="B32" s="113"/>
      <c r="C32" s="113"/>
      <c r="D32" s="113"/>
      <c r="E32" s="113"/>
      <c r="F32" s="113"/>
      <c r="G32" s="134"/>
      <c r="J32" s="136"/>
      <c r="K32" s="136"/>
      <c r="M32" s="113"/>
    </row>
    <row r="33" spans="1:14" s="135" customFormat="1" x14ac:dyDescent="0.25">
      <c r="A33" s="113" t="s">
        <v>488</v>
      </c>
      <c r="B33" s="113">
        <v>457686</v>
      </c>
      <c r="C33" s="113" t="s">
        <v>489</v>
      </c>
      <c r="D33" s="113" t="s">
        <v>15</v>
      </c>
      <c r="E33" s="113"/>
      <c r="F33" s="113"/>
      <c r="G33" s="134"/>
      <c r="I33" s="135" t="s">
        <v>21</v>
      </c>
      <c r="J33" s="137">
        <v>97.64</v>
      </c>
      <c r="K33" s="137">
        <v>68.349999999999994</v>
      </c>
      <c r="L33" s="135" t="s">
        <v>18</v>
      </c>
      <c r="M33" s="113">
        <v>457686</v>
      </c>
      <c r="N33" s="135" t="s">
        <v>1766</v>
      </c>
    </row>
    <row r="34" spans="1:14" s="135" customFormat="1" x14ac:dyDescent="0.25">
      <c r="A34" s="113" t="s">
        <v>490</v>
      </c>
      <c r="B34" s="113">
        <v>457685</v>
      </c>
      <c r="C34" s="113" t="s">
        <v>491</v>
      </c>
      <c r="D34" s="113" t="s">
        <v>15</v>
      </c>
      <c r="E34" s="113"/>
      <c r="F34" s="113"/>
      <c r="G34" s="134"/>
      <c r="I34" s="135" t="s">
        <v>21</v>
      </c>
      <c r="J34" s="137">
        <v>108.55</v>
      </c>
      <c r="K34" s="137">
        <v>75.98</v>
      </c>
      <c r="L34" s="135" t="s">
        <v>18</v>
      </c>
      <c r="M34" s="113">
        <v>457685</v>
      </c>
      <c r="N34" s="135" t="s">
        <v>1767</v>
      </c>
    </row>
    <row r="35" spans="1:14" s="135" customFormat="1" x14ac:dyDescent="0.25">
      <c r="A35" s="113" t="s">
        <v>44</v>
      </c>
      <c r="B35" s="113">
        <v>70723</v>
      </c>
      <c r="C35" s="113" t="s">
        <v>45</v>
      </c>
      <c r="D35" s="113" t="s">
        <v>15</v>
      </c>
      <c r="E35" s="113"/>
      <c r="F35" s="113"/>
      <c r="G35" s="134"/>
      <c r="I35" s="135" t="s">
        <v>21</v>
      </c>
      <c r="J35" s="137">
        <v>97.64</v>
      </c>
      <c r="K35" s="137">
        <v>68.349999999999994</v>
      </c>
      <c r="L35" s="135" t="s">
        <v>18</v>
      </c>
      <c r="M35" s="113">
        <v>70723</v>
      </c>
      <c r="N35" s="135" t="s">
        <v>1766</v>
      </c>
    </row>
    <row r="36" spans="1:14" s="135" customFormat="1" x14ac:dyDescent="0.25">
      <c r="A36" s="113"/>
      <c r="B36" s="113"/>
      <c r="C36" s="113"/>
      <c r="D36" s="113"/>
      <c r="E36" s="113"/>
      <c r="F36" s="113"/>
      <c r="G36" s="134"/>
      <c r="J36" s="137"/>
      <c r="K36" s="137"/>
      <c r="M36" s="113"/>
    </row>
    <row r="37" spans="1:14" s="135" customFormat="1" x14ac:dyDescent="0.25">
      <c r="A37" s="113" t="s">
        <v>22</v>
      </c>
      <c r="B37" s="113">
        <v>74230</v>
      </c>
      <c r="C37" s="113" t="s">
        <v>23</v>
      </c>
      <c r="D37" s="113" t="s">
        <v>15</v>
      </c>
      <c r="E37" s="113"/>
      <c r="F37" s="113"/>
      <c r="G37" s="134"/>
      <c r="I37" s="135" t="s">
        <v>21</v>
      </c>
      <c r="J37" s="137">
        <v>61.454545454545446</v>
      </c>
      <c r="K37" s="137">
        <v>47.3</v>
      </c>
      <c r="L37" s="135" t="s">
        <v>18</v>
      </c>
      <c r="M37" s="113">
        <v>74230</v>
      </c>
    </row>
    <row r="38" spans="1:14" s="135" customFormat="1" x14ac:dyDescent="0.25">
      <c r="A38" s="113" t="s">
        <v>1829</v>
      </c>
      <c r="B38" s="113">
        <v>1110264</v>
      </c>
      <c r="C38" s="113" t="s">
        <v>113</v>
      </c>
      <c r="D38" s="113" t="s">
        <v>15</v>
      </c>
      <c r="E38" s="113"/>
      <c r="F38" s="113"/>
      <c r="G38" s="134"/>
      <c r="I38" s="135" t="s">
        <v>21</v>
      </c>
      <c r="J38" s="137">
        <v>28.954545454545453</v>
      </c>
      <c r="K38" s="137">
        <v>23.045454545454543</v>
      </c>
      <c r="L38" s="135" t="s">
        <v>18</v>
      </c>
      <c r="M38" s="113">
        <v>1110264</v>
      </c>
    </row>
    <row r="39" spans="1:14" s="135" customFormat="1" x14ac:dyDescent="0.25">
      <c r="A39" s="113"/>
      <c r="B39" s="113"/>
      <c r="C39" s="113"/>
      <c r="D39" s="113"/>
      <c r="E39" s="113"/>
      <c r="F39" s="113"/>
      <c r="G39" s="134"/>
      <c r="J39" s="136"/>
      <c r="K39" s="136"/>
      <c r="M39" s="113"/>
    </row>
    <row r="40" spans="1:14" s="135" customFormat="1" x14ac:dyDescent="0.25">
      <c r="A40" s="113" t="s">
        <v>104</v>
      </c>
      <c r="B40" s="113">
        <v>70687</v>
      </c>
      <c r="C40" s="113" t="s">
        <v>105</v>
      </c>
      <c r="D40" s="113" t="s">
        <v>15</v>
      </c>
      <c r="E40" s="113"/>
      <c r="F40" s="113" t="s">
        <v>106</v>
      </c>
      <c r="G40" s="134" t="s">
        <v>107</v>
      </c>
      <c r="H40" s="135" t="s">
        <v>108</v>
      </c>
      <c r="I40" s="135" t="s">
        <v>21</v>
      </c>
      <c r="J40" s="137">
        <v>28.95</v>
      </c>
      <c r="K40" s="137">
        <v>23.05</v>
      </c>
      <c r="L40" s="135" t="s">
        <v>18</v>
      </c>
      <c r="M40" s="113">
        <v>70687</v>
      </c>
    </row>
    <row r="41" spans="1:14" s="18" customFormat="1" x14ac:dyDescent="0.25">
      <c r="A41" s="16" t="s">
        <v>104</v>
      </c>
      <c r="B41" s="16">
        <v>70687</v>
      </c>
      <c r="C41" s="16" t="s">
        <v>105</v>
      </c>
      <c r="D41" s="16" t="s">
        <v>15</v>
      </c>
      <c r="E41" s="16"/>
      <c r="F41" s="16" t="s">
        <v>106</v>
      </c>
      <c r="G41" s="17" t="s">
        <v>107</v>
      </c>
      <c r="H41" s="16" t="s">
        <v>109</v>
      </c>
      <c r="I41" s="18" t="s">
        <v>110</v>
      </c>
      <c r="J41" s="140">
        <v>13.64</v>
      </c>
      <c r="K41" s="40"/>
      <c r="L41" s="18" t="s">
        <v>18</v>
      </c>
      <c r="M41" s="16">
        <v>70687</v>
      </c>
    </row>
    <row r="42" spans="1:14" s="18" customFormat="1" x14ac:dyDescent="0.25">
      <c r="A42" s="16" t="s">
        <v>104</v>
      </c>
      <c r="B42" s="16">
        <v>70687</v>
      </c>
      <c r="C42" s="16" t="s">
        <v>105</v>
      </c>
      <c r="D42" s="16" t="s">
        <v>15</v>
      </c>
      <c r="E42" s="16"/>
      <c r="F42" s="16" t="s">
        <v>111</v>
      </c>
      <c r="G42" s="17" t="s">
        <v>107</v>
      </c>
      <c r="H42" s="16" t="s">
        <v>112</v>
      </c>
      <c r="I42" s="18" t="s">
        <v>77</v>
      </c>
      <c r="J42" s="140">
        <v>14</v>
      </c>
      <c r="K42" s="40"/>
      <c r="L42" s="18" t="s">
        <v>18</v>
      </c>
      <c r="M42" s="16">
        <v>70687</v>
      </c>
    </row>
    <row r="43" spans="1:14" s="18" customFormat="1" x14ac:dyDescent="0.25">
      <c r="A43" s="16" t="s">
        <v>104</v>
      </c>
      <c r="B43" s="16">
        <v>70687</v>
      </c>
      <c r="C43" s="16" t="s">
        <v>113</v>
      </c>
      <c r="D43" s="16" t="s">
        <v>15</v>
      </c>
      <c r="E43" s="16"/>
      <c r="F43" s="16" t="s">
        <v>40</v>
      </c>
      <c r="G43" s="17" t="s">
        <v>107</v>
      </c>
      <c r="H43" s="16" t="s">
        <v>114</v>
      </c>
      <c r="I43" s="18" t="s">
        <v>77</v>
      </c>
      <c r="J43" s="140">
        <v>37</v>
      </c>
      <c r="K43" s="40"/>
      <c r="L43" s="18" t="s">
        <v>18</v>
      </c>
      <c r="M43" s="16">
        <v>70687</v>
      </c>
    </row>
    <row r="44" spans="1:14" s="135" customFormat="1" x14ac:dyDescent="0.25">
      <c r="A44" s="113" t="s">
        <v>115</v>
      </c>
      <c r="B44" s="113">
        <v>70730</v>
      </c>
      <c r="C44" s="113" t="s">
        <v>113</v>
      </c>
      <c r="D44" s="113" t="s">
        <v>15</v>
      </c>
      <c r="E44" s="113"/>
      <c r="F44" s="113" t="s">
        <v>106</v>
      </c>
      <c r="G44" s="134" t="s">
        <v>107</v>
      </c>
      <c r="H44" s="113" t="s">
        <v>116</v>
      </c>
      <c r="I44" s="135" t="s">
        <v>21</v>
      </c>
      <c r="J44" s="136">
        <v>28.95</v>
      </c>
      <c r="K44" s="137">
        <v>23.05</v>
      </c>
      <c r="L44" s="135" t="s">
        <v>18</v>
      </c>
      <c r="M44" s="113">
        <v>70730</v>
      </c>
    </row>
    <row r="45" spans="1:14" s="18" customFormat="1" x14ac:dyDescent="0.25">
      <c r="A45" s="16" t="s">
        <v>115</v>
      </c>
      <c r="B45" s="16">
        <v>70730</v>
      </c>
      <c r="C45" s="16" t="s">
        <v>113</v>
      </c>
      <c r="D45" s="16" t="s">
        <v>15</v>
      </c>
      <c r="E45" s="16"/>
      <c r="F45" s="16" t="s">
        <v>106</v>
      </c>
      <c r="G45" s="17" t="s">
        <v>107</v>
      </c>
      <c r="H45" s="16" t="s">
        <v>117</v>
      </c>
      <c r="I45" s="18" t="s">
        <v>110</v>
      </c>
      <c r="J45" s="140">
        <v>13.64</v>
      </c>
      <c r="K45" s="40"/>
      <c r="L45" s="18" t="s">
        <v>18</v>
      </c>
      <c r="M45" s="16">
        <v>70730</v>
      </c>
    </row>
    <row r="46" spans="1:14" s="18" customFormat="1" x14ac:dyDescent="0.25">
      <c r="A46" s="16" t="s">
        <v>115</v>
      </c>
      <c r="B46" s="16">
        <v>70730</v>
      </c>
      <c r="C46" s="16" t="s">
        <v>113</v>
      </c>
      <c r="D46" s="16" t="s">
        <v>15</v>
      </c>
      <c r="E46" s="16"/>
      <c r="F46" s="16" t="s">
        <v>111</v>
      </c>
      <c r="G46" s="17" t="s">
        <v>107</v>
      </c>
      <c r="H46" s="16" t="s">
        <v>112</v>
      </c>
      <c r="I46" s="18" t="s">
        <v>77</v>
      </c>
      <c r="J46" s="140">
        <v>14</v>
      </c>
      <c r="K46" s="40"/>
      <c r="L46" s="18" t="s">
        <v>18</v>
      </c>
      <c r="M46" s="16">
        <v>70730</v>
      </c>
    </row>
    <row r="47" spans="1:14" s="18" customFormat="1" x14ac:dyDescent="0.25">
      <c r="A47" s="16" t="s">
        <v>115</v>
      </c>
      <c r="B47" s="16">
        <v>70730</v>
      </c>
      <c r="C47" s="16" t="s">
        <v>113</v>
      </c>
      <c r="D47" s="16" t="s">
        <v>15</v>
      </c>
      <c r="E47" s="16"/>
      <c r="F47" s="16" t="s">
        <v>40</v>
      </c>
      <c r="G47" s="17" t="s">
        <v>107</v>
      </c>
      <c r="H47" s="16" t="s">
        <v>114</v>
      </c>
      <c r="I47" s="18" t="s">
        <v>77</v>
      </c>
      <c r="J47" s="140">
        <v>37</v>
      </c>
      <c r="K47" s="40"/>
      <c r="L47" s="18" t="s">
        <v>18</v>
      </c>
      <c r="M47" s="16">
        <v>70730</v>
      </c>
    </row>
    <row r="48" spans="1:14" s="135" customFormat="1" x14ac:dyDescent="0.25">
      <c r="A48" s="113" t="s">
        <v>54</v>
      </c>
      <c r="B48" s="113">
        <v>74227</v>
      </c>
      <c r="C48" s="113" t="s">
        <v>55</v>
      </c>
      <c r="D48" s="113" t="s">
        <v>15</v>
      </c>
      <c r="E48" s="113"/>
      <c r="F48" s="113"/>
      <c r="G48" s="134"/>
      <c r="I48" s="135" t="s">
        <v>21</v>
      </c>
      <c r="J48" s="137">
        <v>50.18</v>
      </c>
      <c r="K48" s="137">
        <v>35.130000000000003</v>
      </c>
      <c r="L48" s="135" t="s">
        <v>18</v>
      </c>
      <c r="M48" s="113">
        <v>74227</v>
      </c>
    </row>
    <row r="49" spans="1:14" s="135" customFormat="1" x14ac:dyDescent="0.25">
      <c r="A49" s="113" t="s">
        <v>1399</v>
      </c>
      <c r="B49" s="113">
        <v>79110</v>
      </c>
      <c r="C49" s="113" t="s">
        <v>56</v>
      </c>
      <c r="D49" s="113" t="s">
        <v>15</v>
      </c>
      <c r="E49" s="113"/>
      <c r="F49" s="113"/>
      <c r="G49" s="134"/>
      <c r="I49" s="135" t="s">
        <v>21</v>
      </c>
      <c r="J49" s="137">
        <v>64.73</v>
      </c>
      <c r="K49" s="137">
        <v>45.31</v>
      </c>
      <c r="L49" s="135" t="s">
        <v>18</v>
      </c>
      <c r="M49" s="113">
        <v>74608</v>
      </c>
    </row>
    <row r="50" spans="1:14" s="135" customFormat="1" x14ac:dyDescent="0.25">
      <c r="A50" s="113" t="s">
        <v>26</v>
      </c>
      <c r="B50" s="113">
        <v>74224</v>
      </c>
      <c r="C50" s="113" t="s">
        <v>27</v>
      </c>
      <c r="D50" s="113" t="s">
        <v>15</v>
      </c>
      <c r="E50" s="113"/>
      <c r="F50" s="113"/>
      <c r="G50" s="134"/>
      <c r="I50" s="135" t="s">
        <v>21</v>
      </c>
      <c r="J50" s="137">
        <v>82.14</v>
      </c>
      <c r="K50" s="137">
        <v>57.5</v>
      </c>
      <c r="L50" s="135" t="s">
        <v>18</v>
      </c>
      <c r="M50" s="113">
        <v>74224</v>
      </c>
      <c r="N50" s="135" t="s">
        <v>1768</v>
      </c>
    </row>
    <row r="51" spans="1:14" s="135" customFormat="1" x14ac:dyDescent="0.25">
      <c r="A51" s="113" t="s">
        <v>88</v>
      </c>
      <c r="B51" s="113">
        <v>68937</v>
      </c>
      <c r="C51" s="113" t="s">
        <v>89</v>
      </c>
      <c r="D51" s="113" t="s">
        <v>15</v>
      </c>
      <c r="E51" s="113"/>
      <c r="F51" s="113"/>
      <c r="G51" s="134"/>
      <c r="I51" s="135" t="s">
        <v>21</v>
      </c>
      <c r="J51" s="137">
        <v>92.18</v>
      </c>
      <c r="K51" s="137">
        <v>64.53</v>
      </c>
      <c r="L51" s="135" t="s">
        <v>18</v>
      </c>
      <c r="M51" s="113">
        <v>68937</v>
      </c>
      <c r="N51" s="135" t="s">
        <v>1769</v>
      </c>
    </row>
    <row r="52" spans="1:14" s="135" customFormat="1" x14ac:dyDescent="0.25">
      <c r="A52" s="113" t="s">
        <v>57</v>
      </c>
      <c r="B52" s="113">
        <v>74223</v>
      </c>
      <c r="C52" s="113" t="s">
        <v>58</v>
      </c>
      <c r="D52" s="113" t="s">
        <v>15</v>
      </c>
      <c r="E52" s="113"/>
      <c r="F52" s="113" t="s">
        <v>59</v>
      </c>
      <c r="G52" s="134"/>
      <c r="I52" s="135" t="s">
        <v>21</v>
      </c>
      <c r="J52" s="137">
        <v>54.454545454545446</v>
      </c>
      <c r="K52" s="137">
        <v>38.118181818181817</v>
      </c>
      <c r="L52" s="135" t="s">
        <v>18</v>
      </c>
      <c r="M52" s="113">
        <v>74223</v>
      </c>
      <c r="N52" s="135" t="s">
        <v>1770</v>
      </c>
    </row>
    <row r="53" spans="1:14" s="135" customFormat="1" x14ac:dyDescent="0.25">
      <c r="A53" s="113" t="s">
        <v>57</v>
      </c>
      <c r="B53" s="113">
        <v>74223</v>
      </c>
      <c r="C53" s="113" t="s">
        <v>58</v>
      </c>
      <c r="D53" s="113" t="s">
        <v>15</v>
      </c>
      <c r="E53" s="113"/>
      <c r="F53" s="113" t="s">
        <v>60</v>
      </c>
      <c r="G53" s="134"/>
      <c r="I53" s="135" t="s">
        <v>21</v>
      </c>
      <c r="J53" s="137">
        <v>64.45</v>
      </c>
      <c r="K53" s="137">
        <v>45.12</v>
      </c>
      <c r="L53" s="135" t="s">
        <v>18</v>
      </c>
      <c r="M53" s="113">
        <v>74223</v>
      </c>
      <c r="N53" s="135" t="s">
        <v>1770</v>
      </c>
    </row>
    <row r="54" spans="1:14" s="135" customFormat="1" x14ac:dyDescent="0.25">
      <c r="A54" s="113"/>
      <c r="B54" s="113"/>
      <c r="C54" s="113"/>
      <c r="D54" s="113"/>
      <c r="E54" s="113"/>
      <c r="F54" s="113"/>
      <c r="G54" s="134"/>
      <c r="J54" s="137"/>
      <c r="K54" s="137"/>
      <c r="M54" s="113"/>
    </row>
    <row r="55" spans="1:14" s="135" customFormat="1" x14ac:dyDescent="0.25">
      <c r="A55" s="113"/>
      <c r="B55" s="113"/>
      <c r="C55" s="113"/>
      <c r="D55" s="113"/>
      <c r="E55" s="113"/>
      <c r="F55" s="113"/>
      <c r="G55" s="134"/>
      <c r="J55" s="137"/>
      <c r="K55" s="137"/>
      <c r="M55" s="113"/>
    </row>
    <row r="56" spans="1:14" s="135" customFormat="1" x14ac:dyDescent="0.25">
      <c r="A56" s="113" t="s">
        <v>24</v>
      </c>
      <c r="B56" s="113">
        <v>69145</v>
      </c>
      <c r="C56" s="113" t="s">
        <v>25</v>
      </c>
      <c r="D56" s="113" t="s">
        <v>15</v>
      </c>
      <c r="E56" s="113"/>
      <c r="F56" s="113"/>
      <c r="G56" s="134"/>
      <c r="I56" s="135" t="s">
        <v>21</v>
      </c>
      <c r="J56" s="136">
        <v>52.590909090909086</v>
      </c>
      <c r="K56" s="137">
        <v>36.818181818181813</v>
      </c>
      <c r="L56" s="135" t="s">
        <v>18</v>
      </c>
      <c r="M56" s="113">
        <v>69145</v>
      </c>
    </row>
    <row r="57" spans="1:14" s="135" customFormat="1" x14ac:dyDescent="0.25">
      <c r="A57" s="113" t="s">
        <v>19</v>
      </c>
      <c r="B57" s="113">
        <v>87388</v>
      </c>
      <c r="C57" s="113" t="s">
        <v>20</v>
      </c>
      <c r="D57" s="113" t="s">
        <v>15</v>
      </c>
      <c r="E57" s="113"/>
      <c r="F57" s="113"/>
      <c r="G57" s="134"/>
      <c r="I57" s="135" t="s">
        <v>21</v>
      </c>
      <c r="J57" s="136">
        <v>70.77</v>
      </c>
      <c r="K57" s="136">
        <v>56</v>
      </c>
      <c r="L57" s="135" t="s">
        <v>18</v>
      </c>
      <c r="M57" s="113">
        <v>87388</v>
      </c>
    </row>
    <row r="58" spans="1:14" s="135" customFormat="1" ht="18" customHeight="1" x14ac:dyDescent="0.25">
      <c r="A58" s="113" t="s">
        <v>42</v>
      </c>
      <c r="B58" s="113">
        <v>87750</v>
      </c>
      <c r="C58" s="113" t="s">
        <v>43</v>
      </c>
      <c r="D58" s="113" t="s">
        <v>15</v>
      </c>
      <c r="E58" s="113"/>
      <c r="F58" s="113"/>
      <c r="G58" s="134"/>
      <c r="I58" s="135" t="s">
        <v>21</v>
      </c>
      <c r="J58" s="136">
        <v>64.41</v>
      </c>
      <c r="K58" s="137"/>
      <c r="L58" s="135" t="s">
        <v>18</v>
      </c>
      <c r="M58" s="113">
        <v>87750</v>
      </c>
    </row>
    <row r="59" spans="1:14" s="135" customFormat="1" x14ac:dyDescent="0.25">
      <c r="A59" s="113" t="s">
        <v>69</v>
      </c>
      <c r="B59" s="113">
        <v>69132</v>
      </c>
      <c r="C59" s="113" t="s">
        <v>70</v>
      </c>
      <c r="D59" s="113" t="s">
        <v>15</v>
      </c>
      <c r="E59" s="113"/>
      <c r="F59" s="113" t="s">
        <v>1755</v>
      </c>
      <c r="G59" s="134"/>
      <c r="I59" s="135" t="s">
        <v>21</v>
      </c>
      <c r="J59" s="136">
        <v>48.18181818181818</v>
      </c>
      <c r="K59" s="136">
        <v>29.999999999999996</v>
      </c>
      <c r="L59" s="135" t="s">
        <v>18</v>
      </c>
      <c r="M59" s="113">
        <v>69132</v>
      </c>
    </row>
    <row r="60" spans="1:14" s="135" customFormat="1" x14ac:dyDescent="0.25">
      <c r="A60" s="113" t="s">
        <v>69</v>
      </c>
      <c r="B60" s="113">
        <v>69132</v>
      </c>
      <c r="C60" s="113" t="s">
        <v>70</v>
      </c>
      <c r="D60" s="113" t="s">
        <v>15</v>
      </c>
      <c r="E60" s="113"/>
      <c r="F60" s="113" t="s">
        <v>41</v>
      </c>
      <c r="G60" s="134"/>
      <c r="I60" s="135" t="s">
        <v>21</v>
      </c>
      <c r="J60" s="136">
        <v>48.18</v>
      </c>
      <c r="K60" s="136">
        <v>30</v>
      </c>
      <c r="L60" s="135" t="s">
        <v>18</v>
      </c>
      <c r="M60" s="113">
        <v>69132</v>
      </c>
    </row>
    <row r="61" spans="1:14" s="135" customFormat="1" x14ac:dyDescent="0.25">
      <c r="A61" s="113" t="s">
        <v>50</v>
      </c>
      <c r="B61" s="113">
        <v>74229</v>
      </c>
      <c r="C61" s="113" t="s">
        <v>51</v>
      </c>
      <c r="D61" s="113" t="s">
        <v>15</v>
      </c>
      <c r="E61" s="113"/>
      <c r="F61" s="113"/>
      <c r="G61" s="134"/>
      <c r="I61" s="135" t="s">
        <v>21</v>
      </c>
      <c r="J61" s="137">
        <v>11.36</v>
      </c>
      <c r="K61" s="137">
        <v>11.36</v>
      </c>
      <c r="L61" s="135" t="s">
        <v>18</v>
      </c>
      <c r="M61" s="113">
        <v>74229</v>
      </c>
    </row>
    <row r="62" spans="1:14" s="101" customFormat="1" x14ac:dyDescent="0.25">
      <c r="A62" s="100" t="s">
        <v>50</v>
      </c>
      <c r="B62" s="100">
        <v>74229</v>
      </c>
      <c r="C62" s="100" t="s">
        <v>51</v>
      </c>
      <c r="D62" s="100" t="s">
        <v>15</v>
      </c>
      <c r="E62" s="100"/>
      <c r="F62" s="100" t="s">
        <v>121</v>
      </c>
      <c r="G62" s="141"/>
      <c r="I62" s="101" t="s">
        <v>71</v>
      </c>
      <c r="J62" s="142">
        <v>25</v>
      </c>
      <c r="K62" s="142">
        <v>25</v>
      </c>
      <c r="L62" s="101" t="s">
        <v>18</v>
      </c>
      <c r="M62" s="100">
        <v>74229</v>
      </c>
    </row>
    <row r="63" spans="1:14" s="101" customFormat="1" x14ac:dyDescent="0.25">
      <c r="A63" s="100" t="s">
        <v>50</v>
      </c>
      <c r="B63" s="100">
        <v>74229</v>
      </c>
      <c r="C63" s="100" t="s">
        <v>51</v>
      </c>
      <c r="D63" s="100" t="s">
        <v>15</v>
      </c>
      <c r="E63" s="100"/>
      <c r="F63" s="100" t="s">
        <v>122</v>
      </c>
      <c r="G63" s="141"/>
      <c r="I63" s="101" t="s">
        <v>71</v>
      </c>
      <c r="J63" s="142">
        <v>25</v>
      </c>
      <c r="K63" s="142">
        <v>25</v>
      </c>
      <c r="L63" s="101" t="s">
        <v>18</v>
      </c>
      <c r="M63" s="100">
        <v>74229</v>
      </c>
    </row>
    <row r="64" spans="1:14" s="101" customFormat="1" x14ac:dyDescent="0.25">
      <c r="A64" s="100" t="s">
        <v>50</v>
      </c>
      <c r="B64" s="100">
        <v>74229</v>
      </c>
      <c r="C64" s="100" t="s">
        <v>51</v>
      </c>
      <c r="D64" s="100" t="s">
        <v>15</v>
      </c>
      <c r="E64" s="100"/>
      <c r="F64" s="100" t="s">
        <v>123</v>
      </c>
      <c r="G64" s="141"/>
      <c r="I64" s="101" t="s">
        <v>71</v>
      </c>
      <c r="J64" s="142">
        <v>35</v>
      </c>
      <c r="K64" s="142">
        <v>35</v>
      </c>
      <c r="L64" s="101" t="s">
        <v>18</v>
      </c>
      <c r="M64" s="100">
        <v>74229</v>
      </c>
      <c r="N64" s="101" t="s">
        <v>1594</v>
      </c>
    </row>
    <row r="65" spans="1:13" s="135" customFormat="1" x14ac:dyDescent="0.25">
      <c r="A65" s="113"/>
      <c r="B65" s="113"/>
      <c r="C65" s="113"/>
      <c r="D65" s="113"/>
      <c r="E65" s="113"/>
      <c r="F65" s="113"/>
      <c r="G65" s="134"/>
      <c r="J65" s="137"/>
      <c r="K65" s="137"/>
      <c r="M65" s="113"/>
    </row>
    <row r="66" spans="1:13" s="135" customFormat="1" x14ac:dyDescent="0.25">
      <c r="A66" s="113" t="s">
        <v>486</v>
      </c>
      <c r="B66" s="113">
        <v>547739</v>
      </c>
      <c r="C66" s="113" t="s">
        <v>487</v>
      </c>
      <c r="D66" s="113" t="s">
        <v>15</v>
      </c>
      <c r="E66" s="113"/>
      <c r="F66" s="113"/>
      <c r="G66" s="134"/>
      <c r="H66" s="143"/>
      <c r="I66" s="135" t="s">
        <v>21</v>
      </c>
      <c r="J66" s="144">
        <v>36.64</v>
      </c>
      <c r="K66" s="144">
        <v>26.18</v>
      </c>
      <c r="L66" s="143" t="s">
        <v>18</v>
      </c>
      <c r="M66" s="113">
        <v>547739</v>
      </c>
    </row>
    <row r="67" spans="1:13" s="135" customFormat="1" x14ac:dyDescent="0.25">
      <c r="A67" s="113" t="s">
        <v>72</v>
      </c>
      <c r="B67" s="113">
        <v>70306</v>
      </c>
      <c r="C67" s="113" t="s">
        <v>73</v>
      </c>
      <c r="D67" s="113" t="s">
        <v>15</v>
      </c>
      <c r="E67" s="113"/>
      <c r="F67" s="113"/>
      <c r="G67" s="134"/>
      <c r="I67" s="135" t="s">
        <v>21</v>
      </c>
      <c r="J67" s="136">
        <v>69.090909090909079</v>
      </c>
      <c r="K67" s="136">
        <v>69.090909090909079</v>
      </c>
      <c r="L67" s="135" t="s">
        <v>18</v>
      </c>
      <c r="M67" s="113">
        <v>70306</v>
      </c>
    </row>
    <row r="68" spans="1:13" s="135" customFormat="1" x14ac:dyDescent="0.25">
      <c r="A68" s="113" t="s">
        <v>75</v>
      </c>
      <c r="B68" s="113">
        <v>70340</v>
      </c>
      <c r="C68" s="113" t="s">
        <v>76</v>
      </c>
      <c r="D68" s="113" t="s">
        <v>15</v>
      </c>
      <c r="E68" s="113"/>
      <c r="F68" s="113"/>
      <c r="G68" s="134"/>
      <c r="I68" s="135" t="s">
        <v>21</v>
      </c>
      <c r="J68" s="136">
        <v>69.090909090909079</v>
      </c>
      <c r="K68" s="136">
        <v>69.090909090909079</v>
      </c>
      <c r="L68" s="135" t="s">
        <v>18</v>
      </c>
      <c r="M68" s="113">
        <v>70340</v>
      </c>
    </row>
    <row r="69" spans="1:13" s="135" customFormat="1" x14ac:dyDescent="0.25">
      <c r="A69" s="113" t="s">
        <v>82</v>
      </c>
      <c r="B69" s="113">
        <v>70282</v>
      </c>
      <c r="C69" s="113" t="s">
        <v>83</v>
      </c>
      <c r="D69" s="113" t="s">
        <v>15</v>
      </c>
      <c r="E69" s="113"/>
      <c r="F69" s="113"/>
      <c r="G69" s="134"/>
      <c r="I69" s="135" t="s">
        <v>21</v>
      </c>
      <c r="J69" s="136">
        <v>52.72727272727272</v>
      </c>
      <c r="K69" s="137"/>
      <c r="L69" s="135" t="s">
        <v>18</v>
      </c>
      <c r="M69" s="113">
        <v>70282</v>
      </c>
    </row>
    <row r="70" spans="1:13" s="135" customFormat="1" x14ac:dyDescent="0.25">
      <c r="A70" s="113" t="s">
        <v>84</v>
      </c>
      <c r="B70" s="113">
        <v>70216</v>
      </c>
      <c r="C70" s="113" t="s">
        <v>85</v>
      </c>
      <c r="D70" s="113" t="s">
        <v>15</v>
      </c>
      <c r="E70" s="113"/>
      <c r="F70" s="113"/>
      <c r="G70" s="134"/>
      <c r="I70" s="135" t="s">
        <v>21</v>
      </c>
      <c r="J70" s="136">
        <v>52.72727272727272</v>
      </c>
      <c r="K70" s="137"/>
      <c r="L70" s="135" t="s">
        <v>18</v>
      </c>
      <c r="M70" s="113">
        <v>70216</v>
      </c>
    </row>
    <row r="71" spans="1:13" s="135" customFormat="1" x14ac:dyDescent="0.25">
      <c r="A71" s="113" t="s">
        <v>48</v>
      </c>
      <c r="B71" s="113">
        <v>70302</v>
      </c>
      <c r="C71" s="113" t="s">
        <v>49</v>
      </c>
      <c r="D71" s="113" t="s">
        <v>15</v>
      </c>
      <c r="E71" s="113"/>
      <c r="F71" s="113"/>
      <c r="G71" s="134"/>
      <c r="I71" s="135" t="s">
        <v>21</v>
      </c>
      <c r="J71" s="137">
        <v>24</v>
      </c>
      <c r="K71" s="137">
        <v>24</v>
      </c>
      <c r="L71" s="135" t="s">
        <v>18</v>
      </c>
      <c r="M71" s="113">
        <v>70302</v>
      </c>
    </row>
    <row r="72" spans="1:13" s="131" customFormat="1" ht="18" customHeight="1" x14ac:dyDescent="0.25">
      <c r="A72" s="112"/>
      <c r="B72" s="112"/>
      <c r="C72" s="112"/>
      <c r="D72" s="112"/>
      <c r="E72" s="112"/>
      <c r="F72" s="112"/>
      <c r="G72" s="130"/>
      <c r="J72" s="132"/>
      <c r="K72" s="133"/>
      <c r="M72" s="112"/>
    </row>
    <row r="73" spans="1:13" s="131" customFormat="1" x14ac:dyDescent="0.25">
      <c r="A73" s="112"/>
      <c r="B73" s="112"/>
      <c r="C73" s="112"/>
      <c r="D73" s="112"/>
      <c r="E73" s="112"/>
      <c r="F73" s="112"/>
      <c r="G73" s="130"/>
      <c r="J73" s="132"/>
      <c r="K73" s="133"/>
      <c r="M73" s="112"/>
    </row>
    <row r="74" spans="1:13" x14ac:dyDescent="0.25">
      <c r="A74" s="7" t="s">
        <v>13</v>
      </c>
      <c r="B74" s="7">
        <v>93224</v>
      </c>
      <c r="C74" s="7" t="s">
        <v>14</v>
      </c>
      <c r="D74" s="7" t="s">
        <v>15</v>
      </c>
      <c r="E74" s="7"/>
      <c r="F74" s="7"/>
      <c r="G74" s="8" t="s">
        <v>16</v>
      </c>
      <c r="I74" t="s">
        <v>17</v>
      </c>
      <c r="J74" s="9">
        <v>54</v>
      </c>
      <c r="K74" s="9">
        <v>26.73</v>
      </c>
      <c r="L74" t="s">
        <v>18</v>
      </c>
      <c r="M74" s="7">
        <v>93224</v>
      </c>
    </row>
    <row r="75" spans="1:13" s="128" customFormat="1" x14ac:dyDescent="0.25">
      <c r="A75" s="7"/>
      <c r="B75" s="7"/>
      <c r="C75" s="7"/>
      <c r="D75" s="7"/>
      <c r="E75" s="7"/>
      <c r="F75" s="7"/>
      <c r="G75" s="8"/>
      <c r="J75" s="9"/>
      <c r="K75" s="9"/>
      <c r="M75" s="7"/>
    </row>
    <row r="76" spans="1:13" x14ac:dyDescent="0.25">
      <c r="A76" s="23" t="s">
        <v>1807</v>
      </c>
      <c r="B76" s="23">
        <v>1001738</v>
      </c>
      <c r="C76" s="23" t="s">
        <v>1808</v>
      </c>
      <c r="D76" s="7"/>
      <c r="E76" s="7"/>
      <c r="F76" s="7" t="s">
        <v>602</v>
      </c>
      <c r="I76" t="s">
        <v>1849</v>
      </c>
      <c r="J76" s="1">
        <v>12</v>
      </c>
      <c r="K76" s="1">
        <v>12</v>
      </c>
      <c r="M76" s="7"/>
    </row>
    <row r="77" spans="1:13" s="156" customFormat="1" x14ac:dyDescent="0.25">
      <c r="A77" s="23" t="s">
        <v>1807</v>
      </c>
      <c r="B77" s="23">
        <v>1001738</v>
      </c>
      <c r="C77" s="23" t="s">
        <v>1808</v>
      </c>
      <c r="D77" s="7" t="s">
        <v>15</v>
      </c>
      <c r="E77" s="7"/>
      <c r="F77" s="7" t="s">
        <v>1774</v>
      </c>
      <c r="G77" s="8"/>
      <c r="I77" s="156" t="s">
        <v>1776</v>
      </c>
      <c r="J77" s="1">
        <v>15</v>
      </c>
      <c r="K77" s="1">
        <v>15</v>
      </c>
      <c r="M77" s="7"/>
    </row>
    <row r="78" spans="1:13" s="156" customFormat="1" x14ac:dyDescent="0.25">
      <c r="A78" s="23"/>
      <c r="B78" s="23"/>
      <c r="C78" s="23"/>
      <c r="D78" s="7"/>
      <c r="E78" s="7"/>
      <c r="F78" s="7"/>
      <c r="G78" s="8"/>
      <c r="J78" s="1"/>
      <c r="K78" s="1"/>
      <c r="M78" s="7"/>
    </row>
    <row r="79" spans="1:13" x14ac:dyDescent="0.25">
      <c r="A79" s="7" t="s">
        <v>118</v>
      </c>
      <c r="B79" s="7">
        <v>70085</v>
      </c>
      <c r="C79" s="7" t="s">
        <v>119</v>
      </c>
      <c r="D79" s="7" t="s">
        <v>15</v>
      </c>
      <c r="E79" s="7"/>
      <c r="F79" s="7"/>
      <c r="H79" s="7">
        <v>70085</v>
      </c>
      <c r="I79" t="s">
        <v>120</v>
      </c>
      <c r="J79" s="1">
        <f>75.82+13.64</f>
        <v>89.46</v>
      </c>
      <c r="K79" s="1">
        <f>75.82+8.91</f>
        <v>84.72999999999999</v>
      </c>
      <c r="L79" t="s">
        <v>18</v>
      </c>
      <c r="M79" s="7">
        <v>70085</v>
      </c>
    </row>
    <row r="80" spans="1:13" x14ac:dyDescent="0.25">
      <c r="A80" s="7" t="s">
        <v>118</v>
      </c>
      <c r="B80" s="7">
        <v>70085</v>
      </c>
      <c r="C80" s="7" t="s">
        <v>119</v>
      </c>
      <c r="D80" s="7" t="s">
        <v>15</v>
      </c>
      <c r="E80" s="7"/>
      <c r="F80" s="7" t="s">
        <v>121</v>
      </c>
      <c r="H80" s="7">
        <v>70085</v>
      </c>
      <c r="I80" t="s">
        <v>120</v>
      </c>
      <c r="J80" s="1">
        <v>6</v>
      </c>
      <c r="K80" s="1">
        <v>6</v>
      </c>
      <c r="L80" t="s">
        <v>18</v>
      </c>
      <c r="M80" s="7">
        <v>70085</v>
      </c>
    </row>
    <row r="81" spans="1:13" x14ac:dyDescent="0.25">
      <c r="A81" s="7" t="s">
        <v>118</v>
      </c>
      <c r="B81" s="7">
        <v>70085</v>
      </c>
      <c r="C81" s="7" t="s">
        <v>119</v>
      </c>
      <c r="D81" s="7" t="s">
        <v>15</v>
      </c>
      <c r="E81" s="7"/>
      <c r="F81" s="7" t="s">
        <v>122</v>
      </c>
      <c r="H81" s="7">
        <v>70085</v>
      </c>
      <c r="I81" t="s">
        <v>120</v>
      </c>
      <c r="J81" s="1">
        <v>15</v>
      </c>
      <c r="K81" s="1">
        <v>15</v>
      </c>
      <c r="L81" t="s">
        <v>18</v>
      </c>
      <c r="M81" s="7">
        <v>70085</v>
      </c>
    </row>
    <row r="82" spans="1:13" x14ac:dyDescent="0.25">
      <c r="A82" s="7" t="s">
        <v>118</v>
      </c>
      <c r="B82" s="7">
        <v>70085</v>
      </c>
      <c r="C82" s="7" t="s">
        <v>119</v>
      </c>
      <c r="D82" s="7" t="s">
        <v>15</v>
      </c>
      <c r="E82" s="7"/>
      <c r="F82" s="7" t="s">
        <v>123</v>
      </c>
      <c r="H82" s="7">
        <v>70085</v>
      </c>
      <c r="I82" t="s">
        <v>120</v>
      </c>
      <c r="J82" s="1">
        <v>15</v>
      </c>
      <c r="K82" s="1">
        <v>15</v>
      </c>
      <c r="L82" t="s">
        <v>18</v>
      </c>
      <c r="M82" s="7">
        <v>70085</v>
      </c>
    </row>
    <row r="83" spans="1:13" x14ac:dyDescent="0.25">
      <c r="A83" s="7" t="s">
        <v>118</v>
      </c>
      <c r="B83" s="7">
        <v>70085</v>
      </c>
      <c r="C83" s="7" t="s">
        <v>119</v>
      </c>
      <c r="D83" s="7" t="s">
        <v>15</v>
      </c>
      <c r="E83" s="7"/>
      <c r="F83" s="7" t="s">
        <v>59</v>
      </c>
      <c r="H83" s="7">
        <v>70085</v>
      </c>
      <c r="I83" t="s">
        <v>120</v>
      </c>
      <c r="J83" s="1">
        <v>20</v>
      </c>
      <c r="K83" s="1">
        <v>20</v>
      </c>
      <c r="L83" t="s">
        <v>18</v>
      </c>
      <c r="M83" s="7">
        <v>70085</v>
      </c>
    </row>
    <row r="84" spans="1:13" x14ac:dyDescent="0.25">
      <c r="A84" s="7" t="s">
        <v>118</v>
      </c>
      <c r="B84" s="7">
        <v>70085</v>
      </c>
      <c r="C84" s="7" t="s">
        <v>119</v>
      </c>
      <c r="D84" s="7" t="s">
        <v>15</v>
      </c>
      <c r="E84" s="7"/>
      <c r="F84" s="7" t="s">
        <v>124</v>
      </c>
      <c r="H84" s="7">
        <v>70085</v>
      </c>
      <c r="I84" t="s">
        <v>120</v>
      </c>
      <c r="J84" s="1">
        <v>20</v>
      </c>
      <c r="K84" s="1">
        <v>20</v>
      </c>
      <c r="L84" t="s">
        <v>18</v>
      </c>
      <c r="M84" s="7">
        <v>70085</v>
      </c>
    </row>
    <row r="85" spans="1:13" x14ac:dyDescent="0.25">
      <c r="A85" s="7" t="s">
        <v>118</v>
      </c>
      <c r="B85" s="7">
        <v>70085</v>
      </c>
      <c r="C85" s="7" t="s">
        <v>119</v>
      </c>
      <c r="D85" s="7" t="s">
        <v>15</v>
      </c>
      <c r="E85" s="7"/>
      <c r="F85" s="7" t="s">
        <v>125</v>
      </c>
      <c r="H85" s="7">
        <v>70085</v>
      </c>
      <c r="I85" t="s">
        <v>120</v>
      </c>
      <c r="J85" s="1">
        <v>20</v>
      </c>
      <c r="K85" s="1">
        <v>20</v>
      </c>
      <c r="L85" t="s">
        <v>18</v>
      </c>
      <c r="M85" s="7">
        <v>70085</v>
      </c>
    </row>
    <row r="86" spans="1:13" x14ac:dyDescent="0.25">
      <c r="A86" s="7" t="s">
        <v>118</v>
      </c>
      <c r="B86" s="7">
        <v>70085</v>
      </c>
      <c r="C86" s="7" t="s">
        <v>119</v>
      </c>
      <c r="D86" s="7" t="s">
        <v>15</v>
      </c>
      <c r="E86" s="7"/>
      <c r="F86" s="7" t="s">
        <v>40</v>
      </c>
      <c r="H86" s="7">
        <v>70085</v>
      </c>
      <c r="I86" t="s">
        <v>120</v>
      </c>
      <c r="J86" s="1">
        <v>25</v>
      </c>
      <c r="K86" s="1">
        <v>25</v>
      </c>
      <c r="L86" t="s">
        <v>18</v>
      </c>
      <c r="M86" s="7">
        <v>70085</v>
      </c>
    </row>
    <row r="87" spans="1:13" x14ac:dyDescent="0.25">
      <c r="A87" s="7" t="s">
        <v>118</v>
      </c>
      <c r="B87" s="7">
        <v>70085</v>
      </c>
      <c r="C87" s="7" t="s">
        <v>119</v>
      </c>
      <c r="D87" s="7" t="s">
        <v>15</v>
      </c>
      <c r="E87" s="7"/>
      <c r="F87" s="7" t="s">
        <v>111</v>
      </c>
      <c r="H87" s="7">
        <v>70085</v>
      </c>
      <c r="I87" t="s">
        <v>120</v>
      </c>
      <c r="J87" s="1">
        <v>30</v>
      </c>
      <c r="K87" s="1">
        <v>30</v>
      </c>
      <c r="L87" t="s">
        <v>18</v>
      </c>
      <c r="M87" s="7">
        <v>70085</v>
      </c>
    </row>
    <row r="88" spans="1:13" x14ac:dyDescent="0.25">
      <c r="A88" s="7" t="s">
        <v>126</v>
      </c>
      <c r="B88" s="7">
        <v>70103</v>
      </c>
      <c r="C88" s="7" t="s">
        <v>127</v>
      </c>
      <c r="D88" s="7" t="s">
        <v>15</v>
      </c>
      <c r="E88" s="7"/>
      <c r="F88" s="7"/>
      <c r="I88" t="s">
        <v>120</v>
      </c>
      <c r="J88" s="1">
        <v>59.45</v>
      </c>
      <c r="K88" s="1">
        <v>59.45</v>
      </c>
      <c r="L88" t="s">
        <v>18</v>
      </c>
      <c r="M88" s="7">
        <v>70103</v>
      </c>
    </row>
    <row r="89" spans="1:13" x14ac:dyDescent="0.25">
      <c r="A89" s="7" t="s">
        <v>126</v>
      </c>
      <c r="B89" s="7">
        <v>70103</v>
      </c>
      <c r="C89" s="7" t="s">
        <v>127</v>
      </c>
      <c r="D89" s="7" t="s">
        <v>15</v>
      </c>
      <c r="E89" s="7"/>
      <c r="F89" s="7" t="s">
        <v>121</v>
      </c>
      <c r="I89" t="s">
        <v>120</v>
      </c>
      <c r="J89" s="1">
        <v>6</v>
      </c>
      <c r="K89" s="1">
        <v>6</v>
      </c>
      <c r="L89" t="s">
        <v>18</v>
      </c>
      <c r="M89" s="7">
        <v>70103</v>
      </c>
    </row>
    <row r="90" spans="1:13" x14ac:dyDescent="0.25">
      <c r="A90" s="7" t="s">
        <v>126</v>
      </c>
      <c r="B90" s="7">
        <v>70103</v>
      </c>
      <c r="C90" s="7" t="s">
        <v>127</v>
      </c>
      <c r="D90" s="7" t="s">
        <v>15</v>
      </c>
      <c r="E90" s="7"/>
      <c r="F90" s="7" t="s">
        <v>122</v>
      </c>
      <c r="I90" t="s">
        <v>120</v>
      </c>
      <c r="J90" s="1">
        <v>15</v>
      </c>
      <c r="K90" s="1">
        <v>15</v>
      </c>
      <c r="L90" t="s">
        <v>18</v>
      </c>
      <c r="M90" s="7">
        <v>70103</v>
      </c>
    </row>
    <row r="91" spans="1:13" x14ac:dyDescent="0.25">
      <c r="A91" s="7" t="s">
        <v>126</v>
      </c>
      <c r="B91" s="7">
        <v>70103</v>
      </c>
      <c r="C91" s="7" t="s">
        <v>127</v>
      </c>
      <c r="D91" s="7" t="s">
        <v>15</v>
      </c>
      <c r="E91" s="7"/>
      <c r="F91" s="7" t="s">
        <v>123</v>
      </c>
      <c r="I91" t="s">
        <v>120</v>
      </c>
      <c r="J91" s="1">
        <v>15</v>
      </c>
      <c r="K91" s="1">
        <v>15</v>
      </c>
      <c r="L91" t="s">
        <v>18</v>
      </c>
      <c r="M91" s="7">
        <v>70103</v>
      </c>
    </row>
    <row r="92" spans="1:13" x14ac:dyDescent="0.25">
      <c r="A92" s="7" t="s">
        <v>126</v>
      </c>
      <c r="B92" s="7">
        <v>70103</v>
      </c>
      <c r="C92" s="7" t="s">
        <v>127</v>
      </c>
      <c r="D92" s="7" t="s">
        <v>15</v>
      </c>
      <c r="E92" s="7"/>
      <c r="F92" s="7" t="s">
        <v>59</v>
      </c>
      <c r="I92" t="s">
        <v>120</v>
      </c>
      <c r="J92" s="1">
        <v>20</v>
      </c>
      <c r="K92" s="1">
        <v>20</v>
      </c>
      <c r="L92" t="s">
        <v>18</v>
      </c>
      <c r="M92" s="7">
        <v>70103</v>
      </c>
    </row>
    <row r="93" spans="1:13" x14ac:dyDescent="0.25">
      <c r="A93" s="7" t="s">
        <v>126</v>
      </c>
      <c r="B93" s="7">
        <v>70103</v>
      </c>
      <c r="C93" s="7" t="s">
        <v>127</v>
      </c>
      <c r="D93" s="7" t="s">
        <v>15</v>
      </c>
      <c r="E93" s="7"/>
      <c r="F93" s="7" t="s">
        <v>124</v>
      </c>
      <c r="I93" t="s">
        <v>120</v>
      </c>
      <c r="J93" s="1">
        <v>20</v>
      </c>
      <c r="K93" s="1">
        <v>20</v>
      </c>
      <c r="L93" t="s">
        <v>18</v>
      </c>
      <c r="M93" s="7">
        <v>70103</v>
      </c>
    </row>
    <row r="94" spans="1:13" x14ac:dyDescent="0.25">
      <c r="A94" s="7" t="s">
        <v>126</v>
      </c>
      <c r="B94" s="7">
        <v>70103</v>
      </c>
      <c r="C94" s="7" t="s">
        <v>127</v>
      </c>
      <c r="D94" s="7" t="s">
        <v>15</v>
      </c>
      <c r="E94" s="7"/>
      <c r="F94" s="7" t="s">
        <v>125</v>
      </c>
      <c r="I94" t="s">
        <v>120</v>
      </c>
      <c r="J94" s="1">
        <v>20</v>
      </c>
      <c r="K94" s="1">
        <v>20</v>
      </c>
      <c r="L94" t="s">
        <v>18</v>
      </c>
      <c r="M94" s="7">
        <v>70103</v>
      </c>
    </row>
    <row r="95" spans="1:13" x14ac:dyDescent="0.25">
      <c r="A95" s="7" t="s">
        <v>126</v>
      </c>
      <c r="B95" s="7">
        <v>70103</v>
      </c>
      <c r="C95" s="7" t="s">
        <v>127</v>
      </c>
      <c r="D95" s="7" t="s">
        <v>15</v>
      </c>
      <c r="E95" s="7"/>
      <c r="F95" s="7" t="s">
        <v>40</v>
      </c>
      <c r="I95" t="s">
        <v>120</v>
      </c>
      <c r="J95" s="1">
        <v>25</v>
      </c>
      <c r="K95" s="1">
        <v>25</v>
      </c>
      <c r="L95" t="s">
        <v>18</v>
      </c>
      <c r="M95" s="7">
        <v>70103</v>
      </c>
    </row>
    <row r="96" spans="1:13" x14ac:dyDescent="0.25">
      <c r="A96" s="7" t="s">
        <v>126</v>
      </c>
      <c r="B96" s="7">
        <v>70103</v>
      </c>
      <c r="C96" s="7" t="s">
        <v>127</v>
      </c>
      <c r="D96" s="7" t="s">
        <v>15</v>
      </c>
      <c r="E96" s="7"/>
      <c r="F96" s="7" t="s">
        <v>111</v>
      </c>
      <c r="I96" t="s">
        <v>120</v>
      </c>
      <c r="J96" s="1">
        <v>30</v>
      </c>
      <c r="K96" s="1">
        <v>30</v>
      </c>
      <c r="L96" t="s">
        <v>18</v>
      </c>
      <c r="M96" s="7">
        <v>70103</v>
      </c>
    </row>
    <row r="97" spans="1:13" x14ac:dyDescent="0.25">
      <c r="A97" s="7" t="s">
        <v>128</v>
      </c>
      <c r="B97" s="7">
        <v>70181</v>
      </c>
      <c r="C97" s="7" t="s">
        <v>129</v>
      </c>
      <c r="D97" s="7" t="s">
        <v>15</v>
      </c>
      <c r="E97" s="7"/>
      <c r="F97" s="7"/>
      <c r="I97" t="s">
        <v>120</v>
      </c>
      <c r="J97" s="1">
        <f>108.55+13.64</f>
        <v>122.19</v>
      </c>
      <c r="K97" s="1">
        <f>75.82+8.91</f>
        <v>84.72999999999999</v>
      </c>
      <c r="L97" t="s">
        <v>18</v>
      </c>
      <c r="M97" s="7">
        <v>70181</v>
      </c>
    </row>
    <row r="98" spans="1:13" x14ac:dyDescent="0.25">
      <c r="A98" s="7" t="s">
        <v>128</v>
      </c>
      <c r="B98" s="7">
        <v>70181</v>
      </c>
      <c r="C98" s="7" t="s">
        <v>129</v>
      </c>
      <c r="D98" s="7" t="s">
        <v>15</v>
      </c>
      <c r="E98" s="7"/>
      <c r="F98" s="7" t="s">
        <v>121</v>
      </c>
      <c r="I98" t="s">
        <v>120</v>
      </c>
      <c r="J98" s="1">
        <v>6</v>
      </c>
      <c r="K98" s="1">
        <v>6</v>
      </c>
      <c r="L98" t="s">
        <v>18</v>
      </c>
      <c r="M98" s="7">
        <v>70181</v>
      </c>
    </row>
    <row r="99" spans="1:13" x14ac:dyDescent="0.25">
      <c r="A99" s="7" t="s">
        <v>128</v>
      </c>
      <c r="B99" s="7">
        <v>70181</v>
      </c>
      <c r="C99" s="7" t="s">
        <v>129</v>
      </c>
      <c r="D99" s="7" t="s">
        <v>15</v>
      </c>
      <c r="E99" s="7"/>
      <c r="F99" s="7" t="s">
        <v>122</v>
      </c>
      <c r="I99" t="s">
        <v>120</v>
      </c>
      <c r="J99" s="1">
        <v>15</v>
      </c>
      <c r="K99" s="1">
        <v>15</v>
      </c>
      <c r="L99" t="s">
        <v>18</v>
      </c>
      <c r="M99" s="7">
        <v>70181</v>
      </c>
    </row>
    <row r="100" spans="1:13" x14ac:dyDescent="0.25">
      <c r="A100" s="7" t="s">
        <v>128</v>
      </c>
      <c r="B100" s="7">
        <v>70181</v>
      </c>
      <c r="C100" s="7" t="s">
        <v>129</v>
      </c>
      <c r="D100" s="7" t="s">
        <v>15</v>
      </c>
      <c r="E100" s="7"/>
      <c r="F100" s="7" t="s">
        <v>123</v>
      </c>
      <c r="I100" t="s">
        <v>120</v>
      </c>
      <c r="J100" s="1">
        <v>15</v>
      </c>
      <c r="K100" s="1">
        <v>15</v>
      </c>
      <c r="L100" t="s">
        <v>18</v>
      </c>
      <c r="M100" s="7">
        <v>70181</v>
      </c>
    </row>
    <row r="101" spans="1:13" x14ac:dyDescent="0.25">
      <c r="A101" s="7" t="s">
        <v>128</v>
      </c>
      <c r="B101" s="7">
        <v>70181</v>
      </c>
      <c r="C101" s="7" t="s">
        <v>129</v>
      </c>
      <c r="D101" s="7" t="s">
        <v>15</v>
      </c>
      <c r="E101" s="7"/>
      <c r="F101" s="7" t="s">
        <v>59</v>
      </c>
      <c r="I101" t="s">
        <v>120</v>
      </c>
      <c r="J101" s="1">
        <v>20</v>
      </c>
      <c r="K101" s="1">
        <v>20</v>
      </c>
      <c r="L101" t="s">
        <v>18</v>
      </c>
      <c r="M101" s="7">
        <v>70181</v>
      </c>
    </row>
    <row r="102" spans="1:13" x14ac:dyDescent="0.25">
      <c r="A102" s="7" t="s">
        <v>128</v>
      </c>
      <c r="B102" s="7">
        <v>70181</v>
      </c>
      <c r="C102" s="7" t="s">
        <v>129</v>
      </c>
      <c r="D102" s="7" t="s">
        <v>15</v>
      </c>
      <c r="E102" s="7"/>
      <c r="F102" s="7" t="s">
        <v>124</v>
      </c>
      <c r="I102" t="s">
        <v>120</v>
      </c>
      <c r="J102" s="1">
        <v>20</v>
      </c>
      <c r="K102" s="1">
        <v>20</v>
      </c>
      <c r="L102" t="s">
        <v>18</v>
      </c>
      <c r="M102" s="7">
        <v>70181</v>
      </c>
    </row>
    <row r="103" spans="1:13" x14ac:dyDescent="0.25">
      <c r="A103" s="7" t="s">
        <v>128</v>
      </c>
      <c r="B103" s="7">
        <v>70181</v>
      </c>
      <c r="C103" s="7" t="s">
        <v>129</v>
      </c>
      <c r="D103" s="7" t="s">
        <v>15</v>
      </c>
      <c r="E103" s="7"/>
      <c r="F103" s="7" t="s">
        <v>125</v>
      </c>
      <c r="I103" t="s">
        <v>120</v>
      </c>
      <c r="J103" s="1">
        <v>20</v>
      </c>
      <c r="K103" s="1">
        <v>20</v>
      </c>
      <c r="L103" t="s">
        <v>18</v>
      </c>
      <c r="M103" s="7">
        <v>70181</v>
      </c>
    </row>
    <row r="104" spans="1:13" x14ac:dyDescent="0.25">
      <c r="A104" s="7" t="s">
        <v>128</v>
      </c>
      <c r="B104" s="7">
        <v>70181</v>
      </c>
      <c r="C104" s="7" t="s">
        <v>129</v>
      </c>
      <c r="D104" s="7" t="s">
        <v>15</v>
      </c>
      <c r="E104" s="7"/>
      <c r="F104" s="7" t="s">
        <v>40</v>
      </c>
      <c r="I104" t="s">
        <v>120</v>
      </c>
      <c r="J104" s="1">
        <v>25</v>
      </c>
      <c r="K104" s="1">
        <v>25</v>
      </c>
      <c r="L104" t="s">
        <v>18</v>
      </c>
      <c r="M104" s="7">
        <v>70181</v>
      </c>
    </row>
    <row r="105" spans="1:13" x14ac:dyDescent="0.25">
      <c r="A105" s="7" t="s">
        <v>128</v>
      </c>
      <c r="B105" s="7">
        <v>70181</v>
      </c>
      <c r="C105" s="7" t="s">
        <v>129</v>
      </c>
      <c r="D105" s="7" t="s">
        <v>15</v>
      </c>
      <c r="E105" s="7"/>
      <c r="F105" s="7" t="s">
        <v>111</v>
      </c>
      <c r="I105" t="s">
        <v>120</v>
      </c>
      <c r="J105" s="1">
        <v>30</v>
      </c>
      <c r="K105" s="1">
        <v>30</v>
      </c>
      <c r="L105" t="s">
        <v>18</v>
      </c>
      <c r="M105" s="7">
        <v>70181</v>
      </c>
    </row>
    <row r="106" spans="1:13" x14ac:dyDescent="0.25">
      <c r="A106" s="7" t="s">
        <v>130</v>
      </c>
      <c r="B106" s="7">
        <v>70106</v>
      </c>
      <c r="C106" s="7" t="s">
        <v>131</v>
      </c>
      <c r="D106" s="7" t="s">
        <v>15</v>
      </c>
      <c r="E106" s="7"/>
      <c r="F106" s="7"/>
      <c r="I106" t="s">
        <v>120</v>
      </c>
      <c r="J106" s="1">
        <f>92.18+13.64</f>
        <v>105.82000000000001</v>
      </c>
      <c r="K106" s="1">
        <f>75.82+8.91</f>
        <v>84.72999999999999</v>
      </c>
      <c r="L106" t="s">
        <v>18</v>
      </c>
      <c r="M106" s="7">
        <v>70106</v>
      </c>
    </row>
    <row r="107" spans="1:13" x14ac:dyDescent="0.25">
      <c r="A107" s="7" t="s">
        <v>130</v>
      </c>
      <c r="B107" s="7">
        <v>70106</v>
      </c>
      <c r="C107" s="7" t="s">
        <v>131</v>
      </c>
      <c r="D107" s="7" t="s">
        <v>15</v>
      </c>
      <c r="E107" s="7"/>
      <c r="F107" s="7" t="s">
        <v>121</v>
      </c>
      <c r="I107" t="s">
        <v>120</v>
      </c>
      <c r="J107" s="1">
        <v>6</v>
      </c>
      <c r="K107" s="1">
        <v>6</v>
      </c>
      <c r="L107" t="s">
        <v>18</v>
      </c>
      <c r="M107" s="7">
        <v>70106</v>
      </c>
    </row>
    <row r="108" spans="1:13" x14ac:dyDescent="0.25">
      <c r="A108" s="7" t="s">
        <v>130</v>
      </c>
      <c r="B108" s="7">
        <v>70106</v>
      </c>
      <c r="C108" s="7" t="s">
        <v>131</v>
      </c>
      <c r="D108" s="7" t="s">
        <v>15</v>
      </c>
      <c r="E108" s="7"/>
      <c r="F108" s="7" t="s">
        <v>122</v>
      </c>
      <c r="I108" t="s">
        <v>120</v>
      </c>
      <c r="J108" s="1">
        <v>15</v>
      </c>
      <c r="K108" s="1">
        <v>15</v>
      </c>
      <c r="L108" t="s">
        <v>18</v>
      </c>
      <c r="M108" s="7">
        <v>70106</v>
      </c>
    </row>
    <row r="109" spans="1:13" x14ac:dyDescent="0.25">
      <c r="A109" s="7" t="s">
        <v>130</v>
      </c>
      <c r="B109" s="7">
        <v>70106</v>
      </c>
      <c r="C109" s="7" t="s">
        <v>131</v>
      </c>
      <c r="D109" s="7" t="s">
        <v>15</v>
      </c>
      <c r="E109" s="7"/>
      <c r="F109" s="7" t="s">
        <v>123</v>
      </c>
      <c r="I109" t="s">
        <v>120</v>
      </c>
      <c r="J109" s="1">
        <v>15</v>
      </c>
      <c r="K109" s="1">
        <v>15</v>
      </c>
      <c r="L109" t="s">
        <v>18</v>
      </c>
      <c r="M109" s="7">
        <v>70106</v>
      </c>
    </row>
    <row r="110" spans="1:13" x14ac:dyDescent="0.25">
      <c r="A110" s="7" t="s">
        <v>130</v>
      </c>
      <c r="B110" s="7">
        <v>70106</v>
      </c>
      <c r="C110" s="7" t="s">
        <v>131</v>
      </c>
      <c r="D110" s="7" t="s">
        <v>15</v>
      </c>
      <c r="E110" s="7"/>
      <c r="F110" s="7" t="s">
        <v>59</v>
      </c>
      <c r="I110" t="s">
        <v>120</v>
      </c>
      <c r="J110" s="1">
        <v>20</v>
      </c>
      <c r="K110" s="1">
        <v>20</v>
      </c>
      <c r="L110" t="s">
        <v>18</v>
      </c>
      <c r="M110" s="7">
        <v>70106</v>
      </c>
    </row>
    <row r="111" spans="1:13" x14ac:dyDescent="0.25">
      <c r="A111" s="7" t="s">
        <v>130</v>
      </c>
      <c r="B111" s="7">
        <v>70106</v>
      </c>
      <c r="C111" s="7" t="s">
        <v>131</v>
      </c>
      <c r="D111" s="7" t="s">
        <v>15</v>
      </c>
      <c r="E111" s="7"/>
      <c r="F111" s="7" t="s">
        <v>124</v>
      </c>
      <c r="I111" t="s">
        <v>120</v>
      </c>
      <c r="J111" s="1">
        <v>20</v>
      </c>
      <c r="K111" s="1">
        <v>20</v>
      </c>
      <c r="L111" t="s">
        <v>18</v>
      </c>
      <c r="M111" s="7">
        <v>70106</v>
      </c>
    </row>
    <row r="112" spans="1:13" x14ac:dyDescent="0.25">
      <c r="A112" s="7" t="s">
        <v>130</v>
      </c>
      <c r="B112" s="7">
        <v>70106</v>
      </c>
      <c r="C112" s="7" t="s">
        <v>131</v>
      </c>
      <c r="D112" s="7" t="s">
        <v>15</v>
      </c>
      <c r="E112" s="7"/>
      <c r="F112" s="7" t="s">
        <v>125</v>
      </c>
      <c r="I112" t="s">
        <v>120</v>
      </c>
      <c r="J112" s="1">
        <v>20</v>
      </c>
      <c r="K112" s="1">
        <v>20</v>
      </c>
      <c r="L112" t="s">
        <v>18</v>
      </c>
      <c r="M112" s="7">
        <v>70106</v>
      </c>
    </row>
    <row r="113" spans="1:13" x14ac:dyDescent="0.25">
      <c r="A113" s="7" t="s">
        <v>130</v>
      </c>
      <c r="B113" s="7">
        <v>70106</v>
      </c>
      <c r="C113" s="7" t="s">
        <v>131</v>
      </c>
      <c r="D113" s="7" t="s">
        <v>15</v>
      </c>
      <c r="E113" s="7"/>
      <c r="F113" s="7" t="s">
        <v>40</v>
      </c>
      <c r="I113" t="s">
        <v>120</v>
      </c>
      <c r="J113" s="1">
        <v>25</v>
      </c>
      <c r="K113" s="1">
        <v>25</v>
      </c>
      <c r="L113" t="s">
        <v>18</v>
      </c>
      <c r="M113" s="7">
        <v>70106</v>
      </c>
    </row>
    <row r="114" spans="1:13" x14ac:dyDescent="0.25">
      <c r="A114" s="7" t="s">
        <v>130</v>
      </c>
      <c r="B114" s="7">
        <v>70106</v>
      </c>
      <c r="C114" s="7" t="s">
        <v>131</v>
      </c>
      <c r="D114" s="7" t="s">
        <v>15</v>
      </c>
      <c r="E114" s="7"/>
      <c r="F114" s="7" t="s">
        <v>111</v>
      </c>
      <c r="I114" t="s">
        <v>120</v>
      </c>
      <c r="J114" s="1">
        <v>30</v>
      </c>
      <c r="K114" s="1">
        <v>30</v>
      </c>
      <c r="L114" t="s">
        <v>18</v>
      </c>
      <c r="M114" s="7">
        <v>70106</v>
      </c>
    </row>
    <row r="115" spans="1:13" x14ac:dyDescent="0.25">
      <c r="A115" s="7" t="s">
        <v>132</v>
      </c>
      <c r="B115" s="7">
        <v>70201</v>
      </c>
      <c r="C115" s="7" t="s">
        <v>133</v>
      </c>
      <c r="D115" s="7" t="s">
        <v>15</v>
      </c>
      <c r="E115" s="7"/>
      <c r="F115" s="7"/>
      <c r="I115" t="s">
        <v>120</v>
      </c>
      <c r="J115" s="1">
        <v>81.27</v>
      </c>
      <c r="K115" s="1">
        <v>59.45</v>
      </c>
      <c r="L115" t="s">
        <v>18</v>
      </c>
      <c r="M115" s="7">
        <v>70201</v>
      </c>
    </row>
    <row r="116" spans="1:13" x14ac:dyDescent="0.25">
      <c r="A116" s="7" t="s">
        <v>132</v>
      </c>
      <c r="B116" s="7">
        <v>70201</v>
      </c>
      <c r="C116" s="7" t="s">
        <v>133</v>
      </c>
      <c r="D116" s="7" t="s">
        <v>15</v>
      </c>
      <c r="E116" s="7"/>
      <c r="F116" s="7" t="s">
        <v>121</v>
      </c>
      <c r="I116" t="s">
        <v>120</v>
      </c>
      <c r="J116" s="1">
        <v>6</v>
      </c>
      <c r="K116" s="1">
        <v>6</v>
      </c>
      <c r="L116" t="s">
        <v>18</v>
      </c>
      <c r="M116" s="7">
        <v>70201</v>
      </c>
    </row>
    <row r="117" spans="1:13" x14ac:dyDescent="0.25">
      <c r="A117" s="7" t="s">
        <v>132</v>
      </c>
      <c r="B117" s="7">
        <v>70201</v>
      </c>
      <c r="C117" s="7" t="s">
        <v>133</v>
      </c>
      <c r="D117" s="7" t="s">
        <v>15</v>
      </c>
      <c r="E117" s="7"/>
      <c r="F117" s="7" t="s">
        <v>122</v>
      </c>
      <c r="I117" t="s">
        <v>120</v>
      </c>
      <c r="J117" s="1">
        <v>15</v>
      </c>
      <c r="K117" s="1">
        <v>15</v>
      </c>
      <c r="L117" t="s">
        <v>18</v>
      </c>
      <c r="M117" s="7">
        <v>70201</v>
      </c>
    </row>
    <row r="118" spans="1:13" x14ac:dyDescent="0.25">
      <c r="A118" s="7" t="s">
        <v>132</v>
      </c>
      <c r="B118" s="7">
        <v>70201</v>
      </c>
      <c r="C118" s="7" t="s">
        <v>133</v>
      </c>
      <c r="D118" s="7" t="s">
        <v>15</v>
      </c>
      <c r="E118" s="7"/>
      <c r="F118" s="7" t="s">
        <v>123</v>
      </c>
      <c r="I118" t="s">
        <v>120</v>
      </c>
      <c r="J118" s="1">
        <v>15</v>
      </c>
      <c r="K118" s="1">
        <v>15</v>
      </c>
      <c r="L118" t="s">
        <v>18</v>
      </c>
      <c r="M118" s="7">
        <v>70201</v>
      </c>
    </row>
    <row r="119" spans="1:13" x14ac:dyDescent="0.25">
      <c r="A119" s="7" t="s">
        <v>132</v>
      </c>
      <c r="B119" s="7">
        <v>70201</v>
      </c>
      <c r="C119" s="7" t="s">
        <v>133</v>
      </c>
      <c r="D119" s="7" t="s">
        <v>15</v>
      </c>
      <c r="E119" s="7"/>
      <c r="F119" s="7" t="s">
        <v>59</v>
      </c>
      <c r="I119" t="s">
        <v>120</v>
      </c>
      <c r="J119" s="1">
        <v>20</v>
      </c>
      <c r="K119" s="1">
        <v>20</v>
      </c>
      <c r="L119" t="s">
        <v>18</v>
      </c>
      <c r="M119" s="7">
        <v>70201</v>
      </c>
    </row>
    <row r="120" spans="1:13" x14ac:dyDescent="0.25">
      <c r="A120" s="7" t="s">
        <v>132</v>
      </c>
      <c r="B120" s="7">
        <v>70201</v>
      </c>
      <c r="C120" s="7" t="s">
        <v>133</v>
      </c>
      <c r="D120" s="7" t="s">
        <v>15</v>
      </c>
      <c r="E120" s="7"/>
      <c r="F120" s="7" t="s">
        <v>124</v>
      </c>
      <c r="I120" t="s">
        <v>120</v>
      </c>
      <c r="J120" s="1">
        <v>20</v>
      </c>
      <c r="K120" s="1">
        <v>20</v>
      </c>
      <c r="L120" t="s">
        <v>18</v>
      </c>
      <c r="M120" s="7">
        <v>70201</v>
      </c>
    </row>
    <row r="121" spans="1:13" x14ac:dyDescent="0.25">
      <c r="A121" s="7" t="s">
        <v>132</v>
      </c>
      <c r="B121" s="7">
        <v>70201</v>
      </c>
      <c r="C121" s="7" t="s">
        <v>133</v>
      </c>
      <c r="D121" s="7" t="s">
        <v>15</v>
      </c>
      <c r="E121" s="7"/>
      <c r="F121" s="7" t="s">
        <v>125</v>
      </c>
      <c r="I121" t="s">
        <v>120</v>
      </c>
      <c r="J121" s="1">
        <v>20</v>
      </c>
      <c r="K121" s="1">
        <v>20</v>
      </c>
      <c r="L121" t="s">
        <v>18</v>
      </c>
      <c r="M121" s="7">
        <v>70201</v>
      </c>
    </row>
    <row r="122" spans="1:13" x14ac:dyDescent="0.25">
      <c r="A122" s="7" t="s">
        <v>132</v>
      </c>
      <c r="B122" s="7">
        <v>70201</v>
      </c>
      <c r="C122" s="7" t="s">
        <v>133</v>
      </c>
      <c r="D122" s="7" t="s">
        <v>15</v>
      </c>
      <c r="E122" s="7"/>
      <c r="F122" s="7" t="s">
        <v>40</v>
      </c>
      <c r="I122" t="s">
        <v>120</v>
      </c>
      <c r="J122" s="1">
        <v>25</v>
      </c>
      <c r="K122" s="1">
        <v>25</v>
      </c>
      <c r="L122" t="s">
        <v>18</v>
      </c>
      <c r="M122" s="7">
        <v>70201</v>
      </c>
    </row>
    <row r="123" spans="1:13" x14ac:dyDescent="0.25">
      <c r="A123" s="7" t="s">
        <v>132</v>
      </c>
      <c r="B123" s="7">
        <v>70201</v>
      </c>
      <c r="C123" s="7" t="s">
        <v>133</v>
      </c>
      <c r="D123" s="7" t="s">
        <v>15</v>
      </c>
      <c r="E123" s="7"/>
      <c r="F123" s="7" t="s">
        <v>111</v>
      </c>
      <c r="I123" t="s">
        <v>120</v>
      </c>
      <c r="J123" s="1">
        <v>30</v>
      </c>
      <c r="K123" s="1">
        <v>30</v>
      </c>
      <c r="L123" t="s">
        <v>18</v>
      </c>
      <c r="M123" s="7">
        <v>70201</v>
      </c>
    </row>
    <row r="124" spans="1:13" x14ac:dyDescent="0.25">
      <c r="A124" s="7" t="s">
        <v>134</v>
      </c>
      <c r="B124" s="7">
        <v>70045</v>
      </c>
      <c r="C124" s="7" t="s">
        <v>135</v>
      </c>
      <c r="D124" s="7" t="s">
        <v>15</v>
      </c>
      <c r="E124" s="7"/>
      <c r="F124" s="7"/>
      <c r="I124" t="s">
        <v>120</v>
      </c>
      <c r="J124" s="1">
        <v>37.64</v>
      </c>
      <c r="K124" s="1">
        <v>37.64</v>
      </c>
      <c r="L124" t="s">
        <v>18</v>
      </c>
      <c r="M124" s="7">
        <v>70045</v>
      </c>
    </row>
    <row r="125" spans="1:13" x14ac:dyDescent="0.25">
      <c r="A125" s="7" t="s">
        <v>134</v>
      </c>
      <c r="B125" s="7">
        <v>70045</v>
      </c>
      <c r="C125" s="7" t="s">
        <v>135</v>
      </c>
      <c r="D125" s="7" t="s">
        <v>15</v>
      </c>
      <c r="E125" s="7"/>
      <c r="F125" s="7" t="s">
        <v>121</v>
      </c>
      <c r="I125" t="s">
        <v>120</v>
      </c>
      <c r="J125" s="1">
        <v>6</v>
      </c>
      <c r="K125" s="1">
        <v>6</v>
      </c>
      <c r="L125" t="s">
        <v>18</v>
      </c>
      <c r="M125" s="7">
        <v>70045</v>
      </c>
    </row>
    <row r="126" spans="1:13" x14ac:dyDescent="0.25">
      <c r="A126" s="7" t="s">
        <v>134</v>
      </c>
      <c r="B126" s="7">
        <v>70045</v>
      </c>
      <c r="C126" s="7" t="s">
        <v>135</v>
      </c>
      <c r="D126" s="7" t="s">
        <v>15</v>
      </c>
      <c r="E126" s="7"/>
      <c r="F126" s="7" t="s">
        <v>122</v>
      </c>
      <c r="I126" t="s">
        <v>120</v>
      </c>
      <c r="J126" s="1">
        <v>15</v>
      </c>
      <c r="K126" s="1">
        <v>15</v>
      </c>
      <c r="L126" t="s">
        <v>18</v>
      </c>
      <c r="M126" s="7">
        <v>70045</v>
      </c>
    </row>
    <row r="127" spans="1:13" x14ac:dyDescent="0.25">
      <c r="A127" s="7" t="s">
        <v>134</v>
      </c>
      <c r="B127" s="7">
        <v>70045</v>
      </c>
      <c r="C127" s="7" t="s">
        <v>135</v>
      </c>
      <c r="D127" s="7" t="s">
        <v>15</v>
      </c>
      <c r="E127" s="7"/>
      <c r="F127" s="7" t="s">
        <v>123</v>
      </c>
      <c r="I127" t="s">
        <v>120</v>
      </c>
      <c r="J127" s="1">
        <v>15</v>
      </c>
      <c r="K127" s="1">
        <v>15</v>
      </c>
      <c r="L127" t="s">
        <v>18</v>
      </c>
      <c r="M127" s="7">
        <v>70045</v>
      </c>
    </row>
    <row r="128" spans="1:13" x14ac:dyDescent="0.25">
      <c r="A128" s="7" t="s">
        <v>134</v>
      </c>
      <c r="B128" s="7">
        <v>70045</v>
      </c>
      <c r="C128" s="7" t="s">
        <v>135</v>
      </c>
      <c r="D128" s="7" t="s">
        <v>15</v>
      </c>
      <c r="E128" s="7"/>
      <c r="F128" s="7" t="s">
        <v>59</v>
      </c>
      <c r="I128" t="s">
        <v>120</v>
      </c>
      <c r="J128" s="1">
        <v>20</v>
      </c>
      <c r="K128" s="1">
        <v>20</v>
      </c>
      <c r="L128" t="s">
        <v>18</v>
      </c>
      <c r="M128" s="7">
        <v>70045</v>
      </c>
    </row>
    <row r="129" spans="1:13" x14ac:dyDescent="0.25">
      <c r="A129" s="7" t="s">
        <v>134</v>
      </c>
      <c r="B129" s="7">
        <v>70045</v>
      </c>
      <c r="C129" s="7" t="s">
        <v>135</v>
      </c>
      <c r="D129" s="7" t="s">
        <v>15</v>
      </c>
      <c r="E129" s="7"/>
      <c r="F129" s="7" t="s">
        <v>124</v>
      </c>
      <c r="I129" t="s">
        <v>120</v>
      </c>
      <c r="J129" s="1">
        <v>20</v>
      </c>
      <c r="K129" s="1">
        <v>20</v>
      </c>
      <c r="L129" t="s">
        <v>18</v>
      </c>
      <c r="M129" s="7">
        <v>70045</v>
      </c>
    </row>
    <row r="130" spans="1:13" x14ac:dyDescent="0.25">
      <c r="A130" s="7" t="s">
        <v>134</v>
      </c>
      <c r="B130" s="7">
        <v>70045</v>
      </c>
      <c r="C130" s="7" t="s">
        <v>135</v>
      </c>
      <c r="D130" s="7" t="s">
        <v>15</v>
      </c>
      <c r="E130" s="7"/>
      <c r="F130" s="7" t="s">
        <v>125</v>
      </c>
      <c r="I130" t="s">
        <v>120</v>
      </c>
      <c r="J130" s="1">
        <v>20</v>
      </c>
      <c r="K130" s="1">
        <v>20</v>
      </c>
      <c r="L130" t="s">
        <v>18</v>
      </c>
      <c r="M130" s="7">
        <v>70045</v>
      </c>
    </row>
    <row r="131" spans="1:13" x14ac:dyDescent="0.25">
      <c r="A131" s="7" t="s">
        <v>134</v>
      </c>
      <c r="B131" s="7">
        <v>70045</v>
      </c>
      <c r="C131" s="7" t="s">
        <v>135</v>
      </c>
      <c r="D131" s="7" t="s">
        <v>15</v>
      </c>
      <c r="E131" s="7"/>
      <c r="F131" s="7" t="s">
        <v>40</v>
      </c>
      <c r="I131" t="s">
        <v>120</v>
      </c>
      <c r="J131" s="1">
        <v>25</v>
      </c>
      <c r="K131" s="1">
        <v>25</v>
      </c>
      <c r="L131" t="s">
        <v>18</v>
      </c>
      <c r="M131" s="7">
        <v>70045</v>
      </c>
    </row>
    <row r="132" spans="1:13" x14ac:dyDescent="0.25">
      <c r="A132" s="7" t="s">
        <v>134</v>
      </c>
      <c r="B132" s="7">
        <v>70045</v>
      </c>
      <c r="C132" s="7" t="s">
        <v>135</v>
      </c>
      <c r="D132" s="7" t="s">
        <v>15</v>
      </c>
      <c r="E132" s="7"/>
      <c r="F132" s="7" t="s">
        <v>111</v>
      </c>
      <c r="I132" t="s">
        <v>120</v>
      </c>
      <c r="J132" s="1">
        <v>30</v>
      </c>
      <c r="K132" s="1">
        <v>30</v>
      </c>
      <c r="L132" t="s">
        <v>18</v>
      </c>
      <c r="M132" s="7">
        <v>70045</v>
      </c>
    </row>
    <row r="133" spans="1:13" s="23" customFormat="1" x14ac:dyDescent="0.25">
      <c r="A133" s="21" t="s">
        <v>136</v>
      </c>
      <c r="B133" s="21">
        <v>70145</v>
      </c>
      <c r="C133" s="21" t="s">
        <v>137</v>
      </c>
      <c r="D133" s="21" t="s">
        <v>15</v>
      </c>
      <c r="E133" s="21"/>
      <c r="F133" s="21"/>
      <c r="G133" s="22"/>
      <c r="I133" s="23" t="s">
        <v>120</v>
      </c>
      <c r="J133" s="24">
        <v>103.09</v>
      </c>
      <c r="K133" s="24">
        <v>59.45</v>
      </c>
      <c r="L133" s="23" t="s">
        <v>18</v>
      </c>
      <c r="M133" s="21">
        <v>70145</v>
      </c>
    </row>
    <row r="134" spans="1:13" s="23" customFormat="1" x14ac:dyDescent="0.25">
      <c r="A134" s="21" t="s">
        <v>136</v>
      </c>
      <c r="B134" s="21">
        <v>70145</v>
      </c>
      <c r="C134" s="21" t="s">
        <v>137</v>
      </c>
      <c r="D134" s="21" t="s">
        <v>15</v>
      </c>
      <c r="E134" s="21"/>
      <c r="F134" s="7" t="s">
        <v>121</v>
      </c>
      <c r="G134" s="8"/>
      <c r="H134"/>
      <c r="I134" t="s">
        <v>120</v>
      </c>
      <c r="J134" s="1">
        <v>6</v>
      </c>
      <c r="K134" s="1">
        <v>6</v>
      </c>
      <c r="L134" s="23" t="s">
        <v>18</v>
      </c>
      <c r="M134" s="21">
        <v>70145</v>
      </c>
    </row>
    <row r="135" spans="1:13" s="23" customFormat="1" x14ac:dyDescent="0.25">
      <c r="A135" s="21" t="s">
        <v>136</v>
      </c>
      <c r="B135" s="21">
        <v>70145</v>
      </c>
      <c r="C135" s="21" t="s">
        <v>137</v>
      </c>
      <c r="D135" s="21" t="s">
        <v>15</v>
      </c>
      <c r="E135" s="21"/>
      <c r="F135" s="7" t="s">
        <v>122</v>
      </c>
      <c r="G135" s="8"/>
      <c r="H135"/>
      <c r="I135" t="s">
        <v>120</v>
      </c>
      <c r="J135" s="1">
        <v>15</v>
      </c>
      <c r="K135" s="1">
        <v>15</v>
      </c>
      <c r="L135" s="23" t="s">
        <v>18</v>
      </c>
      <c r="M135" s="21">
        <v>70145</v>
      </c>
    </row>
    <row r="136" spans="1:13" s="23" customFormat="1" x14ac:dyDescent="0.25">
      <c r="A136" s="21" t="s">
        <v>136</v>
      </c>
      <c r="B136" s="21">
        <v>70145</v>
      </c>
      <c r="C136" s="21" t="s">
        <v>137</v>
      </c>
      <c r="D136" s="21" t="s">
        <v>15</v>
      </c>
      <c r="E136" s="21"/>
      <c r="F136" s="7" t="s">
        <v>123</v>
      </c>
      <c r="G136" s="8"/>
      <c r="H136"/>
      <c r="I136" t="s">
        <v>120</v>
      </c>
      <c r="J136" s="1">
        <v>15</v>
      </c>
      <c r="K136" s="1">
        <v>15</v>
      </c>
      <c r="L136" s="23" t="s">
        <v>18</v>
      </c>
      <c r="M136" s="21">
        <v>70145</v>
      </c>
    </row>
    <row r="137" spans="1:13" s="23" customFormat="1" x14ac:dyDescent="0.25">
      <c r="A137" s="21" t="s">
        <v>136</v>
      </c>
      <c r="B137" s="21">
        <v>70145</v>
      </c>
      <c r="C137" s="21" t="s">
        <v>137</v>
      </c>
      <c r="D137" s="21" t="s">
        <v>15</v>
      </c>
      <c r="E137" s="21"/>
      <c r="F137" s="7" t="s">
        <v>59</v>
      </c>
      <c r="G137" s="8"/>
      <c r="H137"/>
      <c r="I137" t="s">
        <v>120</v>
      </c>
      <c r="J137" s="1">
        <v>20</v>
      </c>
      <c r="K137" s="1">
        <v>20</v>
      </c>
      <c r="L137" s="23" t="s">
        <v>18</v>
      </c>
      <c r="M137" s="21">
        <v>70145</v>
      </c>
    </row>
    <row r="138" spans="1:13" s="23" customFormat="1" x14ac:dyDescent="0.25">
      <c r="A138" s="21" t="s">
        <v>136</v>
      </c>
      <c r="B138" s="21">
        <v>70145</v>
      </c>
      <c r="C138" s="21" t="s">
        <v>137</v>
      </c>
      <c r="D138" s="21" t="s">
        <v>15</v>
      </c>
      <c r="E138" s="21"/>
      <c r="F138" s="7" t="s">
        <v>124</v>
      </c>
      <c r="G138" s="8"/>
      <c r="H138"/>
      <c r="I138" t="s">
        <v>120</v>
      </c>
      <c r="J138" s="1">
        <v>20</v>
      </c>
      <c r="K138" s="1">
        <v>20</v>
      </c>
      <c r="L138" s="23" t="s">
        <v>18</v>
      </c>
      <c r="M138" s="21">
        <v>70145</v>
      </c>
    </row>
    <row r="139" spans="1:13" s="23" customFormat="1" x14ac:dyDescent="0.25">
      <c r="A139" s="21" t="s">
        <v>136</v>
      </c>
      <c r="B139" s="21">
        <v>70145</v>
      </c>
      <c r="C139" s="21" t="s">
        <v>137</v>
      </c>
      <c r="D139" s="21" t="s">
        <v>15</v>
      </c>
      <c r="E139" s="21"/>
      <c r="F139" s="7" t="s">
        <v>125</v>
      </c>
      <c r="G139" s="8"/>
      <c r="H139"/>
      <c r="I139" t="s">
        <v>120</v>
      </c>
      <c r="J139" s="1">
        <v>20</v>
      </c>
      <c r="K139" s="1">
        <v>20</v>
      </c>
      <c r="L139" s="23" t="s">
        <v>18</v>
      </c>
      <c r="M139" s="21">
        <v>70145</v>
      </c>
    </row>
    <row r="140" spans="1:13" s="23" customFormat="1" x14ac:dyDescent="0.25">
      <c r="A140" s="21" t="s">
        <v>136</v>
      </c>
      <c r="B140" s="21">
        <v>70145</v>
      </c>
      <c r="C140" s="21" t="s">
        <v>137</v>
      </c>
      <c r="D140" s="21" t="s">
        <v>15</v>
      </c>
      <c r="E140" s="21"/>
      <c r="F140" s="7" t="s">
        <v>40</v>
      </c>
      <c r="G140" s="8"/>
      <c r="H140"/>
      <c r="I140" t="s">
        <v>120</v>
      </c>
      <c r="J140" s="1">
        <v>25</v>
      </c>
      <c r="K140" s="1">
        <v>25</v>
      </c>
      <c r="L140" s="23" t="s">
        <v>18</v>
      </c>
      <c r="M140" s="21">
        <v>70145</v>
      </c>
    </row>
    <row r="141" spans="1:13" s="23" customFormat="1" x14ac:dyDescent="0.25">
      <c r="A141" s="21" t="s">
        <v>136</v>
      </c>
      <c r="B141" s="21">
        <v>70145</v>
      </c>
      <c r="C141" s="21" t="s">
        <v>137</v>
      </c>
      <c r="D141" s="21" t="s">
        <v>15</v>
      </c>
      <c r="E141" s="21"/>
      <c r="F141" s="7" t="s">
        <v>111</v>
      </c>
      <c r="G141" s="8"/>
      <c r="H141"/>
      <c r="I141" t="s">
        <v>120</v>
      </c>
      <c r="J141" s="1">
        <v>30</v>
      </c>
      <c r="K141" s="1">
        <v>30</v>
      </c>
      <c r="L141" s="23" t="s">
        <v>18</v>
      </c>
      <c r="M141" s="21">
        <v>70145</v>
      </c>
    </row>
    <row r="142" spans="1:13" x14ac:dyDescent="0.25">
      <c r="A142" s="7" t="s">
        <v>138</v>
      </c>
      <c r="B142" s="7">
        <v>74234</v>
      </c>
      <c r="C142" s="7" t="s">
        <v>139</v>
      </c>
      <c r="D142" s="7" t="s">
        <v>15</v>
      </c>
      <c r="E142" s="7"/>
      <c r="F142" s="7"/>
      <c r="I142" t="s">
        <v>120</v>
      </c>
      <c r="J142" s="1">
        <v>26.73</v>
      </c>
      <c r="K142" s="1">
        <v>24.55</v>
      </c>
      <c r="L142" t="s">
        <v>18</v>
      </c>
      <c r="M142" s="7">
        <v>74234</v>
      </c>
    </row>
    <row r="143" spans="1:13" x14ac:dyDescent="0.25">
      <c r="A143" s="7" t="s">
        <v>138</v>
      </c>
      <c r="B143" s="7">
        <v>74234</v>
      </c>
      <c r="C143" s="7" t="s">
        <v>139</v>
      </c>
      <c r="D143" s="7" t="s">
        <v>15</v>
      </c>
      <c r="E143" s="7"/>
      <c r="F143" s="7" t="s">
        <v>121</v>
      </c>
      <c r="I143" t="s">
        <v>120</v>
      </c>
      <c r="J143" s="1">
        <v>6</v>
      </c>
      <c r="K143" s="1">
        <v>6</v>
      </c>
      <c r="L143" t="s">
        <v>18</v>
      </c>
      <c r="M143" s="7">
        <v>74234</v>
      </c>
    </row>
    <row r="144" spans="1:13" x14ac:dyDescent="0.25">
      <c r="A144" s="7" t="s">
        <v>138</v>
      </c>
      <c r="B144" s="7">
        <v>74234</v>
      </c>
      <c r="C144" s="7" t="s">
        <v>139</v>
      </c>
      <c r="D144" s="7" t="s">
        <v>15</v>
      </c>
      <c r="E144" s="7"/>
      <c r="F144" s="7" t="s">
        <v>122</v>
      </c>
      <c r="I144" t="s">
        <v>120</v>
      </c>
      <c r="J144" s="1">
        <v>15</v>
      </c>
      <c r="K144" s="1">
        <v>15</v>
      </c>
      <c r="L144" t="s">
        <v>18</v>
      </c>
      <c r="M144" s="7">
        <v>74234</v>
      </c>
    </row>
    <row r="145" spans="1:13" x14ac:dyDescent="0.25">
      <c r="A145" s="7" t="s">
        <v>138</v>
      </c>
      <c r="B145" s="7">
        <v>74234</v>
      </c>
      <c r="C145" s="7" t="s">
        <v>139</v>
      </c>
      <c r="D145" s="7" t="s">
        <v>15</v>
      </c>
      <c r="E145" s="7"/>
      <c r="F145" s="7" t="s">
        <v>123</v>
      </c>
      <c r="I145" t="s">
        <v>120</v>
      </c>
      <c r="J145" s="1">
        <v>15</v>
      </c>
      <c r="K145" s="1">
        <v>15</v>
      </c>
      <c r="L145" t="s">
        <v>18</v>
      </c>
      <c r="M145" s="7">
        <v>74234</v>
      </c>
    </row>
    <row r="146" spans="1:13" x14ac:dyDescent="0.25">
      <c r="A146" s="7" t="s">
        <v>138</v>
      </c>
      <c r="B146" s="7">
        <v>74234</v>
      </c>
      <c r="C146" s="7" t="s">
        <v>139</v>
      </c>
      <c r="D146" s="7" t="s">
        <v>15</v>
      </c>
      <c r="E146" s="7"/>
      <c r="F146" s="7" t="s">
        <v>59</v>
      </c>
      <c r="I146" t="s">
        <v>120</v>
      </c>
      <c r="J146" s="1">
        <v>20</v>
      </c>
      <c r="K146" s="1">
        <v>20</v>
      </c>
      <c r="L146" t="s">
        <v>18</v>
      </c>
      <c r="M146" s="7">
        <v>74234</v>
      </c>
    </row>
    <row r="147" spans="1:13" x14ac:dyDescent="0.25">
      <c r="A147" s="7" t="s">
        <v>138</v>
      </c>
      <c r="B147" s="7">
        <v>74234</v>
      </c>
      <c r="C147" s="7" t="s">
        <v>139</v>
      </c>
      <c r="D147" s="7" t="s">
        <v>15</v>
      </c>
      <c r="E147" s="7"/>
      <c r="F147" s="7" t="s">
        <v>124</v>
      </c>
      <c r="I147" t="s">
        <v>120</v>
      </c>
      <c r="J147" s="1">
        <v>20</v>
      </c>
      <c r="K147" s="1">
        <v>20</v>
      </c>
      <c r="L147" t="s">
        <v>18</v>
      </c>
      <c r="M147" s="7">
        <v>74234</v>
      </c>
    </row>
    <row r="148" spans="1:13" x14ac:dyDescent="0.25">
      <c r="A148" s="7" t="s">
        <v>138</v>
      </c>
      <c r="B148" s="7">
        <v>74234</v>
      </c>
      <c r="C148" s="7" t="s">
        <v>139</v>
      </c>
      <c r="D148" s="7" t="s">
        <v>15</v>
      </c>
      <c r="E148" s="7"/>
      <c r="F148" s="7" t="s">
        <v>125</v>
      </c>
      <c r="I148" t="s">
        <v>120</v>
      </c>
      <c r="J148" s="1">
        <v>20</v>
      </c>
      <c r="K148" s="1">
        <v>20</v>
      </c>
      <c r="L148" t="s">
        <v>18</v>
      </c>
      <c r="M148" s="7">
        <v>74234</v>
      </c>
    </row>
    <row r="149" spans="1:13" x14ac:dyDescent="0.25">
      <c r="A149" s="7" t="s">
        <v>138</v>
      </c>
      <c r="B149" s="7">
        <v>74234</v>
      </c>
      <c r="C149" s="7" t="s">
        <v>139</v>
      </c>
      <c r="D149" s="7" t="s">
        <v>15</v>
      </c>
      <c r="E149" s="7"/>
      <c r="F149" s="7" t="s">
        <v>40</v>
      </c>
      <c r="I149" t="s">
        <v>120</v>
      </c>
      <c r="J149" s="1">
        <v>25</v>
      </c>
      <c r="K149" s="1">
        <v>25</v>
      </c>
      <c r="L149" t="s">
        <v>18</v>
      </c>
      <c r="M149" s="7">
        <v>74234</v>
      </c>
    </row>
    <row r="150" spans="1:13" x14ac:dyDescent="0.25">
      <c r="A150" s="7" t="s">
        <v>138</v>
      </c>
      <c r="B150" s="7">
        <v>74234</v>
      </c>
      <c r="C150" s="7" t="s">
        <v>139</v>
      </c>
      <c r="D150" s="7" t="s">
        <v>15</v>
      </c>
      <c r="E150" s="7"/>
      <c r="F150" s="7" t="s">
        <v>111</v>
      </c>
      <c r="I150" t="s">
        <v>120</v>
      </c>
      <c r="J150" s="1">
        <v>30</v>
      </c>
      <c r="K150" s="1">
        <v>30</v>
      </c>
      <c r="L150" t="s">
        <v>18</v>
      </c>
      <c r="M150" s="7">
        <v>74234</v>
      </c>
    </row>
    <row r="151" spans="1:13" x14ac:dyDescent="0.25">
      <c r="A151" s="7" t="s">
        <v>140</v>
      </c>
      <c r="B151" s="7">
        <v>70127</v>
      </c>
      <c r="C151" s="7" t="s">
        <v>141</v>
      </c>
      <c r="D151" s="7" t="s">
        <v>15</v>
      </c>
      <c r="E151" s="7"/>
      <c r="F151" s="7"/>
      <c r="I151" t="s">
        <v>120</v>
      </c>
      <c r="J151" s="1">
        <v>37.64</v>
      </c>
      <c r="K151" s="1">
        <v>24.55</v>
      </c>
      <c r="L151" t="s">
        <v>18</v>
      </c>
      <c r="M151" s="7">
        <v>70127</v>
      </c>
    </row>
    <row r="152" spans="1:13" x14ac:dyDescent="0.25">
      <c r="A152" s="7" t="s">
        <v>140</v>
      </c>
      <c r="B152" s="7">
        <v>70127</v>
      </c>
      <c r="C152" s="7" t="s">
        <v>141</v>
      </c>
      <c r="D152" s="7" t="s">
        <v>15</v>
      </c>
      <c r="E152" s="7"/>
      <c r="F152" s="7" t="s">
        <v>121</v>
      </c>
      <c r="I152" t="s">
        <v>120</v>
      </c>
      <c r="J152" s="1">
        <v>6</v>
      </c>
      <c r="K152" s="1">
        <v>6</v>
      </c>
      <c r="L152" t="s">
        <v>18</v>
      </c>
      <c r="M152" s="7">
        <v>70127</v>
      </c>
    </row>
    <row r="153" spans="1:13" x14ac:dyDescent="0.25">
      <c r="A153" s="7" t="s">
        <v>140</v>
      </c>
      <c r="B153" s="7">
        <v>70127</v>
      </c>
      <c r="C153" s="7" t="s">
        <v>141</v>
      </c>
      <c r="D153" s="7" t="s">
        <v>15</v>
      </c>
      <c r="E153" s="7"/>
      <c r="F153" s="7" t="s">
        <v>122</v>
      </c>
      <c r="I153" t="s">
        <v>120</v>
      </c>
      <c r="J153" s="1">
        <v>15</v>
      </c>
      <c r="K153" s="1">
        <v>15</v>
      </c>
      <c r="L153" t="s">
        <v>18</v>
      </c>
      <c r="M153" s="7">
        <v>70127</v>
      </c>
    </row>
    <row r="154" spans="1:13" x14ac:dyDescent="0.25">
      <c r="A154" s="7" t="s">
        <v>140</v>
      </c>
      <c r="B154" s="7">
        <v>70127</v>
      </c>
      <c r="C154" s="7" t="s">
        <v>141</v>
      </c>
      <c r="D154" s="7" t="s">
        <v>15</v>
      </c>
      <c r="E154" s="7"/>
      <c r="F154" s="7" t="s">
        <v>123</v>
      </c>
      <c r="I154" t="s">
        <v>120</v>
      </c>
      <c r="J154" s="1">
        <v>15</v>
      </c>
      <c r="K154" s="1">
        <v>15</v>
      </c>
      <c r="L154" t="s">
        <v>18</v>
      </c>
      <c r="M154" s="7">
        <v>70127</v>
      </c>
    </row>
    <row r="155" spans="1:13" x14ac:dyDescent="0.25">
      <c r="A155" s="7" t="s">
        <v>140</v>
      </c>
      <c r="B155" s="7">
        <v>70127</v>
      </c>
      <c r="C155" s="7" t="s">
        <v>141</v>
      </c>
      <c r="D155" s="7" t="s">
        <v>15</v>
      </c>
      <c r="E155" s="7"/>
      <c r="F155" s="7" t="s">
        <v>59</v>
      </c>
      <c r="I155" t="s">
        <v>120</v>
      </c>
      <c r="J155" s="1">
        <v>20</v>
      </c>
      <c r="K155" s="1">
        <v>20</v>
      </c>
      <c r="L155" t="s">
        <v>18</v>
      </c>
      <c r="M155" s="7">
        <v>70127</v>
      </c>
    </row>
    <row r="156" spans="1:13" x14ac:dyDescent="0.25">
      <c r="A156" s="7" t="s">
        <v>140</v>
      </c>
      <c r="B156" s="7">
        <v>70127</v>
      </c>
      <c r="C156" s="7" t="s">
        <v>141</v>
      </c>
      <c r="D156" s="7" t="s">
        <v>15</v>
      </c>
      <c r="E156" s="7"/>
      <c r="F156" s="7" t="s">
        <v>124</v>
      </c>
      <c r="I156" t="s">
        <v>120</v>
      </c>
      <c r="J156" s="1">
        <v>20</v>
      </c>
      <c r="K156" s="1">
        <v>20</v>
      </c>
      <c r="L156" t="s">
        <v>18</v>
      </c>
      <c r="M156" s="7">
        <v>70127</v>
      </c>
    </row>
    <row r="157" spans="1:13" x14ac:dyDescent="0.25">
      <c r="A157" s="7" t="s">
        <v>140</v>
      </c>
      <c r="B157" s="7">
        <v>70127</v>
      </c>
      <c r="C157" s="7" t="s">
        <v>141</v>
      </c>
      <c r="D157" s="7" t="s">
        <v>15</v>
      </c>
      <c r="E157" s="7"/>
      <c r="F157" s="7" t="s">
        <v>125</v>
      </c>
      <c r="I157" t="s">
        <v>120</v>
      </c>
      <c r="J157" s="1">
        <v>20</v>
      </c>
      <c r="K157" s="1">
        <v>20</v>
      </c>
      <c r="L157" t="s">
        <v>18</v>
      </c>
      <c r="M157" s="7">
        <v>70127</v>
      </c>
    </row>
    <row r="158" spans="1:13" x14ac:dyDescent="0.25">
      <c r="A158" s="7" t="s">
        <v>140</v>
      </c>
      <c r="B158" s="7">
        <v>70127</v>
      </c>
      <c r="C158" s="7" t="s">
        <v>141</v>
      </c>
      <c r="D158" s="7" t="s">
        <v>15</v>
      </c>
      <c r="E158" s="7"/>
      <c r="F158" s="7" t="s">
        <v>40</v>
      </c>
      <c r="I158" t="s">
        <v>120</v>
      </c>
      <c r="J158" s="1">
        <v>25</v>
      </c>
      <c r="K158" s="1">
        <v>25</v>
      </c>
      <c r="L158" t="s">
        <v>18</v>
      </c>
      <c r="M158" s="7">
        <v>70127</v>
      </c>
    </row>
    <row r="159" spans="1:13" x14ac:dyDescent="0.25">
      <c r="A159" s="7" t="s">
        <v>140</v>
      </c>
      <c r="B159" s="7">
        <v>70127</v>
      </c>
      <c r="C159" s="7" t="s">
        <v>141</v>
      </c>
      <c r="D159" s="7" t="s">
        <v>15</v>
      </c>
      <c r="E159" s="7"/>
      <c r="F159" s="7" t="s">
        <v>111</v>
      </c>
      <c r="I159" t="s">
        <v>120</v>
      </c>
      <c r="J159" s="1">
        <v>30</v>
      </c>
      <c r="K159" s="1">
        <v>30</v>
      </c>
      <c r="L159" t="s">
        <v>18</v>
      </c>
      <c r="M159" s="7">
        <v>70127</v>
      </c>
    </row>
    <row r="160" spans="1:13" x14ac:dyDescent="0.25">
      <c r="A160" s="7" t="s">
        <v>142</v>
      </c>
      <c r="B160" s="7">
        <v>70189</v>
      </c>
      <c r="C160" s="7" t="s">
        <v>143</v>
      </c>
      <c r="D160" s="7" t="s">
        <v>15</v>
      </c>
      <c r="E160" s="7"/>
      <c r="F160" s="7"/>
      <c r="I160" t="s">
        <v>120</v>
      </c>
      <c r="J160" s="1">
        <f>26.73+13.64</f>
        <v>40.370000000000005</v>
      </c>
      <c r="K160" s="1">
        <f>24.55+8.91</f>
        <v>33.46</v>
      </c>
      <c r="L160" t="s">
        <v>18</v>
      </c>
      <c r="M160" s="7">
        <v>70189</v>
      </c>
    </row>
    <row r="161" spans="1:13" x14ac:dyDescent="0.25">
      <c r="A161" s="7" t="s">
        <v>142</v>
      </c>
      <c r="B161" s="7">
        <v>70189</v>
      </c>
      <c r="C161" s="7" t="s">
        <v>143</v>
      </c>
      <c r="D161" s="7" t="s">
        <v>15</v>
      </c>
      <c r="E161" s="7"/>
      <c r="F161" s="7" t="s">
        <v>121</v>
      </c>
      <c r="I161" t="s">
        <v>120</v>
      </c>
      <c r="J161" s="1">
        <v>6</v>
      </c>
      <c r="K161" s="1">
        <v>6</v>
      </c>
      <c r="L161" t="s">
        <v>18</v>
      </c>
      <c r="M161" s="7">
        <v>70189</v>
      </c>
    </row>
    <row r="162" spans="1:13" x14ac:dyDescent="0.25">
      <c r="A162" s="7" t="s">
        <v>142</v>
      </c>
      <c r="B162" s="7">
        <v>70189</v>
      </c>
      <c r="C162" s="7" t="s">
        <v>143</v>
      </c>
      <c r="D162" s="7" t="s">
        <v>15</v>
      </c>
      <c r="E162" s="7"/>
      <c r="F162" s="7" t="s">
        <v>122</v>
      </c>
      <c r="I162" t="s">
        <v>120</v>
      </c>
      <c r="J162" s="1">
        <v>15</v>
      </c>
      <c r="K162" s="1">
        <v>15</v>
      </c>
      <c r="L162" t="s">
        <v>18</v>
      </c>
      <c r="M162" s="7">
        <v>70189</v>
      </c>
    </row>
    <row r="163" spans="1:13" x14ac:dyDescent="0.25">
      <c r="A163" s="7" t="s">
        <v>142</v>
      </c>
      <c r="B163" s="7">
        <v>70189</v>
      </c>
      <c r="C163" s="7" t="s">
        <v>143</v>
      </c>
      <c r="D163" s="7" t="s">
        <v>15</v>
      </c>
      <c r="E163" s="7"/>
      <c r="F163" s="7" t="s">
        <v>123</v>
      </c>
      <c r="I163" t="s">
        <v>120</v>
      </c>
      <c r="J163" s="1">
        <v>15</v>
      </c>
      <c r="K163" s="1">
        <v>15</v>
      </c>
      <c r="L163" t="s">
        <v>18</v>
      </c>
      <c r="M163" s="7">
        <v>70189</v>
      </c>
    </row>
    <row r="164" spans="1:13" x14ac:dyDescent="0.25">
      <c r="A164" s="7" t="s">
        <v>142</v>
      </c>
      <c r="B164" s="7">
        <v>70189</v>
      </c>
      <c r="C164" s="7" t="s">
        <v>143</v>
      </c>
      <c r="D164" s="7" t="s">
        <v>15</v>
      </c>
      <c r="E164" s="7"/>
      <c r="F164" s="7" t="s">
        <v>59</v>
      </c>
      <c r="I164" t="s">
        <v>120</v>
      </c>
      <c r="J164" s="1">
        <v>20</v>
      </c>
      <c r="K164" s="1">
        <v>20</v>
      </c>
      <c r="L164" t="s">
        <v>18</v>
      </c>
      <c r="M164" s="7">
        <v>70189</v>
      </c>
    </row>
    <row r="165" spans="1:13" x14ac:dyDescent="0.25">
      <c r="A165" s="7" t="s">
        <v>142</v>
      </c>
      <c r="B165" s="7">
        <v>70189</v>
      </c>
      <c r="C165" s="7" t="s">
        <v>143</v>
      </c>
      <c r="D165" s="7" t="s">
        <v>15</v>
      </c>
      <c r="E165" s="7"/>
      <c r="F165" s="7" t="s">
        <v>124</v>
      </c>
      <c r="I165" t="s">
        <v>120</v>
      </c>
      <c r="J165" s="1">
        <v>20</v>
      </c>
      <c r="K165" s="1">
        <v>20</v>
      </c>
      <c r="L165" t="s">
        <v>18</v>
      </c>
      <c r="M165" s="7">
        <v>70189</v>
      </c>
    </row>
    <row r="166" spans="1:13" x14ac:dyDescent="0.25">
      <c r="A166" s="7" t="s">
        <v>142</v>
      </c>
      <c r="B166" s="7">
        <v>70189</v>
      </c>
      <c r="C166" s="7" t="s">
        <v>143</v>
      </c>
      <c r="D166" s="7" t="s">
        <v>15</v>
      </c>
      <c r="E166" s="7"/>
      <c r="F166" s="7" t="s">
        <v>125</v>
      </c>
      <c r="I166" t="s">
        <v>120</v>
      </c>
      <c r="J166" s="1">
        <v>20</v>
      </c>
      <c r="K166" s="1">
        <v>20</v>
      </c>
      <c r="L166" t="s">
        <v>18</v>
      </c>
      <c r="M166" s="7">
        <v>70189</v>
      </c>
    </row>
    <row r="167" spans="1:13" x14ac:dyDescent="0.25">
      <c r="A167" s="7" t="s">
        <v>142</v>
      </c>
      <c r="B167" s="7">
        <v>70189</v>
      </c>
      <c r="C167" s="7" t="s">
        <v>143</v>
      </c>
      <c r="D167" s="7" t="s">
        <v>15</v>
      </c>
      <c r="E167" s="7"/>
      <c r="F167" s="7" t="s">
        <v>40</v>
      </c>
      <c r="I167" t="s">
        <v>120</v>
      </c>
      <c r="J167" s="1">
        <v>25</v>
      </c>
      <c r="K167" s="1">
        <v>25</v>
      </c>
      <c r="L167" t="s">
        <v>18</v>
      </c>
      <c r="M167" s="7">
        <v>70189</v>
      </c>
    </row>
    <row r="168" spans="1:13" x14ac:dyDescent="0.25">
      <c r="A168" s="7" t="s">
        <v>142</v>
      </c>
      <c r="B168" s="7">
        <v>70189</v>
      </c>
      <c r="C168" s="7" t="s">
        <v>143</v>
      </c>
      <c r="D168" s="7" t="s">
        <v>15</v>
      </c>
      <c r="E168" s="7"/>
      <c r="F168" s="7" t="s">
        <v>111</v>
      </c>
      <c r="I168" t="s">
        <v>120</v>
      </c>
      <c r="J168" s="1">
        <v>30</v>
      </c>
      <c r="K168" s="1">
        <v>30</v>
      </c>
      <c r="L168" t="s">
        <v>18</v>
      </c>
      <c r="M168" s="7">
        <v>70189</v>
      </c>
    </row>
    <row r="169" spans="1:13" s="23" customFormat="1" x14ac:dyDescent="0.25">
      <c r="A169" s="21" t="s">
        <v>144</v>
      </c>
      <c r="B169" s="21">
        <v>70652</v>
      </c>
      <c r="C169" s="21" t="s">
        <v>145</v>
      </c>
      <c r="D169" s="21" t="s">
        <v>15</v>
      </c>
      <c r="E169" s="21"/>
      <c r="F169" s="21"/>
      <c r="G169" s="22"/>
      <c r="I169" s="23" t="s">
        <v>120</v>
      </c>
      <c r="J169" s="24">
        <v>54</v>
      </c>
      <c r="K169" s="24">
        <v>43.09</v>
      </c>
      <c r="L169" s="23" t="s">
        <v>18</v>
      </c>
      <c r="M169" s="21">
        <v>70652</v>
      </c>
    </row>
    <row r="170" spans="1:13" s="23" customFormat="1" x14ac:dyDescent="0.25">
      <c r="A170" s="21" t="s">
        <v>144</v>
      </c>
      <c r="B170" s="21">
        <v>70652</v>
      </c>
      <c r="C170" s="21" t="s">
        <v>145</v>
      </c>
      <c r="D170" s="21" t="s">
        <v>15</v>
      </c>
      <c r="E170" s="21"/>
      <c r="F170" s="7" t="s">
        <v>121</v>
      </c>
      <c r="G170" s="8"/>
      <c r="H170"/>
      <c r="I170" t="s">
        <v>120</v>
      </c>
      <c r="J170" s="1">
        <v>6</v>
      </c>
      <c r="K170" s="1">
        <v>6</v>
      </c>
      <c r="L170" s="23" t="s">
        <v>18</v>
      </c>
      <c r="M170" s="21">
        <v>70652</v>
      </c>
    </row>
    <row r="171" spans="1:13" s="23" customFormat="1" x14ac:dyDescent="0.25">
      <c r="A171" s="21" t="s">
        <v>144</v>
      </c>
      <c r="B171" s="21">
        <v>70652</v>
      </c>
      <c r="C171" s="21" t="s">
        <v>145</v>
      </c>
      <c r="D171" s="21" t="s">
        <v>15</v>
      </c>
      <c r="E171" s="21"/>
      <c r="F171" s="7" t="s">
        <v>122</v>
      </c>
      <c r="G171" s="8"/>
      <c r="H171"/>
      <c r="I171" t="s">
        <v>120</v>
      </c>
      <c r="J171" s="1">
        <v>15</v>
      </c>
      <c r="K171" s="1">
        <v>15</v>
      </c>
      <c r="L171" s="23" t="s">
        <v>18</v>
      </c>
      <c r="M171" s="21">
        <v>70652</v>
      </c>
    </row>
    <row r="172" spans="1:13" s="23" customFormat="1" x14ac:dyDescent="0.25">
      <c r="A172" s="21" t="s">
        <v>144</v>
      </c>
      <c r="B172" s="21">
        <v>70652</v>
      </c>
      <c r="C172" s="21" t="s">
        <v>145</v>
      </c>
      <c r="D172" s="21" t="s">
        <v>15</v>
      </c>
      <c r="E172" s="21"/>
      <c r="F172" s="7" t="s">
        <v>123</v>
      </c>
      <c r="G172" s="8"/>
      <c r="H172"/>
      <c r="I172" t="s">
        <v>120</v>
      </c>
      <c r="J172" s="1">
        <v>15</v>
      </c>
      <c r="K172" s="1">
        <v>15</v>
      </c>
      <c r="L172" s="23" t="s">
        <v>18</v>
      </c>
      <c r="M172" s="21">
        <v>70652</v>
      </c>
    </row>
    <row r="173" spans="1:13" s="23" customFormat="1" x14ac:dyDescent="0.25">
      <c r="A173" s="21" t="s">
        <v>144</v>
      </c>
      <c r="B173" s="21">
        <v>70652</v>
      </c>
      <c r="C173" s="21" t="s">
        <v>145</v>
      </c>
      <c r="D173" s="21" t="s">
        <v>15</v>
      </c>
      <c r="E173" s="21"/>
      <c r="F173" s="7" t="s">
        <v>59</v>
      </c>
      <c r="G173" s="8"/>
      <c r="H173"/>
      <c r="I173" t="s">
        <v>120</v>
      </c>
      <c r="J173" s="1">
        <v>20</v>
      </c>
      <c r="K173" s="1">
        <v>20</v>
      </c>
      <c r="L173" s="23" t="s">
        <v>18</v>
      </c>
      <c r="M173" s="21">
        <v>70652</v>
      </c>
    </row>
    <row r="174" spans="1:13" s="23" customFormat="1" x14ac:dyDescent="0.25">
      <c r="A174" s="21" t="s">
        <v>144</v>
      </c>
      <c r="B174" s="21">
        <v>70652</v>
      </c>
      <c r="C174" s="21" t="s">
        <v>145</v>
      </c>
      <c r="D174" s="21" t="s">
        <v>15</v>
      </c>
      <c r="E174" s="21"/>
      <c r="F174" s="7" t="s">
        <v>124</v>
      </c>
      <c r="G174" s="8"/>
      <c r="H174"/>
      <c r="I174" t="s">
        <v>120</v>
      </c>
      <c r="J174" s="1">
        <v>20</v>
      </c>
      <c r="K174" s="1">
        <v>20</v>
      </c>
      <c r="L174" s="23" t="s">
        <v>18</v>
      </c>
      <c r="M174" s="21">
        <v>70652</v>
      </c>
    </row>
    <row r="175" spans="1:13" s="23" customFormat="1" x14ac:dyDescent="0.25">
      <c r="A175" s="21" t="s">
        <v>144</v>
      </c>
      <c r="B175" s="21">
        <v>70652</v>
      </c>
      <c r="C175" s="21" t="s">
        <v>145</v>
      </c>
      <c r="D175" s="21" t="s">
        <v>15</v>
      </c>
      <c r="E175" s="21"/>
      <c r="F175" s="7" t="s">
        <v>125</v>
      </c>
      <c r="G175" s="8"/>
      <c r="H175"/>
      <c r="I175" t="s">
        <v>120</v>
      </c>
      <c r="J175" s="1">
        <v>20</v>
      </c>
      <c r="K175" s="1">
        <v>20</v>
      </c>
      <c r="L175" s="23" t="s">
        <v>18</v>
      </c>
      <c r="M175" s="21">
        <v>70652</v>
      </c>
    </row>
    <row r="176" spans="1:13" s="23" customFormat="1" x14ac:dyDescent="0.25">
      <c r="A176" s="21" t="s">
        <v>144</v>
      </c>
      <c r="B176" s="21">
        <v>70652</v>
      </c>
      <c r="C176" s="21" t="s">
        <v>145</v>
      </c>
      <c r="D176" s="21" t="s">
        <v>15</v>
      </c>
      <c r="E176" s="21"/>
      <c r="F176" s="7" t="s">
        <v>40</v>
      </c>
      <c r="G176" s="8"/>
      <c r="H176"/>
      <c r="I176" t="s">
        <v>120</v>
      </c>
      <c r="J176" s="1">
        <v>25</v>
      </c>
      <c r="K176" s="1">
        <v>25</v>
      </c>
      <c r="L176" s="23" t="s">
        <v>18</v>
      </c>
      <c r="M176" s="21">
        <v>70652</v>
      </c>
    </row>
    <row r="177" spans="1:13" s="23" customFormat="1" x14ac:dyDescent="0.25">
      <c r="A177" s="21" t="s">
        <v>144</v>
      </c>
      <c r="B177" s="21">
        <v>70652</v>
      </c>
      <c r="C177" s="21" t="s">
        <v>145</v>
      </c>
      <c r="D177" s="21" t="s">
        <v>15</v>
      </c>
      <c r="E177" s="21"/>
      <c r="F177" s="7" t="s">
        <v>111</v>
      </c>
      <c r="G177" s="8"/>
      <c r="H177"/>
      <c r="I177" t="s">
        <v>120</v>
      </c>
      <c r="J177" s="1">
        <v>30</v>
      </c>
      <c r="K177" s="1">
        <v>30</v>
      </c>
      <c r="L177" s="23" t="s">
        <v>18</v>
      </c>
      <c r="M177" s="21">
        <v>70652</v>
      </c>
    </row>
    <row r="178" spans="1:13" x14ac:dyDescent="0.25">
      <c r="A178" t="s">
        <v>1400</v>
      </c>
      <c r="B178">
        <v>70626</v>
      </c>
      <c r="C178" t="s">
        <v>1401</v>
      </c>
      <c r="D178" s="21" t="s">
        <v>15</v>
      </c>
      <c r="G178"/>
      <c r="I178" t="s">
        <v>120</v>
      </c>
      <c r="J178" s="1">
        <v>54</v>
      </c>
      <c r="K178"/>
      <c r="L178" t="s">
        <v>18</v>
      </c>
    </row>
    <row r="179" spans="1:13" x14ac:dyDescent="0.25">
      <c r="A179" t="s">
        <v>1400</v>
      </c>
      <c r="B179">
        <v>70626</v>
      </c>
      <c r="C179" t="s">
        <v>1401</v>
      </c>
      <c r="D179" s="21" t="s">
        <v>15</v>
      </c>
      <c r="F179" s="7" t="s">
        <v>121</v>
      </c>
      <c r="I179" t="s">
        <v>120</v>
      </c>
      <c r="J179" s="1">
        <v>6</v>
      </c>
      <c r="K179" s="1">
        <v>6</v>
      </c>
      <c r="L179" t="s">
        <v>18</v>
      </c>
    </row>
    <row r="180" spans="1:13" x14ac:dyDescent="0.25">
      <c r="A180" t="s">
        <v>1400</v>
      </c>
      <c r="B180">
        <v>70626</v>
      </c>
      <c r="C180" t="s">
        <v>1401</v>
      </c>
      <c r="D180" s="21" t="s">
        <v>15</v>
      </c>
      <c r="F180" s="7" t="s">
        <v>122</v>
      </c>
      <c r="I180" t="s">
        <v>120</v>
      </c>
      <c r="J180" s="1">
        <v>15</v>
      </c>
      <c r="K180" s="1">
        <v>15</v>
      </c>
      <c r="L180" t="s">
        <v>18</v>
      </c>
    </row>
    <row r="181" spans="1:13" x14ac:dyDescent="0.25">
      <c r="A181" t="s">
        <v>1400</v>
      </c>
      <c r="B181">
        <v>70626</v>
      </c>
      <c r="C181" t="s">
        <v>1401</v>
      </c>
      <c r="D181" s="21" t="s">
        <v>15</v>
      </c>
      <c r="F181" s="7" t="s">
        <v>123</v>
      </c>
      <c r="I181" t="s">
        <v>120</v>
      </c>
      <c r="J181" s="1">
        <v>15</v>
      </c>
      <c r="K181" s="1">
        <v>15</v>
      </c>
      <c r="L181" t="s">
        <v>18</v>
      </c>
    </row>
    <row r="182" spans="1:13" x14ac:dyDescent="0.25">
      <c r="A182" t="s">
        <v>1400</v>
      </c>
      <c r="B182">
        <v>70626</v>
      </c>
      <c r="C182" t="s">
        <v>1401</v>
      </c>
      <c r="D182" s="21" t="s">
        <v>15</v>
      </c>
      <c r="F182" s="7" t="s">
        <v>59</v>
      </c>
      <c r="I182" t="s">
        <v>120</v>
      </c>
      <c r="J182" s="1">
        <v>20</v>
      </c>
      <c r="K182" s="1">
        <v>20</v>
      </c>
      <c r="L182" t="s">
        <v>18</v>
      </c>
    </row>
    <row r="183" spans="1:13" x14ac:dyDescent="0.25">
      <c r="A183" t="s">
        <v>1400</v>
      </c>
      <c r="B183">
        <v>70626</v>
      </c>
      <c r="C183" t="s">
        <v>1401</v>
      </c>
      <c r="D183" s="21" t="s">
        <v>15</v>
      </c>
      <c r="F183" s="7" t="s">
        <v>124</v>
      </c>
      <c r="I183" t="s">
        <v>120</v>
      </c>
      <c r="J183" s="1">
        <v>20</v>
      </c>
      <c r="K183" s="1">
        <v>20</v>
      </c>
      <c r="L183" t="s">
        <v>18</v>
      </c>
    </row>
    <row r="184" spans="1:13" x14ac:dyDescent="0.25">
      <c r="A184" t="s">
        <v>1400</v>
      </c>
      <c r="B184">
        <v>70626</v>
      </c>
      <c r="C184" t="s">
        <v>1401</v>
      </c>
      <c r="D184" s="21" t="s">
        <v>15</v>
      </c>
      <c r="F184" s="7" t="s">
        <v>125</v>
      </c>
      <c r="I184" t="s">
        <v>120</v>
      </c>
      <c r="J184" s="1">
        <v>20</v>
      </c>
      <c r="K184" s="1">
        <v>20</v>
      </c>
      <c r="L184" t="s">
        <v>18</v>
      </c>
    </row>
    <row r="185" spans="1:13" x14ac:dyDescent="0.25">
      <c r="A185" t="s">
        <v>1400</v>
      </c>
      <c r="B185">
        <v>70626</v>
      </c>
      <c r="C185" t="s">
        <v>1401</v>
      </c>
      <c r="D185" s="21" t="s">
        <v>15</v>
      </c>
      <c r="F185" s="7" t="s">
        <v>40</v>
      </c>
      <c r="I185" t="s">
        <v>120</v>
      </c>
      <c r="J185" s="1">
        <v>25</v>
      </c>
      <c r="K185" s="1">
        <v>25</v>
      </c>
      <c r="L185" t="s">
        <v>18</v>
      </c>
    </row>
    <row r="186" spans="1:13" x14ac:dyDescent="0.25">
      <c r="A186" t="s">
        <v>1400</v>
      </c>
      <c r="B186">
        <v>70626</v>
      </c>
      <c r="C186" t="s">
        <v>1401</v>
      </c>
      <c r="D186" s="21" t="s">
        <v>15</v>
      </c>
      <c r="F186" s="7" t="s">
        <v>111</v>
      </c>
      <c r="I186" t="s">
        <v>120</v>
      </c>
      <c r="J186" s="1">
        <v>30</v>
      </c>
      <c r="K186" s="1">
        <v>30</v>
      </c>
      <c r="L186" t="s">
        <v>18</v>
      </c>
    </row>
    <row r="187" spans="1:13" x14ac:dyDescent="0.25">
      <c r="A187" s="7" t="s">
        <v>146</v>
      </c>
      <c r="B187" s="7">
        <v>70606</v>
      </c>
      <c r="C187" s="7" t="s">
        <v>147</v>
      </c>
      <c r="D187" s="21" t="s">
        <v>15</v>
      </c>
      <c r="E187" s="7"/>
      <c r="F187" s="7"/>
      <c r="I187" t="s">
        <v>120</v>
      </c>
      <c r="J187" s="24">
        <v>74.73</v>
      </c>
      <c r="K187" s="24">
        <v>69.27</v>
      </c>
      <c r="L187" t="s">
        <v>18</v>
      </c>
      <c r="M187" s="7">
        <v>70606</v>
      </c>
    </row>
    <row r="188" spans="1:13" x14ac:dyDescent="0.25">
      <c r="A188" s="7" t="s">
        <v>146</v>
      </c>
      <c r="B188" s="7">
        <v>70606</v>
      </c>
      <c r="C188" s="7" t="s">
        <v>147</v>
      </c>
      <c r="D188" s="7" t="s">
        <v>15</v>
      </c>
      <c r="E188" s="7"/>
      <c r="F188" s="7" t="s">
        <v>121</v>
      </c>
      <c r="I188" t="s">
        <v>120</v>
      </c>
      <c r="J188" s="1">
        <v>6</v>
      </c>
      <c r="K188" s="1">
        <v>6</v>
      </c>
      <c r="L188" t="s">
        <v>18</v>
      </c>
      <c r="M188" s="7">
        <v>70606</v>
      </c>
    </row>
    <row r="189" spans="1:13" x14ac:dyDescent="0.25">
      <c r="A189" s="7" t="s">
        <v>146</v>
      </c>
      <c r="B189" s="7">
        <v>70606</v>
      </c>
      <c r="C189" s="7" t="s">
        <v>147</v>
      </c>
      <c r="D189" s="7" t="s">
        <v>15</v>
      </c>
      <c r="E189" s="7"/>
      <c r="F189" s="7" t="s">
        <v>122</v>
      </c>
      <c r="I189" t="s">
        <v>120</v>
      </c>
      <c r="J189" s="1">
        <v>15</v>
      </c>
      <c r="K189" s="1">
        <v>15</v>
      </c>
      <c r="L189" t="s">
        <v>18</v>
      </c>
      <c r="M189" s="7">
        <v>70606</v>
      </c>
    </row>
    <row r="190" spans="1:13" x14ac:dyDescent="0.25">
      <c r="A190" s="7" t="s">
        <v>146</v>
      </c>
      <c r="B190" s="7">
        <v>70606</v>
      </c>
      <c r="C190" s="7" t="s">
        <v>147</v>
      </c>
      <c r="D190" s="7" t="s">
        <v>15</v>
      </c>
      <c r="E190" s="7"/>
      <c r="F190" s="7" t="s">
        <v>123</v>
      </c>
      <c r="I190" t="s">
        <v>120</v>
      </c>
      <c r="J190" s="1">
        <v>15</v>
      </c>
      <c r="K190" s="1">
        <v>15</v>
      </c>
      <c r="L190" t="s">
        <v>18</v>
      </c>
      <c r="M190" s="7">
        <v>70606</v>
      </c>
    </row>
    <row r="191" spans="1:13" x14ac:dyDescent="0.25">
      <c r="A191" s="7" t="s">
        <v>146</v>
      </c>
      <c r="B191" s="7">
        <v>70606</v>
      </c>
      <c r="C191" s="7" t="s">
        <v>147</v>
      </c>
      <c r="D191" s="7" t="s">
        <v>15</v>
      </c>
      <c r="E191" s="7"/>
      <c r="F191" s="7" t="s">
        <v>59</v>
      </c>
      <c r="I191" t="s">
        <v>120</v>
      </c>
      <c r="J191" s="1">
        <v>20</v>
      </c>
      <c r="K191" s="1">
        <v>20</v>
      </c>
      <c r="L191" t="s">
        <v>18</v>
      </c>
      <c r="M191" s="7">
        <v>70606</v>
      </c>
    </row>
    <row r="192" spans="1:13" x14ac:dyDescent="0.25">
      <c r="A192" s="7" t="s">
        <v>146</v>
      </c>
      <c r="B192" s="7">
        <v>70606</v>
      </c>
      <c r="C192" s="7" t="s">
        <v>147</v>
      </c>
      <c r="D192" s="7" t="s">
        <v>15</v>
      </c>
      <c r="E192" s="7"/>
      <c r="F192" s="7" t="s">
        <v>124</v>
      </c>
      <c r="I192" t="s">
        <v>120</v>
      </c>
      <c r="J192" s="1">
        <v>20</v>
      </c>
      <c r="K192" s="1">
        <v>20</v>
      </c>
      <c r="L192" t="s">
        <v>18</v>
      </c>
      <c r="M192" s="7">
        <v>70606</v>
      </c>
    </row>
    <row r="193" spans="1:13" x14ac:dyDescent="0.25">
      <c r="A193" s="7" t="s">
        <v>146</v>
      </c>
      <c r="B193" s="7">
        <v>70606</v>
      </c>
      <c r="C193" s="7" t="s">
        <v>147</v>
      </c>
      <c r="D193" s="7" t="s">
        <v>15</v>
      </c>
      <c r="E193" s="7"/>
      <c r="F193" s="7" t="s">
        <v>125</v>
      </c>
      <c r="I193" t="s">
        <v>120</v>
      </c>
      <c r="J193" s="1">
        <v>20</v>
      </c>
      <c r="K193" s="1">
        <v>20</v>
      </c>
      <c r="L193" t="s">
        <v>18</v>
      </c>
      <c r="M193" s="7">
        <v>70606</v>
      </c>
    </row>
    <row r="194" spans="1:13" x14ac:dyDescent="0.25">
      <c r="A194" s="7" t="s">
        <v>146</v>
      </c>
      <c r="B194" s="7">
        <v>70606</v>
      </c>
      <c r="C194" s="7" t="s">
        <v>147</v>
      </c>
      <c r="D194" s="7" t="s">
        <v>15</v>
      </c>
      <c r="E194" s="7"/>
      <c r="F194" s="7" t="s">
        <v>40</v>
      </c>
      <c r="I194" t="s">
        <v>120</v>
      </c>
      <c r="J194" s="1">
        <v>25</v>
      </c>
      <c r="K194" s="1">
        <v>25</v>
      </c>
      <c r="L194" t="s">
        <v>18</v>
      </c>
      <c r="M194" s="7">
        <v>70606</v>
      </c>
    </row>
    <row r="195" spans="1:13" x14ac:dyDescent="0.25">
      <c r="A195" s="7" t="s">
        <v>146</v>
      </c>
      <c r="B195" s="7">
        <v>70606</v>
      </c>
      <c r="C195" s="7" t="s">
        <v>147</v>
      </c>
      <c r="D195" s="7" t="s">
        <v>15</v>
      </c>
      <c r="E195" s="7"/>
      <c r="F195" s="7" t="s">
        <v>111</v>
      </c>
      <c r="I195" t="s">
        <v>120</v>
      </c>
      <c r="J195" s="1">
        <v>30</v>
      </c>
      <c r="K195" s="1">
        <v>30</v>
      </c>
      <c r="L195" t="s">
        <v>18</v>
      </c>
      <c r="M195" s="7">
        <v>70606</v>
      </c>
    </row>
    <row r="196" spans="1:13" x14ac:dyDescent="0.25">
      <c r="A196" s="7" t="s">
        <v>148</v>
      </c>
      <c r="B196" s="7">
        <v>92907</v>
      </c>
      <c r="C196" s="7" t="s">
        <v>149</v>
      </c>
      <c r="D196" s="7" t="s">
        <v>15</v>
      </c>
      <c r="E196" s="7"/>
      <c r="F196" s="7"/>
      <c r="I196" t="s">
        <v>120</v>
      </c>
      <c r="J196" s="1">
        <v>15.82</v>
      </c>
      <c r="K196" s="1">
        <v>10.36</v>
      </c>
      <c r="L196" t="s">
        <v>18</v>
      </c>
      <c r="M196" s="7">
        <v>92907</v>
      </c>
    </row>
    <row r="197" spans="1:13" x14ac:dyDescent="0.25">
      <c r="A197" s="7" t="s">
        <v>148</v>
      </c>
      <c r="B197" s="7">
        <v>92907</v>
      </c>
      <c r="C197" s="7" t="s">
        <v>149</v>
      </c>
      <c r="D197" s="7" t="s">
        <v>15</v>
      </c>
      <c r="E197" s="7"/>
      <c r="F197" s="7" t="s">
        <v>121</v>
      </c>
      <c r="I197" t="s">
        <v>120</v>
      </c>
      <c r="J197" s="1">
        <v>6</v>
      </c>
      <c r="K197" s="1">
        <v>6</v>
      </c>
      <c r="L197" t="s">
        <v>18</v>
      </c>
      <c r="M197" s="7">
        <v>92907</v>
      </c>
    </row>
    <row r="198" spans="1:13" x14ac:dyDescent="0.25">
      <c r="A198" s="7" t="s">
        <v>148</v>
      </c>
      <c r="B198" s="7">
        <v>92907</v>
      </c>
      <c r="C198" s="7" t="s">
        <v>149</v>
      </c>
      <c r="D198" s="7" t="s">
        <v>15</v>
      </c>
      <c r="E198" s="7"/>
      <c r="F198" s="7" t="s">
        <v>122</v>
      </c>
      <c r="I198" t="s">
        <v>120</v>
      </c>
      <c r="J198" s="1">
        <v>15</v>
      </c>
      <c r="K198" s="1">
        <v>15</v>
      </c>
      <c r="L198" t="s">
        <v>18</v>
      </c>
      <c r="M198" s="7">
        <v>92907</v>
      </c>
    </row>
    <row r="199" spans="1:13" x14ac:dyDescent="0.25">
      <c r="A199" s="7" t="s">
        <v>148</v>
      </c>
      <c r="B199" s="7">
        <v>92907</v>
      </c>
      <c r="C199" s="7" t="s">
        <v>149</v>
      </c>
      <c r="D199" s="7" t="s">
        <v>15</v>
      </c>
      <c r="E199" s="7"/>
      <c r="F199" s="7" t="s">
        <v>123</v>
      </c>
      <c r="I199" t="s">
        <v>120</v>
      </c>
      <c r="J199" s="1">
        <v>15</v>
      </c>
      <c r="K199" s="1">
        <v>15</v>
      </c>
      <c r="L199" t="s">
        <v>18</v>
      </c>
      <c r="M199" s="7">
        <v>92907</v>
      </c>
    </row>
    <row r="200" spans="1:13" x14ac:dyDescent="0.25">
      <c r="A200" s="7" t="s">
        <v>148</v>
      </c>
      <c r="B200" s="7">
        <v>92907</v>
      </c>
      <c r="C200" s="7" t="s">
        <v>149</v>
      </c>
      <c r="D200" s="7" t="s">
        <v>15</v>
      </c>
      <c r="E200" s="7"/>
      <c r="F200" s="7" t="s">
        <v>59</v>
      </c>
      <c r="I200" t="s">
        <v>120</v>
      </c>
      <c r="J200" s="1">
        <v>20</v>
      </c>
      <c r="K200" s="1">
        <v>20</v>
      </c>
      <c r="L200" t="s">
        <v>18</v>
      </c>
      <c r="M200" s="7">
        <v>92907</v>
      </c>
    </row>
    <row r="201" spans="1:13" x14ac:dyDescent="0.25">
      <c r="A201" s="7" t="s">
        <v>148</v>
      </c>
      <c r="B201" s="7">
        <v>92907</v>
      </c>
      <c r="C201" s="7" t="s">
        <v>149</v>
      </c>
      <c r="D201" s="7" t="s">
        <v>15</v>
      </c>
      <c r="E201" s="7"/>
      <c r="F201" s="7" t="s">
        <v>124</v>
      </c>
      <c r="I201" t="s">
        <v>120</v>
      </c>
      <c r="J201" s="1">
        <v>20</v>
      </c>
      <c r="K201" s="1">
        <v>20</v>
      </c>
      <c r="L201" t="s">
        <v>18</v>
      </c>
      <c r="M201" s="7">
        <v>92907</v>
      </c>
    </row>
    <row r="202" spans="1:13" x14ac:dyDescent="0.25">
      <c r="A202" s="7" t="s">
        <v>148</v>
      </c>
      <c r="B202" s="7">
        <v>92907</v>
      </c>
      <c r="C202" s="7" t="s">
        <v>149</v>
      </c>
      <c r="D202" s="7" t="s">
        <v>15</v>
      </c>
      <c r="E202" s="7"/>
      <c r="F202" s="7" t="s">
        <v>125</v>
      </c>
      <c r="I202" t="s">
        <v>120</v>
      </c>
      <c r="J202" s="1">
        <v>20</v>
      </c>
      <c r="K202" s="1">
        <v>20</v>
      </c>
      <c r="L202" t="s">
        <v>18</v>
      </c>
      <c r="M202" s="7">
        <v>92907</v>
      </c>
    </row>
    <row r="203" spans="1:13" x14ac:dyDescent="0.25">
      <c r="A203" s="7" t="s">
        <v>148</v>
      </c>
      <c r="B203" s="7">
        <v>92907</v>
      </c>
      <c r="C203" s="7" t="s">
        <v>149</v>
      </c>
      <c r="D203" s="7" t="s">
        <v>15</v>
      </c>
      <c r="E203" s="7"/>
      <c r="F203" s="7" t="s">
        <v>40</v>
      </c>
      <c r="I203" t="s">
        <v>120</v>
      </c>
      <c r="J203" s="1">
        <v>25</v>
      </c>
      <c r="K203" s="1">
        <v>25</v>
      </c>
      <c r="L203" t="s">
        <v>18</v>
      </c>
      <c r="M203" s="7">
        <v>92907</v>
      </c>
    </row>
    <row r="204" spans="1:13" x14ac:dyDescent="0.25">
      <c r="A204" s="7" t="s">
        <v>148</v>
      </c>
      <c r="B204" s="7">
        <v>92907</v>
      </c>
      <c r="C204" s="7" t="s">
        <v>149</v>
      </c>
      <c r="D204" s="7" t="s">
        <v>15</v>
      </c>
      <c r="E204" s="7"/>
      <c r="F204" s="7" t="s">
        <v>111</v>
      </c>
      <c r="I204" t="s">
        <v>120</v>
      </c>
      <c r="J204" s="1">
        <v>30</v>
      </c>
      <c r="K204" s="1">
        <v>30</v>
      </c>
      <c r="L204" t="s">
        <v>18</v>
      </c>
      <c r="M204" s="7">
        <v>92907</v>
      </c>
    </row>
    <row r="205" spans="1:13" x14ac:dyDescent="0.25">
      <c r="A205" s="7" t="s">
        <v>150</v>
      </c>
      <c r="B205" s="7">
        <v>70641</v>
      </c>
      <c r="C205" s="7" t="s">
        <v>151</v>
      </c>
      <c r="D205" s="7" t="s">
        <v>15</v>
      </c>
      <c r="E205" s="7"/>
      <c r="F205" s="7"/>
      <c r="I205" t="s">
        <v>120</v>
      </c>
      <c r="J205" s="1">
        <v>43.09</v>
      </c>
      <c r="K205" s="1">
        <v>32.18</v>
      </c>
      <c r="L205" t="s">
        <v>18</v>
      </c>
      <c r="M205" s="7">
        <v>70641</v>
      </c>
    </row>
    <row r="206" spans="1:13" x14ac:dyDescent="0.25">
      <c r="A206" s="7" t="s">
        <v>150</v>
      </c>
      <c r="B206" s="7">
        <v>70641</v>
      </c>
      <c r="C206" s="7" t="s">
        <v>151</v>
      </c>
      <c r="D206" s="7" t="s">
        <v>15</v>
      </c>
      <c r="E206" s="7"/>
      <c r="F206" s="7" t="s">
        <v>121</v>
      </c>
      <c r="I206" t="s">
        <v>120</v>
      </c>
      <c r="J206" s="1">
        <v>6</v>
      </c>
      <c r="K206" s="1">
        <v>6</v>
      </c>
      <c r="L206" t="s">
        <v>18</v>
      </c>
      <c r="M206" s="7">
        <v>70641</v>
      </c>
    </row>
    <row r="207" spans="1:13" x14ac:dyDescent="0.25">
      <c r="A207" s="7" t="s">
        <v>150</v>
      </c>
      <c r="B207" s="7">
        <v>70641</v>
      </c>
      <c r="C207" s="7" t="s">
        <v>151</v>
      </c>
      <c r="D207" s="7" t="s">
        <v>15</v>
      </c>
      <c r="E207" s="7"/>
      <c r="F207" s="7" t="s">
        <v>122</v>
      </c>
      <c r="I207" t="s">
        <v>120</v>
      </c>
      <c r="J207" s="1">
        <v>15</v>
      </c>
      <c r="K207" s="1">
        <v>15</v>
      </c>
      <c r="L207" t="s">
        <v>18</v>
      </c>
      <c r="M207" s="7">
        <v>70641</v>
      </c>
    </row>
    <row r="208" spans="1:13" x14ac:dyDescent="0.25">
      <c r="A208" s="7" t="s">
        <v>150</v>
      </c>
      <c r="B208" s="7">
        <v>70641</v>
      </c>
      <c r="C208" s="7" t="s">
        <v>151</v>
      </c>
      <c r="D208" s="7" t="s">
        <v>15</v>
      </c>
      <c r="E208" s="7"/>
      <c r="F208" s="7" t="s">
        <v>123</v>
      </c>
      <c r="I208" t="s">
        <v>120</v>
      </c>
      <c r="J208" s="1">
        <v>15</v>
      </c>
      <c r="K208" s="1">
        <v>15</v>
      </c>
      <c r="L208" t="s">
        <v>18</v>
      </c>
      <c r="M208" s="7">
        <v>70641</v>
      </c>
    </row>
    <row r="209" spans="1:13" x14ac:dyDescent="0.25">
      <c r="A209" s="7" t="s">
        <v>150</v>
      </c>
      <c r="B209" s="7">
        <v>70641</v>
      </c>
      <c r="C209" s="7" t="s">
        <v>151</v>
      </c>
      <c r="D209" s="7" t="s">
        <v>15</v>
      </c>
      <c r="E209" s="7"/>
      <c r="F209" s="7" t="s">
        <v>59</v>
      </c>
      <c r="I209" t="s">
        <v>120</v>
      </c>
      <c r="J209" s="1">
        <v>20</v>
      </c>
      <c r="K209" s="1">
        <v>20</v>
      </c>
      <c r="L209" t="s">
        <v>18</v>
      </c>
      <c r="M209" s="7">
        <v>70641</v>
      </c>
    </row>
    <row r="210" spans="1:13" x14ac:dyDescent="0.25">
      <c r="A210" s="7" t="s">
        <v>150</v>
      </c>
      <c r="B210" s="7">
        <v>70641</v>
      </c>
      <c r="C210" s="7" t="s">
        <v>151</v>
      </c>
      <c r="D210" s="7" t="s">
        <v>15</v>
      </c>
      <c r="E210" s="7"/>
      <c r="F210" s="7" t="s">
        <v>124</v>
      </c>
      <c r="I210" t="s">
        <v>120</v>
      </c>
      <c r="J210" s="1">
        <v>20</v>
      </c>
      <c r="K210" s="1">
        <v>20</v>
      </c>
      <c r="L210" t="s">
        <v>18</v>
      </c>
      <c r="M210" s="7">
        <v>70641</v>
      </c>
    </row>
    <row r="211" spans="1:13" x14ac:dyDescent="0.25">
      <c r="A211" s="7" t="s">
        <v>150</v>
      </c>
      <c r="B211" s="7">
        <v>70641</v>
      </c>
      <c r="C211" s="7" t="s">
        <v>151</v>
      </c>
      <c r="D211" s="7" t="s">
        <v>15</v>
      </c>
      <c r="E211" s="7"/>
      <c r="F211" s="7" t="s">
        <v>125</v>
      </c>
      <c r="I211" t="s">
        <v>120</v>
      </c>
      <c r="J211" s="1">
        <v>20</v>
      </c>
      <c r="K211" s="1">
        <v>20</v>
      </c>
      <c r="L211" t="s">
        <v>18</v>
      </c>
      <c r="M211" s="7">
        <v>70641</v>
      </c>
    </row>
    <row r="212" spans="1:13" x14ac:dyDescent="0.25">
      <c r="A212" s="7" t="s">
        <v>150</v>
      </c>
      <c r="B212" s="7">
        <v>70641</v>
      </c>
      <c r="C212" s="7" t="s">
        <v>151</v>
      </c>
      <c r="D212" s="7" t="s">
        <v>15</v>
      </c>
      <c r="E212" s="7"/>
      <c r="F212" s="7" t="s">
        <v>40</v>
      </c>
      <c r="I212" t="s">
        <v>120</v>
      </c>
      <c r="J212" s="1">
        <v>25</v>
      </c>
      <c r="K212" s="1">
        <v>25</v>
      </c>
      <c r="L212" t="s">
        <v>18</v>
      </c>
      <c r="M212" s="7">
        <v>70641</v>
      </c>
    </row>
    <row r="213" spans="1:13" x14ac:dyDescent="0.25">
      <c r="A213" s="7" t="s">
        <v>150</v>
      </c>
      <c r="B213" s="7">
        <v>70641</v>
      </c>
      <c r="C213" s="7" t="s">
        <v>151</v>
      </c>
      <c r="D213" s="7" t="s">
        <v>15</v>
      </c>
      <c r="E213" s="7"/>
      <c r="F213" s="7" t="s">
        <v>111</v>
      </c>
      <c r="I213" t="s">
        <v>120</v>
      </c>
      <c r="J213" s="1">
        <v>30</v>
      </c>
      <c r="K213" s="1">
        <v>30</v>
      </c>
      <c r="L213" t="s">
        <v>18</v>
      </c>
      <c r="M213" s="7">
        <v>70641</v>
      </c>
    </row>
    <row r="214" spans="1:13" x14ac:dyDescent="0.25">
      <c r="A214" s="7" t="s">
        <v>152</v>
      </c>
      <c r="B214" s="7">
        <v>70660</v>
      </c>
      <c r="C214" s="7" t="s">
        <v>153</v>
      </c>
      <c r="D214" s="7" t="s">
        <v>15</v>
      </c>
      <c r="E214" s="7"/>
      <c r="F214" s="7"/>
      <c r="I214" t="s">
        <v>120</v>
      </c>
      <c r="J214" s="1">
        <v>81.27</v>
      </c>
      <c r="K214" s="1">
        <v>54</v>
      </c>
      <c r="L214" t="s">
        <v>18</v>
      </c>
      <c r="M214" s="7">
        <v>70660</v>
      </c>
    </row>
    <row r="215" spans="1:13" x14ac:dyDescent="0.25">
      <c r="A215" s="7" t="s">
        <v>152</v>
      </c>
      <c r="B215" s="7">
        <v>70660</v>
      </c>
      <c r="C215" s="7" t="s">
        <v>153</v>
      </c>
      <c r="D215" s="7" t="s">
        <v>15</v>
      </c>
      <c r="E215" s="7"/>
      <c r="F215" s="7" t="s">
        <v>121</v>
      </c>
      <c r="I215" t="s">
        <v>120</v>
      </c>
      <c r="J215" s="1">
        <v>6</v>
      </c>
      <c r="K215" s="1">
        <v>6</v>
      </c>
      <c r="L215" t="s">
        <v>18</v>
      </c>
      <c r="M215" s="7">
        <v>70660</v>
      </c>
    </row>
    <row r="216" spans="1:13" x14ac:dyDescent="0.25">
      <c r="A216" s="7" t="s">
        <v>152</v>
      </c>
      <c r="B216" s="7">
        <v>70660</v>
      </c>
      <c r="C216" s="7" t="s">
        <v>153</v>
      </c>
      <c r="D216" s="7" t="s">
        <v>15</v>
      </c>
      <c r="E216" s="7"/>
      <c r="F216" s="7" t="s">
        <v>122</v>
      </c>
      <c r="I216" t="s">
        <v>120</v>
      </c>
      <c r="J216" s="1">
        <v>15</v>
      </c>
      <c r="K216" s="1">
        <v>15</v>
      </c>
      <c r="L216" t="s">
        <v>18</v>
      </c>
      <c r="M216" s="7">
        <v>70660</v>
      </c>
    </row>
    <row r="217" spans="1:13" x14ac:dyDescent="0.25">
      <c r="A217" s="7" t="s">
        <v>152</v>
      </c>
      <c r="B217" s="7">
        <v>70660</v>
      </c>
      <c r="C217" s="7" t="s">
        <v>153</v>
      </c>
      <c r="D217" s="7" t="s">
        <v>15</v>
      </c>
      <c r="E217" s="7"/>
      <c r="F217" s="7" t="s">
        <v>123</v>
      </c>
      <c r="I217" t="s">
        <v>120</v>
      </c>
      <c r="J217" s="1">
        <v>15</v>
      </c>
      <c r="K217" s="1">
        <v>15</v>
      </c>
      <c r="L217" t="s">
        <v>18</v>
      </c>
      <c r="M217" s="7">
        <v>70660</v>
      </c>
    </row>
    <row r="218" spans="1:13" x14ac:dyDescent="0.25">
      <c r="A218" s="7" t="s">
        <v>152</v>
      </c>
      <c r="B218" s="7">
        <v>70660</v>
      </c>
      <c r="C218" s="7" t="s">
        <v>153</v>
      </c>
      <c r="D218" s="7" t="s">
        <v>15</v>
      </c>
      <c r="E218" s="7"/>
      <c r="F218" s="7" t="s">
        <v>59</v>
      </c>
      <c r="I218" t="s">
        <v>120</v>
      </c>
      <c r="J218" s="1">
        <v>20</v>
      </c>
      <c r="K218" s="1">
        <v>20</v>
      </c>
      <c r="L218" t="s">
        <v>18</v>
      </c>
      <c r="M218" s="7">
        <v>70660</v>
      </c>
    </row>
    <row r="219" spans="1:13" x14ac:dyDescent="0.25">
      <c r="A219" s="7" t="s">
        <v>152</v>
      </c>
      <c r="B219" s="7">
        <v>70660</v>
      </c>
      <c r="C219" s="7" t="s">
        <v>153</v>
      </c>
      <c r="D219" s="7" t="s">
        <v>15</v>
      </c>
      <c r="E219" s="7"/>
      <c r="F219" s="7" t="s">
        <v>124</v>
      </c>
      <c r="I219" t="s">
        <v>120</v>
      </c>
      <c r="J219" s="1">
        <v>20</v>
      </c>
      <c r="K219" s="1">
        <v>20</v>
      </c>
      <c r="L219" t="s">
        <v>18</v>
      </c>
      <c r="M219" s="7">
        <v>70660</v>
      </c>
    </row>
    <row r="220" spans="1:13" x14ac:dyDescent="0.25">
      <c r="A220" s="7" t="s">
        <v>152</v>
      </c>
      <c r="B220" s="7">
        <v>70660</v>
      </c>
      <c r="C220" s="7" t="s">
        <v>153</v>
      </c>
      <c r="D220" s="7" t="s">
        <v>15</v>
      </c>
      <c r="E220" s="7"/>
      <c r="F220" s="7" t="s">
        <v>125</v>
      </c>
      <c r="I220" t="s">
        <v>120</v>
      </c>
      <c r="J220" s="1">
        <v>20</v>
      </c>
      <c r="K220" s="1">
        <v>20</v>
      </c>
      <c r="L220" t="s">
        <v>18</v>
      </c>
      <c r="M220" s="7">
        <v>70660</v>
      </c>
    </row>
    <row r="221" spans="1:13" x14ac:dyDescent="0.25">
      <c r="A221" s="7" t="s">
        <v>152</v>
      </c>
      <c r="B221" s="7">
        <v>70660</v>
      </c>
      <c r="C221" s="7" t="s">
        <v>153</v>
      </c>
      <c r="D221" s="7" t="s">
        <v>15</v>
      </c>
      <c r="E221" s="7"/>
      <c r="F221" s="7" t="s">
        <v>40</v>
      </c>
      <c r="I221" t="s">
        <v>120</v>
      </c>
      <c r="J221" s="1">
        <v>25</v>
      </c>
      <c r="K221" s="1">
        <v>25</v>
      </c>
      <c r="L221" t="s">
        <v>18</v>
      </c>
      <c r="M221" s="7">
        <v>70660</v>
      </c>
    </row>
    <row r="222" spans="1:13" x14ac:dyDescent="0.25">
      <c r="A222" s="7" t="s">
        <v>152</v>
      </c>
      <c r="B222" s="7">
        <v>70660</v>
      </c>
      <c r="C222" s="7" t="s">
        <v>153</v>
      </c>
      <c r="D222" s="7" t="s">
        <v>15</v>
      </c>
      <c r="E222" s="7"/>
      <c r="F222" s="7" t="s">
        <v>111</v>
      </c>
      <c r="I222" t="s">
        <v>120</v>
      </c>
      <c r="J222" s="1">
        <v>30</v>
      </c>
      <c r="K222" s="1">
        <v>30</v>
      </c>
      <c r="L222" t="s">
        <v>18</v>
      </c>
      <c r="M222" s="7">
        <v>70660</v>
      </c>
    </row>
    <row r="223" spans="1:13" x14ac:dyDescent="0.25">
      <c r="A223" s="7" t="s">
        <v>154</v>
      </c>
      <c r="B223" s="7">
        <v>92904</v>
      </c>
      <c r="C223" s="7" t="s">
        <v>155</v>
      </c>
      <c r="D223" s="7" t="s">
        <v>15</v>
      </c>
      <c r="E223" s="7"/>
      <c r="F223" s="7"/>
      <c r="I223" t="s">
        <v>120</v>
      </c>
      <c r="J223" s="1">
        <v>64.91</v>
      </c>
      <c r="K223" s="1">
        <v>54</v>
      </c>
      <c r="L223" t="s">
        <v>18</v>
      </c>
      <c r="M223" s="7">
        <v>92904</v>
      </c>
    </row>
    <row r="224" spans="1:13" x14ac:dyDescent="0.25">
      <c r="A224" s="7" t="s">
        <v>154</v>
      </c>
      <c r="B224" s="7">
        <v>92904</v>
      </c>
      <c r="C224" s="7" t="s">
        <v>155</v>
      </c>
      <c r="D224" s="7" t="s">
        <v>15</v>
      </c>
      <c r="E224" s="7"/>
      <c r="F224" s="7" t="s">
        <v>121</v>
      </c>
      <c r="I224" t="s">
        <v>120</v>
      </c>
      <c r="J224" s="1">
        <v>6</v>
      </c>
      <c r="K224" s="1">
        <v>6</v>
      </c>
      <c r="L224" t="s">
        <v>18</v>
      </c>
      <c r="M224" s="7">
        <v>92904</v>
      </c>
    </row>
    <row r="225" spans="1:13" x14ac:dyDescent="0.25">
      <c r="A225" s="7" t="s">
        <v>154</v>
      </c>
      <c r="B225" s="7">
        <v>92904</v>
      </c>
      <c r="C225" s="7" t="s">
        <v>155</v>
      </c>
      <c r="D225" s="7" t="s">
        <v>15</v>
      </c>
      <c r="E225" s="7"/>
      <c r="F225" s="7" t="s">
        <v>122</v>
      </c>
      <c r="I225" t="s">
        <v>120</v>
      </c>
      <c r="J225" s="1">
        <v>15</v>
      </c>
      <c r="K225" s="1">
        <v>15</v>
      </c>
      <c r="L225" t="s">
        <v>18</v>
      </c>
      <c r="M225" s="7">
        <v>92904</v>
      </c>
    </row>
    <row r="226" spans="1:13" x14ac:dyDescent="0.25">
      <c r="A226" s="7" t="s">
        <v>154</v>
      </c>
      <c r="B226" s="7">
        <v>92904</v>
      </c>
      <c r="C226" s="7" t="s">
        <v>155</v>
      </c>
      <c r="D226" s="7" t="s">
        <v>15</v>
      </c>
      <c r="E226" s="7"/>
      <c r="F226" s="7" t="s">
        <v>123</v>
      </c>
      <c r="I226" t="s">
        <v>120</v>
      </c>
      <c r="J226" s="1">
        <v>15</v>
      </c>
      <c r="K226" s="1">
        <v>15</v>
      </c>
      <c r="L226" t="s">
        <v>18</v>
      </c>
      <c r="M226" s="7">
        <v>92904</v>
      </c>
    </row>
    <row r="227" spans="1:13" x14ac:dyDescent="0.25">
      <c r="A227" s="7" t="s">
        <v>154</v>
      </c>
      <c r="B227" s="7">
        <v>92904</v>
      </c>
      <c r="C227" s="7" t="s">
        <v>155</v>
      </c>
      <c r="D227" s="7" t="s">
        <v>15</v>
      </c>
      <c r="E227" s="7"/>
      <c r="F227" s="7" t="s">
        <v>59</v>
      </c>
      <c r="I227" t="s">
        <v>120</v>
      </c>
      <c r="J227" s="1">
        <v>20</v>
      </c>
      <c r="K227" s="1">
        <v>20</v>
      </c>
      <c r="L227" t="s">
        <v>18</v>
      </c>
      <c r="M227" s="7">
        <v>92904</v>
      </c>
    </row>
    <row r="228" spans="1:13" x14ac:dyDescent="0.25">
      <c r="A228" s="7" t="s">
        <v>154</v>
      </c>
      <c r="B228" s="7">
        <v>92904</v>
      </c>
      <c r="C228" s="7" t="s">
        <v>155</v>
      </c>
      <c r="D228" s="7" t="s">
        <v>15</v>
      </c>
      <c r="E228" s="7"/>
      <c r="F228" s="7" t="s">
        <v>124</v>
      </c>
      <c r="I228" t="s">
        <v>120</v>
      </c>
      <c r="J228" s="1">
        <v>20</v>
      </c>
      <c r="K228" s="1">
        <v>20</v>
      </c>
      <c r="L228" t="s">
        <v>18</v>
      </c>
      <c r="M228" s="7">
        <v>92904</v>
      </c>
    </row>
    <row r="229" spans="1:13" x14ac:dyDescent="0.25">
      <c r="A229" s="7" t="s">
        <v>154</v>
      </c>
      <c r="B229" s="7">
        <v>92904</v>
      </c>
      <c r="C229" s="7" t="s">
        <v>155</v>
      </c>
      <c r="D229" s="7" t="s">
        <v>15</v>
      </c>
      <c r="E229" s="7"/>
      <c r="F229" s="7" t="s">
        <v>125</v>
      </c>
      <c r="I229" t="s">
        <v>120</v>
      </c>
      <c r="J229" s="1">
        <v>20</v>
      </c>
      <c r="K229" s="1">
        <v>20</v>
      </c>
      <c r="L229" t="s">
        <v>18</v>
      </c>
      <c r="M229" s="7">
        <v>92904</v>
      </c>
    </row>
    <row r="230" spans="1:13" x14ac:dyDescent="0.25">
      <c r="A230" s="7" t="s">
        <v>154</v>
      </c>
      <c r="B230" s="7">
        <v>92904</v>
      </c>
      <c r="C230" s="7" t="s">
        <v>155</v>
      </c>
      <c r="D230" s="7" t="s">
        <v>15</v>
      </c>
      <c r="E230" s="7"/>
      <c r="F230" s="7" t="s">
        <v>40</v>
      </c>
      <c r="I230" t="s">
        <v>120</v>
      </c>
      <c r="J230" s="1">
        <v>25</v>
      </c>
      <c r="K230" s="1">
        <v>25</v>
      </c>
      <c r="L230" t="s">
        <v>18</v>
      </c>
      <c r="M230" s="7">
        <v>92904</v>
      </c>
    </row>
    <row r="231" spans="1:13" x14ac:dyDescent="0.25">
      <c r="A231" s="7" t="s">
        <v>154</v>
      </c>
      <c r="B231" s="7">
        <v>92904</v>
      </c>
      <c r="C231" s="7" t="s">
        <v>155</v>
      </c>
      <c r="D231" s="7" t="s">
        <v>15</v>
      </c>
      <c r="E231" s="7"/>
      <c r="F231" s="7" t="s">
        <v>111</v>
      </c>
      <c r="I231" t="s">
        <v>120</v>
      </c>
      <c r="J231" s="1">
        <v>30</v>
      </c>
      <c r="K231" s="1">
        <v>30</v>
      </c>
      <c r="L231" t="s">
        <v>18</v>
      </c>
      <c r="M231" s="7">
        <v>92904</v>
      </c>
    </row>
    <row r="232" spans="1:13" x14ac:dyDescent="0.25">
      <c r="A232" s="7" t="s">
        <v>156</v>
      </c>
      <c r="B232" s="7">
        <v>70515</v>
      </c>
      <c r="C232" s="7" t="s">
        <v>157</v>
      </c>
      <c r="D232" s="7" t="s">
        <v>15</v>
      </c>
      <c r="E232" s="7"/>
      <c r="F232" s="7"/>
      <c r="I232" t="s">
        <v>120</v>
      </c>
      <c r="J232" s="1">
        <v>32.18</v>
      </c>
      <c r="K232" s="1">
        <v>26.73</v>
      </c>
      <c r="L232" t="s">
        <v>18</v>
      </c>
      <c r="M232" s="7">
        <v>70515</v>
      </c>
    </row>
    <row r="233" spans="1:13" x14ac:dyDescent="0.25">
      <c r="A233" s="7" t="s">
        <v>156</v>
      </c>
      <c r="B233" s="7">
        <v>70515</v>
      </c>
      <c r="C233" s="7" t="s">
        <v>157</v>
      </c>
      <c r="D233" s="7" t="s">
        <v>15</v>
      </c>
      <c r="E233" s="7"/>
      <c r="F233" s="7" t="s">
        <v>121</v>
      </c>
      <c r="I233" t="s">
        <v>120</v>
      </c>
      <c r="J233" s="1">
        <v>6</v>
      </c>
      <c r="K233" s="1">
        <v>6</v>
      </c>
      <c r="L233" t="s">
        <v>18</v>
      </c>
      <c r="M233" s="7">
        <v>70515</v>
      </c>
    </row>
    <row r="234" spans="1:13" x14ac:dyDescent="0.25">
      <c r="A234" s="7" t="s">
        <v>156</v>
      </c>
      <c r="B234" s="7">
        <v>70515</v>
      </c>
      <c r="C234" s="7" t="s">
        <v>157</v>
      </c>
      <c r="D234" s="7" t="s">
        <v>15</v>
      </c>
      <c r="E234" s="7"/>
      <c r="F234" s="7" t="s">
        <v>122</v>
      </c>
      <c r="I234" t="s">
        <v>120</v>
      </c>
      <c r="J234" s="1">
        <v>15</v>
      </c>
      <c r="K234" s="1">
        <v>15</v>
      </c>
      <c r="L234" t="s">
        <v>18</v>
      </c>
      <c r="M234" s="7">
        <v>70515</v>
      </c>
    </row>
    <row r="235" spans="1:13" x14ac:dyDescent="0.25">
      <c r="A235" s="7" t="s">
        <v>156</v>
      </c>
      <c r="B235" s="7">
        <v>70515</v>
      </c>
      <c r="C235" s="7" t="s">
        <v>157</v>
      </c>
      <c r="D235" s="7" t="s">
        <v>15</v>
      </c>
      <c r="E235" s="7"/>
      <c r="F235" s="7" t="s">
        <v>123</v>
      </c>
      <c r="I235" t="s">
        <v>120</v>
      </c>
      <c r="J235" s="1">
        <v>15</v>
      </c>
      <c r="K235" s="1">
        <v>15</v>
      </c>
      <c r="L235" t="s">
        <v>18</v>
      </c>
      <c r="M235" s="7">
        <v>70515</v>
      </c>
    </row>
    <row r="236" spans="1:13" x14ac:dyDescent="0.25">
      <c r="A236" s="7" t="s">
        <v>156</v>
      </c>
      <c r="B236" s="7">
        <v>70515</v>
      </c>
      <c r="C236" s="7" t="s">
        <v>157</v>
      </c>
      <c r="D236" s="7" t="s">
        <v>15</v>
      </c>
      <c r="E236" s="7"/>
      <c r="F236" s="7" t="s">
        <v>59</v>
      </c>
      <c r="I236" t="s">
        <v>120</v>
      </c>
      <c r="J236" s="1">
        <v>20</v>
      </c>
      <c r="K236" s="1">
        <v>20</v>
      </c>
      <c r="L236" t="s">
        <v>18</v>
      </c>
      <c r="M236" s="7">
        <v>70515</v>
      </c>
    </row>
    <row r="237" spans="1:13" x14ac:dyDescent="0.25">
      <c r="A237" s="7" t="s">
        <v>156</v>
      </c>
      <c r="B237" s="7">
        <v>70515</v>
      </c>
      <c r="C237" s="7" t="s">
        <v>157</v>
      </c>
      <c r="D237" s="7" t="s">
        <v>15</v>
      </c>
      <c r="E237" s="7"/>
      <c r="F237" s="7" t="s">
        <v>124</v>
      </c>
      <c r="I237" t="s">
        <v>120</v>
      </c>
      <c r="J237" s="1">
        <v>20</v>
      </c>
      <c r="K237" s="1">
        <v>20</v>
      </c>
      <c r="L237" t="s">
        <v>18</v>
      </c>
      <c r="M237" s="7">
        <v>70515</v>
      </c>
    </row>
    <row r="238" spans="1:13" x14ac:dyDescent="0.25">
      <c r="A238" s="7" t="s">
        <v>156</v>
      </c>
      <c r="B238" s="7">
        <v>70515</v>
      </c>
      <c r="C238" s="7" t="s">
        <v>157</v>
      </c>
      <c r="D238" s="7" t="s">
        <v>15</v>
      </c>
      <c r="E238" s="7"/>
      <c r="F238" s="7" t="s">
        <v>125</v>
      </c>
      <c r="I238" t="s">
        <v>120</v>
      </c>
      <c r="J238" s="1">
        <v>20</v>
      </c>
      <c r="K238" s="1">
        <v>20</v>
      </c>
      <c r="L238" t="s">
        <v>18</v>
      </c>
      <c r="M238" s="7">
        <v>70515</v>
      </c>
    </row>
    <row r="239" spans="1:13" x14ac:dyDescent="0.25">
      <c r="A239" s="7" t="s">
        <v>156</v>
      </c>
      <c r="B239" s="7">
        <v>70515</v>
      </c>
      <c r="C239" s="7" t="s">
        <v>157</v>
      </c>
      <c r="D239" s="7" t="s">
        <v>15</v>
      </c>
      <c r="E239" s="7"/>
      <c r="F239" s="7" t="s">
        <v>40</v>
      </c>
      <c r="I239" t="s">
        <v>120</v>
      </c>
      <c r="J239" s="1">
        <v>25</v>
      </c>
      <c r="K239" s="1">
        <v>25</v>
      </c>
      <c r="L239" t="s">
        <v>18</v>
      </c>
      <c r="M239" s="7">
        <v>70515</v>
      </c>
    </row>
    <row r="240" spans="1:13" x14ac:dyDescent="0.25">
      <c r="A240" s="7" t="s">
        <v>156</v>
      </c>
      <c r="B240" s="7">
        <v>70515</v>
      </c>
      <c r="C240" s="7" t="s">
        <v>157</v>
      </c>
      <c r="D240" s="7" t="s">
        <v>15</v>
      </c>
      <c r="E240" s="7"/>
      <c r="F240" s="7" t="s">
        <v>111</v>
      </c>
      <c r="I240" t="s">
        <v>120</v>
      </c>
      <c r="J240" s="1">
        <v>30</v>
      </c>
      <c r="K240" s="1">
        <v>30</v>
      </c>
      <c r="L240" t="s">
        <v>18</v>
      </c>
      <c r="M240" s="7">
        <v>70515</v>
      </c>
    </row>
    <row r="241" spans="1:13" x14ac:dyDescent="0.25">
      <c r="A241" s="7" t="s">
        <v>158</v>
      </c>
      <c r="B241" s="7">
        <v>70180</v>
      </c>
      <c r="C241" s="7" t="s">
        <v>159</v>
      </c>
      <c r="D241" s="7" t="s">
        <v>15</v>
      </c>
      <c r="E241" s="7"/>
      <c r="F241" s="7"/>
      <c r="I241" t="s">
        <v>160</v>
      </c>
      <c r="J241" s="1">
        <v>97.64</v>
      </c>
      <c r="K241" s="1">
        <v>54</v>
      </c>
      <c r="L241" t="s">
        <v>18</v>
      </c>
      <c r="M241" s="7">
        <v>70180</v>
      </c>
    </row>
    <row r="242" spans="1:13" x14ac:dyDescent="0.25">
      <c r="A242" s="7" t="s">
        <v>158</v>
      </c>
      <c r="B242" s="7">
        <v>70180</v>
      </c>
      <c r="C242" s="7" t="s">
        <v>159</v>
      </c>
      <c r="D242" s="7" t="s">
        <v>15</v>
      </c>
      <c r="E242" s="7"/>
      <c r="F242" s="7" t="s">
        <v>59</v>
      </c>
      <c r="I242" t="s">
        <v>160</v>
      </c>
      <c r="J242" s="1">
        <v>12</v>
      </c>
      <c r="K242" s="1">
        <v>12</v>
      </c>
      <c r="L242" t="s">
        <v>18</v>
      </c>
      <c r="M242" s="7">
        <v>70180</v>
      </c>
    </row>
    <row r="243" spans="1:13" x14ac:dyDescent="0.25">
      <c r="A243" s="7" t="s">
        <v>158</v>
      </c>
      <c r="B243" s="7">
        <v>70180</v>
      </c>
      <c r="C243" s="7" t="s">
        <v>159</v>
      </c>
      <c r="D243" s="7" t="s">
        <v>15</v>
      </c>
      <c r="E243" s="7"/>
      <c r="F243" s="7" t="s">
        <v>125</v>
      </c>
      <c r="I243" t="s">
        <v>160</v>
      </c>
      <c r="J243" s="1">
        <v>12</v>
      </c>
      <c r="K243" s="1">
        <v>12</v>
      </c>
      <c r="L243" t="s">
        <v>18</v>
      </c>
      <c r="M243" s="7">
        <v>70180</v>
      </c>
    </row>
    <row r="244" spans="1:13" x14ac:dyDescent="0.25">
      <c r="A244" s="7" t="s">
        <v>158</v>
      </c>
      <c r="B244" s="7">
        <v>70180</v>
      </c>
      <c r="C244" s="7" t="s">
        <v>159</v>
      </c>
      <c r="D244" s="7" t="s">
        <v>15</v>
      </c>
      <c r="E244" s="7"/>
      <c r="F244" s="7" t="s">
        <v>40</v>
      </c>
      <c r="I244" t="s">
        <v>160</v>
      </c>
      <c r="J244" s="1">
        <v>12</v>
      </c>
      <c r="K244" s="1">
        <v>12</v>
      </c>
      <c r="L244" t="s">
        <v>18</v>
      </c>
      <c r="M244" s="7">
        <v>70180</v>
      </c>
    </row>
    <row r="245" spans="1:13" x14ac:dyDescent="0.25">
      <c r="A245" s="7" t="s">
        <v>158</v>
      </c>
      <c r="B245" s="7">
        <v>70180</v>
      </c>
      <c r="C245" s="7" t="s">
        <v>159</v>
      </c>
      <c r="D245" s="7" t="s">
        <v>15</v>
      </c>
      <c r="E245" s="7"/>
      <c r="F245" s="7" t="s">
        <v>111</v>
      </c>
      <c r="I245" t="s">
        <v>160</v>
      </c>
      <c r="J245" s="1">
        <v>18</v>
      </c>
      <c r="K245" s="1">
        <v>18</v>
      </c>
      <c r="L245" t="s">
        <v>18</v>
      </c>
      <c r="M245" s="7">
        <v>70180</v>
      </c>
    </row>
    <row r="246" spans="1:13" x14ac:dyDescent="0.25">
      <c r="A246" s="7" t="s">
        <v>161</v>
      </c>
      <c r="B246" s="7">
        <v>70132</v>
      </c>
      <c r="C246" s="7" t="s">
        <v>162</v>
      </c>
      <c r="D246" s="7" t="s">
        <v>15</v>
      </c>
      <c r="E246" s="7"/>
      <c r="F246" s="7"/>
      <c r="I246" t="s">
        <v>160</v>
      </c>
      <c r="J246" s="1">
        <v>75.819999999999993</v>
      </c>
      <c r="K246" s="1">
        <v>54</v>
      </c>
      <c r="L246" t="s">
        <v>18</v>
      </c>
      <c r="M246" s="7">
        <v>70132</v>
      </c>
    </row>
    <row r="247" spans="1:13" x14ac:dyDescent="0.25">
      <c r="A247" s="7" t="s">
        <v>161</v>
      </c>
      <c r="B247" s="7">
        <v>70132</v>
      </c>
      <c r="C247" s="7" t="s">
        <v>162</v>
      </c>
      <c r="D247" s="7" t="s">
        <v>15</v>
      </c>
      <c r="E247" s="7"/>
      <c r="F247" s="7" t="s">
        <v>59</v>
      </c>
      <c r="I247" t="s">
        <v>160</v>
      </c>
      <c r="J247" s="1">
        <v>12</v>
      </c>
      <c r="K247" s="1">
        <v>12</v>
      </c>
      <c r="L247" t="s">
        <v>18</v>
      </c>
      <c r="M247" s="7">
        <v>70132</v>
      </c>
    </row>
    <row r="248" spans="1:13" x14ac:dyDescent="0.25">
      <c r="A248" s="7" t="s">
        <v>161</v>
      </c>
      <c r="B248" s="7">
        <v>70132</v>
      </c>
      <c r="C248" s="7" t="s">
        <v>162</v>
      </c>
      <c r="D248" s="7" t="s">
        <v>15</v>
      </c>
      <c r="E248" s="7"/>
      <c r="F248" s="7" t="s">
        <v>125</v>
      </c>
      <c r="I248" t="s">
        <v>160</v>
      </c>
      <c r="J248" s="1">
        <v>12</v>
      </c>
      <c r="K248" s="1">
        <v>12</v>
      </c>
      <c r="L248" t="s">
        <v>18</v>
      </c>
      <c r="M248" s="7">
        <v>70132</v>
      </c>
    </row>
    <row r="249" spans="1:13" x14ac:dyDescent="0.25">
      <c r="A249" s="7" t="s">
        <v>161</v>
      </c>
      <c r="B249" s="7">
        <v>70132</v>
      </c>
      <c r="C249" s="7" t="s">
        <v>162</v>
      </c>
      <c r="D249" s="7" t="s">
        <v>15</v>
      </c>
      <c r="E249" s="7"/>
      <c r="F249" s="7" t="s">
        <v>40</v>
      </c>
      <c r="I249" t="s">
        <v>160</v>
      </c>
      <c r="J249" s="1">
        <v>12</v>
      </c>
      <c r="K249" s="1">
        <v>12</v>
      </c>
      <c r="L249" t="s">
        <v>18</v>
      </c>
      <c r="M249" s="7">
        <v>70132</v>
      </c>
    </row>
    <row r="250" spans="1:13" x14ac:dyDescent="0.25">
      <c r="A250" s="7" t="s">
        <v>161</v>
      </c>
      <c r="B250" s="7">
        <v>70132</v>
      </c>
      <c r="C250" s="7" t="s">
        <v>162</v>
      </c>
      <c r="D250" s="7" t="s">
        <v>15</v>
      </c>
      <c r="E250" s="7"/>
      <c r="F250" s="7" t="s">
        <v>111</v>
      </c>
      <c r="I250" t="s">
        <v>160</v>
      </c>
      <c r="J250" s="1">
        <v>18</v>
      </c>
      <c r="K250" s="1">
        <v>18</v>
      </c>
      <c r="L250" t="s">
        <v>18</v>
      </c>
      <c r="M250" s="7">
        <v>70132</v>
      </c>
    </row>
    <row r="251" spans="1:13" x14ac:dyDescent="0.25">
      <c r="A251" s="7" t="s">
        <v>163</v>
      </c>
      <c r="B251" s="7">
        <v>70182</v>
      </c>
      <c r="C251" s="7" t="s">
        <v>164</v>
      </c>
      <c r="D251" s="7" t="s">
        <v>15</v>
      </c>
      <c r="E251" s="7"/>
      <c r="F251" s="7"/>
      <c r="I251" t="s">
        <v>160</v>
      </c>
      <c r="J251" s="1">
        <v>54.54</v>
      </c>
      <c r="K251" s="1">
        <v>54.54</v>
      </c>
      <c r="L251" t="s">
        <v>18</v>
      </c>
      <c r="M251" s="7">
        <v>70182</v>
      </c>
    </row>
    <row r="252" spans="1:13" x14ac:dyDescent="0.25">
      <c r="A252" s="7" t="s">
        <v>163</v>
      </c>
      <c r="B252" s="7">
        <v>70182</v>
      </c>
      <c r="C252" s="7" t="s">
        <v>164</v>
      </c>
      <c r="D252" s="7" t="s">
        <v>15</v>
      </c>
      <c r="E252" s="7"/>
      <c r="F252" s="7" t="s">
        <v>59</v>
      </c>
      <c r="I252" t="s">
        <v>160</v>
      </c>
      <c r="J252" s="1">
        <v>12</v>
      </c>
      <c r="K252" s="1">
        <v>12</v>
      </c>
      <c r="L252" t="s">
        <v>18</v>
      </c>
      <c r="M252" s="7">
        <v>70182</v>
      </c>
    </row>
    <row r="253" spans="1:13" x14ac:dyDescent="0.25">
      <c r="A253" s="7" t="s">
        <v>163</v>
      </c>
      <c r="B253" s="7">
        <v>70182</v>
      </c>
      <c r="C253" s="7" t="s">
        <v>164</v>
      </c>
      <c r="D253" s="7" t="s">
        <v>15</v>
      </c>
      <c r="E253" s="7"/>
      <c r="F253" s="7" t="s">
        <v>125</v>
      </c>
      <c r="I253" t="s">
        <v>160</v>
      </c>
      <c r="J253" s="1">
        <v>12</v>
      </c>
      <c r="K253" s="1">
        <v>12</v>
      </c>
      <c r="L253" t="s">
        <v>18</v>
      </c>
      <c r="M253" s="7">
        <v>70182</v>
      </c>
    </row>
    <row r="254" spans="1:13" x14ac:dyDescent="0.25">
      <c r="A254" s="7" t="s">
        <v>163</v>
      </c>
      <c r="B254" s="7">
        <v>70182</v>
      </c>
      <c r="C254" s="7" t="s">
        <v>164</v>
      </c>
      <c r="D254" s="7" t="s">
        <v>15</v>
      </c>
      <c r="E254" s="7"/>
      <c r="F254" s="7" t="s">
        <v>40</v>
      </c>
      <c r="I254" t="s">
        <v>160</v>
      </c>
      <c r="J254" s="1">
        <v>12</v>
      </c>
      <c r="K254" s="1">
        <v>12</v>
      </c>
      <c r="L254" t="s">
        <v>18</v>
      </c>
      <c r="M254" s="7">
        <v>70182</v>
      </c>
    </row>
    <row r="255" spans="1:13" x14ac:dyDescent="0.25">
      <c r="A255" s="7" t="s">
        <v>163</v>
      </c>
      <c r="B255" s="7">
        <v>70182</v>
      </c>
      <c r="C255" s="7" t="s">
        <v>164</v>
      </c>
      <c r="D255" s="7" t="s">
        <v>15</v>
      </c>
      <c r="E255" s="7"/>
      <c r="F255" s="7" t="s">
        <v>111</v>
      </c>
      <c r="I255" t="s">
        <v>160</v>
      </c>
      <c r="J255" s="1">
        <v>18</v>
      </c>
      <c r="K255" s="1">
        <v>18</v>
      </c>
      <c r="L255" t="s">
        <v>18</v>
      </c>
      <c r="M255" s="7">
        <v>70182</v>
      </c>
    </row>
    <row r="256" spans="1:13" x14ac:dyDescent="0.25">
      <c r="A256" t="s">
        <v>1398</v>
      </c>
      <c r="B256">
        <v>591431</v>
      </c>
      <c r="C256" t="s">
        <v>166</v>
      </c>
      <c r="G256"/>
      <c r="I256" t="s">
        <v>120</v>
      </c>
      <c r="K256" s="1">
        <v>15</v>
      </c>
      <c r="L256" t="s">
        <v>18</v>
      </c>
    </row>
    <row r="257" spans="1:14" x14ac:dyDescent="0.25">
      <c r="A257" s="7" t="s">
        <v>165</v>
      </c>
      <c r="B257" s="7">
        <v>74232</v>
      </c>
      <c r="C257" s="7" t="s">
        <v>166</v>
      </c>
      <c r="D257" s="7" t="s">
        <v>15</v>
      </c>
      <c r="E257" s="7"/>
      <c r="F257" s="7" t="s">
        <v>122</v>
      </c>
      <c r="I257" t="s">
        <v>120</v>
      </c>
      <c r="K257" s="1">
        <v>15</v>
      </c>
      <c r="L257" t="s">
        <v>18</v>
      </c>
      <c r="M257" s="7">
        <v>74232</v>
      </c>
    </row>
    <row r="258" spans="1:14" x14ac:dyDescent="0.25">
      <c r="A258" s="7" t="s">
        <v>165</v>
      </c>
      <c r="B258" s="7">
        <v>74232</v>
      </c>
      <c r="C258" s="7" t="s">
        <v>166</v>
      </c>
      <c r="D258" s="7" t="s">
        <v>15</v>
      </c>
      <c r="E258" s="7"/>
      <c r="F258" s="7" t="s">
        <v>40</v>
      </c>
      <c r="I258" t="s">
        <v>160</v>
      </c>
      <c r="K258" s="1">
        <v>12</v>
      </c>
      <c r="L258" t="s">
        <v>18</v>
      </c>
      <c r="M258" s="7">
        <v>74232</v>
      </c>
    </row>
    <row r="259" spans="1:14" x14ac:dyDescent="0.25">
      <c r="A259" s="7" t="s">
        <v>167</v>
      </c>
      <c r="B259" s="7">
        <v>70120</v>
      </c>
      <c r="C259" s="7" t="s">
        <v>168</v>
      </c>
      <c r="D259" s="7" t="s">
        <v>15</v>
      </c>
      <c r="E259" s="7"/>
      <c r="F259" s="7"/>
      <c r="I259" t="s">
        <v>160</v>
      </c>
      <c r="J259" s="1">
        <v>21.27</v>
      </c>
      <c r="K259" s="1">
        <v>10.36</v>
      </c>
      <c r="L259" t="s">
        <v>18</v>
      </c>
      <c r="M259" s="7">
        <v>70120</v>
      </c>
    </row>
    <row r="260" spans="1:14" x14ac:dyDescent="0.25">
      <c r="A260" s="7" t="s">
        <v>167</v>
      </c>
      <c r="B260" s="7">
        <v>70120</v>
      </c>
      <c r="C260" s="7" t="s">
        <v>168</v>
      </c>
      <c r="D260" s="7" t="s">
        <v>15</v>
      </c>
      <c r="E260" s="7"/>
      <c r="F260" s="7" t="s">
        <v>59</v>
      </c>
      <c r="I260" t="s">
        <v>160</v>
      </c>
      <c r="J260" s="1">
        <v>12</v>
      </c>
      <c r="K260" s="1">
        <v>12</v>
      </c>
      <c r="L260" t="s">
        <v>18</v>
      </c>
      <c r="M260" s="7">
        <v>70120</v>
      </c>
    </row>
    <row r="261" spans="1:14" x14ac:dyDescent="0.25">
      <c r="A261" s="7" t="s">
        <v>167</v>
      </c>
      <c r="B261" s="7">
        <v>70120</v>
      </c>
      <c r="C261" s="7" t="s">
        <v>168</v>
      </c>
      <c r="D261" s="7" t="s">
        <v>15</v>
      </c>
      <c r="E261" s="7"/>
      <c r="F261" s="7" t="s">
        <v>125</v>
      </c>
      <c r="I261" t="s">
        <v>160</v>
      </c>
      <c r="J261" s="1">
        <v>12</v>
      </c>
      <c r="K261" s="1">
        <v>12</v>
      </c>
      <c r="L261" t="s">
        <v>18</v>
      </c>
      <c r="M261" s="7">
        <v>70120</v>
      </c>
    </row>
    <row r="262" spans="1:14" x14ac:dyDescent="0.25">
      <c r="A262" s="7" t="s">
        <v>167</v>
      </c>
      <c r="B262" s="7">
        <v>70120</v>
      </c>
      <c r="C262" s="7" t="s">
        <v>168</v>
      </c>
      <c r="D262" s="7" t="s">
        <v>15</v>
      </c>
      <c r="E262" s="7"/>
      <c r="F262" s="7" t="s">
        <v>40</v>
      </c>
      <c r="I262" t="s">
        <v>160</v>
      </c>
      <c r="J262" s="1">
        <v>12</v>
      </c>
      <c r="K262" s="1">
        <v>12</v>
      </c>
      <c r="L262" t="s">
        <v>18</v>
      </c>
      <c r="M262" s="7">
        <v>70120</v>
      </c>
    </row>
    <row r="263" spans="1:14" x14ac:dyDescent="0.25">
      <c r="A263" s="7" t="s">
        <v>167</v>
      </c>
      <c r="B263" s="7">
        <v>70120</v>
      </c>
      <c r="C263" s="7" t="s">
        <v>168</v>
      </c>
      <c r="D263" s="7" t="s">
        <v>15</v>
      </c>
      <c r="E263" s="7"/>
      <c r="F263" s="7" t="s">
        <v>111</v>
      </c>
      <c r="I263" t="s">
        <v>160</v>
      </c>
      <c r="J263" s="1">
        <v>18</v>
      </c>
      <c r="K263" s="1">
        <v>18</v>
      </c>
      <c r="L263" t="s">
        <v>18</v>
      </c>
      <c r="M263" s="7">
        <v>70120</v>
      </c>
    </row>
    <row r="264" spans="1:14" s="156" customFormat="1" x14ac:dyDescent="0.25">
      <c r="A264" s="23" t="s">
        <v>1696</v>
      </c>
      <c r="B264" s="23">
        <v>70576</v>
      </c>
      <c r="C264" s="23" t="s">
        <v>1697</v>
      </c>
      <c r="D264" s="7" t="s">
        <v>15</v>
      </c>
      <c r="E264" s="7"/>
      <c r="F264" s="7" t="s">
        <v>40</v>
      </c>
      <c r="G264" s="8"/>
      <c r="I264" s="156" t="s">
        <v>160</v>
      </c>
      <c r="J264" s="1">
        <v>149.75</v>
      </c>
      <c r="K264" s="1">
        <v>92.08</v>
      </c>
      <c r="L264" s="156" t="s">
        <v>18</v>
      </c>
      <c r="M264" s="7">
        <v>70576</v>
      </c>
    </row>
    <row r="265" spans="1:14" s="156" customFormat="1" x14ac:dyDescent="0.25">
      <c r="A265" s="23" t="s">
        <v>1696</v>
      </c>
      <c r="B265" s="23">
        <v>70576</v>
      </c>
      <c r="C265" s="23" t="s">
        <v>1844</v>
      </c>
      <c r="D265" s="7" t="s">
        <v>15</v>
      </c>
      <c r="E265" s="7"/>
      <c r="F265" s="7" t="s">
        <v>40</v>
      </c>
      <c r="G265" s="8"/>
      <c r="I265" s="156" t="s">
        <v>160</v>
      </c>
      <c r="J265" s="1">
        <v>50</v>
      </c>
      <c r="K265" s="1">
        <v>20</v>
      </c>
      <c r="L265" s="156" t="s">
        <v>18</v>
      </c>
      <c r="M265" s="7">
        <v>70576</v>
      </c>
    </row>
    <row r="266" spans="1:14" s="156" customFormat="1" x14ac:dyDescent="0.25">
      <c r="A266" s="7"/>
      <c r="B266" s="7"/>
      <c r="C266" s="7"/>
      <c r="D266" s="7"/>
      <c r="E266" s="7"/>
      <c r="F266" s="7"/>
      <c r="G266" s="8"/>
      <c r="J266" s="1"/>
      <c r="K266" s="1"/>
      <c r="M266" s="7"/>
    </row>
    <row r="267" spans="1:14" x14ac:dyDescent="0.25">
      <c r="A267" s="7"/>
      <c r="B267" s="7"/>
      <c r="C267" s="7"/>
      <c r="D267" s="7"/>
      <c r="E267" s="7"/>
      <c r="F267" s="7"/>
      <c r="M267" s="7"/>
    </row>
    <row r="268" spans="1:14" x14ac:dyDescent="0.25">
      <c r="A268" s="7" t="s">
        <v>169</v>
      </c>
      <c r="B268" s="7">
        <v>97641</v>
      </c>
      <c r="C268" s="7" t="s">
        <v>170</v>
      </c>
      <c r="D268" s="7" t="s">
        <v>15</v>
      </c>
      <c r="E268" s="7"/>
      <c r="F268" s="8" t="s">
        <v>121</v>
      </c>
      <c r="I268" s="29" t="s">
        <v>171</v>
      </c>
      <c r="J268" s="1">
        <v>32.409999999999997</v>
      </c>
      <c r="K268" s="1">
        <v>24.82</v>
      </c>
      <c r="L268" t="s">
        <v>18</v>
      </c>
      <c r="M268" s="7">
        <v>97641</v>
      </c>
      <c r="N268">
        <v>7</v>
      </c>
    </row>
    <row r="269" spans="1:14" x14ac:dyDescent="0.25">
      <c r="A269" s="7" t="s">
        <v>169</v>
      </c>
      <c r="B269" s="7">
        <v>97641</v>
      </c>
      <c r="C269" s="7" t="s">
        <v>170</v>
      </c>
      <c r="D269" s="7" t="s">
        <v>15</v>
      </c>
      <c r="E269" s="7"/>
      <c r="F269" s="8" t="s">
        <v>122</v>
      </c>
      <c r="I269" s="29" t="s">
        <v>171</v>
      </c>
      <c r="J269" s="1">
        <v>40.36</v>
      </c>
      <c r="K269" s="1">
        <v>33</v>
      </c>
      <c r="L269" t="s">
        <v>18</v>
      </c>
      <c r="M269" s="7">
        <v>97641</v>
      </c>
      <c r="N269">
        <v>12</v>
      </c>
    </row>
    <row r="270" spans="1:14" x14ac:dyDescent="0.25">
      <c r="A270" s="7" t="s">
        <v>169</v>
      </c>
      <c r="B270" s="7">
        <v>97641</v>
      </c>
      <c r="C270" s="7" t="s">
        <v>170</v>
      </c>
      <c r="D270" s="7" t="s">
        <v>15</v>
      </c>
      <c r="E270" s="7"/>
      <c r="F270" s="8" t="s">
        <v>123</v>
      </c>
      <c r="I270" s="29" t="s">
        <v>171</v>
      </c>
      <c r="J270" s="1">
        <v>40.36</v>
      </c>
      <c r="K270" s="1">
        <v>33</v>
      </c>
      <c r="L270" t="s">
        <v>18</v>
      </c>
      <c r="M270" s="7">
        <v>97641</v>
      </c>
      <c r="N270">
        <v>12</v>
      </c>
    </row>
    <row r="271" spans="1:14" x14ac:dyDescent="0.25">
      <c r="A271" s="7" t="s">
        <v>169</v>
      </c>
      <c r="B271" s="7">
        <v>97641</v>
      </c>
      <c r="C271" s="7" t="s">
        <v>170</v>
      </c>
      <c r="D271" s="7" t="s">
        <v>15</v>
      </c>
      <c r="E271" s="7"/>
      <c r="F271" s="8" t="s">
        <v>59</v>
      </c>
      <c r="I271" s="29" t="s">
        <v>171</v>
      </c>
      <c r="J271" s="1">
        <v>45.36</v>
      </c>
      <c r="K271" s="1">
        <v>34.82</v>
      </c>
      <c r="L271" t="s">
        <v>18</v>
      </c>
      <c r="M271" s="7">
        <v>97641</v>
      </c>
      <c r="N271">
        <v>17</v>
      </c>
    </row>
    <row r="272" spans="1:14" x14ac:dyDescent="0.25">
      <c r="A272" s="7" t="s">
        <v>169</v>
      </c>
      <c r="B272" s="7">
        <v>97641</v>
      </c>
      <c r="C272" s="7" t="s">
        <v>170</v>
      </c>
      <c r="D272" s="7" t="s">
        <v>15</v>
      </c>
      <c r="E272" s="7"/>
      <c r="F272" s="8" t="s">
        <v>124</v>
      </c>
      <c r="I272" s="29" t="s">
        <v>171</v>
      </c>
      <c r="J272" s="1">
        <v>45.36</v>
      </c>
      <c r="K272" s="1">
        <v>34.82</v>
      </c>
      <c r="L272" t="s">
        <v>18</v>
      </c>
      <c r="M272" s="7">
        <v>97641</v>
      </c>
      <c r="N272">
        <v>17</v>
      </c>
    </row>
    <row r="273" spans="1:14" x14ac:dyDescent="0.25">
      <c r="A273" s="7" t="s">
        <v>169</v>
      </c>
      <c r="B273" s="7">
        <v>97641</v>
      </c>
      <c r="C273" s="7" t="s">
        <v>170</v>
      </c>
      <c r="D273" s="7" t="s">
        <v>15</v>
      </c>
      <c r="E273" s="7"/>
      <c r="F273" s="8" t="s">
        <v>125</v>
      </c>
      <c r="I273" s="29" t="s">
        <v>171</v>
      </c>
      <c r="J273" s="1">
        <v>57.5</v>
      </c>
      <c r="K273" s="1">
        <v>44.730000000000004</v>
      </c>
      <c r="L273" t="s">
        <v>18</v>
      </c>
      <c r="M273" s="7">
        <v>97641</v>
      </c>
      <c r="N273">
        <v>25</v>
      </c>
    </row>
    <row r="274" spans="1:14" x14ac:dyDescent="0.25">
      <c r="A274" s="7" t="s">
        <v>169</v>
      </c>
      <c r="B274" s="7">
        <v>97641</v>
      </c>
      <c r="C274" s="7" t="s">
        <v>170</v>
      </c>
      <c r="D274" s="7" t="s">
        <v>15</v>
      </c>
      <c r="E274" s="7"/>
      <c r="F274" s="8" t="s">
        <v>40</v>
      </c>
      <c r="I274" s="29" t="s">
        <v>171</v>
      </c>
      <c r="J274" s="1">
        <v>57.5</v>
      </c>
      <c r="K274" s="1">
        <v>44.730000000000004</v>
      </c>
      <c r="L274" t="s">
        <v>18</v>
      </c>
      <c r="M274" s="7">
        <v>97641</v>
      </c>
      <c r="N274">
        <v>25</v>
      </c>
    </row>
    <row r="275" spans="1:14" s="66" customFormat="1" x14ac:dyDescent="0.25">
      <c r="A275" s="64" t="s">
        <v>172</v>
      </c>
      <c r="B275" s="64">
        <v>97626</v>
      </c>
      <c r="C275" s="64" t="s">
        <v>173</v>
      </c>
      <c r="D275" s="64" t="s">
        <v>15</v>
      </c>
      <c r="E275" s="64"/>
      <c r="F275" s="65" t="s">
        <v>121</v>
      </c>
      <c r="G275" s="65"/>
      <c r="I275" s="97" t="s">
        <v>171</v>
      </c>
      <c r="J275" s="68">
        <v>55</v>
      </c>
      <c r="K275" s="68"/>
      <c r="L275" s="66" t="s">
        <v>18</v>
      </c>
      <c r="M275" s="64">
        <v>97626</v>
      </c>
    </row>
    <row r="276" spans="1:14" s="66" customFormat="1" x14ac:dyDescent="0.25">
      <c r="A276" s="64" t="s">
        <v>172</v>
      </c>
      <c r="B276" s="64">
        <v>97626</v>
      </c>
      <c r="C276" s="64" t="s">
        <v>173</v>
      </c>
      <c r="D276" s="64" t="s">
        <v>15</v>
      </c>
      <c r="E276" s="64"/>
      <c r="F276" s="65" t="s">
        <v>122</v>
      </c>
      <c r="G276" s="65"/>
      <c r="I276" s="97" t="s">
        <v>171</v>
      </c>
      <c r="J276" s="68">
        <v>59.45</v>
      </c>
      <c r="K276" s="68"/>
      <c r="L276" s="66" t="s">
        <v>18</v>
      </c>
      <c r="M276" s="64">
        <v>97626</v>
      </c>
    </row>
    <row r="277" spans="1:14" s="66" customFormat="1" x14ac:dyDescent="0.25">
      <c r="A277" s="64" t="s">
        <v>172</v>
      </c>
      <c r="B277" s="64">
        <v>97626</v>
      </c>
      <c r="C277" s="64" t="s">
        <v>173</v>
      </c>
      <c r="D277" s="64" t="s">
        <v>15</v>
      </c>
      <c r="E277" s="64"/>
      <c r="F277" s="65" t="s">
        <v>123</v>
      </c>
      <c r="G277" s="65"/>
      <c r="I277" s="97" t="s">
        <v>171</v>
      </c>
      <c r="J277" s="68">
        <v>59.45</v>
      </c>
      <c r="K277" s="68"/>
      <c r="L277" s="66" t="s">
        <v>18</v>
      </c>
      <c r="M277" s="64">
        <v>97626</v>
      </c>
    </row>
    <row r="278" spans="1:14" s="66" customFormat="1" x14ac:dyDescent="0.25">
      <c r="A278" s="64" t="s">
        <v>172</v>
      </c>
      <c r="B278" s="64">
        <v>97626</v>
      </c>
      <c r="C278" s="64" t="s">
        <v>173</v>
      </c>
      <c r="D278" s="64" t="s">
        <v>15</v>
      </c>
      <c r="E278" s="64"/>
      <c r="F278" s="65" t="s">
        <v>59</v>
      </c>
      <c r="G278" s="65"/>
      <c r="I278" s="97" t="s">
        <v>171</v>
      </c>
      <c r="J278" s="68">
        <v>65</v>
      </c>
      <c r="K278" s="68"/>
      <c r="L278" s="66" t="s">
        <v>18</v>
      </c>
      <c r="M278" s="64">
        <v>97626</v>
      </c>
    </row>
    <row r="279" spans="1:14" s="66" customFormat="1" x14ac:dyDescent="0.25">
      <c r="A279" s="64" t="s">
        <v>172</v>
      </c>
      <c r="B279" s="64">
        <v>97626</v>
      </c>
      <c r="C279" s="64" t="s">
        <v>173</v>
      </c>
      <c r="D279" s="64" t="s">
        <v>15</v>
      </c>
      <c r="E279" s="64"/>
      <c r="F279" s="65" t="s">
        <v>124</v>
      </c>
      <c r="G279" s="65"/>
      <c r="I279" s="97" t="s">
        <v>171</v>
      </c>
      <c r="J279" s="68">
        <v>65</v>
      </c>
      <c r="K279" s="68"/>
      <c r="L279" s="66" t="s">
        <v>18</v>
      </c>
      <c r="M279" s="64">
        <v>97626</v>
      </c>
    </row>
    <row r="280" spans="1:14" s="66" customFormat="1" x14ac:dyDescent="0.25">
      <c r="A280" s="64" t="s">
        <v>172</v>
      </c>
      <c r="B280" s="64">
        <v>97626</v>
      </c>
      <c r="C280" s="64" t="s">
        <v>173</v>
      </c>
      <c r="D280" s="64" t="s">
        <v>15</v>
      </c>
      <c r="E280" s="64"/>
      <c r="F280" s="65" t="s">
        <v>125</v>
      </c>
      <c r="G280" s="65"/>
      <c r="I280" s="97" t="s">
        <v>171</v>
      </c>
      <c r="J280" s="68">
        <v>74.09</v>
      </c>
      <c r="K280" s="68"/>
      <c r="L280" s="66" t="s">
        <v>18</v>
      </c>
      <c r="M280" s="64">
        <v>97626</v>
      </c>
    </row>
    <row r="281" spans="1:14" s="66" customFormat="1" x14ac:dyDescent="0.25">
      <c r="A281" s="64" t="s">
        <v>172</v>
      </c>
      <c r="B281" s="64">
        <v>97626</v>
      </c>
      <c r="C281" s="64" t="s">
        <v>173</v>
      </c>
      <c r="D281" s="64" t="s">
        <v>15</v>
      </c>
      <c r="E281" s="64"/>
      <c r="F281" s="65" t="s">
        <v>40</v>
      </c>
      <c r="G281" s="65"/>
      <c r="I281" s="97" t="s">
        <v>171</v>
      </c>
      <c r="J281" s="68">
        <v>74.09</v>
      </c>
      <c r="K281" s="68"/>
      <c r="L281" s="66" t="s">
        <v>18</v>
      </c>
      <c r="M281" s="64">
        <v>97626</v>
      </c>
    </row>
    <row r="282" spans="1:14" x14ac:dyDescent="0.25">
      <c r="A282" s="7" t="s">
        <v>174</v>
      </c>
      <c r="B282" s="7">
        <v>97639</v>
      </c>
      <c r="C282" s="7" t="s">
        <v>175</v>
      </c>
      <c r="D282" s="7" t="s">
        <v>15</v>
      </c>
      <c r="E282" s="7"/>
      <c r="F282" s="8" t="s">
        <v>121</v>
      </c>
      <c r="I282" s="29" t="s">
        <v>171</v>
      </c>
      <c r="J282" s="1">
        <v>57.18</v>
      </c>
      <c r="K282" s="1">
        <v>40.82</v>
      </c>
      <c r="L282" t="s">
        <v>18</v>
      </c>
      <c r="M282" s="7">
        <v>97639</v>
      </c>
    </row>
    <row r="283" spans="1:14" x14ac:dyDescent="0.25">
      <c r="A283" s="7" t="s">
        <v>174</v>
      </c>
      <c r="B283" s="7">
        <v>97639</v>
      </c>
      <c r="C283" s="7" t="s">
        <v>175</v>
      </c>
      <c r="D283" s="7" t="s">
        <v>15</v>
      </c>
      <c r="E283" s="7"/>
      <c r="F283" s="8" t="s">
        <v>122</v>
      </c>
      <c r="I283" s="29" t="s">
        <v>171</v>
      </c>
      <c r="J283" s="1">
        <v>62.73</v>
      </c>
      <c r="K283" s="1">
        <v>46.36</v>
      </c>
      <c r="L283" t="s">
        <v>18</v>
      </c>
      <c r="M283" s="7">
        <v>97639</v>
      </c>
    </row>
    <row r="284" spans="1:14" x14ac:dyDescent="0.25">
      <c r="A284" s="7" t="s">
        <v>174</v>
      </c>
      <c r="B284" s="7">
        <v>97639</v>
      </c>
      <c r="C284" s="7" t="s">
        <v>175</v>
      </c>
      <c r="D284" s="7" t="s">
        <v>15</v>
      </c>
      <c r="E284" s="7"/>
      <c r="F284" s="8" t="s">
        <v>123</v>
      </c>
      <c r="I284" s="29" t="s">
        <v>171</v>
      </c>
      <c r="J284" s="1">
        <v>62.73</v>
      </c>
      <c r="K284" s="1">
        <v>46.36</v>
      </c>
      <c r="L284" t="s">
        <v>18</v>
      </c>
      <c r="M284" s="7">
        <v>97639</v>
      </c>
    </row>
    <row r="285" spans="1:14" x14ac:dyDescent="0.25">
      <c r="A285" s="7" t="s">
        <v>174</v>
      </c>
      <c r="B285" s="7">
        <v>97639</v>
      </c>
      <c r="C285" s="7" t="s">
        <v>175</v>
      </c>
      <c r="D285" s="7" t="s">
        <v>15</v>
      </c>
      <c r="E285" s="7"/>
      <c r="F285" s="8" t="s">
        <v>59</v>
      </c>
      <c r="I285" s="29" t="s">
        <v>171</v>
      </c>
      <c r="J285" s="1">
        <v>67.72999999999999</v>
      </c>
      <c r="K285" s="1">
        <v>51.36</v>
      </c>
      <c r="L285" t="s">
        <v>18</v>
      </c>
      <c r="M285" s="7">
        <v>97639</v>
      </c>
    </row>
    <row r="286" spans="1:14" x14ac:dyDescent="0.25">
      <c r="A286" s="7" t="s">
        <v>174</v>
      </c>
      <c r="B286" s="7">
        <v>97639</v>
      </c>
      <c r="C286" s="7" t="s">
        <v>175</v>
      </c>
      <c r="D286" s="7" t="s">
        <v>15</v>
      </c>
      <c r="E286" s="7"/>
      <c r="F286" s="8" t="s">
        <v>124</v>
      </c>
      <c r="I286" s="29" t="s">
        <v>171</v>
      </c>
      <c r="J286" s="1">
        <v>67.72999999999999</v>
      </c>
      <c r="K286" s="1">
        <v>51.36</v>
      </c>
      <c r="L286" t="s">
        <v>18</v>
      </c>
      <c r="M286" s="7">
        <v>97639</v>
      </c>
    </row>
    <row r="287" spans="1:14" x14ac:dyDescent="0.25">
      <c r="A287" s="7" t="s">
        <v>174</v>
      </c>
      <c r="B287" s="7">
        <v>97639</v>
      </c>
      <c r="C287" s="7" t="s">
        <v>175</v>
      </c>
      <c r="D287" s="7" t="s">
        <v>15</v>
      </c>
      <c r="E287" s="7"/>
      <c r="F287" s="8" t="s">
        <v>125</v>
      </c>
      <c r="I287" s="29" t="s">
        <v>171</v>
      </c>
      <c r="J287" s="1">
        <v>79.55</v>
      </c>
      <c r="K287" s="1">
        <v>60.45</v>
      </c>
      <c r="L287" t="s">
        <v>18</v>
      </c>
      <c r="M287" s="7">
        <v>97639</v>
      </c>
    </row>
    <row r="288" spans="1:14" x14ac:dyDescent="0.25">
      <c r="A288" s="7" t="s">
        <v>174</v>
      </c>
      <c r="B288" s="7">
        <v>97639</v>
      </c>
      <c r="C288" s="7" t="s">
        <v>175</v>
      </c>
      <c r="D288" s="7" t="s">
        <v>15</v>
      </c>
      <c r="E288" s="7"/>
      <c r="F288" s="8" t="s">
        <v>40</v>
      </c>
      <c r="I288" s="29" t="s">
        <v>171</v>
      </c>
      <c r="J288" s="1">
        <v>79.55</v>
      </c>
      <c r="K288" s="1">
        <v>60.45</v>
      </c>
      <c r="L288" t="s">
        <v>18</v>
      </c>
      <c r="M288" s="7">
        <v>97639</v>
      </c>
    </row>
    <row r="289" spans="1:13" x14ac:dyDescent="0.25">
      <c r="A289" s="7" t="s">
        <v>176</v>
      </c>
      <c r="B289" s="7">
        <v>97634</v>
      </c>
      <c r="C289" s="7" t="s">
        <v>177</v>
      </c>
      <c r="D289" s="7" t="s">
        <v>15</v>
      </c>
      <c r="E289" s="7"/>
      <c r="F289" s="8" t="s">
        <v>121</v>
      </c>
      <c r="I289" s="29" t="s">
        <v>171</v>
      </c>
      <c r="J289" s="1">
        <v>87.73</v>
      </c>
      <c r="K289" s="1">
        <v>62.64</v>
      </c>
      <c r="L289" t="s">
        <v>18</v>
      </c>
      <c r="M289" s="7">
        <v>97634</v>
      </c>
    </row>
    <row r="290" spans="1:13" x14ac:dyDescent="0.25">
      <c r="A290" s="7" t="s">
        <v>176</v>
      </c>
      <c r="B290" s="7">
        <v>97634</v>
      </c>
      <c r="C290" s="7" t="s">
        <v>177</v>
      </c>
      <c r="D290" s="7" t="s">
        <v>15</v>
      </c>
      <c r="E290" s="7"/>
      <c r="F290" s="8" t="s">
        <v>122</v>
      </c>
      <c r="I290" s="29" t="s">
        <v>171</v>
      </c>
      <c r="J290" s="1">
        <v>90</v>
      </c>
      <c r="K290" s="1">
        <v>64.91</v>
      </c>
      <c r="L290" t="s">
        <v>18</v>
      </c>
      <c r="M290" s="7">
        <v>97634</v>
      </c>
    </row>
    <row r="291" spans="1:13" x14ac:dyDescent="0.25">
      <c r="A291" s="7" t="s">
        <v>176</v>
      </c>
      <c r="B291" s="7">
        <v>97634</v>
      </c>
      <c r="C291" s="7" t="s">
        <v>177</v>
      </c>
      <c r="D291" s="7" t="s">
        <v>15</v>
      </c>
      <c r="E291" s="7"/>
      <c r="F291" s="8" t="s">
        <v>123</v>
      </c>
      <c r="I291" s="29" t="s">
        <v>171</v>
      </c>
      <c r="J291" s="1">
        <v>90</v>
      </c>
      <c r="K291" s="1">
        <v>64.91</v>
      </c>
      <c r="L291" t="s">
        <v>18</v>
      </c>
      <c r="M291" s="7">
        <v>97634</v>
      </c>
    </row>
    <row r="292" spans="1:13" x14ac:dyDescent="0.25">
      <c r="A292" s="7" t="s">
        <v>176</v>
      </c>
      <c r="B292" s="7">
        <v>97634</v>
      </c>
      <c r="C292" s="7" t="s">
        <v>177</v>
      </c>
      <c r="D292" s="7" t="s">
        <v>15</v>
      </c>
      <c r="E292" s="7"/>
      <c r="F292" s="8" t="s">
        <v>59</v>
      </c>
      <c r="I292" s="29" t="s">
        <v>171</v>
      </c>
      <c r="J292" s="1">
        <v>100.45</v>
      </c>
      <c r="K292" s="1">
        <v>72.64</v>
      </c>
      <c r="L292" t="s">
        <v>18</v>
      </c>
      <c r="M292" s="7">
        <v>97634</v>
      </c>
    </row>
    <row r="293" spans="1:13" x14ac:dyDescent="0.25">
      <c r="A293" s="7" t="s">
        <v>176</v>
      </c>
      <c r="B293" s="7">
        <v>97634</v>
      </c>
      <c r="C293" s="7" t="s">
        <v>177</v>
      </c>
      <c r="D293" s="7" t="s">
        <v>15</v>
      </c>
      <c r="E293" s="7"/>
      <c r="F293" s="8" t="s">
        <v>124</v>
      </c>
      <c r="I293" s="29" t="s">
        <v>171</v>
      </c>
      <c r="J293" s="1">
        <v>100.45</v>
      </c>
      <c r="K293" s="1">
        <v>72.64</v>
      </c>
      <c r="L293" t="s">
        <v>18</v>
      </c>
      <c r="M293" s="7">
        <v>97634</v>
      </c>
    </row>
    <row r="294" spans="1:13" x14ac:dyDescent="0.25">
      <c r="A294" s="7" t="s">
        <v>176</v>
      </c>
      <c r="B294" s="7">
        <v>97634</v>
      </c>
      <c r="C294" s="7" t="s">
        <v>177</v>
      </c>
      <c r="D294" s="7" t="s">
        <v>15</v>
      </c>
      <c r="E294" s="7"/>
      <c r="F294" s="8" t="s">
        <v>125</v>
      </c>
      <c r="I294" s="29" t="s">
        <v>171</v>
      </c>
      <c r="J294" s="1">
        <v>109</v>
      </c>
      <c r="K294" s="1">
        <v>79.55</v>
      </c>
      <c r="L294" t="s">
        <v>18</v>
      </c>
      <c r="M294" s="7">
        <v>97634</v>
      </c>
    </row>
    <row r="295" spans="1:13" x14ac:dyDescent="0.25">
      <c r="A295" s="7" t="s">
        <v>176</v>
      </c>
      <c r="B295" s="7">
        <v>97634</v>
      </c>
      <c r="C295" s="7" t="s">
        <v>177</v>
      </c>
      <c r="D295" s="7" t="s">
        <v>15</v>
      </c>
      <c r="E295" s="7"/>
      <c r="F295" s="8" t="s">
        <v>40</v>
      </c>
      <c r="I295" s="29" t="s">
        <v>171</v>
      </c>
      <c r="J295" s="1">
        <v>109</v>
      </c>
      <c r="K295" s="1">
        <v>79.55</v>
      </c>
      <c r="L295" t="s">
        <v>18</v>
      </c>
      <c r="M295" s="7">
        <v>97634</v>
      </c>
    </row>
    <row r="296" spans="1:13" x14ac:dyDescent="0.25">
      <c r="A296" s="7" t="s">
        <v>178</v>
      </c>
      <c r="B296" s="7">
        <v>97632</v>
      </c>
      <c r="C296" s="7" t="s">
        <v>179</v>
      </c>
      <c r="D296" s="7" t="s">
        <v>15</v>
      </c>
      <c r="E296" s="7"/>
      <c r="F296" s="8" t="s">
        <v>121</v>
      </c>
      <c r="I296" s="29" t="s">
        <v>171</v>
      </c>
      <c r="J296" s="1">
        <v>83</v>
      </c>
      <c r="K296" s="1">
        <v>63.18</v>
      </c>
      <c r="L296" t="s">
        <v>18</v>
      </c>
      <c r="M296" s="7">
        <v>97632</v>
      </c>
    </row>
    <row r="297" spans="1:13" x14ac:dyDescent="0.25">
      <c r="A297" s="7" t="s">
        <v>178</v>
      </c>
      <c r="B297" s="7">
        <v>97632</v>
      </c>
      <c r="C297" s="7" t="s">
        <v>179</v>
      </c>
      <c r="D297" s="7" t="s">
        <v>15</v>
      </c>
      <c r="E297" s="7"/>
      <c r="F297" s="8" t="s">
        <v>122</v>
      </c>
      <c r="I297" s="29" t="s">
        <v>171</v>
      </c>
      <c r="J297" s="1">
        <v>85.5</v>
      </c>
      <c r="K297" s="1">
        <v>65.45</v>
      </c>
      <c r="L297" t="s">
        <v>18</v>
      </c>
      <c r="M297" s="7">
        <v>97632</v>
      </c>
    </row>
    <row r="298" spans="1:13" x14ac:dyDescent="0.25">
      <c r="A298" s="7" t="s">
        <v>178</v>
      </c>
      <c r="B298" s="7">
        <v>97632</v>
      </c>
      <c r="C298" s="7" t="s">
        <v>179</v>
      </c>
      <c r="D298" s="7" t="s">
        <v>15</v>
      </c>
      <c r="E298" s="7"/>
      <c r="F298" s="8" t="s">
        <v>123</v>
      </c>
      <c r="I298" s="29" t="s">
        <v>171</v>
      </c>
      <c r="J298" s="1">
        <v>85.5</v>
      </c>
      <c r="K298" s="1">
        <v>65.45</v>
      </c>
      <c r="L298" t="s">
        <v>18</v>
      </c>
      <c r="M298" s="7">
        <v>97632</v>
      </c>
    </row>
    <row r="299" spans="1:13" x14ac:dyDescent="0.25">
      <c r="A299" s="7" t="s">
        <v>178</v>
      </c>
      <c r="B299" s="7">
        <v>97632</v>
      </c>
      <c r="C299" s="7" t="s">
        <v>179</v>
      </c>
      <c r="D299" s="7" t="s">
        <v>15</v>
      </c>
      <c r="E299" s="7"/>
      <c r="F299" s="8" t="s">
        <v>59</v>
      </c>
      <c r="I299" s="29" t="s">
        <v>171</v>
      </c>
      <c r="J299" s="1">
        <v>98</v>
      </c>
      <c r="K299" s="1">
        <v>78.64</v>
      </c>
      <c r="L299" t="s">
        <v>18</v>
      </c>
      <c r="M299" s="7">
        <v>97632</v>
      </c>
    </row>
    <row r="300" spans="1:13" x14ac:dyDescent="0.25">
      <c r="A300" s="7" t="s">
        <v>178</v>
      </c>
      <c r="B300" s="7">
        <v>97632</v>
      </c>
      <c r="C300" s="7" t="s">
        <v>179</v>
      </c>
      <c r="D300" s="7" t="s">
        <v>15</v>
      </c>
      <c r="E300" s="7"/>
      <c r="F300" s="8" t="s">
        <v>124</v>
      </c>
      <c r="I300" s="29" t="s">
        <v>171</v>
      </c>
      <c r="J300" s="1">
        <v>98</v>
      </c>
      <c r="K300" s="1">
        <v>78.64</v>
      </c>
      <c r="L300" t="s">
        <v>18</v>
      </c>
      <c r="M300" s="7">
        <v>97632</v>
      </c>
    </row>
    <row r="301" spans="1:13" x14ac:dyDescent="0.25">
      <c r="A301" s="7" t="s">
        <v>178</v>
      </c>
      <c r="B301" s="7">
        <v>97632</v>
      </c>
      <c r="C301" s="7" t="s">
        <v>179</v>
      </c>
      <c r="D301" s="7" t="s">
        <v>15</v>
      </c>
      <c r="E301" s="7"/>
      <c r="F301" s="8" t="s">
        <v>125</v>
      </c>
      <c r="I301" s="29" t="s">
        <v>171</v>
      </c>
      <c r="J301" s="1">
        <v>107</v>
      </c>
      <c r="K301" s="1">
        <v>82.27000000000001</v>
      </c>
      <c r="L301" t="s">
        <v>18</v>
      </c>
      <c r="M301" s="7">
        <v>97632</v>
      </c>
    </row>
    <row r="302" spans="1:13" x14ac:dyDescent="0.25">
      <c r="A302" s="7" t="s">
        <v>178</v>
      </c>
      <c r="B302" s="7">
        <v>97632</v>
      </c>
      <c r="C302" s="7" t="s">
        <v>179</v>
      </c>
      <c r="D302" s="7" t="s">
        <v>15</v>
      </c>
      <c r="E302" s="7"/>
      <c r="F302" s="8" t="s">
        <v>40</v>
      </c>
      <c r="I302" s="29" t="s">
        <v>171</v>
      </c>
      <c r="J302" s="1">
        <v>107</v>
      </c>
      <c r="K302" s="1">
        <v>82.27000000000001</v>
      </c>
      <c r="L302" t="s">
        <v>18</v>
      </c>
      <c r="M302" s="7">
        <v>97632</v>
      </c>
    </row>
    <row r="303" spans="1:13" x14ac:dyDescent="0.25">
      <c r="A303" s="7" t="s">
        <v>180</v>
      </c>
      <c r="B303" s="7">
        <v>428510</v>
      </c>
      <c r="C303" s="7" t="s">
        <v>181</v>
      </c>
      <c r="D303" s="7" t="s">
        <v>15</v>
      </c>
      <c r="E303" s="7"/>
      <c r="F303" s="8" t="s">
        <v>121</v>
      </c>
      <c r="I303" s="29" t="s">
        <v>171</v>
      </c>
      <c r="J303" s="1">
        <v>99.73</v>
      </c>
      <c r="K303" s="1">
        <v>99.73</v>
      </c>
      <c r="L303" t="s">
        <v>18</v>
      </c>
      <c r="M303" s="7">
        <v>428510</v>
      </c>
    </row>
    <row r="304" spans="1:13" x14ac:dyDescent="0.25">
      <c r="A304" s="7" t="s">
        <v>180</v>
      </c>
      <c r="B304" s="7">
        <v>428510</v>
      </c>
      <c r="C304" s="7" t="s">
        <v>181</v>
      </c>
      <c r="D304" s="7" t="s">
        <v>15</v>
      </c>
      <c r="E304" s="7"/>
      <c r="F304" s="8" t="s">
        <v>122</v>
      </c>
      <c r="I304" s="29" t="s">
        <v>171</v>
      </c>
      <c r="J304" s="1">
        <v>100.18</v>
      </c>
      <c r="K304" s="1">
        <v>100.18</v>
      </c>
      <c r="L304" t="s">
        <v>18</v>
      </c>
      <c r="M304" s="7">
        <v>428510</v>
      </c>
    </row>
    <row r="305" spans="1:14" x14ac:dyDescent="0.25">
      <c r="A305" s="7" t="s">
        <v>180</v>
      </c>
      <c r="B305" s="7">
        <v>428510</v>
      </c>
      <c r="C305" s="7" t="s">
        <v>181</v>
      </c>
      <c r="D305" s="7" t="s">
        <v>15</v>
      </c>
      <c r="E305" s="7"/>
      <c r="F305" s="8" t="s">
        <v>123</v>
      </c>
      <c r="I305" s="29" t="s">
        <v>171</v>
      </c>
      <c r="J305" s="1">
        <v>100.18</v>
      </c>
      <c r="K305" s="1">
        <v>100.18</v>
      </c>
      <c r="L305" t="s">
        <v>18</v>
      </c>
      <c r="M305" s="7">
        <v>428510</v>
      </c>
    </row>
    <row r="306" spans="1:14" x14ac:dyDescent="0.25">
      <c r="A306" s="7" t="s">
        <v>180</v>
      </c>
      <c r="B306" s="7">
        <v>428510</v>
      </c>
      <c r="C306" s="7" t="s">
        <v>181</v>
      </c>
      <c r="D306" s="7" t="s">
        <v>15</v>
      </c>
      <c r="E306" s="7"/>
      <c r="F306" s="8" t="s">
        <v>59</v>
      </c>
      <c r="I306" s="29" t="s">
        <v>171</v>
      </c>
      <c r="J306" s="1">
        <v>100.64</v>
      </c>
      <c r="K306" s="1">
        <v>100.64</v>
      </c>
      <c r="L306" t="s">
        <v>18</v>
      </c>
      <c r="M306" s="7">
        <v>428510</v>
      </c>
    </row>
    <row r="307" spans="1:14" x14ac:dyDescent="0.25">
      <c r="A307" s="7" t="s">
        <v>180</v>
      </c>
      <c r="B307" s="7">
        <v>428510</v>
      </c>
      <c r="C307" s="7" t="s">
        <v>181</v>
      </c>
      <c r="D307" s="7" t="s">
        <v>15</v>
      </c>
      <c r="E307" s="7"/>
      <c r="F307" s="8" t="s">
        <v>124</v>
      </c>
      <c r="I307" s="29" t="s">
        <v>171</v>
      </c>
      <c r="J307" s="1">
        <v>100.64</v>
      </c>
      <c r="K307" s="1">
        <v>100.64</v>
      </c>
      <c r="L307" t="s">
        <v>18</v>
      </c>
      <c r="M307" s="7">
        <v>428510</v>
      </c>
    </row>
    <row r="308" spans="1:14" x14ac:dyDescent="0.25">
      <c r="A308" s="7" t="s">
        <v>180</v>
      </c>
      <c r="B308" s="7">
        <v>428510</v>
      </c>
      <c r="C308" s="7" t="s">
        <v>181</v>
      </c>
      <c r="D308" s="7" t="s">
        <v>15</v>
      </c>
      <c r="E308" s="7"/>
      <c r="F308" s="8" t="s">
        <v>125</v>
      </c>
      <c r="I308" s="29" t="s">
        <v>171</v>
      </c>
      <c r="J308" s="1">
        <v>101.36</v>
      </c>
      <c r="K308" s="1">
        <v>101.36</v>
      </c>
      <c r="L308" t="s">
        <v>18</v>
      </c>
      <c r="M308" s="7">
        <v>428510</v>
      </c>
    </row>
    <row r="309" spans="1:14" x14ac:dyDescent="0.25">
      <c r="A309" s="7" t="s">
        <v>180</v>
      </c>
      <c r="B309" s="7">
        <v>428510</v>
      </c>
      <c r="C309" s="7" t="s">
        <v>181</v>
      </c>
      <c r="D309" s="7" t="s">
        <v>15</v>
      </c>
      <c r="E309" s="7"/>
      <c r="F309" s="8" t="s">
        <v>40</v>
      </c>
      <c r="I309" s="29" t="s">
        <v>171</v>
      </c>
      <c r="J309" s="1">
        <v>101.36</v>
      </c>
      <c r="K309" s="1">
        <v>101.36</v>
      </c>
      <c r="L309" t="s">
        <v>18</v>
      </c>
      <c r="M309" s="7">
        <v>428510</v>
      </c>
    </row>
    <row r="310" spans="1:14" x14ac:dyDescent="0.25">
      <c r="A310" s="7" t="s">
        <v>182</v>
      </c>
      <c r="B310" s="7">
        <v>428511</v>
      </c>
      <c r="C310" s="7" t="s">
        <v>183</v>
      </c>
      <c r="D310" s="7" t="s">
        <v>15</v>
      </c>
      <c r="E310" s="7"/>
      <c r="F310" s="8" t="s">
        <v>121</v>
      </c>
      <c r="I310" s="29" t="s">
        <v>171</v>
      </c>
      <c r="J310" s="1">
        <v>74.27</v>
      </c>
      <c r="K310" s="1">
        <v>74.27</v>
      </c>
      <c r="L310" t="s">
        <v>18</v>
      </c>
      <c r="M310" s="7">
        <v>428511</v>
      </c>
    </row>
    <row r="311" spans="1:14" x14ac:dyDescent="0.25">
      <c r="A311" s="7" t="s">
        <v>182</v>
      </c>
      <c r="B311" s="7">
        <v>428511</v>
      </c>
      <c r="C311" s="7" t="s">
        <v>183</v>
      </c>
      <c r="D311" s="7" t="s">
        <v>15</v>
      </c>
      <c r="E311" s="7"/>
      <c r="F311" s="8" t="s">
        <v>122</v>
      </c>
      <c r="I311" s="29" t="s">
        <v>171</v>
      </c>
      <c r="J311" s="1">
        <v>74.72999999999999</v>
      </c>
      <c r="K311" s="1">
        <v>74.72999999999999</v>
      </c>
      <c r="L311" t="s">
        <v>18</v>
      </c>
      <c r="M311" s="7">
        <v>428511</v>
      </c>
    </row>
    <row r="312" spans="1:14" x14ac:dyDescent="0.25">
      <c r="A312" s="7" t="s">
        <v>182</v>
      </c>
      <c r="B312" s="7">
        <v>428511</v>
      </c>
      <c r="C312" s="7" t="s">
        <v>183</v>
      </c>
      <c r="D312" s="7" t="s">
        <v>15</v>
      </c>
      <c r="E312" s="7"/>
      <c r="F312" s="8" t="s">
        <v>123</v>
      </c>
      <c r="I312" s="29" t="s">
        <v>171</v>
      </c>
      <c r="J312" s="1">
        <v>74.72999999999999</v>
      </c>
      <c r="K312" s="1">
        <v>74.72999999999999</v>
      </c>
      <c r="L312" t="s">
        <v>18</v>
      </c>
      <c r="M312" s="7">
        <v>428511</v>
      </c>
    </row>
    <row r="313" spans="1:14" x14ac:dyDescent="0.25">
      <c r="A313" s="7" t="s">
        <v>182</v>
      </c>
      <c r="B313" s="7">
        <v>428511</v>
      </c>
      <c r="C313" s="7" t="s">
        <v>183</v>
      </c>
      <c r="D313" s="7" t="s">
        <v>15</v>
      </c>
      <c r="E313" s="7"/>
      <c r="F313" s="8" t="s">
        <v>59</v>
      </c>
      <c r="I313" s="29" t="s">
        <v>171</v>
      </c>
      <c r="J313" s="1">
        <v>75.180000000000007</v>
      </c>
      <c r="K313" s="1">
        <v>75.180000000000007</v>
      </c>
      <c r="L313" t="s">
        <v>18</v>
      </c>
      <c r="M313" s="7">
        <v>428511</v>
      </c>
    </row>
    <row r="314" spans="1:14" x14ac:dyDescent="0.25">
      <c r="A314" s="7" t="s">
        <v>182</v>
      </c>
      <c r="B314" s="7">
        <v>428511</v>
      </c>
      <c r="C314" s="7" t="s">
        <v>183</v>
      </c>
      <c r="D314" s="7" t="s">
        <v>15</v>
      </c>
      <c r="E314" s="7"/>
      <c r="F314" s="8" t="s">
        <v>124</v>
      </c>
      <c r="I314" s="29" t="s">
        <v>171</v>
      </c>
      <c r="J314" s="1">
        <v>75.180000000000007</v>
      </c>
      <c r="K314" s="1">
        <v>75.180000000000007</v>
      </c>
      <c r="L314" t="s">
        <v>18</v>
      </c>
      <c r="M314" s="7">
        <v>428511</v>
      </c>
    </row>
    <row r="315" spans="1:14" x14ac:dyDescent="0.25">
      <c r="A315" s="7" t="s">
        <v>182</v>
      </c>
      <c r="B315" s="7">
        <v>428511</v>
      </c>
      <c r="C315" s="7" t="s">
        <v>183</v>
      </c>
      <c r="D315" s="7" t="s">
        <v>15</v>
      </c>
      <c r="E315" s="7"/>
      <c r="F315" s="8" t="s">
        <v>125</v>
      </c>
      <c r="I315" s="29" t="s">
        <v>171</v>
      </c>
      <c r="J315" s="1">
        <v>75.91</v>
      </c>
      <c r="K315" s="1">
        <v>75.91</v>
      </c>
      <c r="L315" t="s">
        <v>18</v>
      </c>
      <c r="M315" s="7">
        <v>428511</v>
      </c>
    </row>
    <row r="316" spans="1:14" x14ac:dyDescent="0.25">
      <c r="A316" s="7" t="s">
        <v>182</v>
      </c>
      <c r="B316" s="7">
        <v>428511</v>
      </c>
      <c r="C316" s="7" t="s">
        <v>183</v>
      </c>
      <c r="D316" s="7" t="s">
        <v>15</v>
      </c>
      <c r="E316" s="7"/>
      <c r="F316" s="8" t="s">
        <v>40</v>
      </c>
      <c r="I316" s="29" t="s">
        <v>171</v>
      </c>
      <c r="J316" s="1">
        <v>75.91</v>
      </c>
      <c r="K316" s="1">
        <v>75.91</v>
      </c>
      <c r="L316" t="s">
        <v>18</v>
      </c>
      <c r="M316" s="7">
        <v>428511</v>
      </c>
    </row>
    <row r="317" spans="1:14" x14ac:dyDescent="0.25">
      <c r="A317" s="7"/>
      <c r="B317" s="7"/>
      <c r="C317" s="7"/>
      <c r="D317" s="7"/>
      <c r="E317" s="7"/>
      <c r="F317" s="7"/>
      <c r="I317" s="29"/>
      <c r="M317" s="7"/>
    </row>
    <row r="318" spans="1:14" s="90" customFormat="1" x14ac:dyDescent="0.25">
      <c r="A318" s="88" t="s">
        <v>184</v>
      </c>
      <c r="B318" s="88">
        <v>69871</v>
      </c>
      <c r="C318" s="88" t="s">
        <v>185</v>
      </c>
      <c r="D318" s="88" t="s">
        <v>15</v>
      </c>
      <c r="E318" s="88"/>
      <c r="F318" s="88"/>
      <c r="G318" s="99"/>
      <c r="I318" s="99" t="s">
        <v>186</v>
      </c>
      <c r="J318" s="19">
        <v>7</v>
      </c>
      <c r="K318" s="19">
        <v>7</v>
      </c>
      <c r="L318" s="90" t="s">
        <v>18</v>
      </c>
      <c r="M318" s="88">
        <v>69871</v>
      </c>
      <c r="N318" s="90" t="s">
        <v>1579</v>
      </c>
    </row>
    <row r="319" spans="1:14" s="80" customFormat="1" x14ac:dyDescent="0.25">
      <c r="A319" s="78" t="s">
        <v>184</v>
      </c>
      <c r="B319" s="78">
        <v>69871</v>
      </c>
      <c r="C319" s="78" t="s">
        <v>185</v>
      </c>
      <c r="D319" s="78" t="s">
        <v>15</v>
      </c>
      <c r="E319" s="78"/>
      <c r="F319" s="78" t="s">
        <v>59</v>
      </c>
      <c r="G319" s="98"/>
      <c r="I319" s="98" t="s">
        <v>186</v>
      </c>
      <c r="J319" s="10">
        <v>25</v>
      </c>
      <c r="K319" s="10">
        <v>25</v>
      </c>
      <c r="L319" s="80" t="s">
        <v>18</v>
      </c>
      <c r="M319" s="78">
        <v>69871</v>
      </c>
    </row>
    <row r="320" spans="1:14" s="80" customFormat="1" x14ac:dyDescent="0.25">
      <c r="A320" s="78" t="s">
        <v>184</v>
      </c>
      <c r="B320" s="78">
        <v>69871</v>
      </c>
      <c r="C320" s="78" t="s">
        <v>185</v>
      </c>
      <c r="D320" s="78" t="s">
        <v>15</v>
      </c>
      <c r="E320" s="78"/>
      <c r="F320" s="78" t="s">
        <v>124</v>
      </c>
      <c r="G320" s="98"/>
      <c r="I320" s="98" t="s">
        <v>186</v>
      </c>
      <c r="J320" s="10">
        <v>30</v>
      </c>
      <c r="K320" s="10">
        <v>30</v>
      </c>
      <c r="L320" s="80" t="s">
        <v>18</v>
      </c>
      <c r="M320" s="78">
        <v>69871</v>
      </c>
    </row>
    <row r="321" spans="1:14" s="80" customFormat="1" x14ac:dyDescent="0.25">
      <c r="A321" s="78" t="s">
        <v>184</v>
      </c>
      <c r="B321" s="78">
        <v>69871</v>
      </c>
      <c r="C321" s="78" t="s">
        <v>185</v>
      </c>
      <c r="D321" s="78" t="s">
        <v>15</v>
      </c>
      <c r="E321" s="78"/>
      <c r="F321" s="78" t="s">
        <v>123</v>
      </c>
      <c r="G321" s="98"/>
      <c r="I321" s="98" t="s">
        <v>186</v>
      </c>
      <c r="J321" s="10">
        <v>30</v>
      </c>
      <c r="K321" s="10">
        <v>30</v>
      </c>
      <c r="L321" s="80" t="s">
        <v>18</v>
      </c>
      <c r="M321" s="78">
        <v>69871</v>
      </c>
    </row>
    <row r="322" spans="1:14" s="80" customFormat="1" x14ac:dyDescent="0.25">
      <c r="A322" s="78" t="s">
        <v>184</v>
      </c>
      <c r="B322" s="78">
        <v>69871</v>
      </c>
      <c r="C322" s="78" t="s">
        <v>185</v>
      </c>
      <c r="D322" s="78" t="s">
        <v>15</v>
      </c>
      <c r="E322" s="78"/>
      <c r="F322" s="78" t="s">
        <v>121</v>
      </c>
      <c r="G322" s="98"/>
      <c r="I322" s="98" t="s">
        <v>186</v>
      </c>
      <c r="J322" s="10">
        <v>35</v>
      </c>
      <c r="K322" s="10">
        <v>35</v>
      </c>
      <c r="L322" s="80" t="s">
        <v>18</v>
      </c>
      <c r="M322" s="78">
        <v>69871</v>
      </c>
    </row>
    <row r="323" spans="1:14" s="80" customFormat="1" x14ac:dyDescent="0.25">
      <c r="A323" s="78" t="s">
        <v>184</v>
      </c>
      <c r="B323" s="78">
        <v>69871</v>
      </c>
      <c r="C323" s="78" t="s">
        <v>185</v>
      </c>
      <c r="D323" s="78" t="s">
        <v>15</v>
      </c>
      <c r="E323" s="78"/>
      <c r="F323" s="78" t="s">
        <v>40</v>
      </c>
      <c r="G323" s="98"/>
      <c r="I323" s="98" t="s">
        <v>186</v>
      </c>
      <c r="J323" s="10">
        <v>40</v>
      </c>
      <c r="K323" s="10">
        <v>40</v>
      </c>
      <c r="L323" s="80" t="s">
        <v>18</v>
      </c>
      <c r="M323" s="78">
        <v>69871</v>
      </c>
    </row>
    <row r="324" spans="1:14" s="80" customFormat="1" x14ac:dyDescent="0.25">
      <c r="A324" s="78" t="s">
        <v>184</v>
      </c>
      <c r="B324" s="78">
        <v>69871</v>
      </c>
      <c r="C324" s="78" t="s">
        <v>185</v>
      </c>
      <c r="D324" s="78" t="s">
        <v>15</v>
      </c>
      <c r="E324" s="78"/>
      <c r="F324" s="78" t="s">
        <v>111</v>
      </c>
      <c r="G324" s="98"/>
      <c r="I324" s="98" t="s">
        <v>186</v>
      </c>
      <c r="J324" s="10">
        <v>60</v>
      </c>
      <c r="K324" s="10">
        <v>60</v>
      </c>
      <c r="L324" s="80" t="s">
        <v>18</v>
      </c>
      <c r="M324" s="78">
        <v>69871</v>
      </c>
    </row>
    <row r="325" spans="1:14" s="80" customFormat="1" x14ac:dyDescent="0.25">
      <c r="A325" s="78" t="s">
        <v>187</v>
      </c>
      <c r="B325" s="78">
        <v>74322</v>
      </c>
      <c r="C325" s="78" t="s">
        <v>188</v>
      </c>
      <c r="D325" s="78" t="s">
        <v>15</v>
      </c>
      <c r="E325" s="78"/>
      <c r="F325" s="78"/>
      <c r="G325" s="98"/>
      <c r="I325" s="98" t="s">
        <v>186</v>
      </c>
      <c r="J325" s="19">
        <v>7</v>
      </c>
      <c r="K325" s="19">
        <v>7</v>
      </c>
      <c r="L325" s="80" t="s">
        <v>18</v>
      </c>
      <c r="M325" s="78">
        <v>74322</v>
      </c>
      <c r="N325" s="80" t="s">
        <v>1579</v>
      </c>
    </row>
    <row r="326" spans="1:14" s="27" customFormat="1" x14ac:dyDescent="0.25">
      <c r="A326" s="25" t="s">
        <v>187</v>
      </c>
      <c r="B326" s="25">
        <v>74322</v>
      </c>
      <c r="C326" s="25" t="s">
        <v>188</v>
      </c>
      <c r="D326" s="25" t="s">
        <v>15</v>
      </c>
      <c r="E326" s="25"/>
      <c r="F326" s="25" t="s">
        <v>59</v>
      </c>
      <c r="G326" s="30"/>
      <c r="I326" s="30" t="s">
        <v>74</v>
      </c>
      <c r="J326" s="28">
        <f>16+8.75+15</f>
        <v>39.75</v>
      </c>
      <c r="K326" s="28">
        <f>16+8.75+15</f>
        <v>39.75</v>
      </c>
      <c r="L326" s="27" t="s">
        <v>18</v>
      </c>
      <c r="M326" s="25">
        <v>74322</v>
      </c>
      <c r="N326" s="27" t="s">
        <v>1583</v>
      </c>
    </row>
    <row r="327" spans="1:14" s="27" customFormat="1" x14ac:dyDescent="0.25">
      <c r="A327" s="25" t="s">
        <v>187</v>
      </c>
      <c r="B327" s="25">
        <v>74322</v>
      </c>
      <c r="C327" s="25" t="s">
        <v>188</v>
      </c>
      <c r="D327" s="25" t="s">
        <v>15</v>
      </c>
      <c r="E327" s="25"/>
      <c r="F327" s="25" t="s">
        <v>124</v>
      </c>
      <c r="G327" s="30"/>
      <c r="I327" s="30" t="s">
        <v>74</v>
      </c>
      <c r="J327" s="28">
        <f>15+8.75+15</f>
        <v>38.75</v>
      </c>
      <c r="K327" s="28">
        <f>15+8.75+15</f>
        <v>38.75</v>
      </c>
      <c r="L327" s="27" t="s">
        <v>18</v>
      </c>
      <c r="M327" s="25">
        <v>74322</v>
      </c>
      <c r="N327" s="27" t="s">
        <v>1583</v>
      </c>
    </row>
    <row r="328" spans="1:14" s="27" customFormat="1" x14ac:dyDescent="0.25">
      <c r="A328" s="25" t="s">
        <v>187</v>
      </c>
      <c r="B328" s="25">
        <v>74322</v>
      </c>
      <c r="C328" s="25" t="s">
        <v>188</v>
      </c>
      <c r="D328" s="25" t="s">
        <v>15</v>
      </c>
      <c r="E328" s="25"/>
      <c r="F328" s="25" t="s">
        <v>121</v>
      </c>
      <c r="G328" s="30"/>
      <c r="I328" s="30" t="s">
        <v>71</v>
      </c>
      <c r="J328" s="28">
        <f>25+8.75+15</f>
        <v>48.75</v>
      </c>
      <c r="K328" s="28">
        <f>25+8.75+15</f>
        <v>48.75</v>
      </c>
      <c r="L328" s="27" t="s">
        <v>18</v>
      </c>
      <c r="M328" s="25">
        <v>74322</v>
      </c>
      <c r="N328" s="27" t="s">
        <v>1583</v>
      </c>
    </row>
    <row r="329" spans="1:14" s="80" customFormat="1" x14ac:dyDescent="0.25">
      <c r="A329" s="78" t="s">
        <v>189</v>
      </c>
      <c r="B329" s="78">
        <v>69850</v>
      </c>
      <c r="C329" s="78" t="s">
        <v>190</v>
      </c>
      <c r="D329" s="78" t="s">
        <v>15</v>
      </c>
      <c r="E329" s="78"/>
      <c r="F329" s="78" t="s">
        <v>59</v>
      </c>
      <c r="G329" s="98"/>
      <c r="I329" s="98" t="s">
        <v>186</v>
      </c>
      <c r="J329" s="10">
        <v>15</v>
      </c>
      <c r="K329" s="10">
        <v>15</v>
      </c>
      <c r="L329" s="80" t="s">
        <v>18</v>
      </c>
      <c r="M329" s="78">
        <v>69850</v>
      </c>
    </row>
    <row r="330" spans="1:14" s="80" customFormat="1" x14ac:dyDescent="0.25">
      <c r="A330" s="78" t="s">
        <v>189</v>
      </c>
      <c r="B330" s="78">
        <v>69850</v>
      </c>
      <c r="C330" s="78" t="s">
        <v>190</v>
      </c>
      <c r="D330" s="78" t="s">
        <v>15</v>
      </c>
      <c r="E330" s="78"/>
      <c r="F330" s="78" t="s">
        <v>124</v>
      </c>
      <c r="G330" s="98"/>
      <c r="I330" s="98" t="s">
        <v>186</v>
      </c>
      <c r="J330" s="10">
        <v>20</v>
      </c>
      <c r="K330" s="10">
        <v>20</v>
      </c>
      <c r="L330" s="80" t="s">
        <v>18</v>
      </c>
      <c r="M330" s="78">
        <v>69850</v>
      </c>
    </row>
    <row r="331" spans="1:14" s="80" customFormat="1" x14ac:dyDescent="0.25">
      <c r="A331" s="78" t="s">
        <v>189</v>
      </c>
      <c r="B331" s="78">
        <v>69850</v>
      </c>
      <c r="C331" s="78" t="s">
        <v>190</v>
      </c>
      <c r="D331" s="78" t="s">
        <v>15</v>
      </c>
      <c r="E331" s="78"/>
      <c r="F331" s="78" t="s">
        <v>40</v>
      </c>
      <c r="G331" s="98"/>
      <c r="I331" s="98" t="s">
        <v>186</v>
      </c>
      <c r="J331" s="10">
        <v>30</v>
      </c>
      <c r="K331" s="10">
        <v>30</v>
      </c>
      <c r="L331" s="80" t="s">
        <v>18</v>
      </c>
      <c r="M331" s="78">
        <v>69850</v>
      </c>
    </row>
    <row r="332" spans="1:14" s="80" customFormat="1" x14ac:dyDescent="0.25">
      <c r="A332" s="78" t="s">
        <v>189</v>
      </c>
      <c r="B332" s="78">
        <v>69850</v>
      </c>
      <c r="C332" s="78" t="s">
        <v>190</v>
      </c>
      <c r="D332" s="78" t="s">
        <v>15</v>
      </c>
      <c r="E332" s="78"/>
      <c r="F332" s="78" t="s">
        <v>125</v>
      </c>
      <c r="G332" s="98"/>
      <c r="I332" s="98" t="s">
        <v>186</v>
      </c>
      <c r="J332" s="10">
        <v>22</v>
      </c>
      <c r="K332" s="10">
        <v>22</v>
      </c>
      <c r="L332" s="80" t="s">
        <v>18</v>
      </c>
      <c r="M332" s="78">
        <v>69850</v>
      </c>
    </row>
    <row r="333" spans="1:14" s="80" customFormat="1" x14ac:dyDescent="0.25">
      <c r="A333" s="78" t="s">
        <v>189</v>
      </c>
      <c r="B333" s="78">
        <v>69850</v>
      </c>
      <c r="C333" s="78" t="s">
        <v>190</v>
      </c>
      <c r="D333" s="78" t="s">
        <v>15</v>
      </c>
      <c r="E333" s="78"/>
      <c r="F333" s="78" t="s">
        <v>121</v>
      </c>
      <c r="G333" s="98"/>
      <c r="I333" s="98" t="s">
        <v>186</v>
      </c>
      <c r="J333" s="10">
        <v>22</v>
      </c>
      <c r="K333" s="10">
        <v>22</v>
      </c>
      <c r="L333" s="80" t="s">
        <v>18</v>
      </c>
      <c r="M333" s="78">
        <v>69850</v>
      </c>
    </row>
    <row r="334" spans="1:14" s="80" customFormat="1" x14ac:dyDescent="0.25">
      <c r="A334" s="78" t="s">
        <v>189</v>
      </c>
      <c r="B334" s="78">
        <v>69850</v>
      </c>
      <c r="C334" s="78" t="s">
        <v>190</v>
      </c>
      <c r="D334" s="78" t="s">
        <v>15</v>
      </c>
      <c r="E334" s="78"/>
      <c r="F334" s="98" t="s">
        <v>123</v>
      </c>
      <c r="G334" s="98"/>
      <c r="I334" s="98" t="s">
        <v>186</v>
      </c>
      <c r="J334" s="10">
        <v>20</v>
      </c>
      <c r="K334" s="10">
        <v>20</v>
      </c>
      <c r="L334" s="80" t="s">
        <v>18</v>
      </c>
      <c r="M334" s="78">
        <v>69850</v>
      </c>
    </row>
    <row r="335" spans="1:14" s="80" customFormat="1" x14ac:dyDescent="0.25">
      <c r="A335" s="78" t="s">
        <v>189</v>
      </c>
      <c r="B335" s="78">
        <v>69850</v>
      </c>
      <c r="C335" s="78" t="s">
        <v>190</v>
      </c>
      <c r="D335" s="78" t="s">
        <v>15</v>
      </c>
      <c r="E335" s="78"/>
      <c r="F335" s="78" t="s">
        <v>111</v>
      </c>
      <c r="G335" s="98"/>
      <c r="I335" s="98" t="s">
        <v>186</v>
      </c>
      <c r="J335" s="10">
        <v>45</v>
      </c>
      <c r="K335" s="10">
        <v>45</v>
      </c>
      <c r="L335" s="80" t="s">
        <v>18</v>
      </c>
      <c r="M335" s="78">
        <v>69850</v>
      </c>
    </row>
    <row r="336" spans="1:14" s="80" customFormat="1" x14ac:dyDescent="0.25">
      <c r="A336" s="78" t="s">
        <v>191</v>
      </c>
      <c r="B336" s="78">
        <v>74320</v>
      </c>
      <c r="C336" s="78" t="s">
        <v>192</v>
      </c>
      <c r="D336" s="78" t="s">
        <v>15</v>
      </c>
      <c r="E336" s="78"/>
      <c r="F336" s="78" t="s">
        <v>59</v>
      </c>
      <c r="G336" s="98"/>
      <c r="I336" s="98" t="s">
        <v>74</v>
      </c>
      <c r="J336" s="10">
        <f>16+8.75</f>
        <v>24.75</v>
      </c>
      <c r="K336" s="10">
        <f>16+8.75</f>
        <v>24.75</v>
      </c>
      <c r="L336" s="80" t="s">
        <v>18</v>
      </c>
      <c r="M336" s="78">
        <v>74320</v>
      </c>
    </row>
    <row r="337" spans="1:13" s="80" customFormat="1" x14ac:dyDescent="0.25">
      <c r="A337" s="78" t="s">
        <v>191</v>
      </c>
      <c r="B337" s="78">
        <v>74320</v>
      </c>
      <c r="C337" s="78" t="s">
        <v>192</v>
      </c>
      <c r="D337" s="78" t="s">
        <v>15</v>
      </c>
      <c r="E337" s="78"/>
      <c r="F337" s="78" t="s">
        <v>124</v>
      </c>
      <c r="G337" s="98"/>
      <c r="I337" s="98" t="s">
        <v>74</v>
      </c>
      <c r="J337" s="10">
        <f>15+8.75</f>
        <v>23.75</v>
      </c>
      <c r="K337" s="10">
        <f>15+8.75</f>
        <v>23.75</v>
      </c>
      <c r="L337" s="80" t="s">
        <v>18</v>
      </c>
      <c r="M337" s="78">
        <v>74320</v>
      </c>
    </row>
    <row r="338" spans="1:13" s="80" customFormat="1" x14ac:dyDescent="0.25">
      <c r="A338" s="78" t="s">
        <v>191</v>
      </c>
      <c r="B338" s="78">
        <v>74320</v>
      </c>
      <c r="C338" s="78" t="s">
        <v>192</v>
      </c>
      <c r="D338" s="78" t="s">
        <v>15</v>
      </c>
      <c r="E338" s="78"/>
      <c r="F338" s="78" t="s">
        <v>121</v>
      </c>
      <c r="G338" s="98"/>
      <c r="I338" s="98" t="s">
        <v>71</v>
      </c>
      <c r="J338" s="10">
        <f>25+8.75</f>
        <v>33.75</v>
      </c>
      <c r="K338" s="10">
        <f>25+8.75</f>
        <v>33.75</v>
      </c>
      <c r="L338" s="80" t="s">
        <v>18</v>
      </c>
      <c r="M338" s="78">
        <v>74320</v>
      </c>
    </row>
    <row r="339" spans="1:13" s="80" customFormat="1" x14ac:dyDescent="0.25">
      <c r="A339" s="78" t="s">
        <v>193</v>
      </c>
      <c r="B339" s="78">
        <v>69855</v>
      </c>
      <c r="C339" s="78" t="s">
        <v>194</v>
      </c>
      <c r="D339" s="78" t="s">
        <v>15</v>
      </c>
      <c r="E339" s="78"/>
      <c r="F339" s="78" t="s">
        <v>59</v>
      </c>
      <c r="G339" s="98"/>
      <c r="I339" s="98" t="s">
        <v>186</v>
      </c>
      <c r="J339" s="10">
        <v>10</v>
      </c>
      <c r="K339" s="10">
        <f>10</f>
        <v>10</v>
      </c>
      <c r="L339" s="80" t="s">
        <v>18</v>
      </c>
      <c r="M339" s="78">
        <v>69855</v>
      </c>
    </row>
    <row r="340" spans="1:13" s="80" customFormat="1" x14ac:dyDescent="0.25">
      <c r="A340" s="78" t="s">
        <v>193</v>
      </c>
      <c r="B340" s="78">
        <v>69855</v>
      </c>
      <c r="C340" s="78" t="s">
        <v>194</v>
      </c>
      <c r="D340" s="78" t="s">
        <v>15</v>
      </c>
      <c r="E340" s="78"/>
      <c r="F340" s="78" t="s">
        <v>124</v>
      </c>
      <c r="G340" s="98"/>
      <c r="I340" s="98" t="s">
        <v>186</v>
      </c>
      <c r="J340" s="10">
        <v>20</v>
      </c>
      <c r="K340" s="10">
        <v>20</v>
      </c>
      <c r="L340" s="80" t="s">
        <v>18</v>
      </c>
      <c r="M340" s="78">
        <v>69855</v>
      </c>
    </row>
    <row r="341" spans="1:13" s="80" customFormat="1" x14ac:dyDescent="0.25">
      <c r="A341" s="78" t="s">
        <v>193</v>
      </c>
      <c r="B341" s="78">
        <v>69855</v>
      </c>
      <c r="C341" s="78" t="s">
        <v>194</v>
      </c>
      <c r="D341" s="78" t="s">
        <v>15</v>
      </c>
      <c r="E341" s="78"/>
      <c r="F341" s="78" t="s">
        <v>40</v>
      </c>
      <c r="G341" s="98"/>
      <c r="I341" s="98" t="s">
        <v>186</v>
      </c>
      <c r="J341" s="10">
        <v>30</v>
      </c>
      <c r="K341" s="10">
        <v>30</v>
      </c>
      <c r="L341" s="80" t="s">
        <v>18</v>
      </c>
      <c r="M341" s="78">
        <v>69855</v>
      </c>
    </row>
    <row r="342" spans="1:13" s="80" customFormat="1" x14ac:dyDescent="0.25">
      <c r="A342" s="78" t="s">
        <v>193</v>
      </c>
      <c r="B342" s="78">
        <v>69855</v>
      </c>
      <c r="C342" s="78" t="s">
        <v>194</v>
      </c>
      <c r="D342" s="78" t="s">
        <v>15</v>
      </c>
      <c r="E342" s="78"/>
      <c r="F342" s="78" t="s">
        <v>125</v>
      </c>
      <c r="G342" s="98"/>
      <c r="I342" s="98" t="s">
        <v>186</v>
      </c>
      <c r="J342" s="10">
        <v>22</v>
      </c>
      <c r="K342" s="10">
        <v>22</v>
      </c>
      <c r="L342" s="80" t="s">
        <v>18</v>
      </c>
      <c r="M342" s="78">
        <v>69855</v>
      </c>
    </row>
    <row r="343" spans="1:13" s="80" customFormat="1" x14ac:dyDescent="0.25">
      <c r="A343" s="78" t="s">
        <v>193</v>
      </c>
      <c r="B343" s="78">
        <v>69855</v>
      </c>
      <c r="C343" s="78" t="s">
        <v>194</v>
      </c>
      <c r="D343" s="78" t="s">
        <v>15</v>
      </c>
      <c r="E343" s="78"/>
      <c r="F343" s="78" t="s">
        <v>123</v>
      </c>
      <c r="G343" s="98"/>
      <c r="I343" s="98" t="s">
        <v>186</v>
      </c>
      <c r="J343" s="10">
        <v>20</v>
      </c>
      <c r="K343" s="10">
        <v>20</v>
      </c>
      <c r="L343" s="80" t="s">
        <v>18</v>
      </c>
      <c r="M343" s="78">
        <v>69855</v>
      </c>
    </row>
    <row r="344" spans="1:13" s="80" customFormat="1" x14ac:dyDescent="0.25">
      <c r="A344" s="78" t="s">
        <v>193</v>
      </c>
      <c r="B344" s="78">
        <v>69855</v>
      </c>
      <c r="C344" s="78" t="s">
        <v>194</v>
      </c>
      <c r="D344" s="78" t="s">
        <v>15</v>
      </c>
      <c r="E344" s="78"/>
      <c r="F344" s="78" t="s">
        <v>121</v>
      </c>
      <c r="G344" s="98"/>
      <c r="I344" s="98" t="s">
        <v>186</v>
      </c>
      <c r="J344" s="10">
        <v>22</v>
      </c>
      <c r="K344" s="10">
        <v>22</v>
      </c>
      <c r="L344" s="80" t="s">
        <v>18</v>
      </c>
      <c r="M344" s="78">
        <v>69855</v>
      </c>
    </row>
    <row r="345" spans="1:13" s="80" customFormat="1" x14ac:dyDescent="0.25">
      <c r="A345" s="78" t="s">
        <v>193</v>
      </c>
      <c r="B345" s="78">
        <v>69855</v>
      </c>
      <c r="C345" s="78" t="s">
        <v>194</v>
      </c>
      <c r="D345" s="78" t="s">
        <v>15</v>
      </c>
      <c r="E345" s="78"/>
      <c r="F345" s="78" t="s">
        <v>111</v>
      </c>
      <c r="G345" s="98"/>
      <c r="I345" s="98" t="s">
        <v>186</v>
      </c>
      <c r="J345" s="10">
        <v>45</v>
      </c>
      <c r="K345" s="10">
        <v>45</v>
      </c>
      <c r="L345" s="80" t="s">
        <v>18</v>
      </c>
      <c r="M345" s="78">
        <v>69855</v>
      </c>
    </row>
    <row r="346" spans="1:13" x14ac:dyDescent="0.25">
      <c r="A346" s="7"/>
      <c r="B346" s="7"/>
      <c r="C346" s="7"/>
      <c r="D346" s="7"/>
      <c r="E346" s="7"/>
      <c r="F346" s="7"/>
      <c r="G346" s="29"/>
      <c r="M346" s="7"/>
    </row>
    <row r="347" spans="1:13" s="33" customFormat="1" x14ac:dyDescent="0.25">
      <c r="A347" s="31" t="s">
        <v>195</v>
      </c>
      <c r="B347" s="31">
        <v>362840</v>
      </c>
      <c r="C347" s="31" t="s">
        <v>196</v>
      </c>
      <c r="D347" s="31" t="s">
        <v>15</v>
      </c>
      <c r="E347" s="31"/>
      <c r="F347" s="31"/>
      <c r="G347" s="32"/>
      <c r="I347" s="33" t="s">
        <v>197</v>
      </c>
      <c r="J347" s="34">
        <v>23.86</v>
      </c>
      <c r="K347" s="34">
        <v>13.64</v>
      </c>
      <c r="L347" s="33" t="s">
        <v>18</v>
      </c>
      <c r="M347" s="31">
        <v>362840</v>
      </c>
    </row>
    <row r="348" spans="1:13" s="33" customFormat="1" x14ac:dyDescent="0.25">
      <c r="A348" s="31" t="s">
        <v>198</v>
      </c>
      <c r="B348" s="31">
        <v>70230</v>
      </c>
      <c r="C348" s="31" t="s">
        <v>199</v>
      </c>
      <c r="D348" s="31" t="s">
        <v>15</v>
      </c>
      <c r="E348" s="31"/>
      <c r="F348" s="31"/>
      <c r="G348" s="32"/>
      <c r="I348" s="33" t="s">
        <v>197</v>
      </c>
      <c r="J348" s="34">
        <v>40.909090909090907</v>
      </c>
      <c r="K348" s="34">
        <v>23.863636363636363</v>
      </c>
      <c r="L348" s="33" t="s">
        <v>18</v>
      </c>
      <c r="M348" s="31">
        <v>70230</v>
      </c>
    </row>
    <row r="349" spans="1:13" s="33" customFormat="1" x14ac:dyDescent="0.25">
      <c r="A349" s="31" t="s">
        <v>200</v>
      </c>
      <c r="B349" s="31">
        <v>70275</v>
      </c>
      <c r="C349" s="31" t="s">
        <v>201</v>
      </c>
      <c r="D349" s="31" t="s">
        <v>15</v>
      </c>
      <c r="E349" s="31"/>
      <c r="F349" s="31"/>
      <c r="G349" s="32"/>
      <c r="I349" s="33" t="s">
        <v>197</v>
      </c>
      <c r="J349" s="34">
        <v>18.18181818181818</v>
      </c>
      <c r="K349" s="34">
        <v>10.909090909090908</v>
      </c>
      <c r="L349" s="33" t="s">
        <v>18</v>
      </c>
      <c r="M349" s="31">
        <v>70275</v>
      </c>
    </row>
    <row r="350" spans="1:13" s="33" customFormat="1" x14ac:dyDescent="0.25">
      <c r="A350" s="31" t="s">
        <v>202</v>
      </c>
      <c r="B350" s="31">
        <v>92243</v>
      </c>
      <c r="C350" s="31" t="s">
        <v>203</v>
      </c>
      <c r="D350" s="31" t="s">
        <v>15</v>
      </c>
      <c r="E350" s="31"/>
      <c r="F350" s="31"/>
      <c r="G350" s="32"/>
      <c r="I350" s="33" t="s">
        <v>197</v>
      </c>
      <c r="J350" s="34">
        <v>34.090909090909086</v>
      </c>
      <c r="K350" s="34">
        <v>17.045454545454543</v>
      </c>
      <c r="L350" s="33" t="s">
        <v>18</v>
      </c>
      <c r="M350" s="31">
        <v>92243</v>
      </c>
    </row>
    <row r="351" spans="1:13" s="33" customFormat="1" x14ac:dyDescent="0.25">
      <c r="A351" s="31" t="s">
        <v>204</v>
      </c>
      <c r="B351" s="31">
        <v>70347</v>
      </c>
      <c r="C351" s="31" t="s">
        <v>205</v>
      </c>
      <c r="D351" s="31" t="s">
        <v>15</v>
      </c>
      <c r="E351" s="31"/>
      <c r="F351" s="31"/>
      <c r="G351" s="32"/>
      <c r="I351" s="33" t="s">
        <v>197</v>
      </c>
      <c r="J351" s="34">
        <v>54.54545454545454</v>
      </c>
      <c r="K351" s="34">
        <v>27.27272727272727</v>
      </c>
      <c r="L351" s="33" t="s">
        <v>18</v>
      </c>
      <c r="M351" s="31">
        <v>70347</v>
      </c>
    </row>
    <row r="352" spans="1:13" s="33" customFormat="1" x14ac:dyDescent="0.25">
      <c r="A352" s="31" t="s">
        <v>206</v>
      </c>
      <c r="B352" s="31">
        <v>70255</v>
      </c>
      <c r="C352" s="31" t="s">
        <v>207</v>
      </c>
      <c r="D352" s="31" t="s">
        <v>15</v>
      </c>
      <c r="E352" s="31"/>
      <c r="F352" s="31"/>
      <c r="G352" s="32"/>
      <c r="I352" s="33" t="s">
        <v>197</v>
      </c>
      <c r="J352" s="34">
        <v>21.818181818181817</v>
      </c>
      <c r="K352" s="34">
        <v>10.909090909090908</v>
      </c>
      <c r="L352" s="33" t="s">
        <v>18</v>
      </c>
      <c r="M352" s="31">
        <v>70255</v>
      </c>
    </row>
    <row r="353" spans="1:15" x14ac:dyDescent="0.25">
      <c r="A353" s="7"/>
      <c r="B353" s="7"/>
      <c r="C353" s="7"/>
      <c r="D353" s="7"/>
      <c r="E353" s="7"/>
      <c r="F353" s="7"/>
      <c r="M353" s="7"/>
    </row>
    <row r="354" spans="1:15" s="33" customFormat="1" x14ac:dyDescent="0.25">
      <c r="A354" s="31" t="s">
        <v>208</v>
      </c>
      <c r="B354" s="31">
        <v>69261</v>
      </c>
      <c r="C354" s="31" t="s">
        <v>209</v>
      </c>
      <c r="D354" s="31" t="s">
        <v>15</v>
      </c>
      <c r="E354" s="31"/>
      <c r="F354" s="31"/>
      <c r="G354" s="32"/>
      <c r="I354" s="33" t="s">
        <v>210</v>
      </c>
      <c r="J354" s="34">
        <v>18</v>
      </c>
      <c r="K354" s="34">
        <v>9</v>
      </c>
      <c r="L354" s="33" t="s">
        <v>18</v>
      </c>
      <c r="M354" s="31">
        <v>69261</v>
      </c>
    </row>
    <row r="355" spans="1:15" s="33" customFormat="1" x14ac:dyDescent="0.25">
      <c r="A355" s="31" t="s">
        <v>208</v>
      </c>
      <c r="B355" s="31">
        <v>69261</v>
      </c>
      <c r="C355" s="31" t="s">
        <v>209</v>
      </c>
      <c r="D355" s="31" t="s">
        <v>15</v>
      </c>
      <c r="E355" s="31"/>
      <c r="F355" s="31" t="s">
        <v>125</v>
      </c>
      <c r="G355" s="32"/>
      <c r="H355" s="33" t="s">
        <v>125</v>
      </c>
      <c r="I355" s="33" t="s">
        <v>77</v>
      </c>
      <c r="J355" s="34">
        <v>25</v>
      </c>
      <c r="K355" s="34">
        <v>25</v>
      </c>
      <c r="L355" s="33" t="s">
        <v>18</v>
      </c>
      <c r="M355" s="31">
        <v>69261</v>
      </c>
    </row>
    <row r="356" spans="1:15" s="33" customFormat="1" x14ac:dyDescent="0.25">
      <c r="A356" s="31" t="s">
        <v>208</v>
      </c>
      <c r="B356" s="31">
        <v>69261</v>
      </c>
      <c r="C356" s="31" t="s">
        <v>209</v>
      </c>
      <c r="D356" s="31" t="s">
        <v>15</v>
      </c>
      <c r="E356" s="31"/>
      <c r="F356" s="31" t="s">
        <v>59</v>
      </c>
      <c r="G356" s="32"/>
      <c r="H356" s="33" t="s">
        <v>59</v>
      </c>
      <c r="I356" s="33" t="s">
        <v>74</v>
      </c>
      <c r="J356" s="34">
        <v>16</v>
      </c>
      <c r="K356" s="34">
        <v>16</v>
      </c>
      <c r="L356" s="33" t="s">
        <v>18</v>
      </c>
      <c r="M356" s="31">
        <v>69261</v>
      </c>
    </row>
    <row r="357" spans="1:15" s="33" customFormat="1" x14ac:dyDescent="0.25">
      <c r="A357" s="31" t="s">
        <v>208</v>
      </c>
      <c r="B357" s="31">
        <v>69261</v>
      </c>
      <c r="C357" s="31" t="s">
        <v>209</v>
      </c>
      <c r="D357" s="31" t="s">
        <v>15</v>
      </c>
      <c r="E357" s="31"/>
      <c r="F357" s="31" t="s">
        <v>40</v>
      </c>
      <c r="G357" s="32"/>
      <c r="H357" s="33" t="s">
        <v>40</v>
      </c>
      <c r="I357" s="33" t="s">
        <v>77</v>
      </c>
      <c r="J357" s="34">
        <v>30</v>
      </c>
      <c r="K357" s="34">
        <v>30</v>
      </c>
      <c r="L357" s="33" t="s">
        <v>18</v>
      </c>
      <c r="M357" s="31">
        <v>69261</v>
      </c>
    </row>
    <row r="358" spans="1:15" s="33" customFormat="1" x14ac:dyDescent="0.25">
      <c r="A358" s="31" t="s">
        <v>208</v>
      </c>
      <c r="B358" s="31">
        <v>69261</v>
      </c>
      <c r="C358" s="31" t="s">
        <v>209</v>
      </c>
      <c r="D358" s="31" t="s">
        <v>15</v>
      </c>
      <c r="E358" s="31"/>
      <c r="F358" s="31" t="s">
        <v>121</v>
      </c>
      <c r="G358" s="32"/>
      <c r="H358" s="33" t="s">
        <v>121</v>
      </c>
      <c r="I358" s="33" t="s">
        <v>71</v>
      </c>
      <c r="J358" s="34">
        <v>25</v>
      </c>
      <c r="K358" s="34">
        <v>25</v>
      </c>
      <c r="L358" s="33" t="s">
        <v>18</v>
      </c>
      <c r="M358" s="31">
        <v>69261</v>
      </c>
    </row>
    <row r="359" spans="1:15" s="33" customFormat="1" x14ac:dyDescent="0.25">
      <c r="A359" s="31" t="s">
        <v>208</v>
      </c>
      <c r="B359" s="31">
        <v>69261</v>
      </c>
      <c r="C359" s="31" t="s">
        <v>209</v>
      </c>
      <c r="D359" s="31" t="s">
        <v>15</v>
      </c>
      <c r="E359" s="31"/>
      <c r="F359" s="31" t="s">
        <v>123</v>
      </c>
      <c r="G359" s="32"/>
      <c r="H359" s="33" t="s">
        <v>123</v>
      </c>
      <c r="I359" s="33" t="s">
        <v>71</v>
      </c>
      <c r="J359" s="34">
        <v>20</v>
      </c>
      <c r="K359" s="34">
        <v>20</v>
      </c>
      <c r="L359" s="33" t="s">
        <v>18</v>
      </c>
      <c r="M359" s="31">
        <v>69261</v>
      </c>
    </row>
    <row r="360" spans="1:15" x14ac:dyDescent="0.25">
      <c r="A360" s="7"/>
      <c r="B360" s="7"/>
      <c r="C360" s="7"/>
      <c r="D360" s="7"/>
      <c r="E360" s="7"/>
      <c r="F360" s="7"/>
      <c r="M360" s="7"/>
    </row>
    <row r="361" spans="1:15" s="87" customFormat="1" x14ac:dyDescent="0.25">
      <c r="A361" s="85" t="s">
        <v>211</v>
      </c>
      <c r="B361" s="85">
        <v>74602</v>
      </c>
      <c r="C361" s="85" t="s">
        <v>212</v>
      </c>
      <c r="D361" s="85" t="s">
        <v>213</v>
      </c>
      <c r="E361" s="85"/>
      <c r="F361" s="85" t="s">
        <v>121</v>
      </c>
      <c r="G361" s="86"/>
      <c r="I361" s="87" t="s">
        <v>71</v>
      </c>
      <c r="J361" s="11">
        <f>5*4</f>
        <v>20</v>
      </c>
      <c r="K361" s="11"/>
      <c r="L361" s="87" t="s">
        <v>18</v>
      </c>
      <c r="M361" s="85">
        <v>74602</v>
      </c>
    </row>
    <row r="362" spans="1:15" s="87" customFormat="1" x14ac:dyDescent="0.25">
      <c r="A362" s="85" t="s">
        <v>211</v>
      </c>
      <c r="B362" s="85">
        <v>74602</v>
      </c>
      <c r="C362" s="85" t="s">
        <v>212</v>
      </c>
      <c r="D362" s="85" t="s">
        <v>213</v>
      </c>
      <c r="E362" s="85"/>
      <c r="F362" s="85" t="s">
        <v>123</v>
      </c>
      <c r="G362" s="86"/>
      <c r="I362" s="87" t="s">
        <v>71</v>
      </c>
      <c r="J362" s="11">
        <f>20*4</f>
        <v>80</v>
      </c>
      <c r="K362" s="11"/>
      <c r="L362" s="87" t="s">
        <v>18</v>
      </c>
      <c r="M362" s="85">
        <v>74602</v>
      </c>
    </row>
    <row r="363" spans="1:15" s="87" customFormat="1" x14ac:dyDescent="0.25">
      <c r="A363" s="85" t="s">
        <v>211</v>
      </c>
      <c r="B363" s="85">
        <v>74602</v>
      </c>
      <c r="C363" s="85" t="s">
        <v>212</v>
      </c>
      <c r="D363" s="85" t="s">
        <v>213</v>
      </c>
      <c r="E363" s="85"/>
      <c r="F363" s="85"/>
      <c r="G363" s="86"/>
      <c r="I363" s="87" t="s">
        <v>214</v>
      </c>
      <c r="J363" s="11">
        <f>10*2</f>
        <v>20</v>
      </c>
      <c r="K363" s="11">
        <f>10*2</f>
        <v>20</v>
      </c>
      <c r="L363" s="87" t="s">
        <v>18</v>
      </c>
      <c r="M363" s="85">
        <v>74602</v>
      </c>
    </row>
    <row r="364" spans="1:15" s="87" customFormat="1" x14ac:dyDescent="0.25">
      <c r="A364" s="85" t="s">
        <v>211</v>
      </c>
      <c r="B364" s="85">
        <v>74602</v>
      </c>
      <c r="C364" s="85" t="s">
        <v>212</v>
      </c>
      <c r="D364" s="85" t="s">
        <v>213</v>
      </c>
      <c r="E364" s="85"/>
      <c r="F364" s="85"/>
      <c r="G364" s="86"/>
      <c r="I364" s="87" t="s">
        <v>1591</v>
      </c>
      <c r="J364" s="11">
        <f>11*2</f>
        <v>22</v>
      </c>
      <c r="K364" s="11"/>
      <c r="L364" s="87" t="s">
        <v>18</v>
      </c>
      <c r="M364" s="85">
        <v>74602</v>
      </c>
    </row>
    <row r="365" spans="1:15" s="87" customFormat="1" x14ac:dyDescent="0.25">
      <c r="A365" s="85" t="s">
        <v>215</v>
      </c>
      <c r="B365" s="85">
        <v>74606</v>
      </c>
      <c r="C365" s="85" t="s">
        <v>216</v>
      </c>
      <c r="D365" s="85" t="s">
        <v>213</v>
      </c>
      <c r="E365" s="85"/>
      <c r="F365" s="85" t="s">
        <v>121</v>
      </c>
      <c r="G365" s="86"/>
      <c r="I365" s="87" t="s">
        <v>71</v>
      </c>
      <c r="J365" s="11">
        <f>5*4</f>
        <v>20</v>
      </c>
      <c r="K365" s="11"/>
      <c r="L365" s="87" t="s">
        <v>18</v>
      </c>
      <c r="M365" s="85">
        <v>74606</v>
      </c>
    </row>
    <row r="366" spans="1:15" s="87" customFormat="1" x14ac:dyDescent="0.25">
      <c r="A366" s="85" t="s">
        <v>215</v>
      </c>
      <c r="B366" s="85">
        <v>74606</v>
      </c>
      <c r="C366" s="85" t="s">
        <v>216</v>
      </c>
      <c r="D366" s="85" t="s">
        <v>213</v>
      </c>
      <c r="E366" s="85"/>
      <c r="F366" s="85" t="s">
        <v>123</v>
      </c>
      <c r="G366" s="86"/>
      <c r="I366" s="87" t="s">
        <v>71</v>
      </c>
      <c r="J366" s="11">
        <f>20*4</f>
        <v>80</v>
      </c>
      <c r="K366" s="11"/>
      <c r="L366" s="87" t="s">
        <v>18</v>
      </c>
      <c r="M366" s="85">
        <v>74606</v>
      </c>
    </row>
    <row r="367" spans="1:15" s="87" customFormat="1" x14ac:dyDescent="0.25">
      <c r="A367" s="85" t="s">
        <v>215</v>
      </c>
      <c r="B367" s="85">
        <v>74606</v>
      </c>
      <c r="C367" s="85" t="s">
        <v>216</v>
      </c>
      <c r="D367" s="85" t="s">
        <v>213</v>
      </c>
      <c r="E367" s="85"/>
      <c r="F367" s="85"/>
      <c r="G367" s="86"/>
      <c r="I367" s="87" t="s">
        <v>217</v>
      </c>
      <c r="J367" s="11">
        <f>18*2</f>
        <v>36</v>
      </c>
      <c r="K367" s="11"/>
      <c r="L367" s="87" t="s">
        <v>18</v>
      </c>
      <c r="M367" s="85">
        <v>74606</v>
      </c>
      <c r="N367" s="87" t="s">
        <v>1582</v>
      </c>
    </row>
    <row r="368" spans="1:15" s="87" customFormat="1" x14ac:dyDescent="0.25">
      <c r="A368" s="85" t="s">
        <v>215</v>
      </c>
      <c r="B368" s="85">
        <v>74606</v>
      </c>
      <c r="C368" s="85" t="s">
        <v>216</v>
      </c>
      <c r="D368" s="85" t="s">
        <v>213</v>
      </c>
      <c r="E368" s="85"/>
      <c r="F368" s="85"/>
      <c r="G368" s="86"/>
      <c r="I368" s="87" t="s">
        <v>1593</v>
      </c>
      <c r="J368" s="11"/>
      <c r="K368" s="11"/>
      <c r="L368" s="87" t="s">
        <v>18</v>
      </c>
      <c r="M368" s="85">
        <v>74606</v>
      </c>
      <c r="N368" s="87" t="s">
        <v>1581</v>
      </c>
      <c r="O368" s="87" t="s">
        <v>1592</v>
      </c>
    </row>
    <row r="369" spans="1:14" s="87" customFormat="1" x14ac:dyDescent="0.25">
      <c r="A369" s="85" t="s">
        <v>215</v>
      </c>
      <c r="B369" s="85">
        <v>74606</v>
      </c>
      <c r="C369" s="85" t="s">
        <v>216</v>
      </c>
      <c r="D369" s="85" t="s">
        <v>213</v>
      </c>
      <c r="E369" s="85"/>
      <c r="F369" s="85"/>
      <c r="G369" s="86"/>
      <c r="I369" s="87" t="s">
        <v>1590</v>
      </c>
      <c r="J369" s="11">
        <f>13*2</f>
        <v>26</v>
      </c>
      <c r="K369" s="11"/>
      <c r="L369" s="87" t="s">
        <v>18</v>
      </c>
      <c r="M369" s="85">
        <v>74606</v>
      </c>
      <c r="N369" s="87" t="s">
        <v>1580</v>
      </c>
    </row>
    <row r="370" spans="1:14" s="87" customFormat="1" x14ac:dyDescent="0.25">
      <c r="A370" s="85" t="s">
        <v>218</v>
      </c>
      <c r="B370" s="85">
        <v>74604</v>
      </c>
      <c r="C370" s="85" t="s">
        <v>219</v>
      </c>
      <c r="D370" s="85" t="s">
        <v>213</v>
      </c>
      <c r="E370" s="85"/>
      <c r="F370" s="85" t="s">
        <v>59</v>
      </c>
      <c r="G370" s="86"/>
      <c r="I370" s="87" t="s">
        <v>74</v>
      </c>
      <c r="J370" s="11">
        <f>12*4</f>
        <v>48</v>
      </c>
      <c r="K370" s="11"/>
      <c r="L370" s="87" t="s">
        <v>18</v>
      </c>
      <c r="M370" s="85">
        <v>74604</v>
      </c>
    </row>
    <row r="371" spans="1:14" s="87" customFormat="1" x14ac:dyDescent="0.25">
      <c r="A371" s="85" t="s">
        <v>220</v>
      </c>
      <c r="B371" s="85">
        <v>70520</v>
      </c>
      <c r="C371" s="85" t="s">
        <v>221</v>
      </c>
      <c r="D371" s="85" t="s">
        <v>213</v>
      </c>
      <c r="E371" s="85"/>
      <c r="F371" s="85"/>
      <c r="G371" s="86"/>
      <c r="I371" s="87" t="s">
        <v>1588</v>
      </c>
      <c r="J371" s="11">
        <f>12*2</f>
        <v>24</v>
      </c>
      <c r="K371" s="11"/>
      <c r="L371" s="87" t="s">
        <v>18</v>
      </c>
      <c r="M371" s="85">
        <v>70520</v>
      </c>
    </row>
    <row r="372" spans="1:14" s="87" customFormat="1" x14ac:dyDescent="0.25">
      <c r="A372" s="85" t="s">
        <v>220</v>
      </c>
      <c r="B372" s="85">
        <v>70520</v>
      </c>
      <c r="C372" s="85" t="s">
        <v>221</v>
      </c>
      <c r="D372" s="85" t="s">
        <v>213</v>
      </c>
      <c r="E372" s="85"/>
      <c r="F372" s="85" t="s">
        <v>59</v>
      </c>
      <c r="G372" s="86"/>
      <c r="I372" s="87" t="s">
        <v>74</v>
      </c>
      <c r="J372" s="11">
        <f>12*4</f>
        <v>48</v>
      </c>
      <c r="K372" s="11"/>
      <c r="L372" s="87" t="s">
        <v>18</v>
      </c>
      <c r="M372" s="85">
        <v>70520</v>
      </c>
    </row>
    <row r="373" spans="1:14" s="87" customFormat="1" x14ac:dyDescent="0.25">
      <c r="A373" s="85" t="s">
        <v>222</v>
      </c>
      <c r="B373" s="85">
        <v>70590</v>
      </c>
      <c r="C373" s="85" t="s">
        <v>223</v>
      </c>
      <c r="D373" s="85" t="s">
        <v>213</v>
      </c>
      <c r="E373" s="85"/>
      <c r="F373" s="85"/>
      <c r="G373" s="86"/>
      <c r="I373" s="87" t="s">
        <v>1587</v>
      </c>
      <c r="J373" s="11">
        <v>13</v>
      </c>
      <c r="K373" s="11">
        <v>13</v>
      </c>
      <c r="L373" s="87" t="s">
        <v>18</v>
      </c>
      <c r="M373" s="85">
        <v>70590</v>
      </c>
    </row>
    <row r="374" spans="1:14" s="87" customFormat="1" x14ac:dyDescent="0.25">
      <c r="A374" s="85" t="s">
        <v>222</v>
      </c>
      <c r="B374" s="85">
        <v>70590</v>
      </c>
      <c r="C374" s="85" t="s">
        <v>223</v>
      </c>
      <c r="D374" s="85" t="s">
        <v>213</v>
      </c>
      <c r="E374" s="85"/>
      <c r="F374" s="85" t="s">
        <v>59</v>
      </c>
      <c r="G374" s="86"/>
      <c r="I374" s="87" t="s">
        <v>74</v>
      </c>
      <c r="J374" s="11">
        <f>12*4</f>
        <v>48</v>
      </c>
      <c r="K374" s="11"/>
      <c r="L374" s="87" t="s">
        <v>18</v>
      </c>
      <c r="M374" s="85">
        <v>70590</v>
      </c>
    </row>
    <row r="375" spans="1:14" x14ac:dyDescent="0.25">
      <c r="A375" s="7"/>
      <c r="B375" s="7"/>
      <c r="C375" s="7"/>
      <c r="D375" s="7"/>
      <c r="E375" s="7"/>
      <c r="F375" s="7"/>
      <c r="M375" s="7"/>
    </row>
    <row r="376" spans="1:14" x14ac:dyDescent="0.25">
      <c r="A376" s="7"/>
      <c r="B376" s="7"/>
      <c r="C376" s="7"/>
      <c r="D376" s="7"/>
      <c r="E376" s="7"/>
      <c r="F376" s="7"/>
      <c r="M376" s="7"/>
    </row>
    <row r="377" spans="1:14" s="37" customFormat="1" x14ac:dyDescent="0.25">
      <c r="A377" s="57" t="s">
        <v>224</v>
      </c>
      <c r="B377" s="57">
        <v>92084</v>
      </c>
      <c r="C377" s="57" t="s">
        <v>225</v>
      </c>
      <c r="D377" s="57" t="s">
        <v>15</v>
      </c>
      <c r="E377" s="57"/>
      <c r="F377" s="57" t="s">
        <v>226</v>
      </c>
      <c r="G377" s="36"/>
      <c r="I377" s="56" t="s">
        <v>1561</v>
      </c>
      <c r="J377" s="38"/>
      <c r="K377" s="38"/>
      <c r="L377" s="37" t="s">
        <v>18</v>
      </c>
      <c r="M377" s="35">
        <v>92084</v>
      </c>
    </row>
    <row r="378" spans="1:14" s="33" customFormat="1" x14ac:dyDescent="0.25">
      <c r="A378" s="31" t="s">
        <v>227</v>
      </c>
      <c r="B378" s="31">
        <v>92085</v>
      </c>
      <c r="C378" s="31" t="s">
        <v>228</v>
      </c>
      <c r="D378" s="31" t="s">
        <v>15</v>
      </c>
      <c r="E378" s="31"/>
      <c r="F378" s="31" t="s">
        <v>226</v>
      </c>
      <c r="G378" s="32"/>
      <c r="I378" s="33" t="s">
        <v>71</v>
      </c>
      <c r="J378" s="38">
        <f>20/2</f>
        <v>10</v>
      </c>
      <c r="K378" s="34"/>
      <c r="L378" s="33" t="s">
        <v>18</v>
      </c>
      <c r="M378" s="31">
        <v>92085</v>
      </c>
    </row>
    <row r="379" spans="1:14" s="33" customFormat="1" x14ac:dyDescent="0.25">
      <c r="A379" s="31" t="s">
        <v>227</v>
      </c>
      <c r="B379" s="31">
        <v>92085</v>
      </c>
      <c r="C379" s="31" t="s">
        <v>228</v>
      </c>
      <c r="D379" s="31" t="s">
        <v>15</v>
      </c>
      <c r="E379" s="31"/>
      <c r="F379" s="31" t="s">
        <v>226</v>
      </c>
      <c r="G379" s="32"/>
      <c r="I379" s="56" t="s">
        <v>1561</v>
      </c>
      <c r="J379" s="34">
        <f>8</f>
        <v>8</v>
      </c>
      <c r="K379" s="34"/>
      <c r="L379" s="33" t="s">
        <v>18</v>
      </c>
      <c r="M379" s="31">
        <v>92085</v>
      </c>
    </row>
    <row r="380" spans="1:14" s="33" customFormat="1" x14ac:dyDescent="0.25">
      <c r="A380" s="31" t="s">
        <v>229</v>
      </c>
      <c r="B380" s="31">
        <v>92083</v>
      </c>
      <c r="C380" s="31" t="s">
        <v>230</v>
      </c>
      <c r="D380" s="31" t="s">
        <v>15</v>
      </c>
      <c r="E380" s="31"/>
      <c r="F380" s="31" t="s">
        <v>226</v>
      </c>
      <c r="G380" s="32"/>
      <c r="I380" s="33" t="s">
        <v>71</v>
      </c>
      <c r="J380" s="34">
        <f>8</f>
        <v>8</v>
      </c>
      <c r="K380" s="34"/>
      <c r="L380" s="33" t="s">
        <v>18</v>
      </c>
      <c r="M380" s="31">
        <v>92083</v>
      </c>
    </row>
    <row r="381" spans="1:14" s="33" customFormat="1" x14ac:dyDescent="0.25">
      <c r="A381" s="31" t="s">
        <v>229</v>
      </c>
      <c r="B381" s="31">
        <v>92083</v>
      </c>
      <c r="C381" s="31" t="s">
        <v>230</v>
      </c>
      <c r="D381" s="31" t="s">
        <v>15</v>
      </c>
      <c r="E381" s="31"/>
      <c r="F381" s="31" t="s">
        <v>226</v>
      </c>
      <c r="G381" s="32"/>
      <c r="I381" s="56" t="s">
        <v>1561</v>
      </c>
      <c r="J381" s="38">
        <f>20/3</f>
        <v>6.666666666666667</v>
      </c>
      <c r="K381" s="34"/>
      <c r="L381" s="33" t="s">
        <v>18</v>
      </c>
      <c r="M381" s="31">
        <v>92083</v>
      </c>
    </row>
    <row r="382" spans="1:14" x14ac:dyDescent="0.25">
      <c r="A382" s="7"/>
      <c r="B382" s="7"/>
      <c r="C382" s="7"/>
      <c r="D382" s="7"/>
      <c r="E382" s="7"/>
      <c r="F382" s="7"/>
      <c r="M382" s="7"/>
    </row>
    <row r="383" spans="1:14" s="33" customFormat="1" x14ac:dyDescent="0.25">
      <c r="A383" s="31" t="s">
        <v>231</v>
      </c>
      <c r="B383" s="31">
        <v>70566</v>
      </c>
      <c r="C383" s="31" t="s">
        <v>232</v>
      </c>
      <c r="D383" s="31" t="s">
        <v>15</v>
      </c>
      <c r="E383" s="31"/>
      <c r="F383" s="31" t="s">
        <v>40</v>
      </c>
      <c r="G383" s="32"/>
      <c r="I383" s="33" t="s">
        <v>77</v>
      </c>
      <c r="J383" s="34">
        <v>9</v>
      </c>
      <c r="K383" s="34">
        <v>9</v>
      </c>
      <c r="L383" s="33" t="s">
        <v>18</v>
      </c>
      <c r="M383" s="31">
        <v>70566</v>
      </c>
    </row>
    <row r="384" spans="1:14" s="33" customFormat="1" x14ac:dyDescent="0.25">
      <c r="A384" s="31" t="s">
        <v>233</v>
      </c>
      <c r="B384" s="31">
        <v>94402</v>
      </c>
      <c r="C384" s="31" t="s">
        <v>234</v>
      </c>
      <c r="D384" s="31" t="s">
        <v>15</v>
      </c>
      <c r="E384" s="31"/>
      <c r="F384" s="31" t="s">
        <v>111</v>
      </c>
      <c r="G384" s="32"/>
      <c r="I384" s="33" t="s">
        <v>77</v>
      </c>
      <c r="J384" s="34">
        <v>37</v>
      </c>
      <c r="K384" s="34">
        <v>37</v>
      </c>
      <c r="L384" s="33" t="s">
        <v>18</v>
      </c>
      <c r="M384" s="31">
        <v>94402</v>
      </c>
    </row>
    <row r="385" spans="1:14" s="33" customFormat="1" x14ac:dyDescent="0.25">
      <c r="A385" s="31" t="s">
        <v>235</v>
      </c>
      <c r="B385" s="31">
        <v>70534</v>
      </c>
      <c r="C385" s="31" t="s">
        <v>236</v>
      </c>
      <c r="D385" s="31" t="s">
        <v>15</v>
      </c>
      <c r="E385" s="31"/>
      <c r="F385" s="31" t="s">
        <v>40</v>
      </c>
      <c r="G385" s="32"/>
      <c r="I385" s="33" t="s">
        <v>77</v>
      </c>
      <c r="J385" s="34">
        <v>14</v>
      </c>
      <c r="K385" s="34">
        <v>14</v>
      </c>
      <c r="L385" s="33" t="s">
        <v>18</v>
      </c>
      <c r="M385" s="31">
        <v>70534</v>
      </c>
    </row>
    <row r="386" spans="1:14" s="80" customFormat="1" x14ac:dyDescent="0.25">
      <c r="A386" s="78" t="s">
        <v>237</v>
      </c>
      <c r="B386" s="78">
        <v>70560</v>
      </c>
      <c r="C386" s="78" t="s">
        <v>238</v>
      </c>
      <c r="D386" s="78" t="s">
        <v>15</v>
      </c>
      <c r="E386" s="78"/>
      <c r="F386" s="78" t="s">
        <v>121</v>
      </c>
      <c r="G386" s="79"/>
      <c r="I386" s="80" t="s">
        <v>71</v>
      </c>
      <c r="J386" s="10">
        <v>5</v>
      </c>
      <c r="K386" s="10">
        <v>5</v>
      </c>
      <c r="L386" s="80" t="s">
        <v>18</v>
      </c>
      <c r="M386" s="78">
        <v>70560</v>
      </c>
    </row>
    <row r="387" spans="1:14" s="80" customFormat="1" x14ac:dyDescent="0.25">
      <c r="A387" s="78" t="s">
        <v>237</v>
      </c>
      <c r="B387" s="78">
        <v>70560</v>
      </c>
      <c r="C387" s="78" t="s">
        <v>238</v>
      </c>
      <c r="D387" s="78" t="s">
        <v>15</v>
      </c>
      <c r="E387" s="78"/>
      <c r="F387" s="78" t="s">
        <v>122</v>
      </c>
      <c r="G387" s="79"/>
      <c r="I387" s="80" t="s">
        <v>71</v>
      </c>
      <c r="J387" s="10">
        <v>15</v>
      </c>
      <c r="K387" s="10">
        <v>15</v>
      </c>
      <c r="L387" s="80" t="s">
        <v>18</v>
      </c>
      <c r="M387" s="78">
        <v>70560</v>
      </c>
    </row>
    <row r="388" spans="1:14" s="80" customFormat="1" x14ac:dyDescent="0.25">
      <c r="A388" s="78" t="s">
        <v>239</v>
      </c>
      <c r="B388" s="78">
        <v>78927</v>
      </c>
      <c r="C388" s="78" t="s">
        <v>240</v>
      </c>
      <c r="D388" s="78" t="s">
        <v>15</v>
      </c>
      <c r="E388" s="78"/>
      <c r="F388" s="78" t="s">
        <v>123</v>
      </c>
      <c r="G388" s="79"/>
      <c r="I388" s="80" t="s">
        <v>71</v>
      </c>
      <c r="J388" s="10">
        <v>20</v>
      </c>
      <c r="K388" s="10">
        <v>20</v>
      </c>
      <c r="L388" s="80" t="s">
        <v>18</v>
      </c>
      <c r="M388" s="78">
        <v>78927</v>
      </c>
    </row>
    <row r="389" spans="1:14" s="80" customFormat="1" x14ac:dyDescent="0.25">
      <c r="A389" s="78" t="s">
        <v>241</v>
      </c>
      <c r="B389" s="78">
        <v>70540</v>
      </c>
      <c r="C389" s="78" t="s">
        <v>242</v>
      </c>
      <c r="D389" s="78" t="s">
        <v>15</v>
      </c>
      <c r="E389" s="78"/>
      <c r="F389" s="78" t="s">
        <v>59</v>
      </c>
      <c r="G389" s="79"/>
      <c r="I389" s="80" t="s">
        <v>74</v>
      </c>
      <c r="J389" s="10">
        <v>12</v>
      </c>
      <c r="K389" s="10">
        <v>12</v>
      </c>
      <c r="L389" s="80" t="s">
        <v>18</v>
      </c>
      <c r="M389" s="78">
        <v>70540</v>
      </c>
      <c r="N389" s="80" t="s">
        <v>1574</v>
      </c>
    </row>
    <row r="390" spans="1:14" s="80" customFormat="1" x14ac:dyDescent="0.25">
      <c r="A390" s="78" t="s">
        <v>243</v>
      </c>
      <c r="B390" s="78">
        <v>79824</v>
      </c>
      <c r="C390" s="78" t="s">
        <v>244</v>
      </c>
      <c r="D390" s="78" t="s">
        <v>15</v>
      </c>
      <c r="E390" s="78"/>
      <c r="F390" s="78" t="s">
        <v>59</v>
      </c>
      <c r="G390" s="79"/>
      <c r="I390" s="80" t="s">
        <v>74</v>
      </c>
      <c r="J390" s="10">
        <v>18.25</v>
      </c>
      <c r="K390" s="10">
        <v>18.25</v>
      </c>
      <c r="L390" s="80" t="s">
        <v>18</v>
      </c>
      <c r="M390" s="78">
        <v>79824</v>
      </c>
    </row>
    <row r="391" spans="1:14" s="80" customFormat="1" x14ac:dyDescent="0.25">
      <c r="A391" s="78" t="s">
        <v>243</v>
      </c>
      <c r="B391" s="78">
        <v>79824</v>
      </c>
      <c r="C391" s="78" t="s">
        <v>244</v>
      </c>
      <c r="D391" s="78" t="s">
        <v>15</v>
      </c>
      <c r="E391" s="78"/>
      <c r="F391" s="78" t="s">
        <v>124</v>
      </c>
      <c r="G391" s="79"/>
      <c r="I391" s="80" t="s">
        <v>74</v>
      </c>
      <c r="J391" s="10">
        <v>22.25</v>
      </c>
      <c r="K391" s="10">
        <v>22.25</v>
      </c>
      <c r="L391" s="80" t="s">
        <v>18</v>
      </c>
      <c r="M391" s="78">
        <v>79824</v>
      </c>
    </row>
    <row r="392" spans="1:14" s="80" customFormat="1" x14ac:dyDescent="0.25">
      <c r="A392" s="78" t="s">
        <v>245</v>
      </c>
      <c r="B392" s="78">
        <v>79826</v>
      </c>
      <c r="C392" s="78" t="s">
        <v>246</v>
      </c>
      <c r="D392" s="78" t="s">
        <v>15</v>
      </c>
      <c r="E392" s="78"/>
      <c r="F392" s="78" t="s">
        <v>125</v>
      </c>
      <c r="G392" s="79"/>
      <c r="I392" s="80" t="s">
        <v>74</v>
      </c>
      <c r="J392" s="10">
        <v>16</v>
      </c>
      <c r="K392" s="10">
        <v>16</v>
      </c>
      <c r="L392" s="80" t="s">
        <v>18</v>
      </c>
      <c r="M392" s="78">
        <v>79826</v>
      </c>
    </row>
    <row r="393" spans="1:14" s="80" customFormat="1" x14ac:dyDescent="0.25">
      <c r="A393" s="78" t="s">
        <v>247</v>
      </c>
      <c r="B393" s="78">
        <v>70553</v>
      </c>
      <c r="C393" s="78" t="s">
        <v>248</v>
      </c>
      <c r="D393" s="78" t="s">
        <v>15</v>
      </c>
      <c r="E393" s="78"/>
      <c r="F393" s="78" t="s">
        <v>59</v>
      </c>
      <c r="G393" s="79"/>
      <c r="I393" s="80" t="s">
        <v>74</v>
      </c>
      <c r="J393" s="10">
        <v>12</v>
      </c>
      <c r="K393" s="10">
        <v>12</v>
      </c>
      <c r="L393" s="80" t="s">
        <v>18</v>
      </c>
      <c r="M393" s="78">
        <v>70553</v>
      </c>
    </row>
    <row r="394" spans="1:14" s="80" customFormat="1" x14ac:dyDescent="0.25">
      <c r="A394" s="78" t="s">
        <v>497</v>
      </c>
      <c r="B394" s="78">
        <v>70598</v>
      </c>
      <c r="C394" s="78" t="s">
        <v>498</v>
      </c>
      <c r="D394" s="78" t="s">
        <v>15</v>
      </c>
      <c r="E394" s="78"/>
      <c r="F394" s="78" t="s">
        <v>59</v>
      </c>
      <c r="G394" s="79"/>
      <c r="I394" s="80" t="s">
        <v>74</v>
      </c>
      <c r="J394" s="10">
        <v>20</v>
      </c>
      <c r="K394" s="10">
        <v>20</v>
      </c>
      <c r="L394" s="80" t="s">
        <v>18</v>
      </c>
      <c r="M394" s="78">
        <v>70598</v>
      </c>
      <c r="N394" s="80" t="s">
        <v>1575</v>
      </c>
    </row>
    <row r="395" spans="1:14" s="33" customFormat="1" x14ac:dyDescent="0.25">
      <c r="A395" s="31" t="s">
        <v>249</v>
      </c>
      <c r="B395" s="31">
        <v>70548</v>
      </c>
      <c r="C395" s="31" t="s">
        <v>250</v>
      </c>
      <c r="D395" s="31" t="s">
        <v>15</v>
      </c>
      <c r="E395" s="31"/>
      <c r="F395" s="31" t="s">
        <v>125</v>
      </c>
      <c r="G395" s="32"/>
      <c r="I395" s="33" t="s">
        <v>77</v>
      </c>
      <c r="J395" s="34">
        <v>20</v>
      </c>
      <c r="K395" s="34">
        <v>20</v>
      </c>
      <c r="L395" s="33" t="s">
        <v>18</v>
      </c>
      <c r="M395" s="31">
        <v>70548</v>
      </c>
    </row>
    <row r="396" spans="1:14" s="33" customFormat="1" x14ac:dyDescent="0.25">
      <c r="A396" s="31" t="s">
        <v>251</v>
      </c>
      <c r="B396" s="31">
        <v>78922</v>
      </c>
      <c r="C396" s="31" t="s">
        <v>252</v>
      </c>
      <c r="D396" s="31" t="s">
        <v>15</v>
      </c>
      <c r="E396" s="31"/>
      <c r="F396" s="31" t="s">
        <v>40</v>
      </c>
      <c r="G396" s="32"/>
      <c r="I396" s="33" t="s">
        <v>77</v>
      </c>
      <c r="J396" s="34">
        <v>10</v>
      </c>
      <c r="K396" s="34">
        <v>10</v>
      </c>
      <c r="L396" s="33" t="s">
        <v>18</v>
      </c>
      <c r="M396" s="31">
        <v>78922</v>
      </c>
    </row>
    <row r="397" spans="1:14" s="33" customFormat="1" x14ac:dyDescent="0.25">
      <c r="A397" s="31" t="s">
        <v>253</v>
      </c>
      <c r="B397" s="31">
        <v>78924</v>
      </c>
      <c r="C397" s="31" t="s">
        <v>254</v>
      </c>
      <c r="D397" s="31" t="s">
        <v>15</v>
      </c>
      <c r="E397" s="31"/>
      <c r="F397" s="31" t="s">
        <v>111</v>
      </c>
      <c r="G397" s="32"/>
      <c r="I397" s="33" t="s">
        <v>77</v>
      </c>
      <c r="J397" s="34">
        <v>37</v>
      </c>
      <c r="K397" s="34">
        <v>37</v>
      </c>
      <c r="L397" s="33" t="s">
        <v>18</v>
      </c>
      <c r="M397" s="31">
        <v>78924</v>
      </c>
    </row>
    <row r="398" spans="1:14" s="33" customFormat="1" x14ac:dyDescent="0.25">
      <c r="A398" s="31" t="s">
        <v>255</v>
      </c>
      <c r="B398" s="31">
        <v>70604</v>
      </c>
      <c r="C398" s="31" t="s">
        <v>256</v>
      </c>
      <c r="D398" s="31" t="s">
        <v>15</v>
      </c>
      <c r="E398" s="31"/>
      <c r="F398" s="31" t="s">
        <v>111</v>
      </c>
      <c r="G398" s="32"/>
      <c r="I398" s="33" t="s">
        <v>77</v>
      </c>
      <c r="J398" s="34">
        <v>37</v>
      </c>
      <c r="K398" s="34">
        <v>37</v>
      </c>
      <c r="L398" s="33" t="s">
        <v>18</v>
      </c>
      <c r="M398" s="31">
        <v>70604</v>
      </c>
    </row>
    <row r="399" spans="1:14" s="33" customFormat="1" x14ac:dyDescent="0.25">
      <c r="A399" s="31" t="s">
        <v>255</v>
      </c>
      <c r="B399" s="31">
        <v>70604</v>
      </c>
      <c r="C399" s="31" t="s">
        <v>256</v>
      </c>
      <c r="D399" s="31" t="s">
        <v>15</v>
      </c>
      <c r="E399" s="31"/>
      <c r="F399" s="31" t="s">
        <v>59</v>
      </c>
      <c r="G399" s="32"/>
      <c r="I399" s="33" t="s">
        <v>74</v>
      </c>
      <c r="J399" s="34">
        <v>30</v>
      </c>
      <c r="K399" s="34">
        <v>30</v>
      </c>
      <c r="L399" s="33" t="s">
        <v>18</v>
      </c>
      <c r="M399" s="31">
        <v>70604</v>
      </c>
    </row>
    <row r="400" spans="1:14" s="33" customFormat="1" x14ac:dyDescent="0.25">
      <c r="A400" s="31" t="s">
        <v>255</v>
      </c>
      <c r="B400" s="31">
        <v>70604</v>
      </c>
      <c r="C400" s="31" t="s">
        <v>256</v>
      </c>
      <c r="D400" s="31" t="s">
        <v>15</v>
      </c>
      <c r="E400" s="31"/>
      <c r="F400" s="31" t="s">
        <v>59</v>
      </c>
      <c r="G400" s="32"/>
      <c r="I400" s="33" t="s">
        <v>496</v>
      </c>
      <c r="J400" s="34">
        <v>6</v>
      </c>
      <c r="K400" s="34">
        <v>6</v>
      </c>
      <c r="L400" s="33" t="s">
        <v>18</v>
      </c>
      <c r="M400" s="31">
        <v>70604</v>
      </c>
    </row>
    <row r="401" spans="1:15" s="66" customFormat="1" x14ac:dyDescent="0.25">
      <c r="A401" s="62"/>
      <c r="B401" s="63"/>
      <c r="C401" s="62"/>
      <c r="D401" s="64"/>
      <c r="E401" s="62"/>
      <c r="F401" s="64"/>
      <c r="G401" s="65"/>
      <c r="J401" s="67"/>
      <c r="K401" s="68"/>
      <c r="M401" s="64"/>
    </row>
    <row r="402" spans="1:15" s="60" customFormat="1" x14ac:dyDescent="0.25">
      <c r="A402" s="69" t="s">
        <v>257</v>
      </c>
      <c r="B402" s="58">
        <v>70035</v>
      </c>
      <c r="C402" s="58" t="s">
        <v>258</v>
      </c>
      <c r="D402" s="58" t="s">
        <v>15</v>
      </c>
      <c r="E402" s="58"/>
      <c r="F402" s="58"/>
      <c r="G402" s="59"/>
      <c r="I402" s="60" t="s">
        <v>259</v>
      </c>
      <c r="J402" s="70">
        <v>40.909999999999997</v>
      </c>
      <c r="K402" s="70">
        <v>40.909999999999997</v>
      </c>
      <c r="L402" s="60" t="s">
        <v>18</v>
      </c>
      <c r="M402" s="58">
        <v>70035</v>
      </c>
    </row>
    <row r="403" spans="1:15" s="60" customFormat="1" x14ac:dyDescent="0.25">
      <c r="A403" s="58" t="s">
        <v>260</v>
      </c>
      <c r="B403" s="58">
        <v>69861</v>
      </c>
      <c r="C403" s="58" t="s">
        <v>261</v>
      </c>
      <c r="D403" s="58" t="s">
        <v>15</v>
      </c>
      <c r="E403" s="58"/>
      <c r="F403" s="58"/>
      <c r="G403" s="59"/>
      <c r="I403" s="60" t="s">
        <v>262</v>
      </c>
      <c r="J403" s="70">
        <v>40.909999999999997</v>
      </c>
      <c r="K403" s="70">
        <v>40.909999999999997</v>
      </c>
      <c r="L403" s="60" t="s">
        <v>18</v>
      </c>
      <c r="M403" s="58">
        <v>69861</v>
      </c>
    </row>
    <row r="404" spans="1:15" s="60" customFormat="1" x14ac:dyDescent="0.25">
      <c r="A404" s="58" t="s">
        <v>260</v>
      </c>
      <c r="B404" s="58">
        <v>69861</v>
      </c>
      <c r="C404" s="58" t="s">
        <v>261</v>
      </c>
      <c r="D404" s="58" t="s">
        <v>15</v>
      </c>
      <c r="E404" s="58"/>
      <c r="F404" s="58" t="s">
        <v>40</v>
      </c>
      <c r="G404" s="59"/>
      <c r="I404" s="60" t="s">
        <v>77</v>
      </c>
      <c r="J404" s="61">
        <v>10</v>
      </c>
      <c r="K404" s="61">
        <v>10</v>
      </c>
      <c r="L404" s="60" t="s">
        <v>18</v>
      </c>
      <c r="M404" s="58">
        <v>69861</v>
      </c>
    </row>
    <row r="405" spans="1:15" s="60" customFormat="1" x14ac:dyDescent="0.25">
      <c r="A405" s="58" t="s">
        <v>260</v>
      </c>
      <c r="B405" s="58">
        <v>69861</v>
      </c>
      <c r="C405" s="58" t="s">
        <v>261</v>
      </c>
      <c r="D405" s="58" t="s">
        <v>15</v>
      </c>
      <c r="E405" s="58"/>
      <c r="F405" s="58" t="s">
        <v>125</v>
      </c>
      <c r="G405" s="59"/>
      <c r="I405" s="60" t="s">
        <v>77</v>
      </c>
      <c r="J405" s="61">
        <v>20</v>
      </c>
      <c r="K405" s="61">
        <v>20</v>
      </c>
      <c r="L405" s="60" t="s">
        <v>18</v>
      </c>
      <c r="M405" s="58">
        <v>69861</v>
      </c>
    </row>
    <row r="406" spans="1:15" s="60" customFormat="1" x14ac:dyDescent="0.25">
      <c r="A406" s="58" t="s">
        <v>263</v>
      </c>
      <c r="B406" s="58">
        <v>69580</v>
      </c>
      <c r="C406" s="58" t="s">
        <v>264</v>
      </c>
      <c r="D406" s="58" t="s">
        <v>15</v>
      </c>
      <c r="E406" s="58"/>
      <c r="F406" s="58"/>
      <c r="G406" s="59"/>
      <c r="I406" s="60" t="s">
        <v>265</v>
      </c>
      <c r="J406" s="61">
        <v>40.909999999999997</v>
      </c>
      <c r="K406" s="61">
        <v>40.909999999999997</v>
      </c>
      <c r="L406" s="60" t="s">
        <v>18</v>
      </c>
      <c r="M406" s="58">
        <v>69580</v>
      </c>
    </row>
    <row r="407" spans="1:15" s="60" customFormat="1" x14ac:dyDescent="0.25">
      <c r="A407" s="58" t="s">
        <v>263</v>
      </c>
      <c r="B407" s="58">
        <v>69580</v>
      </c>
      <c r="C407" s="58" t="s">
        <v>264</v>
      </c>
      <c r="D407" s="58" t="s">
        <v>15</v>
      </c>
      <c r="E407" s="58"/>
      <c r="F407" s="58" t="s">
        <v>121</v>
      </c>
      <c r="G407" s="59"/>
      <c r="I407" s="60" t="s">
        <v>71</v>
      </c>
      <c r="J407" s="61">
        <v>5</v>
      </c>
      <c r="K407" s="61">
        <v>5</v>
      </c>
      <c r="L407" s="60" t="s">
        <v>18</v>
      </c>
      <c r="M407" s="58">
        <v>69580</v>
      </c>
    </row>
    <row r="408" spans="1:15" s="60" customFormat="1" x14ac:dyDescent="0.25">
      <c r="A408" s="58" t="s">
        <v>263</v>
      </c>
      <c r="B408" s="58">
        <v>69580</v>
      </c>
      <c r="C408" s="58" t="s">
        <v>264</v>
      </c>
      <c r="D408" s="58" t="s">
        <v>15</v>
      </c>
      <c r="E408" s="58"/>
      <c r="F408" s="58" t="s">
        <v>122</v>
      </c>
      <c r="G408" s="59"/>
      <c r="I408" s="60" t="s">
        <v>71</v>
      </c>
      <c r="J408" s="61">
        <v>15</v>
      </c>
      <c r="K408" s="61">
        <v>15</v>
      </c>
      <c r="L408" s="60" t="s">
        <v>18</v>
      </c>
      <c r="M408" s="58">
        <v>69580</v>
      </c>
    </row>
    <row r="409" spans="1:15" s="60" customFormat="1" x14ac:dyDescent="0.25">
      <c r="A409" s="58" t="s">
        <v>266</v>
      </c>
      <c r="B409" s="58">
        <v>74635</v>
      </c>
      <c r="C409" s="58" t="s">
        <v>267</v>
      </c>
      <c r="D409" s="58" t="s">
        <v>15</v>
      </c>
      <c r="E409" s="58"/>
      <c r="F409" s="58"/>
      <c r="G409" s="59"/>
      <c r="I409" s="60" t="s">
        <v>265</v>
      </c>
      <c r="J409" s="61">
        <v>40.909999999999997</v>
      </c>
      <c r="K409" s="61">
        <v>40.909999999999997</v>
      </c>
      <c r="L409" s="60" t="s">
        <v>18</v>
      </c>
      <c r="M409" s="58">
        <v>74635</v>
      </c>
    </row>
    <row r="410" spans="1:15" s="60" customFormat="1" x14ac:dyDescent="0.25">
      <c r="A410" s="58" t="s">
        <v>266</v>
      </c>
      <c r="B410" s="58">
        <v>74635</v>
      </c>
      <c r="C410" s="58" t="s">
        <v>267</v>
      </c>
      <c r="D410" s="58" t="s">
        <v>15</v>
      </c>
      <c r="E410" s="58"/>
      <c r="F410" s="58" t="s">
        <v>123</v>
      </c>
      <c r="G410" s="59"/>
      <c r="I410" s="60" t="s">
        <v>71</v>
      </c>
      <c r="J410" s="61">
        <v>20</v>
      </c>
      <c r="K410" s="61">
        <v>20</v>
      </c>
      <c r="L410" s="60" t="s">
        <v>18</v>
      </c>
      <c r="M410" s="58">
        <v>74635</v>
      </c>
    </row>
    <row r="411" spans="1:15" s="60" customFormat="1" x14ac:dyDescent="0.25">
      <c r="A411" s="58"/>
      <c r="B411" s="58"/>
      <c r="C411" s="58"/>
      <c r="D411" s="58"/>
      <c r="E411" s="58"/>
      <c r="F411" s="58"/>
      <c r="G411" s="59"/>
      <c r="J411" s="61"/>
      <c r="K411" s="61"/>
      <c r="M411" s="58"/>
    </row>
    <row r="412" spans="1:15" s="60" customFormat="1" x14ac:dyDescent="0.25">
      <c r="A412" s="58" t="s">
        <v>268</v>
      </c>
      <c r="B412" s="58">
        <v>70675</v>
      </c>
      <c r="C412" s="58" t="s">
        <v>269</v>
      </c>
      <c r="D412" s="58" t="s">
        <v>15</v>
      </c>
      <c r="E412" s="58"/>
      <c r="F412" s="58"/>
      <c r="G412" s="59"/>
      <c r="I412" s="71" t="s">
        <v>270</v>
      </c>
      <c r="J412" s="72">
        <v>22</v>
      </c>
      <c r="K412" s="72">
        <v>15</v>
      </c>
      <c r="L412" s="60" t="s">
        <v>18</v>
      </c>
      <c r="M412" s="58">
        <v>70675</v>
      </c>
      <c r="N412" s="60" t="s">
        <v>271</v>
      </c>
    </row>
    <row r="413" spans="1:15" s="60" customFormat="1" x14ac:dyDescent="0.25">
      <c r="A413" s="58" t="s">
        <v>268</v>
      </c>
      <c r="B413" s="58">
        <v>70675</v>
      </c>
      <c r="C413" s="58" t="s">
        <v>269</v>
      </c>
      <c r="D413" s="58" t="s">
        <v>15</v>
      </c>
      <c r="E413" s="58"/>
      <c r="F413" s="73" t="s">
        <v>111</v>
      </c>
      <c r="G413" s="59"/>
      <c r="I413" s="60" t="s">
        <v>77</v>
      </c>
      <c r="J413" s="70">
        <v>14</v>
      </c>
      <c r="K413" s="70">
        <v>14</v>
      </c>
      <c r="L413" s="60" t="s">
        <v>18</v>
      </c>
      <c r="M413" s="58">
        <v>70675</v>
      </c>
    </row>
    <row r="414" spans="1:15" s="60" customFormat="1" x14ac:dyDescent="0.25">
      <c r="A414" s="58" t="s">
        <v>272</v>
      </c>
      <c r="B414" s="58">
        <v>70676</v>
      </c>
      <c r="C414" s="58" t="s">
        <v>273</v>
      </c>
      <c r="D414" s="58" t="s">
        <v>15</v>
      </c>
      <c r="E414" s="58"/>
      <c r="F414" s="58"/>
      <c r="G414" s="59"/>
      <c r="I414" s="71" t="s">
        <v>270</v>
      </c>
      <c r="J414" s="61">
        <v>22</v>
      </c>
      <c r="K414" s="61">
        <v>15</v>
      </c>
      <c r="L414" s="60" t="s">
        <v>18</v>
      </c>
      <c r="M414" s="58">
        <v>70676</v>
      </c>
      <c r="N414" s="60" t="s">
        <v>271</v>
      </c>
      <c r="O414" s="74"/>
    </row>
    <row r="415" spans="1:15" s="73" customFormat="1" x14ac:dyDescent="0.25">
      <c r="A415" s="75" t="s">
        <v>272</v>
      </c>
      <c r="B415" s="75">
        <v>70676</v>
      </c>
      <c r="C415" s="75" t="s">
        <v>273</v>
      </c>
      <c r="D415" s="75" t="s">
        <v>15</v>
      </c>
      <c r="E415" s="75"/>
      <c r="F415" s="73" t="s">
        <v>125</v>
      </c>
      <c r="G415" s="76"/>
      <c r="I415" s="73" t="s">
        <v>110</v>
      </c>
      <c r="J415" s="70">
        <v>13.64</v>
      </c>
      <c r="K415" s="70">
        <v>6.82</v>
      </c>
      <c r="L415" s="73" t="s">
        <v>18</v>
      </c>
      <c r="M415" s="75">
        <v>70676</v>
      </c>
    </row>
    <row r="416" spans="1:15" s="60" customFormat="1" x14ac:dyDescent="0.25">
      <c r="A416" s="58" t="s">
        <v>272</v>
      </c>
      <c r="B416" s="58">
        <v>70676</v>
      </c>
      <c r="C416" s="58" t="s">
        <v>273</v>
      </c>
      <c r="D416" s="58" t="s">
        <v>15</v>
      </c>
      <c r="E416" s="58"/>
      <c r="F416" s="73" t="s">
        <v>125</v>
      </c>
      <c r="G416" s="59"/>
      <c r="I416" s="60" t="s">
        <v>77</v>
      </c>
      <c r="J416" s="70">
        <v>35</v>
      </c>
      <c r="K416" s="70">
        <v>35</v>
      </c>
      <c r="L416" s="60" t="s">
        <v>18</v>
      </c>
      <c r="M416" s="58">
        <v>70676</v>
      </c>
    </row>
    <row r="417" spans="1:16" s="60" customFormat="1" x14ac:dyDescent="0.25">
      <c r="A417" s="58" t="s">
        <v>272</v>
      </c>
      <c r="B417" s="58">
        <v>70676</v>
      </c>
      <c r="C417" s="58" t="s">
        <v>273</v>
      </c>
      <c r="D417" s="58" t="s">
        <v>15</v>
      </c>
      <c r="E417" s="58"/>
      <c r="F417" s="73" t="s">
        <v>59</v>
      </c>
      <c r="G417" s="59"/>
      <c r="I417" s="60" t="s">
        <v>74</v>
      </c>
      <c r="J417" s="70">
        <v>35</v>
      </c>
      <c r="K417" s="70">
        <v>35</v>
      </c>
      <c r="L417" s="60" t="s">
        <v>18</v>
      </c>
      <c r="M417" s="58">
        <v>70676</v>
      </c>
      <c r="O417" s="60" t="s">
        <v>110</v>
      </c>
    </row>
    <row r="418" spans="1:16" s="60" customFormat="1" x14ac:dyDescent="0.25">
      <c r="A418" s="58" t="s">
        <v>272</v>
      </c>
      <c r="B418" s="58">
        <v>70676</v>
      </c>
      <c r="C418" s="58" t="s">
        <v>273</v>
      </c>
      <c r="D418" s="58" t="s">
        <v>15</v>
      </c>
      <c r="E418" s="58"/>
      <c r="F418" s="73" t="s">
        <v>40</v>
      </c>
      <c r="G418" s="59"/>
      <c r="I418" s="60" t="s">
        <v>77</v>
      </c>
      <c r="J418" s="70">
        <v>37</v>
      </c>
      <c r="K418" s="70">
        <v>37</v>
      </c>
      <c r="L418" s="60" t="s">
        <v>18</v>
      </c>
      <c r="M418" s="58">
        <v>70676</v>
      </c>
      <c r="O418" s="60" t="s">
        <v>270</v>
      </c>
    </row>
    <row r="419" spans="1:16" s="60" customFormat="1" x14ac:dyDescent="0.25">
      <c r="A419" s="58" t="s">
        <v>272</v>
      </c>
      <c r="B419" s="58">
        <v>70676</v>
      </c>
      <c r="C419" s="58" t="s">
        <v>273</v>
      </c>
      <c r="D419" s="58" t="s">
        <v>15</v>
      </c>
      <c r="E419" s="58"/>
      <c r="F419" s="73" t="s">
        <v>111</v>
      </c>
      <c r="G419" s="59"/>
      <c r="I419" s="60" t="s">
        <v>77</v>
      </c>
      <c r="J419" s="70">
        <v>14</v>
      </c>
      <c r="K419" s="70">
        <v>14</v>
      </c>
      <c r="L419" s="60" t="s">
        <v>18</v>
      </c>
      <c r="M419" s="58">
        <v>70676</v>
      </c>
    </row>
    <row r="420" spans="1:16" s="60" customFormat="1" x14ac:dyDescent="0.25">
      <c r="A420" s="58" t="s">
        <v>274</v>
      </c>
      <c r="B420" s="58">
        <v>74238</v>
      </c>
      <c r="C420" s="58" t="s">
        <v>275</v>
      </c>
      <c r="D420" s="58" t="s">
        <v>15</v>
      </c>
      <c r="E420" s="58"/>
      <c r="F420" s="58"/>
      <c r="G420" s="59"/>
      <c r="I420" s="71" t="s">
        <v>270</v>
      </c>
      <c r="J420" s="72">
        <v>22</v>
      </c>
      <c r="K420" s="72">
        <v>15</v>
      </c>
      <c r="L420" s="60" t="s">
        <v>18</v>
      </c>
      <c r="M420" s="58">
        <v>74238</v>
      </c>
      <c r="N420" s="60" t="s">
        <v>276</v>
      </c>
      <c r="O420" s="74">
        <f>J420-J414</f>
        <v>0</v>
      </c>
      <c r="P420" s="74">
        <f>K420-K414</f>
        <v>0</v>
      </c>
    </row>
    <row r="421" spans="1:16" s="73" customFormat="1" x14ac:dyDescent="0.25">
      <c r="A421" s="75" t="s">
        <v>274</v>
      </c>
      <c r="B421" s="75">
        <v>74238</v>
      </c>
      <c r="C421" s="75" t="s">
        <v>275</v>
      </c>
      <c r="D421" s="75" t="s">
        <v>15</v>
      </c>
      <c r="E421" s="75"/>
      <c r="F421" s="75" t="s">
        <v>59</v>
      </c>
      <c r="G421" s="76"/>
      <c r="I421" s="73" t="s">
        <v>277</v>
      </c>
      <c r="J421" s="72">
        <f>14.55</f>
        <v>14.55</v>
      </c>
      <c r="K421" s="72">
        <f>10</f>
        <v>10</v>
      </c>
      <c r="L421" s="73" t="s">
        <v>18</v>
      </c>
      <c r="M421" s="75">
        <v>74238</v>
      </c>
      <c r="N421" s="73" t="s">
        <v>276</v>
      </c>
    </row>
    <row r="422" spans="1:16" s="60" customFormat="1" x14ac:dyDescent="0.25">
      <c r="A422" s="58" t="s">
        <v>274</v>
      </c>
      <c r="B422" s="58">
        <v>74238</v>
      </c>
      <c r="C422" s="58" t="s">
        <v>275</v>
      </c>
      <c r="D422" s="58" t="s">
        <v>15</v>
      </c>
      <c r="E422" s="58"/>
      <c r="F422" s="58" t="s">
        <v>59</v>
      </c>
      <c r="G422" s="59"/>
      <c r="I422" s="60" t="s">
        <v>74</v>
      </c>
      <c r="J422" s="61">
        <v>40</v>
      </c>
      <c r="K422" s="61">
        <v>40</v>
      </c>
      <c r="L422" s="60" t="s">
        <v>18</v>
      </c>
      <c r="M422" s="58">
        <v>74238</v>
      </c>
    </row>
    <row r="423" spans="1:16" s="60" customFormat="1" x14ac:dyDescent="0.25">
      <c r="A423" s="58" t="s">
        <v>274</v>
      </c>
      <c r="B423" s="58">
        <v>74238</v>
      </c>
      <c r="C423" s="58" t="s">
        <v>275</v>
      </c>
      <c r="D423" s="58" t="s">
        <v>15</v>
      </c>
      <c r="E423" s="58"/>
      <c r="F423" s="58" t="s">
        <v>40</v>
      </c>
      <c r="G423" s="59"/>
      <c r="I423" s="60" t="s">
        <v>77</v>
      </c>
      <c r="J423" s="61">
        <v>37</v>
      </c>
      <c r="K423" s="61">
        <v>37</v>
      </c>
      <c r="L423" s="60" t="s">
        <v>18</v>
      </c>
      <c r="M423" s="58">
        <v>74238</v>
      </c>
    </row>
    <row r="424" spans="1:16" s="60" customFormat="1" x14ac:dyDescent="0.25">
      <c r="A424" s="58" t="s">
        <v>274</v>
      </c>
      <c r="B424" s="58">
        <v>74238</v>
      </c>
      <c r="C424" s="58" t="s">
        <v>275</v>
      </c>
      <c r="D424" s="58" t="s">
        <v>15</v>
      </c>
      <c r="E424" s="58"/>
      <c r="F424" s="58" t="s">
        <v>111</v>
      </c>
      <c r="G424" s="59"/>
      <c r="I424" s="60" t="s">
        <v>77</v>
      </c>
      <c r="J424" s="61">
        <v>23</v>
      </c>
      <c r="K424" s="61">
        <v>23</v>
      </c>
      <c r="L424" s="60" t="s">
        <v>18</v>
      </c>
      <c r="M424" s="58">
        <v>74238</v>
      </c>
    </row>
    <row r="425" spans="1:16" s="60" customFormat="1" x14ac:dyDescent="0.25">
      <c r="A425" s="58" t="s">
        <v>274</v>
      </c>
      <c r="B425" s="58">
        <v>74238</v>
      </c>
      <c r="C425" s="58" t="s">
        <v>275</v>
      </c>
      <c r="D425" s="58" t="s">
        <v>15</v>
      </c>
      <c r="E425" s="58"/>
      <c r="F425" s="58" t="s">
        <v>125</v>
      </c>
      <c r="G425" s="59"/>
      <c r="I425" s="60" t="s">
        <v>77</v>
      </c>
      <c r="J425" s="61">
        <v>40</v>
      </c>
      <c r="K425" s="61">
        <v>40</v>
      </c>
      <c r="L425" s="60" t="s">
        <v>18</v>
      </c>
      <c r="M425" s="58">
        <v>74238</v>
      </c>
    </row>
    <row r="426" spans="1:16" s="60" customFormat="1" x14ac:dyDescent="0.25">
      <c r="A426" s="58" t="s">
        <v>278</v>
      </c>
      <c r="B426" s="58">
        <v>74240</v>
      </c>
      <c r="C426" s="58" t="s">
        <v>279</v>
      </c>
      <c r="D426" s="58" t="s">
        <v>15</v>
      </c>
      <c r="E426" s="58"/>
      <c r="F426" s="58"/>
      <c r="G426" s="59"/>
      <c r="I426" s="60" t="s">
        <v>270</v>
      </c>
      <c r="J426" s="72">
        <v>22</v>
      </c>
      <c r="K426" s="72">
        <v>15</v>
      </c>
      <c r="L426" s="60" t="s">
        <v>18</v>
      </c>
      <c r="M426" s="58">
        <v>74240</v>
      </c>
      <c r="N426" s="60" t="s">
        <v>276</v>
      </c>
    </row>
    <row r="427" spans="1:16" s="60" customFormat="1" x14ac:dyDescent="0.25">
      <c r="A427" s="58" t="s">
        <v>278</v>
      </c>
      <c r="B427" s="58">
        <v>74240</v>
      </c>
      <c r="C427" s="58" t="s">
        <v>279</v>
      </c>
      <c r="D427" s="58" t="s">
        <v>15</v>
      </c>
      <c r="E427" s="58"/>
      <c r="F427" s="58"/>
      <c r="G427" s="59"/>
      <c r="I427" s="60" t="s">
        <v>110</v>
      </c>
      <c r="J427" s="72">
        <v>13.64</v>
      </c>
      <c r="K427" s="72">
        <v>6.82</v>
      </c>
      <c r="L427" s="60" t="s">
        <v>18</v>
      </c>
      <c r="M427" s="58">
        <v>74240</v>
      </c>
      <c r="N427" s="60" t="s">
        <v>276</v>
      </c>
    </row>
    <row r="428" spans="1:16" s="60" customFormat="1" x14ac:dyDescent="0.25">
      <c r="A428" s="58" t="s">
        <v>278</v>
      </c>
      <c r="B428" s="58">
        <v>74240</v>
      </c>
      <c r="C428" s="58" t="s">
        <v>279</v>
      </c>
      <c r="D428" s="58" t="s">
        <v>15</v>
      </c>
      <c r="E428" s="58"/>
      <c r="F428" s="58"/>
      <c r="G428" s="59"/>
      <c r="I428" s="60" t="s">
        <v>277</v>
      </c>
      <c r="J428" s="72">
        <f>14.55</f>
        <v>14.55</v>
      </c>
      <c r="K428" s="72">
        <f>10</f>
        <v>10</v>
      </c>
      <c r="L428" s="60" t="s">
        <v>18</v>
      </c>
      <c r="M428" s="58">
        <v>74240</v>
      </c>
      <c r="N428" s="60" t="s">
        <v>276</v>
      </c>
    </row>
    <row r="429" spans="1:16" s="60" customFormat="1" x14ac:dyDescent="0.25">
      <c r="A429" s="58" t="s">
        <v>278</v>
      </c>
      <c r="B429" s="58">
        <v>74240</v>
      </c>
      <c r="C429" s="58" t="s">
        <v>279</v>
      </c>
      <c r="D429" s="58" t="s">
        <v>15</v>
      </c>
      <c r="E429" s="58"/>
      <c r="F429" s="58" t="s">
        <v>122</v>
      </c>
      <c r="G429" s="59"/>
      <c r="I429" s="60" t="s">
        <v>71</v>
      </c>
      <c r="J429" s="61">
        <v>50</v>
      </c>
      <c r="K429" s="61">
        <v>50</v>
      </c>
      <c r="L429" s="60" t="s">
        <v>18</v>
      </c>
      <c r="M429" s="58">
        <v>74240</v>
      </c>
    </row>
    <row r="430" spans="1:16" s="60" customFormat="1" x14ac:dyDescent="0.25">
      <c r="A430" s="58" t="s">
        <v>278</v>
      </c>
      <c r="B430" s="58">
        <v>74240</v>
      </c>
      <c r="C430" s="58" t="s">
        <v>279</v>
      </c>
      <c r="D430" s="58" t="s">
        <v>15</v>
      </c>
      <c r="E430" s="58"/>
      <c r="F430" s="58" t="s">
        <v>125</v>
      </c>
      <c r="G430" s="59"/>
      <c r="I430" s="60" t="s">
        <v>77</v>
      </c>
      <c r="J430" s="61">
        <v>40</v>
      </c>
      <c r="K430" s="61">
        <v>40</v>
      </c>
      <c r="L430" s="60" t="s">
        <v>18</v>
      </c>
      <c r="M430" s="58">
        <v>74240</v>
      </c>
    </row>
    <row r="431" spans="1:16" s="60" customFormat="1" x14ac:dyDescent="0.25">
      <c r="A431" s="58" t="s">
        <v>278</v>
      </c>
      <c r="B431" s="58">
        <v>74240</v>
      </c>
      <c r="C431" s="58" t="s">
        <v>279</v>
      </c>
      <c r="D431" s="58" t="s">
        <v>15</v>
      </c>
      <c r="E431" s="58"/>
      <c r="F431" s="58" t="s">
        <v>59</v>
      </c>
      <c r="G431" s="59"/>
      <c r="I431" s="60" t="s">
        <v>74</v>
      </c>
      <c r="J431" s="61">
        <v>40</v>
      </c>
      <c r="K431" s="61">
        <v>40</v>
      </c>
      <c r="L431" s="60" t="s">
        <v>18</v>
      </c>
      <c r="M431" s="58">
        <v>74240</v>
      </c>
    </row>
    <row r="432" spans="1:16" s="60" customFormat="1" x14ac:dyDescent="0.25">
      <c r="A432" s="58" t="s">
        <v>278</v>
      </c>
      <c r="B432" s="58">
        <v>74240</v>
      </c>
      <c r="C432" s="58" t="s">
        <v>279</v>
      </c>
      <c r="D432" s="58" t="s">
        <v>15</v>
      </c>
      <c r="E432" s="58"/>
      <c r="F432" s="58" t="s">
        <v>40</v>
      </c>
      <c r="G432" s="59"/>
      <c r="I432" s="60" t="s">
        <v>77</v>
      </c>
      <c r="J432" s="61">
        <v>37</v>
      </c>
      <c r="K432" s="61">
        <v>37</v>
      </c>
      <c r="L432" s="60" t="s">
        <v>18</v>
      </c>
      <c r="M432" s="58">
        <v>74240</v>
      </c>
    </row>
    <row r="433" spans="1:16" s="60" customFormat="1" x14ac:dyDescent="0.25">
      <c r="A433" s="58" t="s">
        <v>278</v>
      </c>
      <c r="B433" s="58">
        <v>74240</v>
      </c>
      <c r="C433" s="58" t="s">
        <v>279</v>
      </c>
      <c r="D433" s="58" t="s">
        <v>15</v>
      </c>
      <c r="E433" s="58"/>
      <c r="F433" s="58" t="s">
        <v>121</v>
      </c>
      <c r="G433" s="59"/>
      <c r="I433" s="60" t="s">
        <v>71</v>
      </c>
      <c r="J433" s="61">
        <v>50</v>
      </c>
      <c r="K433" s="61">
        <v>50</v>
      </c>
      <c r="L433" s="60" t="s">
        <v>18</v>
      </c>
      <c r="M433" s="58">
        <v>74240</v>
      </c>
    </row>
    <row r="434" spans="1:16" s="60" customFormat="1" x14ac:dyDescent="0.25">
      <c r="A434" s="58" t="s">
        <v>278</v>
      </c>
      <c r="B434" s="58">
        <v>74240</v>
      </c>
      <c r="C434" s="58" t="s">
        <v>279</v>
      </c>
      <c r="D434" s="58" t="s">
        <v>15</v>
      </c>
      <c r="E434" s="58"/>
      <c r="F434" s="58" t="s">
        <v>123</v>
      </c>
      <c r="G434" s="59"/>
      <c r="I434" s="60" t="s">
        <v>71</v>
      </c>
      <c r="J434" s="61">
        <v>50</v>
      </c>
      <c r="K434" s="61">
        <v>50</v>
      </c>
      <c r="L434" s="60" t="s">
        <v>18</v>
      </c>
      <c r="M434" s="58">
        <v>74240</v>
      </c>
    </row>
    <row r="435" spans="1:16" s="60" customFormat="1" x14ac:dyDescent="0.25">
      <c r="A435" s="58" t="s">
        <v>278</v>
      </c>
      <c r="B435" s="58">
        <v>74240</v>
      </c>
      <c r="C435" s="58" t="s">
        <v>279</v>
      </c>
      <c r="D435" s="58" t="s">
        <v>15</v>
      </c>
      <c r="E435" s="58"/>
      <c r="F435" s="58" t="s">
        <v>111</v>
      </c>
      <c r="G435" s="59"/>
      <c r="I435" s="60" t="s">
        <v>77</v>
      </c>
      <c r="J435" s="70">
        <v>23</v>
      </c>
      <c r="K435" s="70">
        <v>23</v>
      </c>
      <c r="L435" s="60" t="s">
        <v>18</v>
      </c>
      <c r="M435" s="58">
        <v>74240</v>
      </c>
    </row>
    <row r="436" spans="1:16" s="60" customFormat="1" x14ac:dyDescent="0.25">
      <c r="A436" s="58" t="s">
        <v>280</v>
      </c>
      <c r="B436" s="58">
        <v>98288</v>
      </c>
      <c r="C436" s="58" t="s">
        <v>281</v>
      </c>
      <c r="D436" s="58" t="s">
        <v>15</v>
      </c>
      <c r="E436" s="58"/>
      <c r="F436" s="58"/>
      <c r="G436" s="59"/>
      <c r="I436" s="60" t="s">
        <v>277</v>
      </c>
      <c r="J436" s="70">
        <f>14.55+12.88</f>
        <v>27.43</v>
      </c>
      <c r="K436" s="70">
        <f>10+12.88</f>
        <v>22.880000000000003</v>
      </c>
      <c r="L436" s="60" t="s">
        <v>18</v>
      </c>
      <c r="M436" s="58">
        <v>98288</v>
      </c>
      <c r="N436" s="60" t="s">
        <v>282</v>
      </c>
      <c r="O436" s="74"/>
      <c r="P436" s="74"/>
    </row>
    <row r="437" spans="1:16" s="60" customFormat="1" x14ac:dyDescent="0.25">
      <c r="A437" s="58" t="s">
        <v>280</v>
      </c>
      <c r="B437" s="58">
        <v>98288</v>
      </c>
      <c r="C437" s="58" t="s">
        <v>281</v>
      </c>
      <c r="D437" s="58" t="s">
        <v>15</v>
      </c>
      <c r="E437" s="58"/>
      <c r="F437" s="58" t="s">
        <v>125</v>
      </c>
      <c r="G437" s="59"/>
      <c r="I437" s="60" t="s">
        <v>77</v>
      </c>
      <c r="J437" s="70">
        <v>40</v>
      </c>
      <c r="K437" s="70">
        <v>40</v>
      </c>
      <c r="L437" s="60" t="s">
        <v>18</v>
      </c>
      <c r="M437" s="58">
        <v>98288</v>
      </c>
    </row>
    <row r="438" spans="1:16" s="60" customFormat="1" x14ac:dyDescent="0.25">
      <c r="A438" s="58" t="s">
        <v>280</v>
      </c>
      <c r="B438" s="58">
        <v>98288</v>
      </c>
      <c r="C438" s="58" t="s">
        <v>281</v>
      </c>
      <c r="D438" s="58" t="s">
        <v>15</v>
      </c>
      <c r="E438" s="58"/>
      <c r="F438" s="58" t="s">
        <v>40</v>
      </c>
      <c r="G438" s="59"/>
      <c r="I438" s="60" t="s">
        <v>77</v>
      </c>
      <c r="J438" s="70">
        <v>37</v>
      </c>
      <c r="K438" s="70">
        <v>37</v>
      </c>
      <c r="L438" s="60" t="s">
        <v>18</v>
      </c>
      <c r="M438" s="58">
        <v>98288</v>
      </c>
    </row>
    <row r="439" spans="1:16" s="60" customFormat="1" x14ac:dyDescent="0.25">
      <c r="A439" s="58" t="s">
        <v>280</v>
      </c>
      <c r="B439" s="58">
        <v>98288</v>
      </c>
      <c r="C439" s="58" t="s">
        <v>281</v>
      </c>
      <c r="D439" s="58" t="s">
        <v>15</v>
      </c>
      <c r="E439" s="58"/>
      <c r="F439" s="58" t="s">
        <v>111</v>
      </c>
      <c r="G439" s="59"/>
      <c r="I439" s="60" t="s">
        <v>77</v>
      </c>
      <c r="J439" s="70">
        <v>23</v>
      </c>
      <c r="K439" s="70">
        <v>23</v>
      </c>
      <c r="L439" s="60" t="s">
        <v>18</v>
      </c>
      <c r="M439" s="58">
        <v>98288</v>
      </c>
    </row>
    <row r="440" spans="1:16" s="73" customFormat="1" x14ac:dyDescent="0.25">
      <c r="A440" s="75" t="s">
        <v>529</v>
      </c>
      <c r="B440" s="75">
        <v>520534</v>
      </c>
      <c r="C440" s="75" t="s">
        <v>530</v>
      </c>
      <c r="D440" s="75" t="s">
        <v>15</v>
      </c>
      <c r="E440" s="75"/>
      <c r="F440" s="75"/>
      <c r="G440" s="76"/>
      <c r="I440" s="73" t="s">
        <v>277</v>
      </c>
      <c r="J440" s="70">
        <v>65</v>
      </c>
      <c r="K440" s="70">
        <v>65</v>
      </c>
      <c r="L440" s="73" t="s">
        <v>18</v>
      </c>
      <c r="M440" s="75">
        <v>520534</v>
      </c>
    </row>
    <row r="441" spans="1:16" s="73" customFormat="1" x14ac:dyDescent="0.25">
      <c r="A441" s="75" t="s">
        <v>529</v>
      </c>
      <c r="B441" s="75">
        <v>520534</v>
      </c>
      <c r="C441" s="75" t="s">
        <v>530</v>
      </c>
      <c r="D441" s="75" t="s">
        <v>15</v>
      </c>
      <c r="E441" s="75"/>
      <c r="F441" s="75"/>
      <c r="G441" s="76"/>
      <c r="I441" s="73" t="s">
        <v>277</v>
      </c>
      <c r="J441" s="70">
        <v>30</v>
      </c>
      <c r="K441" s="70">
        <v>30</v>
      </c>
      <c r="L441" s="73" t="s">
        <v>18</v>
      </c>
      <c r="M441" s="75">
        <v>520534</v>
      </c>
      <c r="N441" s="73" t="s">
        <v>1576</v>
      </c>
    </row>
    <row r="442" spans="1:16" s="73" customFormat="1" x14ac:dyDescent="0.25">
      <c r="A442" s="75" t="s">
        <v>529</v>
      </c>
      <c r="B442" s="75">
        <v>520534</v>
      </c>
      <c r="C442" s="75" t="s">
        <v>530</v>
      </c>
      <c r="D442" s="75" t="s">
        <v>15</v>
      </c>
      <c r="E442" s="75"/>
      <c r="F442" s="58" t="s">
        <v>125</v>
      </c>
      <c r="G442" s="59"/>
      <c r="H442" s="60"/>
      <c r="I442" s="60" t="s">
        <v>77</v>
      </c>
      <c r="J442" s="70">
        <v>40</v>
      </c>
      <c r="K442" s="70">
        <v>40</v>
      </c>
      <c r="L442" s="73" t="s">
        <v>18</v>
      </c>
      <c r="M442" s="75">
        <v>520534</v>
      </c>
    </row>
    <row r="443" spans="1:16" s="73" customFormat="1" x14ac:dyDescent="0.25">
      <c r="A443" s="75" t="s">
        <v>529</v>
      </c>
      <c r="B443" s="75">
        <v>520534</v>
      </c>
      <c r="C443" s="75" t="s">
        <v>530</v>
      </c>
      <c r="D443" s="75" t="s">
        <v>15</v>
      </c>
      <c r="E443" s="75"/>
      <c r="F443" s="58" t="s">
        <v>40</v>
      </c>
      <c r="G443" s="59"/>
      <c r="H443" s="60"/>
      <c r="I443" s="60" t="s">
        <v>77</v>
      </c>
      <c r="J443" s="70">
        <v>37</v>
      </c>
      <c r="K443" s="70">
        <v>37</v>
      </c>
      <c r="L443" s="73" t="s">
        <v>18</v>
      </c>
      <c r="M443" s="75">
        <v>520534</v>
      </c>
    </row>
    <row r="444" spans="1:16" s="73" customFormat="1" x14ac:dyDescent="0.25">
      <c r="A444" s="75" t="s">
        <v>529</v>
      </c>
      <c r="B444" s="75">
        <v>520534</v>
      </c>
      <c r="C444" s="75" t="s">
        <v>530</v>
      </c>
      <c r="D444" s="75" t="s">
        <v>15</v>
      </c>
      <c r="E444" s="75"/>
      <c r="F444" s="58" t="s">
        <v>111</v>
      </c>
      <c r="G444" s="59"/>
      <c r="H444" s="60"/>
      <c r="I444" s="60" t="s">
        <v>77</v>
      </c>
      <c r="J444" s="70">
        <v>23</v>
      </c>
      <c r="K444" s="70">
        <v>23</v>
      </c>
      <c r="L444" s="73" t="s">
        <v>18</v>
      </c>
      <c r="M444" s="75">
        <v>520534</v>
      </c>
    </row>
    <row r="445" spans="1:16" s="60" customFormat="1" x14ac:dyDescent="0.25">
      <c r="A445" s="58" t="s">
        <v>283</v>
      </c>
      <c r="B445" s="58">
        <v>74236</v>
      </c>
      <c r="C445" s="58" t="s">
        <v>284</v>
      </c>
      <c r="D445" s="58" t="s">
        <v>15</v>
      </c>
      <c r="E445" s="58"/>
      <c r="F445" s="58"/>
      <c r="G445" s="59"/>
      <c r="I445" s="77" t="s">
        <v>110</v>
      </c>
      <c r="J445" s="70">
        <v>13.64</v>
      </c>
      <c r="K445" s="70">
        <v>6.82</v>
      </c>
      <c r="L445" s="60" t="s">
        <v>18</v>
      </c>
      <c r="M445" s="58">
        <v>74236</v>
      </c>
      <c r="N445" s="60" t="s">
        <v>282</v>
      </c>
    </row>
    <row r="446" spans="1:16" s="60" customFormat="1" x14ac:dyDescent="0.25">
      <c r="A446" s="58" t="s">
        <v>283</v>
      </c>
      <c r="B446" s="58">
        <v>74236</v>
      </c>
      <c r="C446" s="58" t="s">
        <v>284</v>
      </c>
      <c r="D446" s="58" t="s">
        <v>15</v>
      </c>
      <c r="E446" s="58"/>
      <c r="F446" s="58"/>
      <c r="G446" s="59"/>
      <c r="I446" s="77" t="s">
        <v>277</v>
      </c>
      <c r="J446" s="70">
        <f>14.55+12.88</f>
        <v>27.43</v>
      </c>
      <c r="K446" s="70">
        <f>10+12.88</f>
        <v>22.880000000000003</v>
      </c>
      <c r="L446" s="60" t="s">
        <v>18</v>
      </c>
      <c r="M446" s="58">
        <v>74236</v>
      </c>
      <c r="N446" s="60" t="s">
        <v>282</v>
      </c>
    </row>
    <row r="447" spans="1:16" s="60" customFormat="1" x14ac:dyDescent="0.25">
      <c r="A447" s="58" t="s">
        <v>283</v>
      </c>
      <c r="B447" s="58">
        <v>74236</v>
      </c>
      <c r="C447" s="58" t="s">
        <v>284</v>
      </c>
      <c r="D447" s="58" t="s">
        <v>15</v>
      </c>
      <c r="E447" s="58"/>
      <c r="F447" s="58" t="s">
        <v>125</v>
      </c>
      <c r="G447" s="59"/>
      <c r="I447" s="60" t="s">
        <v>77</v>
      </c>
      <c r="J447" s="70">
        <v>40</v>
      </c>
      <c r="K447" s="70">
        <v>40</v>
      </c>
      <c r="L447" s="60" t="s">
        <v>18</v>
      </c>
      <c r="M447" s="58">
        <v>74236</v>
      </c>
    </row>
    <row r="448" spans="1:16" s="60" customFormat="1" x14ac:dyDescent="0.25">
      <c r="A448" s="58" t="s">
        <v>283</v>
      </c>
      <c r="B448" s="58">
        <v>74236</v>
      </c>
      <c r="C448" s="58" t="s">
        <v>284</v>
      </c>
      <c r="D448" s="58" t="s">
        <v>15</v>
      </c>
      <c r="E448" s="58"/>
      <c r="F448" s="58" t="s">
        <v>59</v>
      </c>
      <c r="G448" s="59"/>
      <c r="I448" s="60" t="s">
        <v>74</v>
      </c>
      <c r="J448" s="70">
        <v>40</v>
      </c>
      <c r="K448" s="70">
        <v>40</v>
      </c>
      <c r="L448" s="60" t="s">
        <v>18</v>
      </c>
      <c r="M448" s="58">
        <v>74236</v>
      </c>
    </row>
    <row r="449" spans="1:14" s="60" customFormat="1" x14ac:dyDescent="0.25">
      <c r="A449" s="58" t="s">
        <v>283</v>
      </c>
      <c r="B449" s="58">
        <v>74236</v>
      </c>
      <c r="C449" s="58" t="s">
        <v>284</v>
      </c>
      <c r="D449" s="58" t="s">
        <v>15</v>
      </c>
      <c r="E449" s="58"/>
      <c r="F449" s="58" t="s">
        <v>40</v>
      </c>
      <c r="G449" s="59"/>
      <c r="I449" s="60" t="s">
        <v>77</v>
      </c>
      <c r="J449" s="70">
        <v>37</v>
      </c>
      <c r="K449" s="70">
        <v>37</v>
      </c>
      <c r="L449" s="60" t="s">
        <v>18</v>
      </c>
      <c r="M449" s="58">
        <v>74236</v>
      </c>
    </row>
    <row r="450" spans="1:14" s="60" customFormat="1" x14ac:dyDescent="0.25">
      <c r="A450" s="58" t="s">
        <v>283</v>
      </c>
      <c r="B450" s="58">
        <v>74236</v>
      </c>
      <c r="C450" s="58" t="s">
        <v>284</v>
      </c>
      <c r="D450" s="58" t="s">
        <v>15</v>
      </c>
      <c r="E450" s="58"/>
      <c r="F450" s="58" t="s">
        <v>111</v>
      </c>
      <c r="G450" s="59"/>
      <c r="I450" s="60" t="s">
        <v>77</v>
      </c>
      <c r="J450" s="70">
        <v>23</v>
      </c>
      <c r="K450" s="70">
        <v>23</v>
      </c>
      <c r="L450" s="60" t="s">
        <v>18</v>
      </c>
      <c r="M450" s="58">
        <v>74236</v>
      </c>
    </row>
    <row r="451" spans="1:14" s="60" customFormat="1" x14ac:dyDescent="0.25">
      <c r="A451" s="69" t="s">
        <v>285</v>
      </c>
      <c r="B451" s="58">
        <v>70070</v>
      </c>
      <c r="C451" s="58" t="s">
        <v>286</v>
      </c>
      <c r="D451" s="58" t="s">
        <v>15</v>
      </c>
      <c r="E451" s="58"/>
      <c r="F451" s="58"/>
      <c r="G451" s="59"/>
      <c r="I451" s="60" t="s">
        <v>110</v>
      </c>
      <c r="J451" s="70">
        <v>13.64</v>
      </c>
      <c r="K451" s="70">
        <v>6.82</v>
      </c>
      <c r="L451" s="60" t="s">
        <v>18</v>
      </c>
      <c r="M451" s="58">
        <v>70070</v>
      </c>
    </row>
    <row r="452" spans="1:14" s="60" customFormat="1" x14ac:dyDescent="0.25">
      <c r="A452" s="69" t="s">
        <v>285</v>
      </c>
      <c r="B452" s="58">
        <v>70070</v>
      </c>
      <c r="C452" s="58" t="s">
        <v>286</v>
      </c>
      <c r="D452" s="58" t="s">
        <v>15</v>
      </c>
      <c r="E452" s="58"/>
      <c r="F452" s="58" t="s">
        <v>111</v>
      </c>
      <c r="G452" s="59"/>
      <c r="I452" s="60" t="s">
        <v>77</v>
      </c>
      <c r="J452" s="70">
        <v>14</v>
      </c>
      <c r="K452" s="70">
        <v>14</v>
      </c>
      <c r="L452" s="60" t="s">
        <v>18</v>
      </c>
      <c r="M452" s="58">
        <v>70070</v>
      </c>
    </row>
    <row r="453" spans="1:14" s="60" customFormat="1" x14ac:dyDescent="0.25">
      <c r="A453" s="69" t="s">
        <v>285</v>
      </c>
      <c r="B453" s="58">
        <v>70070</v>
      </c>
      <c r="C453" s="58" t="s">
        <v>286</v>
      </c>
      <c r="D453" s="58" t="s">
        <v>15</v>
      </c>
      <c r="E453" s="58"/>
      <c r="F453" s="58" t="s">
        <v>40</v>
      </c>
      <c r="G453" s="59"/>
      <c r="I453" s="60" t="s">
        <v>77</v>
      </c>
      <c r="J453" s="70">
        <v>37</v>
      </c>
      <c r="K453" s="70">
        <v>37</v>
      </c>
      <c r="L453" s="60" t="s">
        <v>18</v>
      </c>
      <c r="M453" s="58">
        <v>70070</v>
      </c>
    </row>
    <row r="454" spans="1:14" x14ac:dyDescent="0.25">
      <c r="A454" s="39"/>
      <c r="B454" s="7"/>
      <c r="C454" s="7"/>
      <c r="D454" s="7"/>
      <c r="E454" s="7"/>
      <c r="F454" s="7"/>
      <c r="M454" s="7"/>
    </row>
    <row r="455" spans="1:14" x14ac:dyDescent="0.25">
      <c r="A455" s="7"/>
      <c r="B455" s="7"/>
      <c r="C455" s="7"/>
      <c r="D455" s="7"/>
      <c r="E455" s="7"/>
      <c r="F455" s="7"/>
      <c r="M455" s="7"/>
    </row>
    <row r="456" spans="1:14" s="80" customFormat="1" x14ac:dyDescent="0.25">
      <c r="A456" s="78" t="s">
        <v>287</v>
      </c>
      <c r="B456" s="78">
        <v>78916</v>
      </c>
      <c r="C456" s="78" t="s">
        <v>288</v>
      </c>
      <c r="D456" s="78" t="s">
        <v>15</v>
      </c>
      <c r="E456" s="78"/>
      <c r="F456" s="78" t="s">
        <v>121</v>
      </c>
      <c r="G456" s="79"/>
      <c r="I456" s="80" t="s">
        <v>290</v>
      </c>
      <c r="J456" s="10">
        <f>60.55+3</f>
        <v>63.55</v>
      </c>
      <c r="K456" s="10">
        <f>45.41+3</f>
        <v>48.41</v>
      </c>
      <c r="L456" s="80" t="s">
        <v>18</v>
      </c>
      <c r="M456" s="78">
        <v>78916</v>
      </c>
      <c r="N456" s="80" t="s">
        <v>289</v>
      </c>
    </row>
    <row r="457" spans="1:14" s="80" customFormat="1" x14ac:dyDescent="0.25">
      <c r="A457" s="78" t="s">
        <v>287</v>
      </c>
      <c r="B457" s="78">
        <v>78916</v>
      </c>
      <c r="C457" s="78" t="s">
        <v>288</v>
      </c>
      <c r="D457" s="78" t="s">
        <v>15</v>
      </c>
      <c r="E457" s="78"/>
      <c r="F457" s="78" t="s">
        <v>123</v>
      </c>
      <c r="G457" s="79"/>
      <c r="I457" s="80" t="s">
        <v>290</v>
      </c>
      <c r="J457" s="10">
        <f>57.82+3</f>
        <v>60.82</v>
      </c>
      <c r="K457" s="10">
        <f>43.37+3</f>
        <v>46.37</v>
      </c>
      <c r="L457" s="80" t="s">
        <v>18</v>
      </c>
      <c r="M457" s="78">
        <v>78916</v>
      </c>
      <c r="N457" s="80" t="s">
        <v>289</v>
      </c>
    </row>
    <row r="458" spans="1:14" s="80" customFormat="1" x14ac:dyDescent="0.25">
      <c r="A458" s="78" t="s">
        <v>287</v>
      </c>
      <c r="B458" s="78">
        <v>78916</v>
      </c>
      <c r="C458" s="78" t="s">
        <v>288</v>
      </c>
      <c r="D458" s="78" t="s">
        <v>15</v>
      </c>
      <c r="E458" s="78"/>
      <c r="F458" s="78" t="s">
        <v>59</v>
      </c>
      <c r="G458" s="79"/>
      <c r="I458" s="80" t="s">
        <v>290</v>
      </c>
      <c r="J458" s="10">
        <f>69.64+3</f>
        <v>72.64</v>
      </c>
      <c r="K458" s="10">
        <f>52.23+3</f>
        <v>55.23</v>
      </c>
      <c r="L458" s="80" t="s">
        <v>18</v>
      </c>
      <c r="M458" s="78">
        <v>78916</v>
      </c>
      <c r="N458" s="80" t="s">
        <v>1578</v>
      </c>
    </row>
    <row r="459" spans="1:14" s="80" customFormat="1" x14ac:dyDescent="0.25">
      <c r="A459" s="78" t="s">
        <v>287</v>
      </c>
      <c r="B459" s="78">
        <v>78916</v>
      </c>
      <c r="C459" s="78" t="s">
        <v>288</v>
      </c>
      <c r="D459" s="78" t="s">
        <v>15</v>
      </c>
      <c r="E459" s="78"/>
      <c r="F459" s="78" t="s">
        <v>124</v>
      </c>
      <c r="G459" s="79"/>
      <c r="I459" s="80" t="s">
        <v>290</v>
      </c>
      <c r="J459" s="10">
        <f>69.64+3</f>
        <v>72.64</v>
      </c>
      <c r="K459" s="10">
        <f>52.23+3</f>
        <v>55.23</v>
      </c>
      <c r="L459" s="80" t="s">
        <v>18</v>
      </c>
      <c r="M459" s="78">
        <v>78916</v>
      </c>
    </row>
    <row r="460" spans="1:14" s="80" customFormat="1" x14ac:dyDescent="0.25">
      <c r="A460" s="78" t="s">
        <v>291</v>
      </c>
      <c r="B460" s="78">
        <v>70107</v>
      </c>
      <c r="C460" s="78" t="s">
        <v>292</v>
      </c>
      <c r="D460" s="78" t="s">
        <v>15</v>
      </c>
      <c r="E460" s="78"/>
      <c r="F460" s="78" t="s">
        <v>125</v>
      </c>
      <c r="G460" s="79"/>
      <c r="I460" s="80" t="s">
        <v>290</v>
      </c>
      <c r="J460" s="10">
        <f>71.45+3</f>
        <v>74.45</v>
      </c>
      <c r="K460" s="10">
        <f>53.59+3</f>
        <v>56.59</v>
      </c>
      <c r="L460" s="80" t="s">
        <v>18</v>
      </c>
      <c r="M460" s="78">
        <v>70107</v>
      </c>
    </row>
    <row r="461" spans="1:14" s="80" customFormat="1" x14ac:dyDescent="0.25">
      <c r="A461" s="78" t="s">
        <v>293</v>
      </c>
      <c r="B461" s="78">
        <v>78908</v>
      </c>
      <c r="C461" s="78" t="s">
        <v>294</v>
      </c>
      <c r="D461" s="78" t="s">
        <v>15</v>
      </c>
      <c r="E461" s="78"/>
      <c r="F461" s="78" t="s">
        <v>40</v>
      </c>
      <c r="G461" s="79"/>
      <c r="I461" s="80" t="s">
        <v>290</v>
      </c>
      <c r="J461" s="10">
        <f>75.09+3</f>
        <v>78.09</v>
      </c>
      <c r="K461" s="10">
        <f>56.32+3</f>
        <v>59.32</v>
      </c>
      <c r="L461" s="80" t="s">
        <v>18</v>
      </c>
      <c r="M461" s="78">
        <v>78908</v>
      </c>
    </row>
    <row r="462" spans="1:14" s="80" customFormat="1" x14ac:dyDescent="0.25">
      <c r="A462" s="78" t="s">
        <v>295</v>
      </c>
      <c r="B462" s="78">
        <v>78910</v>
      </c>
      <c r="C462" s="78" t="s">
        <v>296</v>
      </c>
      <c r="D462" s="78" t="s">
        <v>15</v>
      </c>
      <c r="E462" s="78"/>
      <c r="F462" s="78" t="s">
        <v>59</v>
      </c>
      <c r="G462" s="79"/>
      <c r="I462" s="80" t="s">
        <v>290</v>
      </c>
      <c r="J462" s="10">
        <f>51.45+3</f>
        <v>54.45</v>
      </c>
      <c r="K462" s="10">
        <f>38.59+3</f>
        <v>41.59</v>
      </c>
      <c r="L462" s="80" t="s">
        <v>18</v>
      </c>
      <c r="M462" s="78">
        <v>78910</v>
      </c>
      <c r="N462" s="80" t="s">
        <v>1578</v>
      </c>
    </row>
    <row r="463" spans="1:14" s="80" customFormat="1" x14ac:dyDescent="0.25">
      <c r="A463" s="78" t="s">
        <v>295</v>
      </c>
      <c r="B463" s="78">
        <v>78910</v>
      </c>
      <c r="C463" s="78" t="s">
        <v>296</v>
      </c>
      <c r="D463" s="78" t="s">
        <v>15</v>
      </c>
      <c r="E463" s="78"/>
      <c r="F463" s="78" t="s">
        <v>124</v>
      </c>
      <c r="G463" s="79"/>
      <c r="I463" s="80" t="s">
        <v>290</v>
      </c>
      <c r="J463" s="10">
        <f>44.18+3</f>
        <v>47.18</v>
      </c>
      <c r="K463" s="10">
        <f>33.14+3</f>
        <v>36.14</v>
      </c>
      <c r="L463" s="80" t="s">
        <v>18</v>
      </c>
      <c r="M463" s="78">
        <v>78910</v>
      </c>
    </row>
    <row r="464" spans="1:14" s="80" customFormat="1" x14ac:dyDescent="0.25">
      <c r="A464" s="78" t="s">
        <v>295</v>
      </c>
      <c r="B464" s="78">
        <v>78910</v>
      </c>
      <c r="C464" s="78" t="s">
        <v>296</v>
      </c>
      <c r="D464" s="78" t="s">
        <v>15</v>
      </c>
      <c r="E464" s="78"/>
      <c r="F464" s="78" t="s">
        <v>40</v>
      </c>
      <c r="G464" s="79"/>
      <c r="I464" s="80" t="s">
        <v>290</v>
      </c>
      <c r="J464" s="10">
        <f>56+3</f>
        <v>59</v>
      </c>
      <c r="K464" s="10">
        <f>42+3</f>
        <v>45</v>
      </c>
      <c r="L464" s="80" t="s">
        <v>18</v>
      </c>
      <c r="M464" s="78">
        <v>78910</v>
      </c>
    </row>
    <row r="465" spans="1:14" s="80" customFormat="1" x14ac:dyDescent="0.25">
      <c r="A465" s="78" t="s">
        <v>297</v>
      </c>
      <c r="B465" s="78">
        <v>70102</v>
      </c>
      <c r="C465" s="78" t="s">
        <v>298</v>
      </c>
      <c r="D465" s="78" t="s">
        <v>15</v>
      </c>
      <c r="E465" s="78"/>
      <c r="F465" s="78" t="s">
        <v>125</v>
      </c>
      <c r="G465" s="79"/>
      <c r="I465" s="80" t="s">
        <v>290</v>
      </c>
      <c r="J465" s="10">
        <f>50.55+3</f>
        <v>53.55</v>
      </c>
      <c r="K465" s="10">
        <f>37.91+3</f>
        <v>40.909999999999997</v>
      </c>
      <c r="L465" s="80" t="s">
        <v>18</v>
      </c>
      <c r="M465" s="78">
        <v>70102</v>
      </c>
    </row>
    <row r="466" spans="1:14" s="80" customFormat="1" x14ac:dyDescent="0.25">
      <c r="A466" s="78" t="s">
        <v>299</v>
      </c>
      <c r="B466" s="78">
        <v>78912</v>
      </c>
      <c r="C466" s="78" t="s">
        <v>300</v>
      </c>
      <c r="D466" s="78" t="s">
        <v>15</v>
      </c>
      <c r="E466" s="78"/>
      <c r="F466" s="78" t="s">
        <v>121</v>
      </c>
      <c r="G466" s="79"/>
      <c r="I466" s="80" t="s">
        <v>290</v>
      </c>
      <c r="J466" s="10">
        <f>48.73+3</f>
        <v>51.73</v>
      </c>
      <c r="K466" s="10">
        <f>36.55+3</f>
        <v>39.549999999999997</v>
      </c>
      <c r="L466" s="80" t="s">
        <v>18</v>
      </c>
      <c r="M466" s="78">
        <v>78912</v>
      </c>
    </row>
    <row r="467" spans="1:14" s="80" customFormat="1" x14ac:dyDescent="0.25">
      <c r="A467" s="78" t="s">
        <v>301</v>
      </c>
      <c r="B467" s="78">
        <v>78914</v>
      </c>
      <c r="C467" s="78" t="s">
        <v>302</v>
      </c>
      <c r="D467" s="78" t="s">
        <v>15</v>
      </c>
      <c r="E467" s="78"/>
      <c r="F467" s="78" t="s">
        <v>123</v>
      </c>
      <c r="G467" s="79"/>
      <c r="I467" s="80" t="s">
        <v>290</v>
      </c>
      <c r="J467" s="10">
        <f>46.91+3</f>
        <v>49.91</v>
      </c>
      <c r="K467" s="10">
        <f>35.18+3</f>
        <v>38.18</v>
      </c>
      <c r="L467" s="80" t="s">
        <v>18</v>
      </c>
      <c r="M467" s="78">
        <v>78914</v>
      </c>
    </row>
    <row r="468" spans="1:14" s="80" customFormat="1" x14ac:dyDescent="0.25">
      <c r="A468" s="78" t="s">
        <v>473</v>
      </c>
      <c r="B468" s="78">
        <v>87622</v>
      </c>
      <c r="C468" s="78" t="s">
        <v>474</v>
      </c>
      <c r="D468" s="78" t="s">
        <v>15</v>
      </c>
      <c r="E468" s="78"/>
      <c r="F468" s="78"/>
      <c r="G468" s="79"/>
      <c r="I468" s="80" t="s">
        <v>290</v>
      </c>
      <c r="J468" s="10">
        <v>31.82</v>
      </c>
      <c r="K468" s="10">
        <f>27.87</f>
        <v>27.87</v>
      </c>
      <c r="L468" s="80" t="s">
        <v>18</v>
      </c>
      <c r="M468" s="78">
        <v>87622</v>
      </c>
      <c r="N468" s="80" t="s">
        <v>1586</v>
      </c>
    </row>
    <row r="469" spans="1:14" s="80" customFormat="1" x14ac:dyDescent="0.25">
      <c r="A469" s="78" t="s">
        <v>499</v>
      </c>
      <c r="B469" s="78">
        <v>70046</v>
      </c>
      <c r="C469" s="78" t="s">
        <v>500</v>
      </c>
      <c r="D469" s="78" t="s">
        <v>15</v>
      </c>
      <c r="E469" s="78"/>
      <c r="F469" s="78"/>
      <c r="G469" s="79"/>
      <c r="I469" s="80" t="s">
        <v>290</v>
      </c>
      <c r="J469" s="10">
        <v>13.64</v>
      </c>
      <c r="K469" s="10">
        <v>10.23</v>
      </c>
      <c r="L469" s="80" t="s">
        <v>18</v>
      </c>
      <c r="M469" s="78">
        <v>70046</v>
      </c>
    </row>
    <row r="470" spans="1:14" s="80" customFormat="1" x14ac:dyDescent="0.25">
      <c r="A470" s="102" t="s">
        <v>346</v>
      </c>
      <c r="B470" s="103">
        <v>70043</v>
      </c>
      <c r="C470" s="102" t="s">
        <v>347</v>
      </c>
      <c r="D470" s="78" t="s">
        <v>15</v>
      </c>
      <c r="E470" s="102" t="s">
        <v>18</v>
      </c>
      <c r="F470" s="78" t="s">
        <v>59</v>
      </c>
      <c r="G470" s="79"/>
      <c r="I470" s="80" t="s">
        <v>290</v>
      </c>
      <c r="J470" s="104">
        <f>27+3</f>
        <v>30</v>
      </c>
      <c r="K470" s="104">
        <f>20.25+3</f>
        <v>23.25</v>
      </c>
      <c r="M470" s="78"/>
      <c r="N470" s="80" t="s">
        <v>1578</v>
      </c>
    </row>
    <row r="471" spans="1:14" s="80" customFormat="1" x14ac:dyDescent="0.25">
      <c r="A471" s="102" t="s">
        <v>346</v>
      </c>
      <c r="B471" s="103">
        <v>70043</v>
      </c>
      <c r="C471" s="102" t="s">
        <v>347</v>
      </c>
      <c r="D471" s="78" t="s">
        <v>15</v>
      </c>
      <c r="E471" s="102" t="s">
        <v>18</v>
      </c>
      <c r="F471" s="78" t="s">
        <v>59</v>
      </c>
      <c r="G471" s="79"/>
      <c r="I471" s="80" t="s">
        <v>496</v>
      </c>
      <c r="J471" s="104">
        <v>6</v>
      </c>
      <c r="K471" s="10">
        <v>6</v>
      </c>
      <c r="M471" s="78"/>
    </row>
    <row r="472" spans="1:14" s="23" customFormat="1" x14ac:dyDescent="0.25">
      <c r="A472" s="21"/>
      <c r="B472" s="21"/>
      <c r="C472" s="21"/>
      <c r="D472" s="21"/>
      <c r="E472" s="21"/>
      <c r="F472" s="21"/>
      <c r="G472" s="22"/>
      <c r="J472" s="24"/>
      <c r="K472" s="24"/>
      <c r="M472" s="21"/>
    </row>
    <row r="473" spans="1:14" s="80" customFormat="1" x14ac:dyDescent="0.25">
      <c r="A473" s="78" t="s">
        <v>303</v>
      </c>
      <c r="B473" s="78">
        <v>92048</v>
      </c>
      <c r="C473" s="78" t="s">
        <v>304</v>
      </c>
      <c r="D473" s="78" t="s">
        <v>15</v>
      </c>
      <c r="E473" s="78"/>
      <c r="F473" s="78"/>
      <c r="G473" s="79"/>
      <c r="I473" s="80" t="s">
        <v>313</v>
      </c>
      <c r="J473" s="10">
        <v>25</v>
      </c>
      <c r="K473" s="10">
        <v>12</v>
      </c>
      <c r="L473" s="80" t="s">
        <v>18</v>
      </c>
      <c r="M473" s="78">
        <v>92048</v>
      </c>
    </row>
    <row r="474" spans="1:14" s="80" customFormat="1" x14ac:dyDescent="0.25">
      <c r="A474" s="78" t="s">
        <v>303</v>
      </c>
      <c r="B474" s="78">
        <v>92048</v>
      </c>
      <c r="C474" s="78" t="s">
        <v>304</v>
      </c>
      <c r="D474" s="78" t="s">
        <v>15</v>
      </c>
      <c r="E474" s="78"/>
      <c r="F474" s="78"/>
      <c r="G474" s="79"/>
      <c r="I474" s="80" t="s">
        <v>71</v>
      </c>
      <c r="J474" s="10">
        <v>20</v>
      </c>
      <c r="K474" s="10">
        <v>20</v>
      </c>
      <c r="L474" s="80" t="s">
        <v>18</v>
      </c>
      <c r="M474" s="78">
        <v>92048</v>
      </c>
    </row>
    <row r="475" spans="1:14" s="80" customFormat="1" x14ac:dyDescent="0.25">
      <c r="A475" s="78" t="s">
        <v>305</v>
      </c>
      <c r="B475" s="78">
        <v>92049</v>
      </c>
      <c r="C475" s="78" t="s">
        <v>306</v>
      </c>
      <c r="D475" s="78" t="s">
        <v>15</v>
      </c>
      <c r="E475" s="78"/>
      <c r="F475" s="78"/>
      <c r="G475" s="79"/>
      <c r="I475" s="80" t="s">
        <v>313</v>
      </c>
      <c r="J475" s="10">
        <v>25</v>
      </c>
      <c r="K475" s="10">
        <v>12</v>
      </c>
      <c r="L475" s="80" t="s">
        <v>18</v>
      </c>
      <c r="M475" s="78">
        <v>92049</v>
      </c>
    </row>
    <row r="476" spans="1:14" s="80" customFormat="1" x14ac:dyDescent="0.25">
      <c r="A476" s="78" t="s">
        <v>305</v>
      </c>
      <c r="B476" s="78">
        <v>92049</v>
      </c>
      <c r="C476" s="78" t="s">
        <v>306</v>
      </c>
      <c r="D476" s="78" t="s">
        <v>15</v>
      </c>
      <c r="E476" s="78"/>
      <c r="F476" s="78"/>
      <c r="G476" s="79"/>
      <c r="I476" s="80" t="s">
        <v>71</v>
      </c>
      <c r="J476" s="10">
        <v>10</v>
      </c>
      <c r="K476" s="10">
        <v>10</v>
      </c>
      <c r="L476" s="80" t="s">
        <v>18</v>
      </c>
      <c r="M476" s="78">
        <v>92049</v>
      </c>
    </row>
    <row r="477" spans="1:14" s="80" customFormat="1" x14ac:dyDescent="0.25">
      <c r="A477" s="78" t="s">
        <v>307</v>
      </c>
      <c r="B477" s="78">
        <v>92047</v>
      </c>
      <c r="C477" s="78" t="s">
        <v>308</v>
      </c>
      <c r="D477" s="78" t="s">
        <v>15</v>
      </c>
      <c r="E477" s="78"/>
      <c r="F477" s="78"/>
      <c r="G477" s="79"/>
      <c r="I477" s="80" t="s">
        <v>313</v>
      </c>
      <c r="J477" s="10">
        <v>25</v>
      </c>
      <c r="K477" s="10">
        <v>12</v>
      </c>
      <c r="L477" s="80" t="s">
        <v>18</v>
      </c>
      <c r="M477" s="78">
        <v>92047</v>
      </c>
    </row>
    <row r="478" spans="1:14" s="80" customFormat="1" x14ac:dyDescent="0.25">
      <c r="A478" s="78" t="s">
        <v>307</v>
      </c>
      <c r="B478" s="78">
        <v>92047</v>
      </c>
      <c r="C478" s="78" t="s">
        <v>308</v>
      </c>
      <c r="D478" s="78" t="s">
        <v>15</v>
      </c>
      <c r="E478" s="78"/>
      <c r="F478" s="78"/>
      <c r="G478" s="79"/>
      <c r="I478" s="80" t="s">
        <v>71</v>
      </c>
      <c r="J478" s="10">
        <f>20/3</f>
        <v>6.666666666666667</v>
      </c>
      <c r="K478" s="10">
        <f>20/3</f>
        <v>6.666666666666667</v>
      </c>
      <c r="L478" s="80" t="s">
        <v>18</v>
      </c>
      <c r="M478" s="78">
        <v>92047</v>
      </c>
    </row>
    <row r="479" spans="1:14" x14ac:dyDescent="0.25">
      <c r="A479" s="7"/>
      <c r="B479" s="7"/>
      <c r="C479" s="7"/>
      <c r="D479" s="7"/>
      <c r="E479" s="7"/>
      <c r="F479" s="7"/>
      <c r="K479" s="24"/>
      <c r="M479" s="7"/>
    </row>
    <row r="480" spans="1:14" s="80" customFormat="1" x14ac:dyDescent="0.25">
      <c r="A480" s="78" t="s">
        <v>309</v>
      </c>
      <c r="B480" s="78">
        <v>71205</v>
      </c>
      <c r="C480" s="78" t="s">
        <v>310</v>
      </c>
      <c r="D480" s="78" t="s">
        <v>15</v>
      </c>
      <c r="E480" s="78"/>
      <c r="F480" s="78" t="s">
        <v>59</v>
      </c>
      <c r="G480" s="79"/>
      <c r="I480" s="80" t="s">
        <v>74</v>
      </c>
      <c r="J480" s="10">
        <f>55+(40/4)</f>
        <v>65</v>
      </c>
      <c r="K480" s="10">
        <f>55+(40/4)</f>
        <v>65</v>
      </c>
      <c r="L480" s="80" t="s">
        <v>18</v>
      </c>
      <c r="M480" s="78">
        <v>71205</v>
      </c>
      <c r="N480" s="80" t="s">
        <v>1596</v>
      </c>
    </row>
    <row r="481" spans="1:14" s="80" customFormat="1" x14ac:dyDescent="0.25">
      <c r="A481" s="78" t="s">
        <v>309</v>
      </c>
      <c r="B481" s="78">
        <v>71205</v>
      </c>
      <c r="C481" s="78" t="s">
        <v>310</v>
      </c>
      <c r="D481" s="78" t="s">
        <v>15</v>
      </c>
      <c r="E481" s="78"/>
      <c r="F481" s="78" t="s">
        <v>121</v>
      </c>
      <c r="G481" s="79"/>
      <c r="I481" s="80" t="s">
        <v>71</v>
      </c>
      <c r="J481" s="10">
        <v>40</v>
      </c>
      <c r="K481" s="10">
        <v>40</v>
      </c>
      <c r="L481" s="80" t="s">
        <v>18</v>
      </c>
      <c r="M481" s="78">
        <v>71205</v>
      </c>
    </row>
    <row r="482" spans="1:14" s="80" customFormat="1" x14ac:dyDescent="0.25">
      <c r="A482" s="78" t="s">
        <v>309</v>
      </c>
      <c r="B482" s="78">
        <v>71205</v>
      </c>
      <c r="C482" s="78" t="s">
        <v>310</v>
      </c>
      <c r="D482" s="78" t="s">
        <v>15</v>
      </c>
      <c r="E482" s="78"/>
      <c r="F482" s="78"/>
      <c r="G482" s="79"/>
      <c r="I482" s="80" t="s">
        <v>311</v>
      </c>
      <c r="J482" s="10">
        <v>5</v>
      </c>
      <c r="K482" s="10">
        <v>5</v>
      </c>
      <c r="L482" s="80" t="s">
        <v>18</v>
      </c>
      <c r="M482" s="78">
        <v>71205</v>
      </c>
    </row>
    <row r="483" spans="1:14" s="80" customFormat="1" x14ac:dyDescent="0.25">
      <c r="A483" s="78" t="s">
        <v>309</v>
      </c>
      <c r="B483" s="78">
        <v>71205</v>
      </c>
      <c r="C483" s="78" t="s">
        <v>310</v>
      </c>
      <c r="D483" s="78" t="s">
        <v>15</v>
      </c>
      <c r="E483" s="78"/>
      <c r="F483" s="78"/>
      <c r="G483" s="79"/>
      <c r="I483" s="80" t="s">
        <v>312</v>
      </c>
      <c r="J483" s="10">
        <v>3</v>
      </c>
      <c r="K483" s="10">
        <v>3</v>
      </c>
      <c r="L483" s="80" t="s">
        <v>18</v>
      </c>
      <c r="M483" s="78">
        <v>71205</v>
      </c>
    </row>
    <row r="484" spans="1:14" s="80" customFormat="1" x14ac:dyDescent="0.25">
      <c r="A484" s="78" t="s">
        <v>309</v>
      </c>
      <c r="B484" s="78">
        <v>71205</v>
      </c>
      <c r="C484" s="78" t="s">
        <v>310</v>
      </c>
      <c r="D484" s="78" t="s">
        <v>15</v>
      </c>
      <c r="E484" s="78"/>
      <c r="F484" s="78"/>
      <c r="G484" s="79"/>
      <c r="I484" s="80" t="s">
        <v>1563</v>
      </c>
      <c r="J484" s="10">
        <v>21</v>
      </c>
      <c r="K484" s="10">
        <v>21</v>
      </c>
      <c r="L484" s="80" t="s">
        <v>18</v>
      </c>
      <c r="M484" s="78">
        <v>71205</v>
      </c>
    </row>
    <row r="485" spans="1:14" s="80" customFormat="1" x14ac:dyDescent="0.25">
      <c r="A485" s="78" t="s">
        <v>309</v>
      </c>
      <c r="B485" s="78">
        <v>71205</v>
      </c>
      <c r="C485" s="78" t="s">
        <v>310</v>
      </c>
      <c r="D485" s="78" t="s">
        <v>15</v>
      </c>
      <c r="E485" s="78"/>
      <c r="F485" s="78"/>
      <c r="G485" s="79"/>
      <c r="I485" s="80" t="s">
        <v>313</v>
      </c>
      <c r="J485" s="10">
        <v>25</v>
      </c>
      <c r="K485" s="10">
        <v>12</v>
      </c>
      <c r="L485" s="80" t="s">
        <v>18</v>
      </c>
      <c r="M485" s="78">
        <v>71205</v>
      </c>
    </row>
    <row r="486" spans="1:14" s="80" customFormat="1" x14ac:dyDescent="0.25">
      <c r="A486" s="78" t="s">
        <v>309</v>
      </c>
      <c r="B486" s="78">
        <v>71205</v>
      </c>
      <c r="C486" s="78" t="s">
        <v>310</v>
      </c>
      <c r="D486" s="78" t="s">
        <v>15</v>
      </c>
      <c r="E486" s="78"/>
      <c r="F486" s="78"/>
      <c r="G486" s="79"/>
      <c r="I486" s="80" t="s">
        <v>1562</v>
      </c>
      <c r="J486" s="10">
        <f>858.37/135</f>
        <v>6.3582962962962961</v>
      </c>
      <c r="K486" s="10">
        <f>858.37/135</f>
        <v>6.3582962962962961</v>
      </c>
      <c r="L486" s="80" t="s">
        <v>18</v>
      </c>
      <c r="M486" s="78">
        <v>71205</v>
      </c>
    </row>
    <row r="487" spans="1:14" s="80" customFormat="1" x14ac:dyDescent="0.25">
      <c r="A487" s="78" t="s">
        <v>314</v>
      </c>
      <c r="B487" s="78">
        <v>370499</v>
      </c>
      <c r="C487" s="78" t="s">
        <v>315</v>
      </c>
      <c r="D487" s="78" t="s">
        <v>15</v>
      </c>
      <c r="E487" s="78"/>
      <c r="F487" s="78"/>
      <c r="G487" s="79"/>
      <c r="I487" s="80" t="s">
        <v>311</v>
      </c>
      <c r="J487" s="10">
        <v>5</v>
      </c>
      <c r="K487" s="10">
        <v>5</v>
      </c>
      <c r="L487" s="80" t="s">
        <v>18</v>
      </c>
      <c r="M487" s="78">
        <v>370499</v>
      </c>
      <c r="N487" s="80" t="s">
        <v>1597</v>
      </c>
    </row>
    <row r="488" spans="1:14" s="80" customFormat="1" x14ac:dyDescent="0.25">
      <c r="A488" s="78" t="s">
        <v>314</v>
      </c>
      <c r="B488" s="78">
        <v>370499</v>
      </c>
      <c r="C488" s="78" t="s">
        <v>315</v>
      </c>
      <c r="D488" s="78" t="s">
        <v>15</v>
      </c>
      <c r="E488" s="78"/>
      <c r="F488" s="78"/>
      <c r="G488" s="79"/>
      <c r="I488" s="80" t="s">
        <v>312</v>
      </c>
      <c r="J488" s="10">
        <v>3</v>
      </c>
      <c r="K488" s="10">
        <v>3</v>
      </c>
      <c r="L488" s="80" t="s">
        <v>18</v>
      </c>
      <c r="M488" s="78">
        <v>370499</v>
      </c>
    </row>
    <row r="489" spans="1:14" s="80" customFormat="1" x14ac:dyDescent="0.25">
      <c r="A489" s="78" t="s">
        <v>314</v>
      </c>
      <c r="B489" s="78">
        <v>370499</v>
      </c>
      <c r="C489" s="78" t="s">
        <v>315</v>
      </c>
      <c r="D489" s="78" t="s">
        <v>15</v>
      </c>
      <c r="E489" s="78"/>
      <c r="F489" s="78"/>
      <c r="G489" s="79"/>
      <c r="I489" s="80" t="s">
        <v>1563</v>
      </c>
      <c r="J489" s="10">
        <v>21</v>
      </c>
      <c r="K489" s="10">
        <v>21</v>
      </c>
      <c r="L489" s="80" t="s">
        <v>18</v>
      </c>
      <c r="M489" s="78">
        <v>370499</v>
      </c>
    </row>
    <row r="490" spans="1:14" s="80" customFormat="1" x14ac:dyDescent="0.25">
      <c r="A490" s="78" t="s">
        <v>314</v>
      </c>
      <c r="B490" s="78">
        <v>370499</v>
      </c>
      <c r="C490" s="78" t="s">
        <v>315</v>
      </c>
      <c r="D490" s="78" t="s">
        <v>15</v>
      </c>
      <c r="E490" s="78"/>
      <c r="F490" s="78"/>
      <c r="G490" s="79"/>
      <c r="I490" s="80" t="s">
        <v>313</v>
      </c>
      <c r="J490" s="10">
        <v>25</v>
      </c>
      <c r="K490" s="10">
        <v>12</v>
      </c>
      <c r="L490" s="80" t="s">
        <v>18</v>
      </c>
      <c r="M490" s="78">
        <v>370499</v>
      </c>
    </row>
    <row r="491" spans="1:14" s="80" customFormat="1" x14ac:dyDescent="0.25">
      <c r="A491" s="78" t="s">
        <v>314</v>
      </c>
      <c r="B491" s="78">
        <v>370499</v>
      </c>
      <c r="C491" s="78" t="s">
        <v>315</v>
      </c>
      <c r="D491" s="78" t="s">
        <v>15</v>
      </c>
      <c r="E491" s="78"/>
      <c r="F491" s="78"/>
      <c r="G491" s="79"/>
      <c r="I491" s="80" t="s">
        <v>1562</v>
      </c>
      <c r="J491" s="10">
        <v>6.3582962962962961</v>
      </c>
      <c r="K491" s="10">
        <v>6.3582962962962961</v>
      </c>
      <c r="L491" s="80" t="s">
        <v>18</v>
      </c>
      <c r="M491" s="78">
        <v>370499</v>
      </c>
    </row>
    <row r="492" spans="1:14" s="80" customFormat="1" x14ac:dyDescent="0.25">
      <c r="A492" s="78" t="s">
        <v>316</v>
      </c>
      <c r="B492" s="78">
        <v>447806</v>
      </c>
      <c r="C492" s="78" t="s">
        <v>317</v>
      </c>
      <c r="D492" s="78" t="s">
        <v>15</v>
      </c>
      <c r="E492" s="78"/>
      <c r="F492" s="78"/>
      <c r="G492" s="79"/>
      <c r="I492" s="80" t="s">
        <v>311</v>
      </c>
      <c r="J492" s="10">
        <v>5</v>
      </c>
      <c r="K492" s="10">
        <v>5</v>
      </c>
      <c r="L492" s="80" t="s">
        <v>18</v>
      </c>
      <c r="M492" s="78">
        <v>447806</v>
      </c>
      <c r="N492" s="80" t="s">
        <v>1597</v>
      </c>
    </row>
    <row r="493" spans="1:14" s="80" customFormat="1" x14ac:dyDescent="0.25">
      <c r="A493" s="78" t="s">
        <v>316</v>
      </c>
      <c r="B493" s="78">
        <v>447806</v>
      </c>
      <c r="C493" s="78" t="s">
        <v>317</v>
      </c>
      <c r="D493" s="78" t="s">
        <v>15</v>
      </c>
      <c r="E493" s="78"/>
      <c r="F493" s="78"/>
      <c r="G493" s="79"/>
      <c r="I493" s="80" t="s">
        <v>312</v>
      </c>
      <c r="J493" s="10">
        <v>3</v>
      </c>
      <c r="K493" s="10">
        <v>3</v>
      </c>
      <c r="L493" s="80" t="s">
        <v>18</v>
      </c>
      <c r="M493" s="78">
        <v>447806</v>
      </c>
    </row>
    <row r="494" spans="1:14" s="80" customFormat="1" x14ac:dyDescent="0.25">
      <c r="A494" s="78" t="s">
        <v>316</v>
      </c>
      <c r="B494" s="78">
        <v>447806</v>
      </c>
      <c r="C494" s="78" t="s">
        <v>317</v>
      </c>
      <c r="D494" s="78" t="s">
        <v>15</v>
      </c>
      <c r="E494" s="78"/>
      <c r="F494" s="78"/>
      <c r="G494" s="79"/>
      <c r="I494" s="80" t="s">
        <v>1563</v>
      </c>
      <c r="J494" s="10">
        <v>21</v>
      </c>
      <c r="K494" s="10">
        <v>21</v>
      </c>
      <c r="L494" s="80" t="s">
        <v>18</v>
      </c>
      <c r="M494" s="78">
        <v>447806</v>
      </c>
    </row>
    <row r="495" spans="1:14" s="80" customFormat="1" x14ac:dyDescent="0.25">
      <c r="A495" s="78" t="s">
        <v>316</v>
      </c>
      <c r="B495" s="78">
        <v>447806</v>
      </c>
      <c r="C495" s="78" t="s">
        <v>317</v>
      </c>
      <c r="D495" s="78" t="s">
        <v>15</v>
      </c>
      <c r="E495" s="78"/>
      <c r="F495" s="78"/>
      <c r="G495" s="79"/>
      <c r="I495" s="80" t="s">
        <v>313</v>
      </c>
      <c r="J495" s="10">
        <v>25</v>
      </c>
      <c r="K495" s="10">
        <v>12</v>
      </c>
      <c r="L495" s="80" t="s">
        <v>18</v>
      </c>
      <c r="M495" s="78">
        <v>447806</v>
      </c>
    </row>
    <row r="496" spans="1:14" s="80" customFormat="1" x14ac:dyDescent="0.25">
      <c r="A496" s="78" t="s">
        <v>316</v>
      </c>
      <c r="B496" s="78">
        <v>447806</v>
      </c>
      <c r="C496" s="78" t="s">
        <v>317</v>
      </c>
      <c r="D496" s="78" t="s">
        <v>15</v>
      </c>
      <c r="E496" s="78"/>
      <c r="F496" s="78"/>
      <c r="G496" s="79"/>
      <c r="I496" s="80" t="s">
        <v>1562</v>
      </c>
      <c r="J496" s="10">
        <v>6.3582962962962961</v>
      </c>
      <c r="K496" s="10">
        <v>6.3582962962962961</v>
      </c>
      <c r="L496" s="80" t="s">
        <v>18</v>
      </c>
      <c r="M496" s="78">
        <v>447806</v>
      </c>
    </row>
    <row r="497" spans="1:13" x14ac:dyDescent="0.25">
      <c r="A497" s="7"/>
      <c r="B497" s="7"/>
      <c r="C497" s="7"/>
      <c r="D497" s="7"/>
      <c r="E497" s="7"/>
      <c r="F497" s="7"/>
      <c r="M497" s="7"/>
    </row>
    <row r="498" spans="1:13" s="27" customFormat="1" x14ac:dyDescent="0.25">
      <c r="A498" s="25" t="s">
        <v>318</v>
      </c>
      <c r="B498" s="25">
        <v>69195</v>
      </c>
      <c r="C498" s="25" t="s">
        <v>319</v>
      </c>
      <c r="D498" s="25" t="s">
        <v>15</v>
      </c>
      <c r="E498" s="25"/>
      <c r="F498" s="25"/>
      <c r="G498" s="26"/>
      <c r="I498" s="30" t="s">
        <v>320</v>
      </c>
      <c r="J498" s="28"/>
      <c r="K498" s="28"/>
      <c r="L498" s="27" t="s">
        <v>18</v>
      </c>
      <c r="M498" s="25">
        <v>69195</v>
      </c>
    </row>
    <row r="499" spans="1:13" s="27" customFormat="1" x14ac:dyDescent="0.25">
      <c r="A499" s="25" t="s">
        <v>321</v>
      </c>
      <c r="B499" s="25">
        <v>69149</v>
      </c>
      <c r="C499" s="25" t="s">
        <v>322</v>
      </c>
      <c r="D499" s="25" t="s">
        <v>15</v>
      </c>
      <c r="E499" s="25"/>
      <c r="F499" s="25"/>
      <c r="G499" s="26"/>
      <c r="I499" s="30" t="s">
        <v>320</v>
      </c>
      <c r="J499" s="28"/>
      <c r="K499" s="28"/>
      <c r="L499" s="27" t="s">
        <v>18</v>
      </c>
      <c r="M499" s="25">
        <v>69149</v>
      </c>
    </row>
    <row r="500" spans="1:13" s="83" customFormat="1" x14ac:dyDescent="0.25">
      <c r="A500" s="81" t="s">
        <v>323</v>
      </c>
      <c r="B500" s="81">
        <v>250038</v>
      </c>
      <c r="C500" s="81" t="s">
        <v>324</v>
      </c>
      <c r="D500" s="81" t="s">
        <v>15</v>
      </c>
      <c r="E500" s="81"/>
      <c r="F500" s="81"/>
      <c r="G500" s="82"/>
      <c r="I500" s="81" t="s">
        <v>325</v>
      </c>
      <c r="J500" s="84">
        <v>98</v>
      </c>
      <c r="K500" s="84">
        <v>0</v>
      </c>
      <c r="L500" s="83" t="s">
        <v>18</v>
      </c>
      <c r="M500" s="81">
        <v>250038</v>
      </c>
    </row>
    <row r="501" spans="1:13" s="83" customFormat="1" x14ac:dyDescent="0.25">
      <c r="A501" s="81" t="s">
        <v>323</v>
      </c>
      <c r="B501" s="81">
        <v>250038</v>
      </c>
      <c r="C501" s="81" t="s">
        <v>324</v>
      </c>
      <c r="D501" s="81" t="s">
        <v>15</v>
      </c>
      <c r="E501" s="81"/>
      <c r="F501" s="81"/>
      <c r="G501" s="82"/>
      <c r="I501" s="81"/>
      <c r="J501" s="84">
        <v>26.67</v>
      </c>
      <c r="K501" s="84">
        <v>0</v>
      </c>
      <c r="L501" s="83" t="s">
        <v>18</v>
      </c>
      <c r="M501" s="81">
        <v>250038</v>
      </c>
    </row>
    <row r="502" spans="1:13" s="83" customFormat="1" x14ac:dyDescent="0.25">
      <c r="A502" s="81" t="s">
        <v>326</v>
      </c>
      <c r="B502" s="81">
        <v>250037</v>
      </c>
      <c r="C502" s="81" t="s">
        <v>327</v>
      </c>
      <c r="D502" s="81" t="s">
        <v>15</v>
      </c>
      <c r="E502" s="81"/>
      <c r="F502" s="81"/>
      <c r="G502" s="82"/>
      <c r="I502" s="83" t="s">
        <v>325</v>
      </c>
      <c r="J502" s="84"/>
      <c r="K502" s="84"/>
      <c r="L502" s="83" t="s">
        <v>18</v>
      </c>
      <c r="M502" s="81">
        <v>250037</v>
      </c>
    </row>
    <row r="503" spans="1:13" s="83" customFormat="1" x14ac:dyDescent="0.25">
      <c r="A503" s="81" t="s">
        <v>326</v>
      </c>
      <c r="B503" s="81">
        <v>250037</v>
      </c>
      <c r="C503" s="81" t="s">
        <v>327</v>
      </c>
      <c r="D503" s="81" t="s">
        <v>15</v>
      </c>
      <c r="E503" s="81"/>
      <c r="F503" s="81"/>
      <c r="G503" s="82"/>
      <c r="J503" s="84"/>
      <c r="K503" s="84"/>
      <c r="L503" s="83" t="s">
        <v>18</v>
      </c>
      <c r="M503" s="81">
        <v>250037</v>
      </c>
    </row>
    <row r="504" spans="1:13" s="80" customFormat="1" x14ac:dyDescent="0.25">
      <c r="A504" s="78" t="s">
        <v>328</v>
      </c>
      <c r="B504" s="78">
        <v>74590</v>
      </c>
      <c r="C504" s="78" t="s">
        <v>329</v>
      </c>
      <c r="D504" s="78" t="s">
        <v>15</v>
      </c>
      <c r="E504" s="78"/>
      <c r="F504" s="78"/>
      <c r="G504" s="79"/>
      <c r="I504" s="80" t="s">
        <v>330</v>
      </c>
      <c r="J504" s="10">
        <v>13.636363636363635</v>
      </c>
      <c r="K504" s="10">
        <v>9.0909090909090899</v>
      </c>
      <c r="L504" s="80" t="s">
        <v>18</v>
      </c>
      <c r="M504" s="78">
        <v>74590</v>
      </c>
    </row>
    <row r="505" spans="1:13" s="80" customFormat="1" x14ac:dyDescent="0.25">
      <c r="A505" s="78" t="s">
        <v>328</v>
      </c>
      <c r="B505" s="78">
        <v>74590</v>
      </c>
      <c r="C505" s="78" t="s">
        <v>329</v>
      </c>
      <c r="D505" s="78" t="s">
        <v>15</v>
      </c>
      <c r="E505" s="78"/>
      <c r="F505" s="78" t="s">
        <v>125</v>
      </c>
      <c r="G505" s="79"/>
      <c r="I505" s="80" t="s">
        <v>77</v>
      </c>
      <c r="J505" s="10">
        <v>15</v>
      </c>
      <c r="K505" s="10">
        <v>15</v>
      </c>
      <c r="L505" s="80" t="s">
        <v>18</v>
      </c>
      <c r="M505" s="78">
        <v>74590</v>
      </c>
    </row>
    <row r="506" spans="1:13" s="80" customFormat="1" x14ac:dyDescent="0.25">
      <c r="A506" s="78" t="s">
        <v>328</v>
      </c>
      <c r="B506" s="78">
        <v>74590</v>
      </c>
      <c r="C506" s="78" t="s">
        <v>329</v>
      </c>
      <c r="D506" s="78" t="s">
        <v>15</v>
      </c>
      <c r="E506" s="78"/>
      <c r="F506" s="78" t="s">
        <v>59</v>
      </c>
      <c r="G506" s="79"/>
      <c r="I506" s="80" t="s">
        <v>74</v>
      </c>
      <c r="J506" s="10">
        <v>12</v>
      </c>
      <c r="K506" s="10">
        <v>12</v>
      </c>
      <c r="L506" s="80" t="s">
        <v>18</v>
      </c>
      <c r="M506" s="78">
        <v>74590</v>
      </c>
    </row>
    <row r="507" spans="1:13" s="80" customFormat="1" x14ac:dyDescent="0.25">
      <c r="A507" s="78" t="s">
        <v>328</v>
      </c>
      <c r="B507" s="78">
        <v>74590</v>
      </c>
      <c r="C507" s="78" t="s">
        <v>329</v>
      </c>
      <c r="D507" s="78" t="s">
        <v>15</v>
      </c>
      <c r="E507" s="78"/>
      <c r="F507" s="78" t="s">
        <v>123</v>
      </c>
      <c r="G507" s="79"/>
      <c r="I507" s="80" t="s">
        <v>71</v>
      </c>
      <c r="J507" s="10">
        <v>16</v>
      </c>
      <c r="K507" s="10">
        <v>16</v>
      </c>
      <c r="L507" s="80" t="s">
        <v>18</v>
      </c>
      <c r="M507" s="78">
        <v>74590</v>
      </c>
    </row>
    <row r="508" spans="1:13" s="80" customFormat="1" x14ac:dyDescent="0.25">
      <c r="A508" s="78" t="s">
        <v>331</v>
      </c>
      <c r="B508" s="78">
        <v>69262</v>
      </c>
      <c r="C508" s="78" t="s">
        <v>332</v>
      </c>
      <c r="D508" s="78" t="s">
        <v>15</v>
      </c>
      <c r="E508" s="78"/>
      <c r="F508" s="78"/>
      <c r="G508" s="79"/>
      <c r="I508" s="80" t="s">
        <v>330</v>
      </c>
      <c r="J508" s="10">
        <v>13.636363636363635</v>
      </c>
      <c r="K508" s="10">
        <v>9.0909090909090899</v>
      </c>
      <c r="L508" s="80" t="s">
        <v>18</v>
      </c>
      <c r="M508" s="78">
        <v>69262</v>
      </c>
    </row>
    <row r="509" spans="1:13" s="80" customFormat="1" x14ac:dyDescent="0.25">
      <c r="A509" s="78" t="s">
        <v>331</v>
      </c>
      <c r="B509" s="78">
        <v>69262</v>
      </c>
      <c r="C509" s="78" t="s">
        <v>332</v>
      </c>
      <c r="D509" s="78" t="s">
        <v>15</v>
      </c>
      <c r="E509" s="78"/>
      <c r="F509" s="78" t="s">
        <v>59</v>
      </c>
      <c r="G509" s="79"/>
      <c r="I509" s="80" t="s">
        <v>74</v>
      </c>
      <c r="J509" s="10">
        <v>12</v>
      </c>
      <c r="K509" s="10">
        <v>12</v>
      </c>
      <c r="L509" s="80" t="s">
        <v>18</v>
      </c>
      <c r="M509" s="78">
        <v>69262</v>
      </c>
    </row>
    <row r="510" spans="1:13" s="80" customFormat="1" x14ac:dyDescent="0.25">
      <c r="A510" s="78" t="s">
        <v>331</v>
      </c>
      <c r="B510" s="78">
        <v>69262</v>
      </c>
      <c r="C510" s="78" t="s">
        <v>332</v>
      </c>
      <c r="D510" s="78" t="s">
        <v>15</v>
      </c>
      <c r="E510" s="78"/>
      <c r="F510" s="78" t="s">
        <v>125</v>
      </c>
      <c r="G510" s="79"/>
      <c r="I510" s="80" t="s">
        <v>77</v>
      </c>
      <c r="J510" s="10">
        <v>15</v>
      </c>
      <c r="K510" s="10">
        <v>15</v>
      </c>
      <c r="L510" s="80" t="s">
        <v>18</v>
      </c>
      <c r="M510" s="78">
        <v>69262</v>
      </c>
    </row>
    <row r="511" spans="1:13" s="80" customFormat="1" x14ac:dyDescent="0.25">
      <c r="A511" s="78" t="s">
        <v>333</v>
      </c>
      <c r="B511" s="78">
        <v>69255</v>
      </c>
      <c r="C511" s="78" t="s">
        <v>334</v>
      </c>
      <c r="D511" s="78" t="s">
        <v>15</v>
      </c>
      <c r="E511" s="78"/>
      <c r="F511" s="78"/>
      <c r="G511" s="79"/>
      <c r="I511" s="80" t="s">
        <v>330</v>
      </c>
      <c r="J511" s="10">
        <v>13.636363636363635</v>
      </c>
      <c r="K511" s="10">
        <v>9.0909090909090899</v>
      </c>
      <c r="L511" s="80" t="s">
        <v>18</v>
      </c>
      <c r="M511" s="78">
        <v>69255</v>
      </c>
    </row>
    <row r="512" spans="1:13" s="80" customFormat="1" x14ac:dyDescent="0.25">
      <c r="A512" s="78" t="s">
        <v>333</v>
      </c>
      <c r="B512" s="78">
        <v>69255</v>
      </c>
      <c r="C512" s="78" t="s">
        <v>334</v>
      </c>
      <c r="D512" s="78" t="s">
        <v>15</v>
      </c>
      <c r="E512" s="78"/>
      <c r="F512" s="78" t="s">
        <v>59</v>
      </c>
      <c r="G512" s="79"/>
      <c r="I512" s="80" t="s">
        <v>74</v>
      </c>
      <c r="J512" s="10">
        <v>12</v>
      </c>
      <c r="K512" s="10">
        <v>12</v>
      </c>
      <c r="L512" s="80" t="s">
        <v>18</v>
      </c>
      <c r="M512" s="78">
        <v>69255</v>
      </c>
    </row>
    <row r="513" spans="1:13" s="80" customFormat="1" x14ac:dyDescent="0.25">
      <c r="A513" s="78" t="s">
        <v>333</v>
      </c>
      <c r="B513" s="78">
        <v>69255</v>
      </c>
      <c r="C513" s="78" t="s">
        <v>334</v>
      </c>
      <c r="D513" s="78" t="s">
        <v>15</v>
      </c>
      <c r="E513" s="78"/>
      <c r="F513" s="78" t="s">
        <v>125</v>
      </c>
      <c r="G513" s="79"/>
      <c r="I513" s="80" t="s">
        <v>77</v>
      </c>
      <c r="J513" s="10">
        <v>15</v>
      </c>
      <c r="K513" s="10">
        <v>15</v>
      </c>
      <c r="L513" s="80" t="s">
        <v>18</v>
      </c>
      <c r="M513" s="78">
        <v>69255</v>
      </c>
    </row>
    <row r="514" spans="1:13" x14ac:dyDescent="0.25">
      <c r="A514" s="7"/>
      <c r="B514" s="7"/>
      <c r="C514" s="7"/>
      <c r="D514" s="7"/>
      <c r="E514" s="7"/>
      <c r="F514" s="7"/>
      <c r="M514" s="7"/>
    </row>
    <row r="515" spans="1:13" s="80" customFormat="1" x14ac:dyDescent="0.25">
      <c r="A515" s="78" t="s">
        <v>337</v>
      </c>
      <c r="B515" s="78">
        <v>69489</v>
      </c>
      <c r="C515" s="78" t="s">
        <v>338</v>
      </c>
      <c r="D515" s="78" t="s">
        <v>15</v>
      </c>
      <c r="E515" s="78"/>
      <c r="F515" s="78"/>
      <c r="G515" s="79"/>
      <c r="I515" s="80" t="s">
        <v>74</v>
      </c>
      <c r="J515" s="10">
        <v>12</v>
      </c>
      <c r="K515" s="10">
        <v>0</v>
      </c>
      <c r="L515" s="80" t="s">
        <v>18</v>
      </c>
      <c r="M515" s="78">
        <v>69489</v>
      </c>
    </row>
    <row r="516" spans="1:13" s="80" customFormat="1" x14ac:dyDescent="0.25">
      <c r="A516" s="78" t="s">
        <v>340</v>
      </c>
      <c r="B516" s="78">
        <v>69504</v>
      </c>
      <c r="C516" s="78" t="s">
        <v>341</v>
      </c>
      <c r="D516" s="78" t="s">
        <v>15</v>
      </c>
      <c r="E516" s="78"/>
      <c r="F516" s="78"/>
      <c r="G516" s="79"/>
      <c r="I516" s="80" t="s">
        <v>77</v>
      </c>
      <c r="J516" s="10">
        <v>10</v>
      </c>
      <c r="K516" s="10">
        <v>0</v>
      </c>
      <c r="L516" s="80" t="s">
        <v>18</v>
      </c>
      <c r="M516" s="78">
        <v>69504</v>
      </c>
    </row>
    <row r="517" spans="1:13" s="80" customFormat="1" x14ac:dyDescent="0.25">
      <c r="A517" s="78" t="s">
        <v>342</v>
      </c>
      <c r="B517" s="78">
        <v>69470</v>
      </c>
      <c r="C517" s="78" t="s">
        <v>343</v>
      </c>
      <c r="D517" s="78" t="s">
        <v>15</v>
      </c>
      <c r="E517" s="78"/>
      <c r="F517" s="78"/>
      <c r="G517" s="79"/>
      <c r="I517" s="80" t="s">
        <v>71</v>
      </c>
      <c r="J517" s="10">
        <v>6</v>
      </c>
      <c r="K517" s="10">
        <v>0</v>
      </c>
      <c r="L517" s="80" t="s">
        <v>18</v>
      </c>
      <c r="M517" s="78">
        <v>69470</v>
      </c>
    </row>
    <row r="518" spans="1:13" s="80" customFormat="1" x14ac:dyDescent="0.25">
      <c r="A518" s="78" t="s">
        <v>344</v>
      </c>
      <c r="B518" s="78">
        <v>69663</v>
      </c>
      <c r="C518" s="78" t="s">
        <v>345</v>
      </c>
      <c r="D518" s="78" t="s">
        <v>15</v>
      </c>
      <c r="E518" s="78"/>
      <c r="F518" s="78"/>
      <c r="G518" s="79"/>
      <c r="I518" s="80" t="s">
        <v>77</v>
      </c>
      <c r="J518" s="10">
        <v>14</v>
      </c>
      <c r="K518" s="10">
        <v>0</v>
      </c>
      <c r="L518" s="80" t="s">
        <v>18</v>
      </c>
      <c r="M518" s="78">
        <v>69663</v>
      </c>
    </row>
    <row r="519" spans="1:13" s="80" customFormat="1" x14ac:dyDescent="0.25">
      <c r="A519" s="78" t="s">
        <v>556</v>
      </c>
      <c r="B519" s="78">
        <v>69609</v>
      </c>
      <c r="C519" s="78" t="s">
        <v>557</v>
      </c>
      <c r="D519" s="78" t="s">
        <v>15</v>
      </c>
      <c r="E519" s="78"/>
      <c r="F519" s="78" t="s">
        <v>121</v>
      </c>
      <c r="G519" s="79"/>
      <c r="I519" s="80" t="s">
        <v>71</v>
      </c>
      <c r="J519" s="10">
        <v>15</v>
      </c>
      <c r="K519" s="10">
        <v>15</v>
      </c>
      <c r="L519" s="80" t="s">
        <v>18</v>
      </c>
      <c r="M519" s="78">
        <v>69609</v>
      </c>
    </row>
    <row r="520" spans="1:13" s="80" customFormat="1" x14ac:dyDescent="0.25">
      <c r="A520" s="78" t="s">
        <v>556</v>
      </c>
      <c r="B520" s="78">
        <v>69609</v>
      </c>
      <c r="C520" s="78" t="s">
        <v>557</v>
      </c>
      <c r="D520" s="78" t="s">
        <v>15</v>
      </c>
      <c r="E520" s="78"/>
      <c r="F520" s="78" t="s">
        <v>122</v>
      </c>
      <c r="G520" s="79"/>
      <c r="I520" s="80" t="s">
        <v>71</v>
      </c>
      <c r="J520" s="10">
        <v>10</v>
      </c>
      <c r="K520" s="10">
        <v>10</v>
      </c>
      <c r="L520" s="80" t="s">
        <v>18</v>
      </c>
      <c r="M520" s="78">
        <v>69609</v>
      </c>
    </row>
    <row r="521" spans="1:13" x14ac:dyDescent="0.25">
      <c r="A521" s="7"/>
      <c r="B521" s="7"/>
      <c r="C521" s="7"/>
      <c r="D521" s="7"/>
      <c r="E521" s="7"/>
      <c r="F521" s="7"/>
      <c r="M521" s="7"/>
    </row>
    <row r="522" spans="1:13" s="80" customFormat="1" x14ac:dyDescent="0.25">
      <c r="A522" s="78" t="s">
        <v>377</v>
      </c>
      <c r="B522" s="78">
        <v>74685</v>
      </c>
      <c r="C522" s="78" t="s">
        <v>378</v>
      </c>
      <c r="D522" s="78" t="s">
        <v>351</v>
      </c>
      <c r="E522" s="78"/>
      <c r="F522" s="78" t="s">
        <v>59</v>
      </c>
      <c r="G522" s="79"/>
      <c r="I522" s="80" t="s">
        <v>74</v>
      </c>
      <c r="J522" s="10">
        <f>12*4</f>
        <v>48</v>
      </c>
      <c r="K522" s="10">
        <f>12*4</f>
        <v>48</v>
      </c>
      <c r="L522" s="80" t="s">
        <v>18</v>
      </c>
      <c r="M522" s="78">
        <v>74685</v>
      </c>
    </row>
    <row r="523" spans="1:13" s="80" customFormat="1" x14ac:dyDescent="0.25">
      <c r="A523" s="78" t="s">
        <v>377</v>
      </c>
      <c r="B523" s="78">
        <v>74685</v>
      </c>
      <c r="C523" s="78" t="s">
        <v>378</v>
      </c>
      <c r="D523" s="78" t="s">
        <v>351</v>
      </c>
      <c r="E523" s="78"/>
      <c r="F523" s="78" t="s">
        <v>121</v>
      </c>
      <c r="G523" s="79"/>
      <c r="I523" s="80" t="s">
        <v>71</v>
      </c>
      <c r="J523" s="10">
        <f>35*4</f>
        <v>140</v>
      </c>
      <c r="K523" s="10">
        <f>35*4</f>
        <v>140</v>
      </c>
      <c r="L523" s="80" t="s">
        <v>18</v>
      </c>
      <c r="M523" s="78">
        <v>74685</v>
      </c>
    </row>
    <row r="524" spans="1:13" s="80" customFormat="1" x14ac:dyDescent="0.25">
      <c r="A524" s="78" t="s">
        <v>377</v>
      </c>
      <c r="B524" s="78">
        <v>74685</v>
      </c>
      <c r="C524" s="78" t="s">
        <v>378</v>
      </c>
      <c r="D524" s="78" t="s">
        <v>351</v>
      </c>
      <c r="E524" s="78"/>
      <c r="F524" s="78" t="s">
        <v>122</v>
      </c>
      <c r="G524" s="79"/>
      <c r="I524" s="80" t="s">
        <v>71</v>
      </c>
      <c r="J524" s="10">
        <f>38*4</f>
        <v>152</v>
      </c>
      <c r="K524" s="10">
        <f>38*4</f>
        <v>152</v>
      </c>
      <c r="L524" s="80" t="s">
        <v>18</v>
      </c>
      <c r="M524" s="78">
        <v>74685</v>
      </c>
    </row>
    <row r="525" spans="1:13" s="80" customFormat="1" x14ac:dyDescent="0.25">
      <c r="A525" s="78" t="s">
        <v>377</v>
      </c>
      <c r="B525" s="78">
        <v>74685</v>
      </c>
      <c r="C525" s="78" t="s">
        <v>378</v>
      </c>
      <c r="D525" s="78" t="s">
        <v>351</v>
      </c>
      <c r="E525" s="78"/>
      <c r="F525" s="78" t="s">
        <v>123</v>
      </c>
      <c r="G525" s="79"/>
      <c r="I525" s="80" t="s">
        <v>71</v>
      </c>
      <c r="J525" s="10">
        <f>20*4</f>
        <v>80</v>
      </c>
      <c r="K525" s="10">
        <f>20*4</f>
        <v>80</v>
      </c>
      <c r="L525" s="80" t="s">
        <v>18</v>
      </c>
      <c r="M525" s="78">
        <v>74685</v>
      </c>
    </row>
    <row r="526" spans="1:13" s="80" customFormat="1" x14ac:dyDescent="0.25">
      <c r="A526" s="78" t="s">
        <v>377</v>
      </c>
      <c r="B526" s="78">
        <v>74685</v>
      </c>
      <c r="C526" s="78" t="s">
        <v>378</v>
      </c>
      <c r="D526" s="78" t="s">
        <v>351</v>
      </c>
      <c r="E526" s="78"/>
      <c r="F526" s="78" t="s">
        <v>124</v>
      </c>
      <c r="G526" s="79"/>
      <c r="I526" s="80" t="s">
        <v>74</v>
      </c>
      <c r="J526" s="10">
        <f>16*4</f>
        <v>64</v>
      </c>
      <c r="K526" s="10">
        <f>16*4</f>
        <v>64</v>
      </c>
      <c r="L526" s="80" t="s">
        <v>18</v>
      </c>
      <c r="M526" s="78">
        <v>74685</v>
      </c>
    </row>
    <row r="527" spans="1:13" s="80" customFormat="1" x14ac:dyDescent="0.25">
      <c r="A527" s="78" t="s">
        <v>377</v>
      </c>
      <c r="B527" s="78">
        <v>74685</v>
      </c>
      <c r="C527" s="78" t="s">
        <v>378</v>
      </c>
      <c r="D527" s="78" t="s">
        <v>351</v>
      </c>
      <c r="E527" s="78"/>
      <c r="F527" s="78" t="s">
        <v>40</v>
      </c>
      <c r="G527" s="79"/>
      <c r="I527" s="80" t="s">
        <v>77</v>
      </c>
      <c r="J527" s="10">
        <f>30*4</f>
        <v>120</v>
      </c>
      <c r="K527" s="10">
        <f>30*4</f>
        <v>120</v>
      </c>
      <c r="L527" s="80" t="s">
        <v>18</v>
      </c>
      <c r="M527" s="78">
        <v>74685</v>
      </c>
    </row>
    <row r="528" spans="1:13" s="80" customFormat="1" x14ac:dyDescent="0.25">
      <c r="A528" s="78" t="s">
        <v>377</v>
      </c>
      <c r="B528" s="78">
        <v>74685</v>
      </c>
      <c r="C528" s="78" t="s">
        <v>378</v>
      </c>
      <c r="D528" s="78" t="s">
        <v>351</v>
      </c>
      <c r="E528" s="78"/>
      <c r="F528" s="78" t="s">
        <v>125</v>
      </c>
      <c r="G528" s="79"/>
      <c r="I528" s="80" t="s">
        <v>77</v>
      </c>
      <c r="J528" s="10">
        <f>15*4</f>
        <v>60</v>
      </c>
      <c r="K528" s="10">
        <f>15*4</f>
        <v>60</v>
      </c>
      <c r="L528" s="80" t="s">
        <v>18</v>
      </c>
      <c r="M528" s="78">
        <v>74685</v>
      </c>
    </row>
    <row r="529" spans="1:13" s="80" customFormat="1" x14ac:dyDescent="0.25">
      <c r="A529" s="78" t="s">
        <v>377</v>
      </c>
      <c r="B529" s="78">
        <v>74685</v>
      </c>
      <c r="C529" s="78" t="s">
        <v>378</v>
      </c>
      <c r="D529" s="78" t="s">
        <v>351</v>
      </c>
      <c r="E529" s="78"/>
      <c r="F529" s="78" t="s">
        <v>111</v>
      </c>
      <c r="G529" s="79"/>
      <c r="I529" s="80" t="s">
        <v>77</v>
      </c>
      <c r="J529" s="10">
        <f>35*4</f>
        <v>140</v>
      </c>
      <c r="K529" s="10">
        <f>35*4</f>
        <v>140</v>
      </c>
      <c r="L529" s="80" t="s">
        <v>18</v>
      </c>
      <c r="M529" s="78">
        <v>74685</v>
      </c>
    </row>
    <row r="530" spans="1:13" s="80" customFormat="1" x14ac:dyDescent="0.25">
      <c r="A530" s="78" t="s">
        <v>379</v>
      </c>
      <c r="B530" s="78">
        <v>74691</v>
      </c>
      <c r="C530" s="78" t="s">
        <v>380</v>
      </c>
      <c r="D530" s="78" t="s">
        <v>351</v>
      </c>
      <c r="E530" s="78"/>
      <c r="F530" s="78" t="s">
        <v>59</v>
      </c>
      <c r="G530" s="79"/>
      <c r="I530" s="80" t="s">
        <v>74</v>
      </c>
      <c r="J530" s="10">
        <v>48</v>
      </c>
      <c r="K530" s="10">
        <v>48</v>
      </c>
      <c r="L530" s="80" t="s">
        <v>18</v>
      </c>
      <c r="M530" s="78">
        <v>74691</v>
      </c>
    </row>
    <row r="531" spans="1:13" s="80" customFormat="1" x14ac:dyDescent="0.25">
      <c r="A531" s="78" t="s">
        <v>379</v>
      </c>
      <c r="B531" s="78">
        <v>74691</v>
      </c>
      <c r="C531" s="78" t="s">
        <v>380</v>
      </c>
      <c r="D531" s="78" t="s">
        <v>351</v>
      </c>
      <c r="E531" s="78"/>
      <c r="F531" s="78" t="s">
        <v>121</v>
      </c>
      <c r="G531" s="79"/>
      <c r="I531" s="80" t="s">
        <v>71</v>
      </c>
      <c r="J531" s="10">
        <v>140</v>
      </c>
      <c r="K531" s="10">
        <v>140</v>
      </c>
      <c r="L531" s="80" t="s">
        <v>18</v>
      </c>
      <c r="M531" s="78">
        <v>74691</v>
      </c>
    </row>
    <row r="532" spans="1:13" s="80" customFormat="1" x14ac:dyDescent="0.25">
      <c r="A532" s="78" t="s">
        <v>379</v>
      </c>
      <c r="B532" s="78">
        <v>74691</v>
      </c>
      <c r="C532" s="78" t="s">
        <v>380</v>
      </c>
      <c r="D532" s="78" t="s">
        <v>351</v>
      </c>
      <c r="E532" s="78"/>
      <c r="F532" s="78" t="s">
        <v>122</v>
      </c>
      <c r="G532" s="79"/>
      <c r="I532" s="80" t="s">
        <v>71</v>
      </c>
      <c r="J532" s="10">
        <v>152</v>
      </c>
      <c r="K532" s="10">
        <v>152</v>
      </c>
      <c r="L532" s="80" t="s">
        <v>18</v>
      </c>
      <c r="M532" s="78">
        <v>74691</v>
      </c>
    </row>
    <row r="533" spans="1:13" s="80" customFormat="1" x14ac:dyDescent="0.25">
      <c r="A533" s="78" t="s">
        <v>379</v>
      </c>
      <c r="B533" s="78">
        <v>74691</v>
      </c>
      <c r="C533" s="78" t="s">
        <v>380</v>
      </c>
      <c r="D533" s="78" t="s">
        <v>351</v>
      </c>
      <c r="E533" s="78"/>
      <c r="F533" s="78" t="s">
        <v>123</v>
      </c>
      <c r="G533" s="79"/>
      <c r="I533" s="80" t="s">
        <v>71</v>
      </c>
      <c r="J533" s="10">
        <v>80</v>
      </c>
      <c r="K533" s="10">
        <v>80</v>
      </c>
      <c r="L533" s="80" t="s">
        <v>18</v>
      </c>
      <c r="M533" s="78">
        <v>74691</v>
      </c>
    </row>
    <row r="534" spans="1:13" s="80" customFormat="1" x14ac:dyDescent="0.25">
      <c r="A534" s="78" t="s">
        <v>379</v>
      </c>
      <c r="B534" s="78">
        <v>74691</v>
      </c>
      <c r="C534" s="78" t="s">
        <v>380</v>
      </c>
      <c r="D534" s="78" t="s">
        <v>351</v>
      </c>
      <c r="E534" s="78"/>
      <c r="F534" s="78" t="s">
        <v>124</v>
      </c>
      <c r="G534" s="79"/>
      <c r="I534" s="80" t="s">
        <v>74</v>
      </c>
      <c r="J534" s="10">
        <v>64</v>
      </c>
      <c r="K534" s="10">
        <v>64</v>
      </c>
      <c r="L534" s="80" t="s">
        <v>18</v>
      </c>
      <c r="M534" s="78">
        <v>74691</v>
      </c>
    </row>
    <row r="535" spans="1:13" s="80" customFormat="1" x14ac:dyDescent="0.25">
      <c r="A535" s="78" t="s">
        <v>379</v>
      </c>
      <c r="B535" s="78">
        <v>74691</v>
      </c>
      <c r="C535" s="78" t="s">
        <v>380</v>
      </c>
      <c r="D535" s="78" t="s">
        <v>351</v>
      </c>
      <c r="E535" s="78"/>
      <c r="F535" s="78" t="s">
        <v>40</v>
      </c>
      <c r="G535" s="79"/>
      <c r="I535" s="80" t="s">
        <v>77</v>
      </c>
      <c r="J535" s="10">
        <v>120</v>
      </c>
      <c r="K535" s="10">
        <v>120</v>
      </c>
      <c r="L535" s="80" t="s">
        <v>18</v>
      </c>
      <c r="M535" s="78">
        <v>74691</v>
      </c>
    </row>
    <row r="536" spans="1:13" s="80" customFormat="1" x14ac:dyDescent="0.25">
      <c r="A536" s="78" t="s">
        <v>379</v>
      </c>
      <c r="B536" s="78">
        <v>74691</v>
      </c>
      <c r="C536" s="78" t="s">
        <v>380</v>
      </c>
      <c r="D536" s="78" t="s">
        <v>351</v>
      </c>
      <c r="E536" s="78"/>
      <c r="F536" s="78" t="s">
        <v>125</v>
      </c>
      <c r="G536" s="79"/>
      <c r="I536" s="80" t="s">
        <v>77</v>
      </c>
      <c r="J536" s="10">
        <v>60</v>
      </c>
      <c r="K536" s="10">
        <v>60</v>
      </c>
      <c r="L536" s="80" t="s">
        <v>18</v>
      </c>
      <c r="M536" s="78">
        <v>74691</v>
      </c>
    </row>
    <row r="537" spans="1:13" s="80" customFormat="1" x14ac:dyDescent="0.25">
      <c r="A537" s="78" t="s">
        <v>379</v>
      </c>
      <c r="B537" s="78">
        <v>74691</v>
      </c>
      <c r="C537" s="78" t="s">
        <v>380</v>
      </c>
      <c r="D537" s="78" t="s">
        <v>351</v>
      </c>
      <c r="E537" s="78"/>
      <c r="F537" s="78" t="s">
        <v>111</v>
      </c>
      <c r="G537" s="79"/>
      <c r="I537" s="80" t="s">
        <v>77</v>
      </c>
      <c r="J537" s="10">
        <v>140</v>
      </c>
      <c r="K537" s="10">
        <v>140</v>
      </c>
      <c r="L537" s="80" t="s">
        <v>18</v>
      </c>
      <c r="M537" s="78">
        <v>74691</v>
      </c>
    </row>
    <row r="538" spans="1:13" s="27" customFormat="1" x14ac:dyDescent="0.25">
      <c r="A538" s="25" t="s">
        <v>381</v>
      </c>
      <c r="B538" s="25">
        <v>325160</v>
      </c>
      <c r="C538" s="25" t="s">
        <v>382</v>
      </c>
      <c r="D538" s="25" t="s">
        <v>15</v>
      </c>
      <c r="E538" s="25"/>
      <c r="F538" s="25"/>
      <c r="G538" s="26"/>
      <c r="J538" s="28"/>
      <c r="K538" s="28"/>
      <c r="L538" s="27" t="s">
        <v>18</v>
      </c>
      <c r="M538" s="25">
        <v>325160</v>
      </c>
    </row>
    <row r="539" spans="1:13" s="27" customFormat="1" x14ac:dyDescent="0.25">
      <c r="A539" s="25" t="s">
        <v>383</v>
      </c>
      <c r="B539" s="25">
        <v>78867</v>
      </c>
      <c r="C539" s="25" t="s">
        <v>384</v>
      </c>
      <c r="D539" s="25" t="s">
        <v>15</v>
      </c>
      <c r="E539" s="25"/>
      <c r="F539" s="25"/>
      <c r="G539" s="26"/>
      <c r="J539" s="28"/>
      <c r="K539" s="28"/>
      <c r="L539" s="27" t="s">
        <v>18</v>
      </c>
      <c r="M539" s="25">
        <v>78867</v>
      </c>
    </row>
    <row r="540" spans="1:13" s="27" customFormat="1" x14ac:dyDescent="0.25">
      <c r="A540" s="25" t="s">
        <v>385</v>
      </c>
      <c r="B540" s="25">
        <v>325164</v>
      </c>
      <c r="C540" s="25" t="s">
        <v>386</v>
      </c>
      <c r="D540" s="25" t="s">
        <v>15</v>
      </c>
      <c r="E540" s="25"/>
      <c r="F540" s="25"/>
      <c r="G540" s="26"/>
      <c r="J540" s="28"/>
      <c r="K540" s="28"/>
      <c r="L540" s="27" t="s">
        <v>18</v>
      </c>
      <c r="M540" s="25">
        <v>325164</v>
      </c>
    </row>
    <row r="541" spans="1:13" s="27" customFormat="1" x14ac:dyDescent="0.25">
      <c r="A541" s="25" t="s">
        <v>387</v>
      </c>
      <c r="B541" s="25">
        <v>74588</v>
      </c>
      <c r="C541" s="25" t="s">
        <v>388</v>
      </c>
      <c r="D541" s="25" t="s">
        <v>15</v>
      </c>
      <c r="E541" s="25"/>
      <c r="F541" s="25"/>
      <c r="G541" s="26"/>
      <c r="J541" s="28"/>
      <c r="K541" s="28"/>
      <c r="L541" s="27" t="s">
        <v>18</v>
      </c>
      <c r="M541" s="25">
        <v>74588</v>
      </c>
    </row>
    <row r="542" spans="1:13" s="27" customFormat="1" x14ac:dyDescent="0.25">
      <c r="A542" s="25" t="s">
        <v>389</v>
      </c>
      <c r="B542" s="25">
        <v>78869</v>
      </c>
      <c r="C542" s="25" t="s">
        <v>390</v>
      </c>
      <c r="D542" s="25" t="s">
        <v>15</v>
      </c>
      <c r="E542" s="25"/>
      <c r="F542" s="25"/>
      <c r="G542" s="26"/>
      <c r="J542" s="28"/>
      <c r="K542" s="28"/>
      <c r="L542" s="27" t="s">
        <v>18</v>
      </c>
      <c r="M542" s="25">
        <v>78869</v>
      </c>
    </row>
    <row r="543" spans="1:13" s="27" customFormat="1" x14ac:dyDescent="0.25">
      <c r="A543" s="25" t="s">
        <v>391</v>
      </c>
      <c r="B543" s="25">
        <v>78871</v>
      </c>
      <c r="C543" s="25" t="s">
        <v>392</v>
      </c>
      <c r="D543" s="25" t="s">
        <v>15</v>
      </c>
      <c r="E543" s="25"/>
      <c r="F543" s="25"/>
      <c r="G543" s="26"/>
      <c r="J543" s="28"/>
      <c r="K543" s="28"/>
      <c r="L543" s="27" t="s">
        <v>18</v>
      </c>
      <c r="M543" s="25">
        <v>78871</v>
      </c>
    </row>
    <row r="544" spans="1:13" s="27" customFormat="1" x14ac:dyDescent="0.25">
      <c r="A544" s="25" t="s">
        <v>393</v>
      </c>
      <c r="B544" s="25">
        <v>325158</v>
      </c>
      <c r="C544" s="25" t="s">
        <v>394</v>
      </c>
      <c r="D544" s="25" t="s">
        <v>15</v>
      </c>
      <c r="E544" s="25"/>
      <c r="F544" s="25"/>
      <c r="G544" s="26"/>
      <c r="J544" s="28"/>
      <c r="K544" s="28"/>
      <c r="L544" s="27" t="s">
        <v>18</v>
      </c>
      <c r="M544" s="25">
        <v>325158</v>
      </c>
    </row>
    <row r="545" spans="1:13" s="27" customFormat="1" x14ac:dyDescent="0.25">
      <c r="A545" s="25" t="s">
        <v>395</v>
      </c>
      <c r="B545" s="25">
        <v>325163</v>
      </c>
      <c r="C545" s="25" t="s">
        <v>396</v>
      </c>
      <c r="D545" s="25" t="s">
        <v>15</v>
      </c>
      <c r="E545" s="25"/>
      <c r="F545" s="25"/>
      <c r="G545" s="26"/>
      <c r="J545" s="28"/>
      <c r="K545" s="28"/>
      <c r="L545" s="27" t="s">
        <v>18</v>
      </c>
      <c r="M545" s="25">
        <v>325163</v>
      </c>
    </row>
    <row r="546" spans="1:13" s="80" customFormat="1" x14ac:dyDescent="0.25">
      <c r="A546" s="78" t="s">
        <v>349</v>
      </c>
      <c r="B546" s="78">
        <v>79124</v>
      </c>
      <c r="C546" s="78" t="s">
        <v>350</v>
      </c>
      <c r="D546" s="78" t="s">
        <v>351</v>
      </c>
      <c r="E546" s="78"/>
      <c r="F546" s="78" t="s">
        <v>59</v>
      </c>
      <c r="G546" s="79"/>
      <c r="I546" s="80" t="s">
        <v>74</v>
      </c>
      <c r="J546" s="10">
        <f>3.5</f>
        <v>3.5</v>
      </c>
      <c r="K546" s="10">
        <f>3.5/2</f>
        <v>1.75</v>
      </c>
      <c r="L546" s="80" t="s">
        <v>18</v>
      </c>
      <c r="M546" s="78">
        <v>79124</v>
      </c>
    </row>
    <row r="547" spans="1:13" s="80" customFormat="1" x14ac:dyDescent="0.25">
      <c r="A547" s="78" t="s">
        <v>349</v>
      </c>
      <c r="B547" s="78">
        <v>79124</v>
      </c>
      <c r="C547" s="78" t="s">
        <v>350</v>
      </c>
      <c r="D547" s="78" t="s">
        <v>351</v>
      </c>
      <c r="E547" s="78"/>
      <c r="F547" s="78" t="s">
        <v>121</v>
      </c>
      <c r="G547" s="79"/>
      <c r="I547" s="80" t="s">
        <v>71</v>
      </c>
      <c r="J547" s="10">
        <v>25</v>
      </c>
      <c r="K547" s="10">
        <v>25</v>
      </c>
      <c r="L547" s="80" t="s">
        <v>18</v>
      </c>
      <c r="M547" s="78">
        <v>79124</v>
      </c>
    </row>
    <row r="548" spans="1:13" s="80" customFormat="1" x14ac:dyDescent="0.25">
      <c r="A548" s="78" t="s">
        <v>349</v>
      </c>
      <c r="B548" s="78">
        <v>79124</v>
      </c>
      <c r="C548" s="78" t="s">
        <v>350</v>
      </c>
      <c r="D548" s="78" t="s">
        <v>351</v>
      </c>
      <c r="E548" s="78"/>
      <c r="F548" s="78" t="s">
        <v>123</v>
      </c>
      <c r="G548" s="79"/>
      <c r="I548" s="80" t="s">
        <v>71</v>
      </c>
      <c r="J548" s="10">
        <v>20</v>
      </c>
      <c r="K548" s="10">
        <v>20</v>
      </c>
      <c r="L548" s="80" t="s">
        <v>18</v>
      </c>
      <c r="M548" s="78">
        <v>79124</v>
      </c>
    </row>
    <row r="549" spans="1:13" s="80" customFormat="1" x14ac:dyDescent="0.25">
      <c r="A549" s="78" t="s">
        <v>349</v>
      </c>
      <c r="B549" s="78">
        <v>79124</v>
      </c>
      <c r="C549" s="78" t="s">
        <v>350</v>
      </c>
      <c r="D549" s="78" t="s">
        <v>351</v>
      </c>
      <c r="E549" s="78"/>
      <c r="F549" s="78" t="s">
        <v>124</v>
      </c>
      <c r="G549" s="79"/>
      <c r="I549" s="80" t="s">
        <v>74</v>
      </c>
      <c r="J549" s="10">
        <v>4.5</v>
      </c>
      <c r="K549" s="10">
        <f>J549/2</f>
        <v>2.25</v>
      </c>
      <c r="L549" s="80" t="s">
        <v>18</v>
      </c>
      <c r="M549" s="78">
        <v>79124</v>
      </c>
    </row>
    <row r="550" spans="1:13" s="80" customFormat="1" x14ac:dyDescent="0.25">
      <c r="A550" s="78" t="s">
        <v>349</v>
      </c>
      <c r="B550" s="78">
        <v>79124</v>
      </c>
      <c r="C550" s="78" t="s">
        <v>350</v>
      </c>
      <c r="D550" s="78" t="s">
        <v>351</v>
      </c>
      <c r="E550" s="78"/>
      <c r="F550" s="78" t="s">
        <v>40</v>
      </c>
      <c r="G550" s="79"/>
      <c r="I550" s="80" t="s">
        <v>77</v>
      </c>
      <c r="J550" s="10">
        <f>8</f>
        <v>8</v>
      </c>
      <c r="K550" s="10">
        <v>4</v>
      </c>
      <c r="L550" s="80" t="s">
        <v>18</v>
      </c>
      <c r="M550" s="78">
        <v>79124</v>
      </c>
    </row>
    <row r="551" spans="1:13" s="80" customFormat="1" x14ac:dyDescent="0.25">
      <c r="A551" s="78" t="s">
        <v>361</v>
      </c>
      <c r="B551" s="78">
        <v>74684</v>
      </c>
      <c r="C551" s="78" t="s">
        <v>350</v>
      </c>
      <c r="D551" s="78" t="s">
        <v>351</v>
      </c>
      <c r="E551" s="78"/>
      <c r="F551" s="78" t="s">
        <v>125</v>
      </c>
      <c r="G551" s="79"/>
      <c r="I551" s="80" t="s">
        <v>77</v>
      </c>
      <c r="J551" s="10">
        <v>6</v>
      </c>
      <c r="K551" s="10">
        <v>3</v>
      </c>
      <c r="L551" s="80" t="s">
        <v>18</v>
      </c>
      <c r="M551" s="78">
        <v>74684</v>
      </c>
    </row>
    <row r="552" spans="1:13" s="80" customFormat="1" x14ac:dyDescent="0.25">
      <c r="A552" s="78" t="s">
        <v>361</v>
      </c>
      <c r="B552" s="78">
        <v>74684</v>
      </c>
      <c r="C552" s="78" t="s">
        <v>362</v>
      </c>
      <c r="D552" s="78" t="s">
        <v>351</v>
      </c>
      <c r="E552" s="78"/>
      <c r="F552" s="78" t="s">
        <v>59</v>
      </c>
      <c r="G552" s="79"/>
      <c r="I552" s="80" t="s">
        <v>74</v>
      </c>
      <c r="J552" s="10">
        <f>3.5</f>
        <v>3.5</v>
      </c>
      <c r="K552" s="10">
        <f>3.5/2</f>
        <v>1.75</v>
      </c>
      <c r="L552" s="80" t="s">
        <v>18</v>
      </c>
      <c r="M552" s="78">
        <v>74684</v>
      </c>
    </row>
    <row r="553" spans="1:13" s="80" customFormat="1" x14ac:dyDescent="0.25">
      <c r="A553" s="78" t="s">
        <v>361</v>
      </c>
      <c r="B553" s="78">
        <v>74684</v>
      </c>
      <c r="C553" s="78" t="s">
        <v>362</v>
      </c>
      <c r="D553" s="78" t="s">
        <v>351</v>
      </c>
      <c r="E553" s="78"/>
      <c r="F553" s="78" t="s">
        <v>121</v>
      </c>
      <c r="G553" s="79"/>
      <c r="I553" s="80" t="s">
        <v>71</v>
      </c>
      <c r="J553" s="10">
        <v>25</v>
      </c>
      <c r="K553" s="10">
        <v>25</v>
      </c>
      <c r="L553" s="80" t="s">
        <v>18</v>
      </c>
      <c r="M553" s="78">
        <v>74684</v>
      </c>
    </row>
    <row r="554" spans="1:13" s="80" customFormat="1" x14ac:dyDescent="0.25">
      <c r="A554" s="78" t="s">
        <v>361</v>
      </c>
      <c r="B554" s="78">
        <v>74684</v>
      </c>
      <c r="C554" s="78" t="s">
        <v>362</v>
      </c>
      <c r="D554" s="78" t="s">
        <v>351</v>
      </c>
      <c r="E554" s="78"/>
      <c r="F554" s="78" t="s">
        <v>123</v>
      </c>
      <c r="G554" s="79"/>
      <c r="I554" s="80" t="s">
        <v>71</v>
      </c>
      <c r="J554" s="10">
        <v>20</v>
      </c>
      <c r="K554" s="10">
        <v>20</v>
      </c>
      <c r="L554" s="80" t="s">
        <v>18</v>
      </c>
      <c r="M554" s="78">
        <v>74684</v>
      </c>
    </row>
    <row r="555" spans="1:13" s="80" customFormat="1" x14ac:dyDescent="0.25">
      <c r="A555" s="78" t="s">
        <v>361</v>
      </c>
      <c r="B555" s="78">
        <v>74684</v>
      </c>
      <c r="C555" s="78" t="s">
        <v>362</v>
      </c>
      <c r="D555" s="78" t="s">
        <v>351</v>
      </c>
      <c r="E555" s="78"/>
      <c r="F555" s="78" t="s">
        <v>124</v>
      </c>
      <c r="G555" s="79"/>
      <c r="I555" s="80" t="s">
        <v>74</v>
      </c>
      <c r="J555" s="10">
        <v>4.5</v>
      </c>
      <c r="K555" s="10">
        <f>J555/2</f>
        <v>2.25</v>
      </c>
      <c r="L555" s="80" t="s">
        <v>18</v>
      </c>
      <c r="M555" s="78">
        <v>74684</v>
      </c>
    </row>
    <row r="556" spans="1:13" s="80" customFormat="1" x14ac:dyDescent="0.25">
      <c r="A556" s="78" t="s">
        <v>361</v>
      </c>
      <c r="B556" s="78">
        <v>74684</v>
      </c>
      <c r="C556" s="78" t="s">
        <v>362</v>
      </c>
      <c r="D556" s="78" t="s">
        <v>351</v>
      </c>
      <c r="E556" s="78"/>
      <c r="F556" s="78" t="s">
        <v>40</v>
      </c>
      <c r="G556" s="79"/>
      <c r="I556" s="80" t="s">
        <v>77</v>
      </c>
      <c r="J556" s="10">
        <f>8</f>
        <v>8</v>
      </c>
      <c r="K556" s="10">
        <v>4</v>
      </c>
      <c r="L556" s="80" t="s">
        <v>18</v>
      </c>
      <c r="M556" s="78">
        <v>74684</v>
      </c>
    </row>
    <row r="557" spans="1:13" s="80" customFormat="1" x14ac:dyDescent="0.25">
      <c r="A557" s="78" t="s">
        <v>361</v>
      </c>
      <c r="B557" s="78">
        <v>74684</v>
      </c>
      <c r="C557" s="78" t="s">
        <v>362</v>
      </c>
      <c r="D557" s="78" t="s">
        <v>351</v>
      </c>
      <c r="E557" s="78"/>
      <c r="F557" s="78" t="s">
        <v>125</v>
      </c>
      <c r="G557" s="79"/>
      <c r="I557" s="80" t="s">
        <v>77</v>
      </c>
      <c r="J557" s="10">
        <v>6</v>
      </c>
      <c r="K557" s="10">
        <v>3</v>
      </c>
      <c r="L557" s="80" t="s">
        <v>18</v>
      </c>
      <c r="M557" s="78">
        <v>74684</v>
      </c>
    </row>
    <row r="558" spans="1:13" s="80" customFormat="1" x14ac:dyDescent="0.25">
      <c r="A558" s="78" t="s">
        <v>352</v>
      </c>
      <c r="B558" s="78">
        <v>74687</v>
      </c>
      <c r="C558" s="78" t="s">
        <v>353</v>
      </c>
      <c r="D558" s="78" t="s">
        <v>351</v>
      </c>
      <c r="E558" s="78"/>
      <c r="F558" s="78" t="s">
        <v>40</v>
      </c>
      <c r="G558" s="79"/>
      <c r="I558" s="80" t="s">
        <v>77</v>
      </c>
      <c r="J558" s="10">
        <v>300</v>
      </c>
      <c r="K558" s="10"/>
      <c r="L558" s="80" t="s">
        <v>18</v>
      </c>
      <c r="M558" s="78">
        <v>74687</v>
      </c>
    </row>
    <row r="559" spans="1:13" s="80" customFormat="1" x14ac:dyDescent="0.25">
      <c r="A559" s="78" t="s">
        <v>352</v>
      </c>
      <c r="B559" s="78">
        <v>74687</v>
      </c>
      <c r="C559" s="78" t="s">
        <v>353</v>
      </c>
      <c r="D559" s="78" t="s">
        <v>351</v>
      </c>
      <c r="E559" s="78"/>
      <c r="F559" s="78" t="s">
        <v>111</v>
      </c>
      <c r="G559" s="79"/>
      <c r="I559" s="80" t="s">
        <v>77</v>
      </c>
      <c r="J559" s="10">
        <v>250</v>
      </c>
      <c r="K559" s="10"/>
      <c r="L559" s="80" t="s">
        <v>18</v>
      </c>
      <c r="M559" s="78">
        <v>74687</v>
      </c>
    </row>
    <row r="560" spans="1:13" s="80" customFormat="1" x14ac:dyDescent="0.25">
      <c r="A560" s="78" t="s">
        <v>352</v>
      </c>
      <c r="B560" s="78">
        <v>74687</v>
      </c>
      <c r="C560" s="78" t="s">
        <v>353</v>
      </c>
      <c r="D560" s="78" t="s">
        <v>351</v>
      </c>
      <c r="E560" s="78"/>
      <c r="F560" s="78" t="s">
        <v>59</v>
      </c>
      <c r="G560" s="79"/>
      <c r="I560" s="80" t="s">
        <v>74</v>
      </c>
      <c r="J560" s="10">
        <v>250</v>
      </c>
      <c r="K560" s="10"/>
      <c r="L560" s="80" t="s">
        <v>18</v>
      </c>
      <c r="M560" s="78">
        <v>74687</v>
      </c>
    </row>
    <row r="561" spans="1:13" s="80" customFormat="1" x14ac:dyDescent="0.25">
      <c r="A561" s="78" t="s">
        <v>352</v>
      </c>
      <c r="B561" s="78">
        <v>74687</v>
      </c>
      <c r="C561" s="78" t="s">
        <v>353</v>
      </c>
      <c r="D561" s="78" t="s">
        <v>351</v>
      </c>
      <c r="E561" s="78"/>
      <c r="F561" s="78" t="s">
        <v>121</v>
      </c>
      <c r="G561" s="79"/>
      <c r="I561" s="80" t="s">
        <v>71</v>
      </c>
      <c r="J561" s="10">
        <v>200</v>
      </c>
      <c r="K561" s="10"/>
      <c r="L561" s="80" t="s">
        <v>18</v>
      </c>
      <c r="M561" s="78">
        <v>74687</v>
      </c>
    </row>
    <row r="562" spans="1:13" s="80" customFormat="1" x14ac:dyDescent="0.25">
      <c r="A562" s="78" t="s">
        <v>359</v>
      </c>
      <c r="B562" s="78">
        <v>74678</v>
      </c>
      <c r="C562" s="78" t="s">
        <v>360</v>
      </c>
      <c r="D562" s="78" t="s">
        <v>351</v>
      </c>
      <c r="E562" s="78"/>
      <c r="F562" s="78" t="s">
        <v>40</v>
      </c>
      <c r="G562" s="79"/>
      <c r="I562" s="80" t="s">
        <v>77</v>
      </c>
      <c r="J562" s="10">
        <v>300</v>
      </c>
      <c r="K562" s="10"/>
      <c r="L562" s="80" t="s">
        <v>18</v>
      </c>
      <c r="M562" s="78">
        <v>74678</v>
      </c>
    </row>
    <row r="563" spans="1:13" s="80" customFormat="1" x14ac:dyDescent="0.25">
      <c r="A563" s="78" t="s">
        <v>359</v>
      </c>
      <c r="B563" s="78">
        <v>74678</v>
      </c>
      <c r="C563" s="78" t="s">
        <v>360</v>
      </c>
      <c r="D563" s="78" t="s">
        <v>351</v>
      </c>
      <c r="E563" s="78"/>
      <c r="F563" s="78" t="s">
        <v>111</v>
      </c>
      <c r="G563" s="79"/>
      <c r="I563" s="80" t="s">
        <v>77</v>
      </c>
      <c r="J563" s="10">
        <v>250</v>
      </c>
      <c r="K563" s="10"/>
      <c r="L563" s="80" t="s">
        <v>18</v>
      </c>
      <c r="M563" s="78">
        <v>74678</v>
      </c>
    </row>
    <row r="564" spans="1:13" s="80" customFormat="1" x14ac:dyDescent="0.25">
      <c r="A564" s="78" t="s">
        <v>359</v>
      </c>
      <c r="B564" s="78">
        <v>74678</v>
      </c>
      <c r="C564" s="78" t="s">
        <v>360</v>
      </c>
      <c r="D564" s="78" t="s">
        <v>351</v>
      </c>
      <c r="E564" s="78"/>
      <c r="F564" s="78" t="s">
        <v>59</v>
      </c>
      <c r="G564" s="79"/>
      <c r="I564" s="80" t="s">
        <v>74</v>
      </c>
      <c r="J564" s="10">
        <v>250</v>
      </c>
      <c r="K564" s="10"/>
      <c r="L564" s="80" t="s">
        <v>18</v>
      </c>
      <c r="M564" s="78">
        <v>74678</v>
      </c>
    </row>
    <row r="565" spans="1:13" s="80" customFormat="1" x14ac:dyDescent="0.25">
      <c r="A565" s="78" t="s">
        <v>359</v>
      </c>
      <c r="B565" s="78">
        <v>74678</v>
      </c>
      <c r="C565" s="78" t="s">
        <v>360</v>
      </c>
      <c r="D565" s="78" t="s">
        <v>351</v>
      </c>
      <c r="E565" s="78"/>
      <c r="F565" s="78" t="s">
        <v>121</v>
      </c>
      <c r="G565" s="79"/>
      <c r="I565" s="80" t="s">
        <v>71</v>
      </c>
      <c r="J565" s="10">
        <v>200</v>
      </c>
      <c r="K565" s="10"/>
      <c r="L565" s="80" t="s">
        <v>18</v>
      </c>
      <c r="M565" s="78">
        <v>74678</v>
      </c>
    </row>
    <row r="566" spans="1:13" s="80" customFormat="1" x14ac:dyDescent="0.25">
      <c r="A566" s="78" t="s">
        <v>367</v>
      </c>
      <c r="B566" s="78">
        <v>74694</v>
      </c>
      <c r="C566" s="78" t="s">
        <v>368</v>
      </c>
      <c r="D566" s="78" t="s">
        <v>15</v>
      </c>
      <c r="E566" s="78"/>
      <c r="F566" s="78" t="s">
        <v>59</v>
      </c>
      <c r="G566" s="79"/>
      <c r="I566" s="80" t="s">
        <v>74</v>
      </c>
      <c r="J566" s="10">
        <v>8</v>
      </c>
      <c r="K566" s="10">
        <v>8</v>
      </c>
      <c r="L566" s="80" t="s">
        <v>18</v>
      </c>
      <c r="M566" s="78">
        <v>74694</v>
      </c>
    </row>
    <row r="567" spans="1:13" s="80" customFormat="1" x14ac:dyDescent="0.25">
      <c r="A567" s="78" t="s">
        <v>369</v>
      </c>
      <c r="B567" s="78">
        <v>78858</v>
      </c>
      <c r="C567" s="78" t="s">
        <v>370</v>
      </c>
      <c r="D567" s="78" t="s">
        <v>15</v>
      </c>
      <c r="E567" s="78"/>
      <c r="F567" s="78" t="s">
        <v>40</v>
      </c>
      <c r="G567" s="79"/>
      <c r="I567" s="80" t="s">
        <v>77</v>
      </c>
      <c r="J567" s="10">
        <v>10</v>
      </c>
      <c r="K567" s="10">
        <v>10</v>
      </c>
      <c r="L567" s="80" t="s">
        <v>18</v>
      </c>
      <c r="M567" s="78">
        <v>78858</v>
      </c>
    </row>
    <row r="568" spans="1:13" s="80" customFormat="1" x14ac:dyDescent="0.25">
      <c r="A568" s="78" t="s">
        <v>369</v>
      </c>
      <c r="B568" s="78">
        <v>78858</v>
      </c>
      <c r="C568" s="78" t="s">
        <v>370</v>
      </c>
      <c r="D568" s="78" t="s">
        <v>15</v>
      </c>
      <c r="E568" s="78"/>
      <c r="F568" s="78" t="s">
        <v>125</v>
      </c>
      <c r="G568" s="79"/>
      <c r="I568" s="80" t="s">
        <v>77</v>
      </c>
      <c r="J568" s="10">
        <v>20</v>
      </c>
      <c r="K568" s="10">
        <v>20</v>
      </c>
      <c r="L568" s="80" t="s">
        <v>18</v>
      </c>
      <c r="M568" s="78">
        <v>78858</v>
      </c>
    </row>
    <row r="569" spans="1:13" s="80" customFormat="1" x14ac:dyDescent="0.25">
      <c r="A569" s="78" t="s">
        <v>371</v>
      </c>
      <c r="B569" s="78">
        <v>74695</v>
      </c>
      <c r="C569" s="78" t="s">
        <v>372</v>
      </c>
      <c r="D569" s="78" t="s">
        <v>15</v>
      </c>
      <c r="E569" s="78"/>
      <c r="F569" s="78" t="s">
        <v>121</v>
      </c>
      <c r="G569" s="79"/>
      <c r="I569" s="80" t="s">
        <v>71</v>
      </c>
      <c r="J569" s="10">
        <v>6</v>
      </c>
      <c r="K569" s="10">
        <v>6</v>
      </c>
      <c r="L569" s="80" t="s">
        <v>18</v>
      </c>
      <c r="M569" s="78">
        <v>74695</v>
      </c>
    </row>
    <row r="570" spans="1:13" s="80" customFormat="1" x14ac:dyDescent="0.25">
      <c r="A570" s="78" t="s">
        <v>371</v>
      </c>
      <c r="B570" s="78">
        <v>74695</v>
      </c>
      <c r="C570" s="78" t="s">
        <v>372</v>
      </c>
      <c r="D570" s="78" t="s">
        <v>15</v>
      </c>
      <c r="E570" s="78"/>
      <c r="F570" s="78" t="s">
        <v>123</v>
      </c>
      <c r="G570" s="79"/>
      <c r="I570" s="80" t="s">
        <v>71</v>
      </c>
      <c r="J570" s="10">
        <v>20</v>
      </c>
      <c r="K570" s="10">
        <v>20</v>
      </c>
      <c r="L570" s="80" t="s">
        <v>18</v>
      </c>
      <c r="M570" s="78">
        <v>74695</v>
      </c>
    </row>
    <row r="571" spans="1:13" s="80" customFormat="1" x14ac:dyDescent="0.25">
      <c r="A571" s="78" t="s">
        <v>371</v>
      </c>
      <c r="B571" s="78">
        <v>74695</v>
      </c>
      <c r="C571" s="78" t="s">
        <v>372</v>
      </c>
      <c r="D571" s="78" t="s">
        <v>15</v>
      </c>
      <c r="E571" s="78"/>
      <c r="F571" s="78" t="s">
        <v>122</v>
      </c>
      <c r="G571" s="79"/>
      <c r="I571" s="80" t="s">
        <v>71</v>
      </c>
      <c r="J571" s="10">
        <v>8</v>
      </c>
      <c r="K571" s="10">
        <v>8</v>
      </c>
      <c r="L571" s="80" t="s">
        <v>18</v>
      </c>
      <c r="M571" s="78">
        <v>74695</v>
      </c>
    </row>
    <row r="572" spans="1:13" s="80" customFormat="1" x14ac:dyDescent="0.25">
      <c r="A572" s="78" t="s">
        <v>371</v>
      </c>
      <c r="B572" s="78">
        <v>74695</v>
      </c>
      <c r="C572" s="78" t="s">
        <v>372</v>
      </c>
      <c r="D572" s="78" t="s">
        <v>15</v>
      </c>
      <c r="E572" s="78"/>
      <c r="F572" s="78" t="s">
        <v>59</v>
      </c>
      <c r="G572" s="79"/>
      <c r="I572" s="80" t="s">
        <v>74</v>
      </c>
      <c r="J572" s="10">
        <v>28</v>
      </c>
      <c r="K572" s="10">
        <v>28</v>
      </c>
      <c r="L572" s="80" t="s">
        <v>18</v>
      </c>
      <c r="M572" s="78">
        <v>74695</v>
      </c>
    </row>
    <row r="573" spans="1:13" s="80" customFormat="1" x14ac:dyDescent="0.25">
      <c r="A573" s="78" t="s">
        <v>354</v>
      </c>
      <c r="B573" s="78">
        <v>85748</v>
      </c>
      <c r="C573" s="78" t="s">
        <v>355</v>
      </c>
      <c r="D573" s="78" t="s">
        <v>356</v>
      </c>
      <c r="E573" s="78"/>
      <c r="F573" s="78"/>
      <c r="G573" s="79"/>
      <c r="I573" s="80" t="s">
        <v>1564</v>
      </c>
      <c r="J573" s="10"/>
      <c r="K573" s="10"/>
      <c r="L573" s="80" t="s">
        <v>18</v>
      </c>
      <c r="M573" s="78">
        <v>85748</v>
      </c>
    </row>
    <row r="574" spans="1:13" s="80" customFormat="1" x14ac:dyDescent="0.25">
      <c r="A574" s="78" t="s">
        <v>357</v>
      </c>
      <c r="B574" s="78">
        <v>74681</v>
      </c>
      <c r="C574" s="78" t="s">
        <v>358</v>
      </c>
      <c r="D574" s="78" t="s">
        <v>356</v>
      </c>
      <c r="E574" s="78"/>
      <c r="F574" s="78"/>
      <c r="G574" s="79"/>
      <c r="I574" s="80" t="s">
        <v>1564</v>
      </c>
      <c r="J574" s="10"/>
      <c r="K574" s="10"/>
      <c r="L574" s="80" t="s">
        <v>18</v>
      </c>
      <c r="M574" s="78">
        <v>74681</v>
      </c>
    </row>
    <row r="575" spans="1:13" s="80" customFormat="1" x14ac:dyDescent="0.25">
      <c r="A575" s="78" t="s">
        <v>363</v>
      </c>
      <c r="B575" s="78">
        <v>92345</v>
      </c>
      <c r="C575" s="78" t="s">
        <v>364</v>
      </c>
      <c r="D575" s="78" t="s">
        <v>356</v>
      </c>
      <c r="E575" s="78"/>
      <c r="F575" s="78"/>
      <c r="G575" s="79"/>
      <c r="I575" s="80" t="s">
        <v>1564</v>
      </c>
      <c r="J575" s="10"/>
      <c r="K575" s="10"/>
      <c r="L575" s="80" t="s">
        <v>18</v>
      </c>
      <c r="M575" s="78">
        <v>92345</v>
      </c>
    </row>
    <row r="576" spans="1:13" s="80" customFormat="1" x14ac:dyDescent="0.25">
      <c r="A576" s="78" t="s">
        <v>365</v>
      </c>
      <c r="B576" s="78">
        <v>92344</v>
      </c>
      <c r="C576" s="78" t="s">
        <v>366</v>
      </c>
      <c r="D576" s="78" t="s">
        <v>356</v>
      </c>
      <c r="E576" s="78"/>
      <c r="F576" s="78"/>
      <c r="G576" s="79"/>
      <c r="I576" s="80" t="s">
        <v>1564</v>
      </c>
      <c r="J576" s="10"/>
      <c r="K576" s="10"/>
      <c r="L576" s="80" t="s">
        <v>18</v>
      </c>
      <c r="M576" s="78">
        <v>92344</v>
      </c>
    </row>
    <row r="577" spans="1:14" s="80" customFormat="1" x14ac:dyDescent="0.25">
      <c r="A577" s="78" t="s">
        <v>373</v>
      </c>
      <c r="B577" s="78">
        <v>86920</v>
      </c>
      <c r="C577" s="78" t="s">
        <v>374</v>
      </c>
      <c r="D577" s="78" t="s">
        <v>356</v>
      </c>
      <c r="E577" s="78"/>
      <c r="F577" s="78"/>
      <c r="G577" s="79"/>
      <c r="I577" s="80" t="s">
        <v>1564</v>
      </c>
      <c r="J577" s="10"/>
      <c r="K577" s="10"/>
      <c r="L577" s="80" t="s">
        <v>18</v>
      </c>
      <c r="M577" s="78">
        <v>86920</v>
      </c>
    </row>
    <row r="578" spans="1:14" s="80" customFormat="1" x14ac:dyDescent="0.25">
      <c r="A578" s="78" t="s">
        <v>375</v>
      </c>
      <c r="B578" s="78">
        <v>517401</v>
      </c>
      <c r="C578" s="78" t="s">
        <v>376</v>
      </c>
      <c r="D578" s="78" t="s">
        <v>356</v>
      </c>
      <c r="E578" s="78"/>
      <c r="F578" s="78"/>
      <c r="G578" s="79"/>
      <c r="I578" s="80" t="s">
        <v>1564</v>
      </c>
      <c r="J578" s="10"/>
      <c r="K578" s="10"/>
      <c r="L578" s="80" t="s">
        <v>18</v>
      </c>
      <c r="M578" s="78">
        <v>517401</v>
      </c>
    </row>
    <row r="579" spans="1:14" s="87" customFormat="1" x14ac:dyDescent="0.25">
      <c r="A579" s="85" t="s">
        <v>479</v>
      </c>
      <c r="B579" s="85">
        <v>78928</v>
      </c>
      <c r="C579" s="85" t="s">
        <v>480</v>
      </c>
      <c r="D579" s="85" t="s">
        <v>15</v>
      </c>
      <c r="E579" s="85"/>
      <c r="F579" s="85"/>
      <c r="G579" s="86"/>
      <c r="I579" s="87" t="s">
        <v>1570</v>
      </c>
      <c r="J579" s="11"/>
      <c r="K579" s="11"/>
      <c r="L579" s="87" t="s">
        <v>18</v>
      </c>
      <c r="M579" s="85">
        <v>78928</v>
      </c>
    </row>
    <row r="580" spans="1:14" s="80" customFormat="1" x14ac:dyDescent="0.25">
      <c r="A580" s="78" t="s">
        <v>397</v>
      </c>
      <c r="B580" s="78">
        <v>74647</v>
      </c>
      <c r="C580" s="78" t="s">
        <v>398</v>
      </c>
      <c r="D580" s="85" t="s">
        <v>15</v>
      </c>
      <c r="E580" s="78"/>
      <c r="F580" s="78"/>
      <c r="G580" s="79"/>
      <c r="I580" s="80" t="s">
        <v>399</v>
      </c>
      <c r="J580" s="10">
        <v>112.5</v>
      </c>
      <c r="K580" s="10">
        <v>56.25</v>
      </c>
      <c r="L580" s="80" t="s">
        <v>18</v>
      </c>
      <c r="M580" s="78">
        <v>74647</v>
      </c>
    </row>
    <row r="581" spans="1:14" s="80" customFormat="1" x14ac:dyDescent="0.25">
      <c r="A581" s="78" t="s">
        <v>397</v>
      </c>
      <c r="B581" s="78">
        <v>74647</v>
      </c>
      <c r="C581" s="78" t="s">
        <v>398</v>
      </c>
      <c r="D581" s="85" t="s">
        <v>15</v>
      </c>
      <c r="E581" s="78"/>
      <c r="F581" s="78" t="s">
        <v>125</v>
      </c>
      <c r="G581" s="79"/>
      <c r="I581" s="80" t="s">
        <v>77</v>
      </c>
      <c r="J581" s="10">
        <v>20</v>
      </c>
      <c r="K581" s="10">
        <v>20</v>
      </c>
      <c r="L581" s="80" t="s">
        <v>18</v>
      </c>
      <c r="M581" s="78">
        <v>74647</v>
      </c>
    </row>
    <row r="582" spans="1:14" s="80" customFormat="1" x14ac:dyDescent="0.25">
      <c r="A582" s="78" t="s">
        <v>400</v>
      </c>
      <c r="B582" s="78">
        <v>70013</v>
      </c>
      <c r="C582" s="78" t="s">
        <v>401</v>
      </c>
      <c r="D582" s="85" t="s">
        <v>15</v>
      </c>
      <c r="E582" s="78"/>
      <c r="F582" s="78"/>
      <c r="G582" s="79"/>
      <c r="I582" s="80" t="s">
        <v>399</v>
      </c>
      <c r="J582" s="10">
        <v>112.5</v>
      </c>
      <c r="K582" s="10">
        <v>56.25</v>
      </c>
      <c r="L582" s="80" t="s">
        <v>18</v>
      </c>
      <c r="M582" s="78">
        <v>70013</v>
      </c>
      <c r="N582" s="80" t="s">
        <v>1565</v>
      </c>
    </row>
    <row r="583" spans="1:14" s="80" customFormat="1" x14ac:dyDescent="0.25">
      <c r="A583" s="78" t="s">
        <v>400</v>
      </c>
      <c r="B583" s="78">
        <v>70013</v>
      </c>
      <c r="C583" s="78" t="s">
        <v>401</v>
      </c>
      <c r="D583" s="85" t="s">
        <v>15</v>
      </c>
      <c r="E583" s="78"/>
      <c r="F583" s="78" t="s">
        <v>40</v>
      </c>
      <c r="G583" s="79"/>
      <c r="I583" s="80" t="s">
        <v>77</v>
      </c>
      <c r="J583" s="10">
        <v>10</v>
      </c>
      <c r="K583" s="10">
        <v>10</v>
      </c>
      <c r="L583" s="80" t="s">
        <v>18</v>
      </c>
      <c r="M583" s="78">
        <v>70013</v>
      </c>
      <c r="N583" s="80" t="s">
        <v>1565</v>
      </c>
    </row>
    <row r="584" spans="1:14" s="80" customFormat="1" x14ac:dyDescent="0.25">
      <c r="A584" s="78" t="s">
        <v>402</v>
      </c>
      <c r="B584" s="78">
        <v>69069</v>
      </c>
      <c r="C584" s="78" t="s">
        <v>403</v>
      </c>
      <c r="D584" s="78" t="s">
        <v>404</v>
      </c>
      <c r="E584" s="78"/>
      <c r="F584" s="78"/>
      <c r="G584" s="79"/>
      <c r="I584" s="80" t="s">
        <v>1564</v>
      </c>
      <c r="J584" s="10">
        <v>14</v>
      </c>
      <c r="K584" s="10">
        <v>14</v>
      </c>
      <c r="L584" s="80" t="s">
        <v>18</v>
      </c>
      <c r="M584" s="78">
        <v>69069</v>
      </c>
    </row>
    <row r="585" spans="1:14" s="80" customFormat="1" x14ac:dyDescent="0.25">
      <c r="A585" s="78" t="s">
        <v>405</v>
      </c>
      <c r="B585" s="78">
        <v>69139</v>
      </c>
      <c r="C585" s="78" t="s">
        <v>406</v>
      </c>
      <c r="D585" s="78" t="s">
        <v>404</v>
      </c>
      <c r="E585" s="78"/>
      <c r="F585" s="78" t="s">
        <v>59</v>
      </c>
      <c r="G585" s="79"/>
      <c r="I585" s="80" t="s">
        <v>74</v>
      </c>
      <c r="J585" s="10">
        <v>12</v>
      </c>
      <c r="K585" s="10">
        <v>12</v>
      </c>
      <c r="L585" s="80" t="s">
        <v>18</v>
      </c>
      <c r="M585" s="78">
        <v>69139</v>
      </c>
      <c r="N585" s="80" t="s">
        <v>1566</v>
      </c>
    </row>
    <row r="586" spans="1:14" s="80" customFormat="1" x14ac:dyDescent="0.25">
      <c r="A586" s="78" t="s">
        <v>405</v>
      </c>
      <c r="B586" s="78">
        <v>69139</v>
      </c>
      <c r="C586" s="78" t="s">
        <v>406</v>
      </c>
      <c r="D586" s="78" t="s">
        <v>404</v>
      </c>
      <c r="E586" s="78"/>
      <c r="F586" s="78" t="s">
        <v>125</v>
      </c>
      <c r="G586" s="79"/>
      <c r="I586" s="80" t="s">
        <v>74</v>
      </c>
      <c r="J586" s="10">
        <v>15</v>
      </c>
      <c r="K586" s="10">
        <v>15</v>
      </c>
      <c r="L586" s="80" t="s">
        <v>18</v>
      </c>
      <c r="M586" s="78">
        <v>69139</v>
      </c>
      <c r="N586" s="80" t="s">
        <v>1566</v>
      </c>
    </row>
    <row r="587" spans="1:14" s="80" customFormat="1" x14ac:dyDescent="0.25">
      <c r="A587" s="78" t="s">
        <v>407</v>
      </c>
      <c r="B587" s="78">
        <v>69027</v>
      </c>
      <c r="C587" s="78" t="s">
        <v>408</v>
      </c>
      <c r="D587" s="78" t="s">
        <v>404</v>
      </c>
      <c r="E587" s="78"/>
      <c r="F587" s="78" t="s">
        <v>121</v>
      </c>
      <c r="G587" s="79"/>
      <c r="I587" s="78" t="s">
        <v>71</v>
      </c>
      <c r="J587" s="10">
        <v>5</v>
      </c>
      <c r="K587" s="10">
        <v>5</v>
      </c>
      <c r="L587" s="80" t="s">
        <v>18</v>
      </c>
      <c r="M587" s="78">
        <v>69027</v>
      </c>
      <c r="N587" s="80" t="s">
        <v>1567</v>
      </c>
    </row>
    <row r="588" spans="1:14" s="80" customFormat="1" x14ac:dyDescent="0.25">
      <c r="A588" s="78" t="s">
        <v>407</v>
      </c>
      <c r="B588" s="78">
        <v>69027</v>
      </c>
      <c r="C588" s="78" t="s">
        <v>408</v>
      </c>
      <c r="D588" s="78" t="s">
        <v>404</v>
      </c>
      <c r="E588" s="78"/>
      <c r="F588" s="78" t="s">
        <v>123</v>
      </c>
      <c r="G588" s="79"/>
      <c r="I588" s="78" t="s">
        <v>71</v>
      </c>
      <c r="J588" s="10">
        <v>20</v>
      </c>
      <c r="K588" s="10">
        <v>20</v>
      </c>
      <c r="L588" s="80" t="s">
        <v>18</v>
      </c>
      <c r="M588" s="78">
        <v>69027</v>
      </c>
    </row>
    <row r="589" spans="1:14" s="80" customFormat="1" x14ac:dyDescent="0.25">
      <c r="A589" s="78" t="s">
        <v>407</v>
      </c>
      <c r="B589" s="78">
        <v>69027</v>
      </c>
      <c r="C589" s="78" t="s">
        <v>408</v>
      </c>
      <c r="D589" s="78" t="s">
        <v>404</v>
      </c>
      <c r="E589" s="78"/>
      <c r="F589" s="78" t="s">
        <v>122</v>
      </c>
      <c r="G589" s="79"/>
      <c r="I589" s="78" t="s">
        <v>71</v>
      </c>
      <c r="J589" s="10">
        <v>15</v>
      </c>
      <c r="K589" s="10">
        <v>15</v>
      </c>
      <c r="L589" s="80" t="s">
        <v>18</v>
      </c>
      <c r="M589" s="78">
        <v>69027</v>
      </c>
    </row>
    <row r="590" spans="1:14" s="87" customFormat="1" x14ac:dyDescent="0.25">
      <c r="A590" s="85" t="s">
        <v>409</v>
      </c>
      <c r="B590" s="85">
        <v>70649</v>
      </c>
      <c r="C590" s="85" t="s">
        <v>410</v>
      </c>
      <c r="D590" s="88" t="s">
        <v>404</v>
      </c>
      <c r="E590" s="85"/>
      <c r="F590" s="85"/>
      <c r="G590" s="86"/>
      <c r="I590" s="90" t="s">
        <v>1564</v>
      </c>
      <c r="J590" s="11"/>
      <c r="K590" s="11"/>
      <c r="L590" s="87" t="s">
        <v>18</v>
      </c>
      <c r="M590" s="85">
        <v>70649</v>
      </c>
    </row>
    <row r="591" spans="1:14" s="90" customFormat="1" x14ac:dyDescent="0.25">
      <c r="A591" s="88" t="s">
        <v>411</v>
      </c>
      <c r="B591" s="88">
        <v>70655</v>
      </c>
      <c r="C591" s="88" t="s">
        <v>412</v>
      </c>
      <c r="D591" s="88" t="s">
        <v>404</v>
      </c>
      <c r="E591" s="88"/>
      <c r="F591" s="88"/>
      <c r="G591" s="89"/>
      <c r="I591" s="90" t="s">
        <v>1564</v>
      </c>
      <c r="J591" s="19">
        <v>96</v>
      </c>
      <c r="K591" s="19">
        <v>0</v>
      </c>
      <c r="L591" s="90" t="s">
        <v>18</v>
      </c>
      <c r="M591" s="88">
        <v>70655</v>
      </c>
    </row>
    <row r="592" spans="1:14" s="80" customFormat="1" ht="18" customHeight="1" x14ac:dyDescent="0.25">
      <c r="A592" s="78" t="s">
        <v>413</v>
      </c>
      <c r="B592" s="78">
        <v>69702</v>
      </c>
      <c r="C592" s="78" t="s">
        <v>414</v>
      </c>
      <c r="D592" s="78" t="s">
        <v>415</v>
      </c>
      <c r="E592" s="78"/>
      <c r="F592" s="78" t="s">
        <v>59</v>
      </c>
      <c r="G592" s="79"/>
      <c r="I592" s="80" t="s">
        <v>74</v>
      </c>
      <c r="J592" s="10">
        <v>35</v>
      </c>
      <c r="K592" s="10">
        <v>35</v>
      </c>
      <c r="L592" s="80" t="s">
        <v>18</v>
      </c>
      <c r="M592" s="78">
        <v>69702</v>
      </c>
    </row>
    <row r="593" spans="1:14" s="80" customFormat="1" ht="18" customHeight="1" x14ac:dyDescent="0.25">
      <c r="A593" s="78" t="s">
        <v>413</v>
      </c>
      <c r="B593" s="78">
        <v>69702</v>
      </c>
      <c r="C593" s="78" t="s">
        <v>414</v>
      </c>
      <c r="D593" s="78" t="s">
        <v>415</v>
      </c>
      <c r="E593" s="78"/>
      <c r="F593" s="78" t="s">
        <v>121</v>
      </c>
      <c r="G593" s="79"/>
      <c r="I593" s="80" t="s">
        <v>71</v>
      </c>
      <c r="J593" s="10">
        <v>5</v>
      </c>
      <c r="K593" s="10">
        <v>5</v>
      </c>
      <c r="L593" s="80" t="s">
        <v>18</v>
      </c>
      <c r="M593" s="78">
        <v>69702</v>
      </c>
      <c r="N593" s="80" t="s">
        <v>1567</v>
      </c>
    </row>
    <row r="594" spans="1:14" s="80" customFormat="1" ht="18" customHeight="1" x14ac:dyDescent="0.25">
      <c r="A594" s="78" t="s">
        <v>413</v>
      </c>
      <c r="B594" s="78">
        <v>69702</v>
      </c>
      <c r="C594" s="78" t="s">
        <v>414</v>
      </c>
      <c r="D594" s="78" t="s">
        <v>415</v>
      </c>
      <c r="E594" s="78"/>
      <c r="F594" s="78" t="s">
        <v>123</v>
      </c>
      <c r="G594" s="79"/>
      <c r="I594" s="80" t="s">
        <v>71</v>
      </c>
      <c r="J594" s="10">
        <v>20</v>
      </c>
      <c r="K594" s="10">
        <v>20</v>
      </c>
      <c r="L594" s="80" t="s">
        <v>18</v>
      </c>
      <c r="M594" s="78">
        <v>69702</v>
      </c>
    </row>
    <row r="595" spans="1:14" s="80" customFormat="1" ht="18" customHeight="1" x14ac:dyDescent="0.25">
      <c r="A595" s="78" t="s">
        <v>413</v>
      </c>
      <c r="B595" s="78">
        <v>69702</v>
      </c>
      <c r="C595" s="78" t="s">
        <v>414</v>
      </c>
      <c r="D595" s="78" t="s">
        <v>415</v>
      </c>
      <c r="E595" s="78"/>
      <c r="F595" s="78" t="s">
        <v>122</v>
      </c>
      <c r="G595" s="79"/>
      <c r="I595" s="80" t="s">
        <v>71</v>
      </c>
      <c r="J595" s="10">
        <v>15</v>
      </c>
      <c r="K595" s="10">
        <v>15</v>
      </c>
      <c r="L595" s="80" t="s">
        <v>18</v>
      </c>
      <c r="M595" s="78">
        <v>69702</v>
      </c>
    </row>
    <row r="596" spans="1:14" s="80" customFormat="1" x14ac:dyDescent="0.25">
      <c r="A596" s="78" t="s">
        <v>416</v>
      </c>
      <c r="B596" s="78">
        <v>69643</v>
      </c>
      <c r="C596" s="78" t="s">
        <v>417</v>
      </c>
      <c r="D596" s="78" t="s">
        <v>415</v>
      </c>
      <c r="E596" s="78"/>
      <c r="F596" s="78" t="s">
        <v>59</v>
      </c>
      <c r="G596" s="79"/>
      <c r="I596" s="80" t="s">
        <v>74</v>
      </c>
      <c r="J596" s="10">
        <v>35</v>
      </c>
      <c r="K596" s="10">
        <v>35</v>
      </c>
      <c r="L596" s="80" t="s">
        <v>18</v>
      </c>
      <c r="M596" s="78">
        <v>69643</v>
      </c>
    </row>
    <row r="597" spans="1:14" s="80" customFormat="1" x14ac:dyDescent="0.25">
      <c r="A597" s="78" t="s">
        <v>416</v>
      </c>
      <c r="B597" s="78">
        <v>69643</v>
      </c>
      <c r="C597" s="78" t="s">
        <v>417</v>
      </c>
      <c r="D597" s="78" t="s">
        <v>415</v>
      </c>
      <c r="E597" s="78"/>
      <c r="F597" s="78" t="s">
        <v>121</v>
      </c>
      <c r="G597" s="79"/>
      <c r="I597" s="80" t="s">
        <v>71</v>
      </c>
      <c r="J597" s="10">
        <v>5</v>
      </c>
      <c r="K597" s="10">
        <v>5</v>
      </c>
      <c r="L597" s="80" t="s">
        <v>18</v>
      </c>
      <c r="M597" s="78">
        <v>69643</v>
      </c>
      <c r="N597" s="80" t="s">
        <v>1567</v>
      </c>
    </row>
    <row r="598" spans="1:14" s="80" customFormat="1" x14ac:dyDescent="0.25">
      <c r="A598" s="78" t="s">
        <v>416</v>
      </c>
      <c r="B598" s="78">
        <v>69643</v>
      </c>
      <c r="C598" s="78" t="s">
        <v>417</v>
      </c>
      <c r="D598" s="78" t="s">
        <v>415</v>
      </c>
      <c r="E598" s="78"/>
      <c r="F598" s="78" t="s">
        <v>123</v>
      </c>
      <c r="G598" s="79"/>
      <c r="I598" s="80" t="s">
        <v>71</v>
      </c>
      <c r="J598" s="10">
        <v>20</v>
      </c>
      <c r="K598" s="10">
        <v>15</v>
      </c>
      <c r="L598" s="80" t="s">
        <v>18</v>
      </c>
      <c r="M598" s="78">
        <v>69643</v>
      </c>
    </row>
    <row r="599" spans="1:14" s="80" customFormat="1" x14ac:dyDescent="0.25">
      <c r="A599" s="78" t="s">
        <v>416</v>
      </c>
      <c r="B599" s="78">
        <v>69643</v>
      </c>
      <c r="C599" s="78" t="s">
        <v>417</v>
      </c>
      <c r="D599" s="78" t="s">
        <v>415</v>
      </c>
      <c r="E599" s="78"/>
      <c r="F599" s="78" t="s">
        <v>122</v>
      </c>
      <c r="G599" s="79"/>
      <c r="I599" s="80" t="s">
        <v>71</v>
      </c>
      <c r="J599" s="10">
        <v>15</v>
      </c>
      <c r="K599" s="10">
        <v>15</v>
      </c>
      <c r="L599" s="80" t="s">
        <v>18</v>
      </c>
      <c r="M599" s="78">
        <v>69643</v>
      </c>
    </row>
    <row r="600" spans="1:14" s="80" customFormat="1" x14ac:dyDescent="0.25">
      <c r="A600" s="78" t="s">
        <v>418</v>
      </c>
      <c r="B600" s="78">
        <v>69539</v>
      </c>
      <c r="C600" s="78" t="s">
        <v>419</v>
      </c>
      <c r="D600" s="78" t="s">
        <v>415</v>
      </c>
      <c r="E600" s="78"/>
      <c r="F600" s="78" t="s">
        <v>40</v>
      </c>
      <c r="G600" s="79"/>
      <c r="I600" s="80" t="s">
        <v>77</v>
      </c>
      <c r="J600" s="10">
        <v>10</v>
      </c>
      <c r="K600" s="10">
        <v>10</v>
      </c>
      <c r="L600" s="80" t="s">
        <v>18</v>
      </c>
      <c r="M600" s="78">
        <v>69539</v>
      </c>
      <c r="N600" s="80" t="s">
        <v>1568</v>
      </c>
    </row>
    <row r="601" spans="1:14" s="80" customFormat="1" x14ac:dyDescent="0.25">
      <c r="A601" s="78" t="s">
        <v>418</v>
      </c>
      <c r="B601" s="78">
        <v>69539</v>
      </c>
      <c r="C601" s="78" t="s">
        <v>419</v>
      </c>
      <c r="D601" s="78" t="s">
        <v>415</v>
      </c>
      <c r="E601" s="78"/>
      <c r="F601" s="78" t="s">
        <v>125</v>
      </c>
      <c r="G601" s="79"/>
      <c r="I601" s="80" t="s">
        <v>77</v>
      </c>
      <c r="J601" s="10">
        <v>20</v>
      </c>
      <c r="K601" s="10">
        <v>20</v>
      </c>
      <c r="L601" s="80" t="s">
        <v>18</v>
      </c>
      <c r="M601" s="78">
        <v>69539</v>
      </c>
      <c r="N601" s="80" t="s">
        <v>1568</v>
      </c>
    </row>
    <row r="602" spans="1:14" s="80" customFormat="1" x14ac:dyDescent="0.25">
      <c r="A602" s="78" t="s">
        <v>420</v>
      </c>
      <c r="B602" s="78">
        <v>69655</v>
      </c>
      <c r="C602" s="78" t="s">
        <v>421</v>
      </c>
      <c r="D602" s="78" t="s">
        <v>415</v>
      </c>
      <c r="E602" s="78"/>
      <c r="F602" s="78" t="s">
        <v>121</v>
      </c>
      <c r="G602" s="79"/>
      <c r="I602" s="80" t="s">
        <v>71</v>
      </c>
      <c r="J602" s="10">
        <v>5</v>
      </c>
      <c r="K602" s="10">
        <v>5</v>
      </c>
      <c r="L602" s="80" t="s">
        <v>18</v>
      </c>
      <c r="M602" s="78">
        <v>69655</v>
      </c>
      <c r="N602" s="80" t="s">
        <v>1567</v>
      </c>
    </row>
    <row r="603" spans="1:14" s="80" customFormat="1" x14ac:dyDescent="0.25">
      <c r="A603" s="78" t="s">
        <v>420</v>
      </c>
      <c r="B603" s="78">
        <v>69655</v>
      </c>
      <c r="C603" s="78" t="s">
        <v>421</v>
      </c>
      <c r="D603" s="78" t="s">
        <v>415</v>
      </c>
      <c r="E603" s="78"/>
      <c r="F603" s="78" t="s">
        <v>122</v>
      </c>
      <c r="G603" s="79"/>
      <c r="I603" s="80" t="s">
        <v>71</v>
      </c>
      <c r="J603" s="10">
        <v>15</v>
      </c>
      <c r="K603" s="10">
        <v>15</v>
      </c>
      <c r="L603" s="80" t="s">
        <v>18</v>
      </c>
      <c r="M603" s="78">
        <v>69655</v>
      </c>
    </row>
    <row r="604" spans="1:14" s="80" customFormat="1" x14ac:dyDescent="0.25">
      <c r="A604" s="78" t="s">
        <v>422</v>
      </c>
      <c r="B604" s="78">
        <v>74663</v>
      </c>
      <c r="C604" s="78" t="s">
        <v>423</v>
      </c>
      <c r="D604" s="78" t="s">
        <v>415</v>
      </c>
      <c r="E604" s="78"/>
      <c r="F604" s="78"/>
      <c r="G604" s="79"/>
      <c r="I604" s="80" t="s">
        <v>71</v>
      </c>
      <c r="J604" s="10">
        <v>20</v>
      </c>
      <c r="K604" s="10">
        <v>20</v>
      </c>
      <c r="L604" s="80" t="s">
        <v>18</v>
      </c>
      <c r="M604" s="78">
        <v>74663</v>
      </c>
    </row>
    <row r="605" spans="1:14" s="80" customFormat="1" x14ac:dyDescent="0.25">
      <c r="A605" s="78" t="s">
        <v>424</v>
      </c>
      <c r="B605" s="78">
        <v>69594</v>
      </c>
      <c r="C605" s="78" t="s">
        <v>425</v>
      </c>
      <c r="D605" s="78" t="s">
        <v>415</v>
      </c>
      <c r="E605" s="78"/>
      <c r="F605" s="78"/>
      <c r="G605" s="79"/>
      <c r="I605" s="80" t="s">
        <v>1564</v>
      </c>
      <c r="J605" s="10"/>
      <c r="K605" s="10"/>
      <c r="L605" s="80" t="s">
        <v>18</v>
      </c>
      <c r="M605" s="78">
        <v>69594</v>
      </c>
    </row>
    <row r="606" spans="1:14" s="87" customFormat="1" x14ac:dyDescent="0.25">
      <c r="A606" s="85" t="s">
        <v>426</v>
      </c>
      <c r="B606" s="85">
        <v>87358</v>
      </c>
      <c r="C606" s="85" t="s">
        <v>427</v>
      </c>
      <c r="D606" s="85" t="s">
        <v>415</v>
      </c>
      <c r="E606" s="85"/>
      <c r="F606" s="85"/>
      <c r="G606" s="86"/>
      <c r="I606" s="80" t="s">
        <v>1564</v>
      </c>
      <c r="J606" s="11"/>
      <c r="K606" s="11"/>
      <c r="L606" s="87" t="s">
        <v>18</v>
      </c>
      <c r="M606" s="85">
        <v>87358</v>
      </c>
    </row>
    <row r="607" spans="1:14" s="87" customFormat="1" x14ac:dyDescent="0.25">
      <c r="A607" s="85" t="s">
        <v>428</v>
      </c>
      <c r="B607" s="85">
        <v>70635</v>
      </c>
      <c r="C607" s="85" t="s">
        <v>429</v>
      </c>
      <c r="D607" s="85" t="s">
        <v>415</v>
      </c>
      <c r="E607" s="85"/>
      <c r="F607" s="85"/>
      <c r="G607" s="86"/>
      <c r="I607" s="80" t="s">
        <v>1564</v>
      </c>
      <c r="J607" s="11"/>
      <c r="K607" s="11"/>
      <c r="L607" s="87" t="s">
        <v>18</v>
      </c>
      <c r="M607" s="85">
        <v>70635</v>
      </c>
    </row>
    <row r="608" spans="1:14" s="80" customFormat="1" x14ac:dyDescent="0.25">
      <c r="A608" s="78" t="s">
        <v>430</v>
      </c>
      <c r="B608" s="78">
        <v>69683</v>
      </c>
      <c r="C608" s="78" t="s">
        <v>431</v>
      </c>
      <c r="D608" s="78" t="s">
        <v>415</v>
      </c>
      <c r="E608" s="78"/>
      <c r="F608" s="78" t="s">
        <v>40</v>
      </c>
      <c r="G608" s="79"/>
      <c r="I608" s="80" t="s">
        <v>77</v>
      </c>
      <c r="J608" s="10">
        <v>37</v>
      </c>
      <c r="K608" s="10">
        <v>37</v>
      </c>
      <c r="L608" s="80" t="s">
        <v>18</v>
      </c>
      <c r="M608" s="78">
        <v>69683</v>
      </c>
      <c r="N608" s="80" t="s">
        <v>1568</v>
      </c>
    </row>
    <row r="609" spans="1:16" s="80" customFormat="1" x14ac:dyDescent="0.25">
      <c r="A609" s="78" t="s">
        <v>430</v>
      </c>
      <c r="B609" s="78">
        <v>69683</v>
      </c>
      <c r="C609" s="78" t="s">
        <v>431</v>
      </c>
      <c r="D609" s="78" t="s">
        <v>415</v>
      </c>
      <c r="E609" s="78"/>
      <c r="F609" s="78" t="s">
        <v>125</v>
      </c>
      <c r="G609" s="79"/>
      <c r="I609" s="80" t="s">
        <v>77</v>
      </c>
      <c r="J609" s="10">
        <v>20</v>
      </c>
      <c r="K609" s="10">
        <v>20</v>
      </c>
      <c r="L609" s="80" t="s">
        <v>18</v>
      </c>
      <c r="M609" s="78">
        <v>69683</v>
      </c>
      <c r="N609" s="80" t="s">
        <v>1568</v>
      </c>
    </row>
    <row r="610" spans="1:16" s="80" customFormat="1" x14ac:dyDescent="0.25">
      <c r="A610" s="78" t="s">
        <v>432</v>
      </c>
      <c r="B610" s="78">
        <v>69709</v>
      </c>
      <c r="C610" s="78" t="s">
        <v>433</v>
      </c>
      <c r="D610" s="78" t="s">
        <v>415</v>
      </c>
      <c r="E610" s="78"/>
      <c r="F610" s="78" t="s">
        <v>111</v>
      </c>
      <c r="G610" s="79"/>
      <c r="I610" s="80" t="s">
        <v>1564</v>
      </c>
      <c r="J610" s="10"/>
      <c r="K610" s="10"/>
      <c r="L610" s="80" t="s">
        <v>18</v>
      </c>
      <c r="M610" s="78">
        <v>69709</v>
      </c>
    </row>
    <row r="611" spans="1:16" s="80" customFormat="1" x14ac:dyDescent="0.25">
      <c r="A611" s="78" t="s">
        <v>432</v>
      </c>
      <c r="B611" s="78">
        <v>69709</v>
      </c>
      <c r="C611" s="78" t="s">
        <v>433</v>
      </c>
      <c r="D611" s="78" t="s">
        <v>415</v>
      </c>
      <c r="E611" s="78"/>
      <c r="F611" s="78" t="s">
        <v>59</v>
      </c>
      <c r="G611" s="79"/>
      <c r="I611" s="80" t="s">
        <v>74</v>
      </c>
      <c r="J611" s="10">
        <v>35</v>
      </c>
      <c r="K611" s="10">
        <v>35</v>
      </c>
      <c r="L611" s="80" t="s">
        <v>18</v>
      </c>
      <c r="M611" s="78">
        <v>69709</v>
      </c>
    </row>
    <row r="612" spans="1:16" s="80" customFormat="1" x14ac:dyDescent="0.25">
      <c r="A612" s="78" t="s">
        <v>444</v>
      </c>
      <c r="B612" s="78">
        <v>69659</v>
      </c>
      <c r="C612" s="78" t="s">
        <v>445</v>
      </c>
      <c r="D612" s="78" t="s">
        <v>415</v>
      </c>
      <c r="E612" s="78"/>
      <c r="F612" s="78" t="s">
        <v>124</v>
      </c>
      <c r="G612" s="79"/>
      <c r="I612" s="80" t="s">
        <v>74</v>
      </c>
      <c r="J612" s="10">
        <v>16</v>
      </c>
      <c r="K612" s="10">
        <v>16</v>
      </c>
      <c r="L612" s="80" t="s">
        <v>18</v>
      </c>
      <c r="M612" s="78">
        <v>69659</v>
      </c>
    </row>
    <row r="613" spans="1:16" s="80" customFormat="1" x14ac:dyDescent="0.25">
      <c r="A613" s="78" t="s">
        <v>448</v>
      </c>
      <c r="B613" s="78">
        <v>74665</v>
      </c>
      <c r="C613" s="78" t="s">
        <v>449</v>
      </c>
      <c r="D613" s="78" t="s">
        <v>415</v>
      </c>
      <c r="E613" s="78"/>
      <c r="F613" s="78" t="s">
        <v>124</v>
      </c>
      <c r="G613" s="79"/>
      <c r="I613" s="80" t="s">
        <v>74</v>
      </c>
      <c r="J613" s="10">
        <v>16</v>
      </c>
      <c r="K613" s="10">
        <v>16</v>
      </c>
      <c r="L613" s="80" t="s">
        <v>18</v>
      </c>
      <c r="M613" s="78">
        <v>74665</v>
      </c>
    </row>
    <row r="614" spans="1:16" s="80" customFormat="1" x14ac:dyDescent="0.25">
      <c r="A614" s="78" t="s">
        <v>452</v>
      </c>
      <c r="B614" s="78">
        <v>70617</v>
      </c>
      <c r="C614" s="78" t="s">
        <v>453</v>
      </c>
      <c r="D614" s="78" t="s">
        <v>415</v>
      </c>
      <c r="E614" s="78"/>
      <c r="F614" s="78" t="s">
        <v>124</v>
      </c>
      <c r="G614" s="79"/>
      <c r="I614" s="80" t="s">
        <v>74</v>
      </c>
      <c r="J614" s="10">
        <v>16</v>
      </c>
      <c r="K614" s="10">
        <v>16</v>
      </c>
      <c r="L614" s="80" t="s">
        <v>18</v>
      </c>
      <c r="M614" s="78">
        <v>70617</v>
      </c>
    </row>
    <row r="615" spans="1:16" s="80" customFormat="1" x14ac:dyDescent="0.25">
      <c r="A615" s="78" t="s">
        <v>436</v>
      </c>
      <c r="B615" s="78">
        <v>69540</v>
      </c>
      <c r="C615" s="78" t="s">
        <v>437</v>
      </c>
      <c r="D615" s="78" t="s">
        <v>415</v>
      </c>
      <c r="E615" s="78"/>
      <c r="F615" s="78" t="s">
        <v>125</v>
      </c>
      <c r="G615" s="79"/>
      <c r="I615" s="80" t="s">
        <v>77</v>
      </c>
      <c r="J615" s="10">
        <v>20</v>
      </c>
      <c r="K615" s="10">
        <v>20</v>
      </c>
      <c r="L615" s="80" t="s">
        <v>18</v>
      </c>
      <c r="M615" s="78">
        <v>69540</v>
      </c>
    </row>
    <row r="616" spans="1:16" s="80" customFormat="1" x14ac:dyDescent="0.25">
      <c r="A616" s="78" t="s">
        <v>442</v>
      </c>
      <c r="B616" s="78">
        <v>69708</v>
      </c>
      <c r="C616" s="78" t="s">
        <v>443</v>
      </c>
      <c r="D616" s="78" t="s">
        <v>415</v>
      </c>
      <c r="E616" s="78"/>
      <c r="F616" s="78" t="s">
        <v>125</v>
      </c>
      <c r="G616" s="79"/>
      <c r="I616" s="80" t="s">
        <v>77</v>
      </c>
      <c r="J616" s="10">
        <v>20</v>
      </c>
      <c r="K616" s="10">
        <v>20</v>
      </c>
      <c r="L616" s="80" t="s">
        <v>18</v>
      </c>
      <c r="M616" s="78">
        <v>69708</v>
      </c>
    </row>
    <row r="617" spans="1:16" s="80" customFormat="1" x14ac:dyDescent="0.25">
      <c r="A617" s="78" t="s">
        <v>454</v>
      </c>
      <c r="B617" s="78">
        <v>69652</v>
      </c>
      <c r="C617" s="78" t="s">
        <v>455</v>
      </c>
      <c r="D617" s="78" t="s">
        <v>415</v>
      </c>
      <c r="E617" s="78"/>
      <c r="F617" s="78" t="s">
        <v>125</v>
      </c>
      <c r="G617" s="79"/>
      <c r="I617" s="80" t="s">
        <v>77</v>
      </c>
      <c r="J617" s="10">
        <v>20</v>
      </c>
      <c r="K617" s="10">
        <v>20</v>
      </c>
      <c r="L617" s="80" t="s">
        <v>18</v>
      </c>
      <c r="M617" s="78">
        <v>69652</v>
      </c>
    </row>
    <row r="618" spans="1:16" s="80" customFormat="1" x14ac:dyDescent="0.25">
      <c r="A618" s="78" t="s">
        <v>434</v>
      </c>
      <c r="B618" s="78">
        <v>69623</v>
      </c>
      <c r="C618" s="78" t="s">
        <v>435</v>
      </c>
      <c r="D618" s="78" t="s">
        <v>415</v>
      </c>
      <c r="E618" s="78"/>
      <c r="F618" s="78" t="s">
        <v>59</v>
      </c>
      <c r="G618" s="79"/>
      <c r="I618" s="80" t="s">
        <v>74</v>
      </c>
      <c r="J618" s="10">
        <v>12</v>
      </c>
      <c r="K618" s="10">
        <v>12</v>
      </c>
      <c r="L618" s="80" t="s">
        <v>18</v>
      </c>
      <c r="M618" s="78">
        <v>69623</v>
      </c>
      <c r="N618" s="80" t="s">
        <v>1566</v>
      </c>
    </row>
    <row r="619" spans="1:16" s="80" customFormat="1" x14ac:dyDescent="0.25">
      <c r="A619" s="78" t="s">
        <v>444</v>
      </c>
      <c r="B619" s="78">
        <v>69659</v>
      </c>
      <c r="C619" s="78" t="s">
        <v>445</v>
      </c>
      <c r="D619" s="78" t="s">
        <v>415</v>
      </c>
      <c r="E619" s="78"/>
      <c r="F619" s="78" t="s">
        <v>59</v>
      </c>
      <c r="G619" s="79"/>
      <c r="I619" s="80" t="s">
        <v>74</v>
      </c>
      <c r="J619" s="10">
        <v>12</v>
      </c>
      <c r="K619" s="10">
        <v>12</v>
      </c>
      <c r="L619" s="80" t="s">
        <v>18</v>
      </c>
      <c r="M619" s="78">
        <v>69659</v>
      </c>
      <c r="N619" s="80" t="s">
        <v>1566</v>
      </c>
    </row>
    <row r="620" spans="1:16" s="80" customFormat="1" x14ac:dyDescent="0.25">
      <c r="A620" s="78" t="s">
        <v>452</v>
      </c>
      <c r="B620" s="78">
        <v>70617</v>
      </c>
      <c r="C620" s="78" t="s">
        <v>453</v>
      </c>
      <c r="D620" s="78" t="s">
        <v>415</v>
      </c>
      <c r="E620" s="78"/>
      <c r="F620" s="78" t="s">
        <v>59</v>
      </c>
      <c r="G620" s="79"/>
      <c r="I620" s="80" t="s">
        <v>74</v>
      </c>
      <c r="J620" s="10">
        <v>12</v>
      </c>
      <c r="K620" s="10">
        <v>12</v>
      </c>
      <c r="L620" s="80" t="s">
        <v>18</v>
      </c>
      <c r="M620" s="78">
        <v>70617</v>
      </c>
      <c r="N620" s="80" t="s">
        <v>1566</v>
      </c>
    </row>
    <row r="621" spans="1:16" s="80" customFormat="1" x14ac:dyDescent="0.25">
      <c r="A621" s="78" t="s">
        <v>436</v>
      </c>
      <c r="B621" s="78">
        <v>69540</v>
      </c>
      <c r="C621" s="78" t="s">
        <v>437</v>
      </c>
      <c r="D621" s="78" t="s">
        <v>415</v>
      </c>
      <c r="E621" s="78"/>
      <c r="F621" s="78" t="s">
        <v>40</v>
      </c>
      <c r="G621" s="79"/>
      <c r="I621" s="80" t="s">
        <v>77</v>
      </c>
      <c r="J621" s="10">
        <v>10</v>
      </c>
      <c r="K621" s="10">
        <v>10</v>
      </c>
      <c r="L621" s="80" t="s">
        <v>18</v>
      </c>
      <c r="M621" s="78">
        <v>69540</v>
      </c>
      <c r="N621" s="80" t="s">
        <v>1568</v>
      </c>
    </row>
    <row r="622" spans="1:16" s="80" customFormat="1" x14ac:dyDescent="0.25">
      <c r="A622" s="78" t="s">
        <v>442</v>
      </c>
      <c r="B622" s="78">
        <v>69708</v>
      </c>
      <c r="C622" s="78" t="s">
        <v>443</v>
      </c>
      <c r="D622" s="78" t="s">
        <v>415</v>
      </c>
      <c r="E622" s="78"/>
      <c r="F622" s="78" t="s">
        <v>40</v>
      </c>
      <c r="G622" s="79"/>
      <c r="I622" s="80" t="s">
        <v>77</v>
      </c>
      <c r="J622" s="10">
        <v>10</v>
      </c>
      <c r="K622" s="10">
        <v>10</v>
      </c>
      <c r="L622" s="80" t="s">
        <v>18</v>
      </c>
      <c r="M622" s="78">
        <v>69708</v>
      </c>
      <c r="N622" s="80" t="s">
        <v>1568</v>
      </c>
    </row>
    <row r="623" spans="1:16" s="80" customFormat="1" x14ac:dyDescent="0.25">
      <c r="A623" s="78" t="s">
        <v>454</v>
      </c>
      <c r="B623" s="78">
        <v>69652</v>
      </c>
      <c r="C623" s="78" t="s">
        <v>455</v>
      </c>
      <c r="D623" s="78" t="s">
        <v>415</v>
      </c>
      <c r="E623" s="78"/>
      <c r="F623" s="78" t="s">
        <v>40</v>
      </c>
      <c r="G623" s="79"/>
      <c r="I623" s="80" t="s">
        <v>77</v>
      </c>
      <c r="J623" s="10">
        <v>10</v>
      </c>
      <c r="K623" s="10">
        <v>10</v>
      </c>
      <c r="L623" s="80" t="s">
        <v>18</v>
      </c>
      <c r="M623" s="78">
        <v>69652</v>
      </c>
      <c r="N623" s="80" t="s">
        <v>1568</v>
      </c>
    </row>
    <row r="624" spans="1:16" s="90" customFormat="1" x14ac:dyDescent="0.25">
      <c r="A624" s="78" t="s">
        <v>446</v>
      </c>
      <c r="B624" s="78">
        <v>69628</v>
      </c>
      <c r="C624" s="78" t="s">
        <v>447</v>
      </c>
      <c r="D624" s="78" t="s">
        <v>415</v>
      </c>
      <c r="E624" s="78"/>
      <c r="F624" s="78" t="s">
        <v>121</v>
      </c>
      <c r="G624" s="79"/>
      <c r="H624" s="80"/>
      <c r="I624" s="80" t="s">
        <v>71</v>
      </c>
      <c r="J624" s="10">
        <v>5</v>
      </c>
      <c r="K624" s="10">
        <v>5</v>
      </c>
      <c r="L624" s="80" t="s">
        <v>18</v>
      </c>
      <c r="M624" s="78">
        <v>69628</v>
      </c>
      <c r="N624" s="80" t="s">
        <v>1567</v>
      </c>
      <c r="O624" s="80"/>
      <c r="P624" s="80"/>
    </row>
    <row r="625" spans="1:16" s="80" customFormat="1" x14ac:dyDescent="0.25">
      <c r="A625" s="78" t="s">
        <v>446</v>
      </c>
      <c r="B625" s="78">
        <v>69628</v>
      </c>
      <c r="C625" s="78" t="s">
        <v>447</v>
      </c>
      <c r="D625" s="78" t="s">
        <v>415</v>
      </c>
      <c r="E625" s="78"/>
      <c r="F625" s="78" t="s">
        <v>123</v>
      </c>
      <c r="G625" s="79"/>
      <c r="I625" s="80" t="s">
        <v>71</v>
      </c>
      <c r="J625" s="10">
        <v>20</v>
      </c>
      <c r="K625" s="10">
        <v>20</v>
      </c>
      <c r="L625" s="80" t="s">
        <v>18</v>
      </c>
      <c r="M625" s="78">
        <v>69628</v>
      </c>
    </row>
    <row r="626" spans="1:16" s="80" customFormat="1" x14ac:dyDescent="0.25">
      <c r="A626" s="78" t="s">
        <v>438</v>
      </c>
      <c r="B626" s="78">
        <v>69640</v>
      </c>
      <c r="C626" s="78" t="s">
        <v>439</v>
      </c>
      <c r="D626" s="78" t="s">
        <v>415</v>
      </c>
      <c r="E626" s="78"/>
      <c r="F626" s="78"/>
      <c r="G626" s="79"/>
      <c r="I626" s="80" t="s">
        <v>1564</v>
      </c>
      <c r="J626" s="10"/>
      <c r="K626" s="10"/>
      <c r="L626" s="80" t="s">
        <v>18</v>
      </c>
      <c r="M626" s="78">
        <v>69640</v>
      </c>
    </row>
    <row r="627" spans="1:16" s="80" customFormat="1" x14ac:dyDescent="0.25">
      <c r="A627" s="78" t="s">
        <v>440</v>
      </c>
      <c r="B627" s="78">
        <v>87355</v>
      </c>
      <c r="C627" s="78" t="s">
        <v>441</v>
      </c>
      <c r="D627" s="78" t="s">
        <v>415</v>
      </c>
      <c r="E627" s="78"/>
      <c r="F627" s="78"/>
      <c r="G627" s="79"/>
      <c r="I627" s="80" t="s">
        <v>1564</v>
      </c>
      <c r="J627" s="10"/>
      <c r="K627" s="10"/>
      <c r="L627" s="80" t="s">
        <v>18</v>
      </c>
      <c r="M627" s="78">
        <v>87355</v>
      </c>
    </row>
    <row r="628" spans="1:16" s="80" customFormat="1" x14ac:dyDescent="0.25">
      <c r="A628" s="88" t="s">
        <v>450</v>
      </c>
      <c r="B628" s="88">
        <v>87354</v>
      </c>
      <c r="C628" s="88" t="s">
        <v>451</v>
      </c>
      <c r="D628" s="88" t="s">
        <v>415</v>
      </c>
      <c r="E628" s="88"/>
      <c r="F628" s="88"/>
      <c r="G628" s="89"/>
      <c r="H628" s="90"/>
      <c r="I628" s="90" t="s">
        <v>1564</v>
      </c>
      <c r="J628" s="19"/>
      <c r="K628" s="19"/>
      <c r="L628" s="90" t="s">
        <v>18</v>
      </c>
      <c r="M628" s="88">
        <v>87354</v>
      </c>
      <c r="N628" s="90"/>
      <c r="O628" s="90"/>
      <c r="P628" s="90"/>
    </row>
    <row r="629" spans="1:16" s="80" customFormat="1" x14ac:dyDescent="0.25">
      <c r="A629" s="78" t="s">
        <v>456</v>
      </c>
      <c r="B629" s="78">
        <v>71750</v>
      </c>
      <c r="C629" s="78" t="s">
        <v>457</v>
      </c>
      <c r="D629" s="78" t="s">
        <v>415</v>
      </c>
      <c r="E629" s="78"/>
      <c r="F629" s="78"/>
      <c r="G629" s="79"/>
      <c r="I629" s="80" t="s">
        <v>1564</v>
      </c>
      <c r="J629" s="10"/>
      <c r="K629" s="10"/>
      <c r="L629" s="80" t="s">
        <v>18</v>
      </c>
      <c r="M629" s="78">
        <v>71750</v>
      </c>
    </row>
    <row r="630" spans="1:16" s="80" customFormat="1" x14ac:dyDescent="0.25">
      <c r="A630" s="78" t="s">
        <v>458</v>
      </c>
      <c r="B630" s="78">
        <v>69703</v>
      </c>
      <c r="C630" s="78" t="s">
        <v>459</v>
      </c>
      <c r="D630" s="78" t="s">
        <v>415</v>
      </c>
      <c r="E630" s="78"/>
      <c r="F630" s="78"/>
      <c r="G630" s="79"/>
      <c r="I630" s="80" t="s">
        <v>1564</v>
      </c>
      <c r="J630" s="10"/>
      <c r="K630" s="10"/>
      <c r="L630" s="80" t="s">
        <v>18</v>
      </c>
      <c r="M630" s="78">
        <v>69703</v>
      </c>
    </row>
    <row r="631" spans="1:16" s="80" customFormat="1" x14ac:dyDescent="0.25">
      <c r="A631" s="78" t="s">
        <v>460</v>
      </c>
      <c r="B631" s="78">
        <v>379816</v>
      </c>
      <c r="C631" s="78" t="s">
        <v>461</v>
      </c>
      <c r="D631" s="78" t="s">
        <v>415</v>
      </c>
      <c r="E631" s="78"/>
      <c r="F631" s="78"/>
      <c r="G631" s="79"/>
      <c r="I631" s="80" t="s">
        <v>1564</v>
      </c>
      <c r="J631" s="10"/>
      <c r="K631" s="10"/>
      <c r="L631" s="80" t="s">
        <v>18</v>
      </c>
      <c r="M631" s="78">
        <v>379816</v>
      </c>
    </row>
    <row r="632" spans="1:16" s="80" customFormat="1" x14ac:dyDescent="0.25">
      <c r="A632" s="78" t="s">
        <v>462</v>
      </c>
      <c r="B632" s="78">
        <v>370504</v>
      </c>
      <c r="C632" s="78" t="s">
        <v>463</v>
      </c>
      <c r="D632" s="78" t="s">
        <v>415</v>
      </c>
      <c r="E632" s="78"/>
      <c r="F632" s="78"/>
      <c r="G632" s="79"/>
      <c r="I632" s="80" t="s">
        <v>1564</v>
      </c>
      <c r="J632" s="10"/>
      <c r="K632" s="10"/>
      <c r="L632" s="80" t="s">
        <v>18</v>
      </c>
      <c r="M632" s="78">
        <v>370504</v>
      </c>
    </row>
    <row r="633" spans="1:16" s="80" customFormat="1" x14ac:dyDescent="0.25">
      <c r="A633" s="78" t="s">
        <v>464</v>
      </c>
      <c r="B633" s="78">
        <v>372452</v>
      </c>
      <c r="C633" s="78" t="s">
        <v>465</v>
      </c>
      <c r="D633" s="78" t="s">
        <v>415</v>
      </c>
      <c r="E633" s="78"/>
      <c r="F633" s="78"/>
      <c r="G633" s="79"/>
      <c r="I633" s="80" t="s">
        <v>1564</v>
      </c>
      <c r="J633" s="10"/>
      <c r="K633" s="10"/>
      <c r="L633" s="80" t="s">
        <v>18</v>
      </c>
      <c r="M633" s="78">
        <v>372452</v>
      </c>
    </row>
    <row r="634" spans="1:16" s="80" customFormat="1" x14ac:dyDescent="0.25">
      <c r="A634" s="78" t="s">
        <v>466</v>
      </c>
      <c r="B634" s="78">
        <v>372453</v>
      </c>
      <c r="C634" s="78" t="s">
        <v>467</v>
      </c>
      <c r="D634" s="78" t="s">
        <v>415</v>
      </c>
      <c r="E634" s="78"/>
      <c r="F634" s="78"/>
      <c r="G634" s="79"/>
      <c r="I634" s="80" t="s">
        <v>1564</v>
      </c>
      <c r="J634" s="10"/>
      <c r="K634" s="10"/>
      <c r="L634" s="80" t="s">
        <v>18</v>
      </c>
      <c r="M634" s="78">
        <v>372453</v>
      </c>
    </row>
    <row r="635" spans="1:16" s="80" customFormat="1" x14ac:dyDescent="0.25">
      <c r="A635" s="78" t="s">
        <v>468</v>
      </c>
      <c r="B635" s="78">
        <v>372454</v>
      </c>
      <c r="C635" s="78" t="s">
        <v>469</v>
      </c>
      <c r="D635" s="78" t="s">
        <v>415</v>
      </c>
      <c r="E635" s="78"/>
      <c r="F635" s="78"/>
      <c r="G635" s="79"/>
      <c r="I635" s="80" t="s">
        <v>1564</v>
      </c>
      <c r="J635" s="10"/>
      <c r="K635" s="10"/>
      <c r="L635" s="80" t="s">
        <v>18</v>
      </c>
      <c r="M635" s="78">
        <v>372454</v>
      </c>
    </row>
    <row r="636" spans="1:16" x14ac:dyDescent="0.25">
      <c r="A636" s="7"/>
      <c r="B636" s="7"/>
      <c r="C636" s="7"/>
      <c r="D636" s="7"/>
      <c r="E636" s="7"/>
      <c r="F636" s="7"/>
      <c r="M636" s="7"/>
    </row>
    <row r="637" spans="1:16" s="80" customFormat="1" x14ac:dyDescent="0.25">
      <c r="A637" s="78" t="s">
        <v>470</v>
      </c>
      <c r="B637" s="78">
        <v>70645</v>
      </c>
      <c r="C637" s="78" t="s">
        <v>471</v>
      </c>
      <c r="D637" s="78" t="s">
        <v>15</v>
      </c>
      <c r="E637" s="78"/>
      <c r="F637" s="78"/>
      <c r="G637" s="79"/>
      <c r="I637" s="80" t="s">
        <v>472</v>
      </c>
      <c r="J637" s="10">
        <v>67.27</v>
      </c>
      <c r="K637" s="10">
        <v>40.909999999999997</v>
      </c>
      <c r="L637" s="80" t="s">
        <v>18</v>
      </c>
      <c r="M637" s="78">
        <v>70645</v>
      </c>
    </row>
    <row r="638" spans="1:16" s="87" customFormat="1" x14ac:dyDescent="0.25">
      <c r="A638" s="85" t="s">
        <v>36</v>
      </c>
      <c r="B638" s="85">
        <v>70643</v>
      </c>
      <c r="C638" s="85" t="s">
        <v>37</v>
      </c>
      <c r="D638" s="85" t="s">
        <v>15</v>
      </c>
      <c r="E638" s="85"/>
      <c r="F638" s="85"/>
      <c r="G638" s="86"/>
      <c r="I638" s="80" t="s">
        <v>472</v>
      </c>
      <c r="J638" s="11">
        <v>67.27</v>
      </c>
      <c r="K638" s="11">
        <v>40.909999999999997</v>
      </c>
      <c r="L638" s="87" t="s">
        <v>18</v>
      </c>
      <c r="M638" s="85">
        <v>70643</v>
      </c>
    </row>
    <row r="639" spans="1:16" s="87" customFormat="1" x14ac:dyDescent="0.25">
      <c r="A639" s="85" t="s">
        <v>475</v>
      </c>
      <c r="B639" s="85">
        <v>71188</v>
      </c>
      <c r="C639" s="85" t="s">
        <v>476</v>
      </c>
      <c r="D639" s="85" t="s">
        <v>15</v>
      </c>
      <c r="E639" s="85"/>
      <c r="F639" s="85"/>
      <c r="G639" s="86"/>
      <c r="I639" s="87" t="s">
        <v>472</v>
      </c>
      <c r="J639" s="92">
        <v>116.79</v>
      </c>
      <c r="K639" s="92">
        <v>84.95</v>
      </c>
      <c r="L639" s="87" t="s">
        <v>18</v>
      </c>
      <c r="M639" s="85">
        <v>71188</v>
      </c>
      <c r="N639" s="93"/>
    </row>
    <row r="640" spans="1:16" s="80" customFormat="1" x14ac:dyDescent="0.25">
      <c r="A640" s="78" t="s">
        <v>477</v>
      </c>
      <c r="B640" s="78">
        <v>70628</v>
      </c>
      <c r="C640" s="78" t="s">
        <v>478</v>
      </c>
      <c r="D640" s="78" t="s">
        <v>15</v>
      </c>
      <c r="E640" s="78"/>
      <c r="F640" s="78"/>
      <c r="G640" s="79"/>
      <c r="I640" s="80" t="s">
        <v>472</v>
      </c>
      <c r="J640" s="10">
        <v>57.27</v>
      </c>
      <c r="K640" s="10">
        <v>34.549999999999997</v>
      </c>
      <c r="L640" s="80" t="s">
        <v>18</v>
      </c>
      <c r="M640" s="78">
        <v>70628</v>
      </c>
    </row>
    <row r="641" spans="1:14" s="80" customFormat="1" x14ac:dyDescent="0.25">
      <c r="A641" s="80" t="s">
        <v>1396</v>
      </c>
      <c r="B641" s="80">
        <v>623847</v>
      </c>
      <c r="C641" s="80" t="s">
        <v>1397</v>
      </c>
      <c r="D641" s="78" t="s">
        <v>15</v>
      </c>
      <c r="I641" s="80" t="s">
        <v>472</v>
      </c>
      <c r="J641" s="10">
        <v>105.77</v>
      </c>
      <c r="K641" s="80">
        <v>74.040000000000006</v>
      </c>
      <c r="L641" s="80" t="s">
        <v>18</v>
      </c>
    </row>
    <row r="642" spans="1:14" s="80" customFormat="1" x14ac:dyDescent="0.25">
      <c r="A642" s="78" t="s">
        <v>507</v>
      </c>
      <c r="B642" s="78">
        <v>86934</v>
      </c>
      <c r="C642" s="78" t="s">
        <v>508</v>
      </c>
      <c r="D642" s="78" t="s">
        <v>15</v>
      </c>
      <c r="E642" s="78"/>
      <c r="F642" s="78"/>
      <c r="G642" s="79"/>
      <c r="I642" s="80" t="s">
        <v>472</v>
      </c>
      <c r="J642" s="10">
        <v>76.819999999999993</v>
      </c>
      <c r="K642" s="10">
        <v>53.73</v>
      </c>
      <c r="L642" s="80" t="s">
        <v>18</v>
      </c>
      <c r="M642" s="78">
        <v>86934</v>
      </c>
      <c r="N642" s="80" t="s">
        <v>1569</v>
      </c>
    </row>
    <row r="643" spans="1:14" s="14" customFormat="1" x14ac:dyDescent="0.25">
      <c r="A643" s="12"/>
      <c r="B643" s="12"/>
      <c r="C643" s="12"/>
      <c r="D643" s="12"/>
      <c r="E643" s="12"/>
      <c r="F643" s="12"/>
      <c r="G643" s="13"/>
      <c r="J643" s="91"/>
      <c r="K643" s="15"/>
      <c r="M643" s="12"/>
    </row>
    <row r="644" spans="1:14" s="80" customFormat="1" x14ac:dyDescent="0.25">
      <c r="A644" s="78" t="s">
        <v>481</v>
      </c>
      <c r="B644" s="78">
        <v>69128</v>
      </c>
      <c r="C644" s="78" t="s">
        <v>482</v>
      </c>
      <c r="D644" s="78" t="s">
        <v>15</v>
      </c>
      <c r="E644" s="78"/>
      <c r="F644" s="78"/>
      <c r="G644" s="79"/>
      <c r="I644" s="80" t="s">
        <v>483</v>
      </c>
      <c r="J644" s="10">
        <v>49</v>
      </c>
      <c r="K644" s="10">
        <v>42</v>
      </c>
      <c r="L644" s="80" t="s">
        <v>18</v>
      </c>
      <c r="M644" s="78">
        <v>69128</v>
      </c>
    </row>
    <row r="645" spans="1:14" s="80" customFormat="1" x14ac:dyDescent="0.25">
      <c r="A645" s="94" t="s">
        <v>484</v>
      </c>
      <c r="B645" s="78">
        <v>70187</v>
      </c>
      <c r="C645" s="78" t="s">
        <v>485</v>
      </c>
      <c r="D645" s="78" t="s">
        <v>15</v>
      </c>
      <c r="E645" s="78"/>
      <c r="F645" s="78"/>
      <c r="G645" s="79"/>
      <c r="I645" s="80" t="s">
        <v>1570</v>
      </c>
      <c r="J645" s="10"/>
      <c r="K645" s="10"/>
      <c r="L645" s="80" t="s">
        <v>18</v>
      </c>
      <c r="M645" s="78">
        <v>70187</v>
      </c>
    </row>
    <row r="646" spans="1:14" s="80" customFormat="1" x14ac:dyDescent="0.25">
      <c r="A646" s="78" t="s">
        <v>492</v>
      </c>
      <c r="B646" s="78">
        <v>70164</v>
      </c>
      <c r="C646" s="78" t="s">
        <v>493</v>
      </c>
      <c r="D646" s="78" t="s">
        <v>15</v>
      </c>
      <c r="E646" s="78"/>
      <c r="F646" s="78" t="s">
        <v>122</v>
      </c>
      <c r="G646" s="79"/>
      <c r="I646" s="80" t="s">
        <v>71</v>
      </c>
      <c r="J646" s="10">
        <v>15</v>
      </c>
      <c r="K646" s="10">
        <v>15</v>
      </c>
      <c r="L646" s="80" t="s">
        <v>18</v>
      </c>
      <c r="M646" s="78">
        <v>70164</v>
      </c>
    </row>
    <row r="647" spans="1:14" s="80" customFormat="1" x14ac:dyDescent="0.25">
      <c r="A647" s="78" t="s">
        <v>492</v>
      </c>
      <c r="B647" s="78">
        <v>70164</v>
      </c>
      <c r="C647" s="78" t="s">
        <v>493</v>
      </c>
      <c r="D647" s="78" t="s">
        <v>15</v>
      </c>
      <c r="E647" s="78"/>
      <c r="F647" s="78" t="s">
        <v>125</v>
      </c>
      <c r="G647" s="79"/>
      <c r="I647" s="80" t="s">
        <v>77</v>
      </c>
      <c r="J647" s="10">
        <v>36</v>
      </c>
      <c r="K647" s="10">
        <v>36</v>
      </c>
      <c r="L647" s="80" t="s">
        <v>18</v>
      </c>
      <c r="M647" s="78">
        <v>70164</v>
      </c>
    </row>
    <row r="648" spans="1:14" s="80" customFormat="1" x14ac:dyDescent="0.25">
      <c r="A648" s="78" t="s">
        <v>492</v>
      </c>
      <c r="B648" s="78">
        <v>70164</v>
      </c>
      <c r="C648" s="78" t="s">
        <v>493</v>
      </c>
      <c r="D648" s="78" t="s">
        <v>15</v>
      </c>
      <c r="E648" s="78"/>
      <c r="F648" s="78" t="s">
        <v>59</v>
      </c>
      <c r="G648" s="79"/>
      <c r="I648" s="80" t="s">
        <v>74</v>
      </c>
      <c r="J648" s="10">
        <v>35</v>
      </c>
      <c r="K648" s="10">
        <v>35</v>
      </c>
      <c r="L648" s="80" t="s">
        <v>18</v>
      </c>
      <c r="M648" s="78">
        <v>70164</v>
      </c>
    </row>
    <row r="649" spans="1:14" s="80" customFormat="1" x14ac:dyDescent="0.25">
      <c r="A649" s="78" t="s">
        <v>492</v>
      </c>
      <c r="B649" s="78">
        <v>70164</v>
      </c>
      <c r="C649" s="78" t="s">
        <v>493</v>
      </c>
      <c r="D649" s="78" t="s">
        <v>15</v>
      </c>
      <c r="E649" s="78"/>
      <c r="F649" s="78" t="s">
        <v>40</v>
      </c>
      <c r="G649" s="79"/>
      <c r="I649" s="80" t="s">
        <v>77</v>
      </c>
      <c r="J649" s="10">
        <v>43</v>
      </c>
      <c r="K649" s="10">
        <v>43</v>
      </c>
      <c r="L649" s="80" t="s">
        <v>18</v>
      </c>
      <c r="M649" s="78">
        <v>70164</v>
      </c>
    </row>
    <row r="650" spans="1:14" s="80" customFormat="1" x14ac:dyDescent="0.25">
      <c r="A650" s="78" t="s">
        <v>492</v>
      </c>
      <c r="B650" s="78">
        <v>70164</v>
      </c>
      <c r="C650" s="78" t="s">
        <v>493</v>
      </c>
      <c r="D650" s="78" t="s">
        <v>15</v>
      </c>
      <c r="E650" s="78"/>
      <c r="F650" s="78" t="s">
        <v>121</v>
      </c>
      <c r="G650" s="79"/>
      <c r="I650" s="80" t="s">
        <v>71</v>
      </c>
      <c r="J650" s="10">
        <v>5</v>
      </c>
      <c r="K650" s="10">
        <v>5</v>
      </c>
      <c r="L650" s="80" t="s">
        <v>18</v>
      </c>
      <c r="M650" s="78">
        <v>70164</v>
      </c>
    </row>
    <row r="651" spans="1:14" s="80" customFormat="1" x14ac:dyDescent="0.25">
      <c r="A651" s="78" t="s">
        <v>492</v>
      </c>
      <c r="B651" s="78">
        <v>70164</v>
      </c>
      <c r="C651" s="78" t="s">
        <v>493</v>
      </c>
      <c r="D651" s="78" t="s">
        <v>15</v>
      </c>
      <c r="E651" s="78"/>
      <c r="F651" s="78" t="s">
        <v>123</v>
      </c>
      <c r="G651" s="79"/>
      <c r="I651" s="80" t="s">
        <v>71</v>
      </c>
      <c r="J651" s="10">
        <v>20</v>
      </c>
      <c r="K651" s="10">
        <v>20</v>
      </c>
      <c r="L651" s="80" t="s">
        <v>18</v>
      </c>
      <c r="M651" s="78">
        <v>70164</v>
      </c>
    </row>
    <row r="652" spans="1:14" s="80" customFormat="1" x14ac:dyDescent="0.25">
      <c r="A652" s="78" t="s">
        <v>492</v>
      </c>
      <c r="B652" s="78">
        <v>70164</v>
      </c>
      <c r="C652" s="78" t="s">
        <v>493</v>
      </c>
      <c r="D652" s="78" t="s">
        <v>15</v>
      </c>
      <c r="E652" s="78"/>
      <c r="F652" s="78" t="s">
        <v>111</v>
      </c>
      <c r="G652" s="79"/>
      <c r="I652" s="80" t="s">
        <v>77</v>
      </c>
      <c r="J652" s="10">
        <v>46</v>
      </c>
      <c r="K652" s="10">
        <v>46</v>
      </c>
      <c r="L652" s="80" t="s">
        <v>18</v>
      </c>
      <c r="M652" s="78">
        <v>70164</v>
      </c>
    </row>
    <row r="653" spans="1:14" s="80" customFormat="1" x14ac:dyDescent="0.25">
      <c r="A653" s="78" t="s">
        <v>494</v>
      </c>
      <c r="B653" s="78">
        <v>78896</v>
      </c>
      <c r="C653" s="78" t="s">
        <v>495</v>
      </c>
      <c r="D653" s="78" t="s">
        <v>15</v>
      </c>
      <c r="E653" s="78"/>
      <c r="F653" s="78" t="s">
        <v>125</v>
      </c>
      <c r="G653" s="79"/>
      <c r="I653" s="80" t="s">
        <v>77</v>
      </c>
      <c r="J653" s="10">
        <v>20</v>
      </c>
      <c r="K653" s="10">
        <v>0</v>
      </c>
      <c r="L653" s="80" t="s">
        <v>18</v>
      </c>
      <c r="M653" s="78">
        <v>78896</v>
      </c>
    </row>
    <row r="654" spans="1:14" s="80" customFormat="1" x14ac:dyDescent="0.25">
      <c r="A654" s="78" t="s">
        <v>494</v>
      </c>
      <c r="B654" s="78">
        <v>78896</v>
      </c>
      <c r="C654" s="78" t="s">
        <v>495</v>
      </c>
      <c r="D654" s="78" t="s">
        <v>15</v>
      </c>
      <c r="E654" s="78"/>
      <c r="F654" s="78"/>
      <c r="G654" s="79"/>
      <c r="I654" s="80" t="s">
        <v>496</v>
      </c>
      <c r="J654" s="10">
        <v>5</v>
      </c>
      <c r="K654" s="10">
        <v>0</v>
      </c>
      <c r="L654" s="80" t="s">
        <v>18</v>
      </c>
      <c r="M654" s="78">
        <v>78896</v>
      </c>
    </row>
    <row r="655" spans="1:14" s="80" customFormat="1" x14ac:dyDescent="0.25">
      <c r="A655" s="78" t="s">
        <v>501</v>
      </c>
      <c r="B655" s="78">
        <v>70050</v>
      </c>
      <c r="C655" s="78" t="s">
        <v>502</v>
      </c>
      <c r="D655" s="78" t="s">
        <v>15</v>
      </c>
      <c r="E655" s="78"/>
      <c r="F655" s="78"/>
      <c r="G655" s="79"/>
      <c r="I655" s="80" t="s">
        <v>503</v>
      </c>
      <c r="J655" s="19">
        <v>35</v>
      </c>
      <c r="K655" s="11">
        <v>0</v>
      </c>
      <c r="L655" s="80" t="s">
        <v>18</v>
      </c>
      <c r="M655" s="78">
        <v>70050</v>
      </c>
    </row>
    <row r="656" spans="1:14" s="27" customFormat="1" x14ac:dyDescent="0.25">
      <c r="A656" s="25" t="s">
        <v>501</v>
      </c>
      <c r="B656" s="25">
        <v>70050</v>
      </c>
      <c r="C656" s="25" t="s">
        <v>502</v>
      </c>
      <c r="D656" s="25" t="s">
        <v>15</v>
      </c>
      <c r="E656" s="25"/>
      <c r="F656" s="25" t="s">
        <v>504</v>
      </c>
      <c r="G656" s="26"/>
      <c r="I656" s="27" t="s">
        <v>71</v>
      </c>
      <c r="J656" s="28">
        <v>25</v>
      </c>
      <c r="K656" s="28">
        <v>0</v>
      </c>
      <c r="L656" s="27" t="s">
        <v>18</v>
      </c>
      <c r="M656" s="25">
        <v>70050</v>
      </c>
    </row>
    <row r="657" spans="1:14" s="27" customFormat="1" x14ac:dyDescent="0.25">
      <c r="A657" s="25" t="s">
        <v>501</v>
      </c>
      <c r="B657" s="25">
        <v>70050</v>
      </c>
      <c r="C657" s="25" t="s">
        <v>502</v>
      </c>
      <c r="D657" s="25" t="s">
        <v>15</v>
      </c>
      <c r="E657" s="25"/>
      <c r="F657" s="25" t="s">
        <v>124</v>
      </c>
      <c r="G657" s="26"/>
      <c r="I657" s="27" t="s">
        <v>74</v>
      </c>
      <c r="J657" s="28">
        <v>15</v>
      </c>
      <c r="K657" s="28">
        <v>0</v>
      </c>
      <c r="L657" s="27" t="s">
        <v>18</v>
      </c>
      <c r="M657" s="25">
        <v>70050</v>
      </c>
    </row>
    <row r="658" spans="1:14" s="80" customFormat="1" x14ac:dyDescent="0.25">
      <c r="A658" s="78" t="s">
        <v>501</v>
      </c>
      <c r="B658" s="78">
        <v>70050</v>
      </c>
      <c r="C658" s="78" t="s">
        <v>502</v>
      </c>
      <c r="D658" s="78" t="s">
        <v>15</v>
      </c>
      <c r="E658" s="78"/>
      <c r="F658" s="78" t="s">
        <v>59</v>
      </c>
      <c r="G658" s="79"/>
      <c r="I658" s="80" t="s">
        <v>74</v>
      </c>
      <c r="J658" s="10">
        <f>120/4</f>
        <v>30</v>
      </c>
      <c r="K658" s="10">
        <v>0</v>
      </c>
      <c r="L658" s="80" t="s">
        <v>18</v>
      </c>
      <c r="M658" s="78">
        <v>70050</v>
      </c>
      <c r="N658" s="80" t="s">
        <v>1571</v>
      </c>
    </row>
    <row r="659" spans="1:14" s="27" customFormat="1" x14ac:dyDescent="0.25">
      <c r="A659" s="25" t="s">
        <v>501</v>
      </c>
      <c r="B659" s="25">
        <v>70050</v>
      </c>
      <c r="C659" s="25" t="s">
        <v>502</v>
      </c>
      <c r="D659" s="25" t="s">
        <v>15</v>
      </c>
      <c r="E659" s="25"/>
      <c r="F659" s="25" t="s">
        <v>121</v>
      </c>
      <c r="G659" s="26"/>
      <c r="I659" s="27" t="s">
        <v>71</v>
      </c>
      <c r="J659" s="28">
        <v>45</v>
      </c>
      <c r="K659" s="28">
        <v>0</v>
      </c>
      <c r="L659" s="27" t="s">
        <v>18</v>
      </c>
      <c r="M659" s="25">
        <v>70050</v>
      </c>
    </row>
    <row r="660" spans="1:14" s="27" customFormat="1" x14ac:dyDescent="0.25">
      <c r="A660" s="25" t="s">
        <v>501</v>
      </c>
      <c r="B660" s="25">
        <v>70050</v>
      </c>
      <c r="C660" s="25" t="s">
        <v>502</v>
      </c>
      <c r="D660" s="25" t="s">
        <v>15</v>
      </c>
      <c r="E660" s="25"/>
      <c r="F660" s="25" t="s">
        <v>123</v>
      </c>
      <c r="G660" s="26"/>
      <c r="I660" s="27" t="s">
        <v>71</v>
      </c>
      <c r="J660" s="28">
        <v>30</v>
      </c>
      <c r="K660" s="28">
        <v>0</v>
      </c>
      <c r="L660" s="27" t="s">
        <v>18</v>
      </c>
      <c r="M660" s="25">
        <v>70050</v>
      </c>
    </row>
    <row r="662" spans="1:14" s="80" customFormat="1" x14ac:dyDescent="0.25">
      <c r="A662" s="78" t="s">
        <v>509</v>
      </c>
      <c r="B662" s="78">
        <v>69015</v>
      </c>
      <c r="C662" s="78" t="s">
        <v>510</v>
      </c>
      <c r="D662" s="78" t="s">
        <v>15</v>
      </c>
      <c r="E662" s="78"/>
      <c r="F662" s="78"/>
      <c r="G662" s="79"/>
      <c r="I662" s="78" t="s">
        <v>1589</v>
      </c>
      <c r="J662" s="10">
        <v>40</v>
      </c>
      <c r="K662" s="10">
        <v>29.999999999999996</v>
      </c>
      <c r="L662" s="80" t="s">
        <v>18</v>
      </c>
      <c r="M662" s="78">
        <v>69015</v>
      </c>
    </row>
    <row r="663" spans="1:14" s="80" customFormat="1" x14ac:dyDescent="0.25">
      <c r="A663" s="78"/>
      <c r="B663" s="78">
        <v>69015</v>
      </c>
      <c r="C663" s="78" t="s">
        <v>510</v>
      </c>
      <c r="D663" s="78" t="s">
        <v>15</v>
      </c>
      <c r="E663" s="78"/>
      <c r="F663" s="78" t="s">
        <v>59</v>
      </c>
      <c r="G663" s="79"/>
      <c r="I663" s="78" t="s">
        <v>74</v>
      </c>
      <c r="J663" s="10">
        <f>20</f>
        <v>20</v>
      </c>
      <c r="K663" s="10">
        <v>20</v>
      </c>
      <c r="M663" s="78"/>
    </row>
    <row r="664" spans="1:14" s="80" customFormat="1" x14ac:dyDescent="0.25">
      <c r="A664" s="78" t="s">
        <v>542</v>
      </c>
      <c r="B664" s="78">
        <v>74596</v>
      </c>
      <c r="C664" s="78" t="s">
        <v>543</v>
      </c>
      <c r="D664" s="78" t="s">
        <v>15</v>
      </c>
      <c r="E664" s="78"/>
      <c r="F664" s="78"/>
      <c r="G664" s="79"/>
      <c r="I664" s="78" t="s">
        <v>1589</v>
      </c>
      <c r="J664" s="10">
        <v>40</v>
      </c>
      <c r="K664" s="10">
        <v>29.999999999999996</v>
      </c>
      <c r="L664" s="80" t="s">
        <v>18</v>
      </c>
      <c r="M664" s="78">
        <v>74596</v>
      </c>
    </row>
    <row r="665" spans="1:14" s="80" customFormat="1" x14ac:dyDescent="0.25">
      <c r="A665" s="78" t="s">
        <v>542</v>
      </c>
      <c r="B665" s="78">
        <v>74596</v>
      </c>
      <c r="C665" s="78" t="s">
        <v>543</v>
      </c>
      <c r="D665" s="78" t="s">
        <v>15</v>
      </c>
      <c r="E665" s="78"/>
      <c r="F665" s="78" t="s">
        <v>124</v>
      </c>
      <c r="G665" s="79"/>
      <c r="I665" s="78" t="s">
        <v>74</v>
      </c>
      <c r="J665" s="10">
        <f>15+(35/4)</f>
        <v>23.75</v>
      </c>
      <c r="K665" s="10">
        <f>15+(35/4)</f>
        <v>23.75</v>
      </c>
      <c r="L665" s="80" t="s">
        <v>18</v>
      </c>
      <c r="M665" s="78">
        <v>74596</v>
      </c>
    </row>
    <row r="666" spans="1:14" s="80" customFormat="1" x14ac:dyDescent="0.25">
      <c r="A666" s="78" t="s">
        <v>542</v>
      </c>
      <c r="B666" s="78">
        <v>74596</v>
      </c>
      <c r="C666" s="78" t="s">
        <v>543</v>
      </c>
      <c r="D666" s="78" t="s">
        <v>15</v>
      </c>
      <c r="E666" s="78"/>
      <c r="F666" s="78" t="s">
        <v>59</v>
      </c>
      <c r="G666" s="79"/>
      <c r="I666" s="78" t="s">
        <v>74</v>
      </c>
      <c r="J666" s="10">
        <f>20+(35/4)</f>
        <v>28.75</v>
      </c>
      <c r="K666" s="10">
        <f>20+(35/4)</f>
        <v>28.75</v>
      </c>
      <c r="L666" s="80" t="s">
        <v>18</v>
      </c>
      <c r="M666" s="78">
        <v>74596</v>
      </c>
    </row>
    <row r="667" spans="1:14" s="80" customFormat="1" x14ac:dyDescent="0.25">
      <c r="A667" s="78" t="s">
        <v>544</v>
      </c>
      <c r="B667" s="78">
        <v>69101</v>
      </c>
      <c r="C667" s="78" t="s">
        <v>545</v>
      </c>
      <c r="D667" s="78" t="s">
        <v>15</v>
      </c>
      <c r="E667" s="78"/>
      <c r="F667" s="78"/>
      <c r="G667" s="79"/>
      <c r="I667" s="78" t="s">
        <v>1589</v>
      </c>
      <c r="J667" s="10">
        <v>40</v>
      </c>
      <c r="K667" s="10">
        <v>29.999999999999996</v>
      </c>
      <c r="L667" s="80" t="s">
        <v>18</v>
      </c>
      <c r="M667" s="78">
        <v>69101</v>
      </c>
    </row>
    <row r="668" spans="1:14" s="80" customFormat="1" x14ac:dyDescent="0.25">
      <c r="A668" s="78" t="s">
        <v>544</v>
      </c>
      <c r="B668" s="78">
        <v>69101</v>
      </c>
      <c r="C668" s="78" t="s">
        <v>545</v>
      </c>
      <c r="D668" s="78" t="s">
        <v>15</v>
      </c>
      <c r="E668" s="78"/>
      <c r="F668" s="78" t="s">
        <v>59</v>
      </c>
      <c r="G668" s="79"/>
      <c r="I668" s="78" t="s">
        <v>74</v>
      </c>
      <c r="J668" s="10">
        <f>20</f>
        <v>20</v>
      </c>
      <c r="K668" s="10">
        <v>20</v>
      </c>
      <c r="L668" s="80" t="s">
        <v>18</v>
      </c>
      <c r="M668" s="78">
        <v>69101</v>
      </c>
    </row>
    <row r="669" spans="1:14" s="80" customFormat="1" x14ac:dyDescent="0.25">
      <c r="A669" s="78" t="s">
        <v>546</v>
      </c>
      <c r="B669" s="78">
        <v>74598</v>
      </c>
      <c r="C669" s="78" t="s">
        <v>547</v>
      </c>
      <c r="D669" s="78" t="s">
        <v>15</v>
      </c>
      <c r="E669" s="78"/>
      <c r="F669" s="78"/>
      <c r="G669" s="79"/>
      <c r="I669" s="78" t="s">
        <v>1589</v>
      </c>
      <c r="J669" s="10">
        <v>40</v>
      </c>
      <c r="K669" s="10">
        <v>29.999999999999996</v>
      </c>
      <c r="L669" s="80" t="s">
        <v>18</v>
      </c>
      <c r="M669" s="78">
        <v>74598</v>
      </c>
    </row>
    <row r="670" spans="1:14" s="80" customFormat="1" x14ac:dyDescent="0.25">
      <c r="A670" s="78" t="s">
        <v>546</v>
      </c>
      <c r="B670" s="78">
        <v>74598</v>
      </c>
      <c r="C670" s="78" t="s">
        <v>547</v>
      </c>
      <c r="D670" s="78" t="s">
        <v>15</v>
      </c>
      <c r="E670" s="78"/>
      <c r="F670" s="78" t="s">
        <v>124</v>
      </c>
      <c r="G670" s="79"/>
      <c r="I670" s="78" t="s">
        <v>74</v>
      </c>
      <c r="J670" s="10">
        <f>15+(35/4)</f>
        <v>23.75</v>
      </c>
      <c r="K670" s="10">
        <f>15+(35/4)</f>
        <v>23.75</v>
      </c>
      <c r="L670" s="80" t="s">
        <v>18</v>
      </c>
      <c r="M670" s="78">
        <v>74598</v>
      </c>
    </row>
    <row r="671" spans="1:14" s="80" customFormat="1" x14ac:dyDescent="0.25">
      <c r="A671" s="78" t="s">
        <v>546</v>
      </c>
      <c r="B671" s="78">
        <v>74598</v>
      </c>
      <c r="C671" s="78" t="s">
        <v>547</v>
      </c>
      <c r="D671" s="78" t="s">
        <v>15</v>
      </c>
      <c r="E671" s="78"/>
      <c r="F671" s="78" t="s">
        <v>59</v>
      </c>
      <c r="G671" s="79"/>
      <c r="I671" s="78" t="s">
        <v>74</v>
      </c>
      <c r="J671" s="10">
        <f>20+(35/4)</f>
        <v>28.75</v>
      </c>
      <c r="K671" s="10">
        <f>20+(35/4)</f>
        <v>28.75</v>
      </c>
      <c r="L671" s="80" t="s">
        <v>18</v>
      </c>
      <c r="M671" s="78">
        <v>74598</v>
      </c>
    </row>
    <row r="672" spans="1:14" s="80" customFormat="1" x14ac:dyDescent="0.25">
      <c r="A672" s="78" t="s">
        <v>548</v>
      </c>
      <c r="B672" s="78">
        <v>68990</v>
      </c>
      <c r="C672" s="78" t="s">
        <v>549</v>
      </c>
      <c r="D672" s="78" t="s">
        <v>15</v>
      </c>
      <c r="E672" s="78"/>
      <c r="F672" s="78"/>
      <c r="G672" s="79"/>
      <c r="I672" s="78" t="s">
        <v>1589</v>
      </c>
      <c r="J672" s="10">
        <v>40</v>
      </c>
      <c r="K672" s="10">
        <v>29.999999999999996</v>
      </c>
      <c r="L672" s="80" t="s">
        <v>18</v>
      </c>
      <c r="M672" s="78">
        <v>68990</v>
      </c>
    </row>
    <row r="673" spans="1:13" s="80" customFormat="1" x14ac:dyDescent="0.25">
      <c r="A673" s="78" t="s">
        <v>548</v>
      </c>
      <c r="B673" s="78">
        <v>68990</v>
      </c>
      <c r="C673" s="78" t="s">
        <v>549</v>
      </c>
      <c r="D673" s="78" t="s">
        <v>15</v>
      </c>
      <c r="E673" s="78"/>
      <c r="F673" s="78" t="s">
        <v>59</v>
      </c>
      <c r="G673" s="79"/>
      <c r="I673" s="78" t="s">
        <v>74</v>
      </c>
      <c r="J673" s="10">
        <f>20</f>
        <v>20</v>
      </c>
      <c r="K673" s="10">
        <v>20</v>
      </c>
      <c r="L673" s="80" t="s">
        <v>18</v>
      </c>
      <c r="M673" s="78">
        <v>68990</v>
      </c>
    </row>
    <row r="674" spans="1:13" s="80" customFormat="1" x14ac:dyDescent="0.25">
      <c r="A674" s="78" t="s">
        <v>550</v>
      </c>
      <c r="B674" s="78">
        <v>74594</v>
      </c>
      <c r="C674" s="78" t="s">
        <v>551</v>
      </c>
      <c r="D674" s="78" t="s">
        <v>15</v>
      </c>
      <c r="E674" s="78"/>
      <c r="F674" s="78"/>
      <c r="G674" s="79"/>
      <c r="I674" s="78" t="s">
        <v>1589</v>
      </c>
      <c r="J674" s="10">
        <v>40</v>
      </c>
      <c r="K674" s="10">
        <v>29.999999999999996</v>
      </c>
      <c r="L674" s="80" t="s">
        <v>18</v>
      </c>
      <c r="M674" s="78">
        <v>74594</v>
      </c>
    </row>
    <row r="675" spans="1:13" s="80" customFormat="1" x14ac:dyDescent="0.25">
      <c r="A675" s="78" t="s">
        <v>550</v>
      </c>
      <c r="B675" s="78">
        <v>74594</v>
      </c>
      <c r="C675" s="78" t="s">
        <v>551</v>
      </c>
      <c r="D675" s="78" t="s">
        <v>15</v>
      </c>
      <c r="E675" s="78"/>
      <c r="F675" s="78" t="s">
        <v>124</v>
      </c>
      <c r="G675" s="79"/>
      <c r="I675" s="78" t="s">
        <v>74</v>
      </c>
      <c r="J675" s="10">
        <f>15+(35/4)</f>
        <v>23.75</v>
      </c>
      <c r="K675" s="10">
        <f>15+(35/4)</f>
        <v>23.75</v>
      </c>
      <c r="L675" s="80" t="s">
        <v>18</v>
      </c>
      <c r="M675" s="78">
        <v>74594</v>
      </c>
    </row>
    <row r="676" spans="1:13" s="80" customFormat="1" x14ac:dyDescent="0.25">
      <c r="A676" s="78" t="s">
        <v>550</v>
      </c>
      <c r="B676" s="78">
        <v>74594</v>
      </c>
      <c r="C676" s="78" t="s">
        <v>551</v>
      </c>
      <c r="D676" s="78" t="s">
        <v>15</v>
      </c>
      <c r="E676" s="78"/>
      <c r="F676" s="78" t="s">
        <v>59</v>
      </c>
      <c r="G676" s="79"/>
      <c r="I676" s="78" t="s">
        <v>74</v>
      </c>
      <c r="J676" s="10">
        <f>20+(35/4)</f>
        <v>28.75</v>
      </c>
      <c r="K676" s="10">
        <f>20+(35/4)</f>
        <v>28.75</v>
      </c>
      <c r="L676" s="80" t="s">
        <v>18</v>
      </c>
      <c r="M676" s="78">
        <v>74594</v>
      </c>
    </row>
    <row r="677" spans="1:13" s="80" customFormat="1" x14ac:dyDescent="0.25">
      <c r="A677" s="78" t="s">
        <v>552</v>
      </c>
      <c r="B677" s="78">
        <v>68903</v>
      </c>
      <c r="C677" s="78" t="s">
        <v>553</v>
      </c>
      <c r="D677" s="78" t="s">
        <v>15</v>
      </c>
      <c r="E677" s="78"/>
      <c r="F677" s="78"/>
      <c r="G677" s="79"/>
      <c r="I677" s="78" t="s">
        <v>1589</v>
      </c>
      <c r="J677" s="10">
        <v>40</v>
      </c>
      <c r="K677" s="10">
        <v>29.999999999999996</v>
      </c>
      <c r="L677" s="80" t="s">
        <v>18</v>
      </c>
      <c r="M677" s="78">
        <v>68903</v>
      </c>
    </row>
    <row r="678" spans="1:13" s="80" customFormat="1" x14ac:dyDescent="0.25">
      <c r="A678" s="78" t="s">
        <v>552</v>
      </c>
      <c r="B678" s="78">
        <v>68903</v>
      </c>
      <c r="C678" s="78" t="s">
        <v>553</v>
      </c>
      <c r="D678" s="78" t="s">
        <v>15</v>
      </c>
      <c r="E678" s="78"/>
      <c r="F678" s="78" t="s">
        <v>59</v>
      </c>
      <c r="G678" s="79"/>
      <c r="I678" s="78" t="s">
        <v>74</v>
      </c>
      <c r="J678" s="10">
        <f>20</f>
        <v>20</v>
      </c>
      <c r="K678" s="10">
        <v>20</v>
      </c>
      <c r="L678" s="80" t="s">
        <v>18</v>
      </c>
      <c r="M678" s="78">
        <v>68903</v>
      </c>
    </row>
    <row r="679" spans="1:13" s="80" customFormat="1" x14ac:dyDescent="0.25">
      <c r="A679" s="78" t="s">
        <v>554</v>
      </c>
      <c r="B679" s="78">
        <v>74592</v>
      </c>
      <c r="C679" s="78" t="s">
        <v>555</v>
      </c>
      <c r="D679" s="78" t="s">
        <v>15</v>
      </c>
      <c r="E679" s="78"/>
      <c r="F679" s="78"/>
      <c r="G679" s="79"/>
      <c r="I679" s="78" t="s">
        <v>1589</v>
      </c>
      <c r="J679" s="10">
        <v>40</v>
      </c>
      <c r="K679" s="10">
        <v>29.999999999999996</v>
      </c>
      <c r="L679" s="80" t="s">
        <v>18</v>
      </c>
      <c r="M679" s="78">
        <v>74592</v>
      </c>
    </row>
    <row r="680" spans="1:13" s="80" customFormat="1" x14ac:dyDescent="0.25">
      <c r="A680" s="78" t="s">
        <v>554</v>
      </c>
      <c r="B680" s="78">
        <v>74592</v>
      </c>
      <c r="C680" s="78" t="s">
        <v>555</v>
      </c>
      <c r="D680" s="78" t="s">
        <v>15</v>
      </c>
      <c r="E680" s="78"/>
      <c r="F680" s="78" t="s">
        <v>124</v>
      </c>
      <c r="G680" s="79"/>
      <c r="I680" s="78" t="s">
        <v>74</v>
      </c>
      <c r="J680" s="10">
        <f>15+(35/4)</f>
        <v>23.75</v>
      </c>
      <c r="K680" s="10">
        <f>15+(35/4)</f>
        <v>23.75</v>
      </c>
      <c r="L680" s="80" t="s">
        <v>18</v>
      </c>
      <c r="M680" s="78">
        <v>74592</v>
      </c>
    </row>
    <row r="681" spans="1:13" s="80" customFormat="1" x14ac:dyDescent="0.25">
      <c r="A681" s="78" t="s">
        <v>554</v>
      </c>
      <c r="B681" s="78">
        <v>74592</v>
      </c>
      <c r="C681" s="78" t="s">
        <v>555</v>
      </c>
      <c r="D681" s="78" t="s">
        <v>15</v>
      </c>
      <c r="E681" s="78"/>
      <c r="F681" s="78" t="s">
        <v>59</v>
      </c>
      <c r="G681" s="79"/>
      <c r="I681" s="78" t="s">
        <v>74</v>
      </c>
      <c r="J681" s="10">
        <f>20+(35/4)</f>
        <v>28.75</v>
      </c>
      <c r="K681" s="10">
        <f>20+(35/4)</f>
        <v>28.75</v>
      </c>
      <c r="L681" s="80" t="s">
        <v>18</v>
      </c>
      <c r="M681" s="78">
        <v>74592</v>
      </c>
    </row>
    <row r="682" spans="1:13" s="80" customFormat="1" x14ac:dyDescent="0.25">
      <c r="A682" s="78" t="s">
        <v>511</v>
      </c>
      <c r="B682" s="78">
        <v>69705</v>
      </c>
      <c r="C682" s="78" t="s">
        <v>512</v>
      </c>
      <c r="D682" s="78" t="s">
        <v>15</v>
      </c>
      <c r="E682" s="78"/>
      <c r="F682" s="78"/>
      <c r="G682" s="79"/>
      <c r="I682" s="80" t="s">
        <v>214</v>
      </c>
      <c r="J682" s="10">
        <v>6</v>
      </c>
      <c r="K682" s="10">
        <v>3</v>
      </c>
      <c r="L682" s="80" t="s">
        <v>18</v>
      </c>
      <c r="M682" s="78">
        <v>69705</v>
      </c>
    </row>
    <row r="683" spans="1:13" s="80" customFormat="1" x14ac:dyDescent="0.25">
      <c r="A683" s="78" t="s">
        <v>511</v>
      </c>
      <c r="B683" s="78">
        <v>69705</v>
      </c>
      <c r="C683" s="78" t="s">
        <v>512</v>
      </c>
      <c r="D683" s="78" t="s">
        <v>15</v>
      </c>
      <c r="E683" s="78"/>
      <c r="F683" s="78" t="s">
        <v>124</v>
      </c>
      <c r="G683" s="79"/>
      <c r="I683" s="80" t="s">
        <v>74</v>
      </c>
      <c r="J683" s="10">
        <v>25</v>
      </c>
      <c r="K683" s="10">
        <v>25</v>
      </c>
      <c r="L683" s="80" t="s">
        <v>18</v>
      </c>
      <c r="M683" s="78">
        <v>69705</v>
      </c>
    </row>
    <row r="684" spans="1:13" s="80" customFormat="1" x14ac:dyDescent="0.25">
      <c r="A684" s="78" t="s">
        <v>511</v>
      </c>
      <c r="B684" s="78">
        <v>69705</v>
      </c>
      <c r="C684" s="78" t="s">
        <v>512</v>
      </c>
      <c r="D684" s="78" t="s">
        <v>15</v>
      </c>
      <c r="E684" s="78"/>
      <c r="F684" s="78" t="s">
        <v>121</v>
      </c>
      <c r="G684" s="79"/>
      <c r="I684" s="80" t="s">
        <v>71</v>
      </c>
      <c r="J684" s="10">
        <f>40/4</f>
        <v>10</v>
      </c>
      <c r="K684" s="10">
        <f>40/4</f>
        <v>10</v>
      </c>
      <c r="L684" s="80" t="s">
        <v>18</v>
      </c>
      <c r="M684" s="78">
        <v>69705</v>
      </c>
    </row>
    <row r="685" spans="1:13" s="80" customFormat="1" x14ac:dyDescent="0.25">
      <c r="A685" s="78" t="s">
        <v>513</v>
      </c>
      <c r="B685" s="78">
        <v>69592</v>
      </c>
      <c r="C685" s="78" t="s">
        <v>514</v>
      </c>
      <c r="D685" s="78" t="s">
        <v>15</v>
      </c>
      <c r="E685" s="78"/>
      <c r="F685" s="78"/>
      <c r="G685" s="79"/>
      <c r="I685" s="80" t="s">
        <v>214</v>
      </c>
      <c r="J685" s="10">
        <v>16</v>
      </c>
      <c r="K685" s="10">
        <v>10</v>
      </c>
      <c r="L685" s="80" t="s">
        <v>18</v>
      </c>
      <c r="M685" s="78">
        <v>69592</v>
      </c>
    </row>
    <row r="686" spans="1:13" s="80" customFormat="1" x14ac:dyDescent="0.25">
      <c r="A686" s="78" t="s">
        <v>513</v>
      </c>
      <c r="B686" s="78">
        <v>69592</v>
      </c>
      <c r="C686" s="78" t="s">
        <v>514</v>
      </c>
      <c r="D686" s="78" t="s">
        <v>15</v>
      </c>
      <c r="E686" s="78"/>
      <c r="F686" s="78" t="s">
        <v>122</v>
      </c>
      <c r="G686" s="79"/>
      <c r="I686" s="80" t="s">
        <v>71</v>
      </c>
      <c r="J686" s="10">
        <v>15</v>
      </c>
      <c r="K686" s="10">
        <v>15</v>
      </c>
      <c r="L686" s="80" t="s">
        <v>18</v>
      </c>
      <c r="M686" s="78">
        <v>69592</v>
      </c>
    </row>
    <row r="687" spans="1:13" s="80" customFormat="1" x14ac:dyDescent="0.25">
      <c r="A687" s="78" t="s">
        <v>513</v>
      </c>
      <c r="B687" s="78">
        <v>69592</v>
      </c>
      <c r="C687" s="78" t="s">
        <v>514</v>
      </c>
      <c r="D687" s="78" t="s">
        <v>15</v>
      </c>
      <c r="E687" s="78"/>
      <c r="F687" s="78" t="s">
        <v>124</v>
      </c>
      <c r="G687" s="79"/>
      <c r="I687" s="80" t="s">
        <v>74</v>
      </c>
      <c r="J687" s="10">
        <v>25</v>
      </c>
      <c r="K687" s="10">
        <v>25</v>
      </c>
      <c r="L687" s="80" t="s">
        <v>18</v>
      </c>
      <c r="M687" s="78">
        <v>69592</v>
      </c>
    </row>
    <row r="688" spans="1:13" s="80" customFormat="1" x14ac:dyDescent="0.25">
      <c r="A688" s="78" t="s">
        <v>513</v>
      </c>
      <c r="B688" s="78">
        <v>69592</v>
      </c>
      <c r="C688" s="78" t="s">
        <v>514</v>
      </c>
      <c r="D688" s="78" t="s">
        <v>15</v>
      </c>
      <c r="E688" s="78"/>
      <c r="F688" s="78" t="s">
        <v>59</v>
      </c>
      <c r="G688" s="79"/>
      <c r="I688" s="80" t="s">
        <v>74</v>
      </c>
      <c r="J688" s="10">
        <v>35</v>
      </c>
      <c r="K688" s="10">
        <v>35</v>
      </c>
      <c r="L688" s="80" t="s">
        <v>18</v>
      </c>
      <c r="M688" s="78">
        <v>69592</v>
      </c>
    </row>
    <row r="689" spans="1:14" s="80" customFormat="1" x14ac:dyDescent="0.25">
      <c r="A689" s="78" t="s">
        <v>513</v>
      </c>
      <c r="B689" s="78">
        <v>69592</v>
      </c>
      <c r="C689" s="78" t="s">
        <v>514</v>
      </c>
      <c r="D689" s="78" t="s">
        <v>15</v>
      </c>
      <c r="E689" s="78"/>
      <c r="F689" s="78" t="s">
        <v>121</v>
      </c>
      <c r="G689" s="79"/>
      <c r="I689" s="80" t="s">
        <v>71</v>
      </c>
      <c r="J689" s="10">
        <f>40/4</f>
        <v>10</v>
      </c>
      <c r="K689" s="10">
        <f>40/4</f>
        <v>10</v>
      </c>
      <c r="L689" s="80" t="s">
        <v>18</v>
      </c>
      <c r="M689" s="78">
        <v>69592</v>
      </c>
      <c r="N689" s="80" t="s">
        <v>1595</v>
      </c>
    </row>
    <row r="690" spans="1:14" s="80" customFormat="1" x14ac:dyDescent="0.25">
      <c r="A690" s="78" t="s">
        <v>513</v>
      </c>
      <c r="B690" s="78">
        <v>69592</v>
      </c>
      <c r="C690" s="78" t="s">
        <v>514</v>
      </c>
      <c r="D690" s="78" t="s">
        <v>15</v>
      </c>
      <c r="E690" s="78"/>
      <c r="F690" s="78" t="s">
        <v>123</v>
      </c>
      <c r="G690" s="79"/>
      <c r="I690" s="80" t="s">
        <v>71</v>
      </c>
      <c r="J690" s="10">
        <v>15</v>
      </c>
      <c r="K690" s="10">
        <v>15</v>
      </c>
      <c r="L690" s="80" t="s">
        <v>18</v>
      </c>
      <c r="M690" s="78">
        <v>69592</v>
      </c>
    </row>
    <row r="691" spans="1:14" s="80" customFormat="1" x14ac:dyDescent="0.25">
      <c r="A691" s="78" t="s">
        <v>536</v>
      </c>
      <c r="B691" s="78">
        <v>447801</v>
      </c>
      <c r="C691" s="78" t="s">
        <v>537</v>
      </c>
      <c r="D691" s="78" t="s">
        <v>15</v>
      </c>
      <c r="E691" s="78"/>
      <c r="F691" s="78"/>
      <c r="G691" s="79"/>
      <c r="I691" s="80" t="s">
        <v>214</v>
      </c>
      <c r="J691" s="10">
        <f>16+11</f>
        <v>27</v>
      </c>
      <c r="K691" s="10">
        <f>10+11</f>
        <v>21</v>
      </c>
      <c r="L691" s="80" t="s">
        <v>18</v>
      </c>
      <c r="M691" s="78">
        <v>447801</v>
      </c>
      <c r="N691" s="80" t="s">
        <v>1585</v>
      </c>
    </row>
    <row r="692" spans="1:14" s="80" customFormat="1" x14ac:dyDescent="0.25">
      <c r="A692" s="78" t="s">
        <v>536</v>
      </c>
      <c r="B692" s="78">
        <v>447801</v>
      </c>
      <c r="C692" s="78" t="s">
        <v>537</v>
      </c>
      <c r="D692" s="78" t="s">
        <v>15</v>
      </c>
      <c r="E692" s="78"/>
      <c r="F692" s="78" t="s">
        <v>59</v>
      </c>
      <c r="G692" s="79"/>
      <c r="I692" s="80" t="s">
        <v>74</v>
      </c>
      <c r="J692" s="10">
        <f>200/4</f>
        <v>50</v>
      </c>
      <c r="K692" s="10">
        <f>200/4</f>
        <v>50</v>
      </c>
      <c r="L692" s="80" t="s">
        <v>18</v>
      </c>
      <c r="M692" s="78">
        <v>447801</v>
      </c>
    </row>
    <row r="693" spans="1:14" s="80" customFormat="1" x14ac:dyDescent="0.25">
      <c r="A693" s="78" t="s">
        <v>536</v>
      </c>
      <c r="B693" s="78">
        <v>447801</v>
      </c>
      <c r="C693" s="78" t="s">
        <v>537</v>
      </c>
      <c r="D693" s="78" t="s">
        <v>15</v>
      </c>
      <c r="E693" s="78"/>
      <c r="F693" s="78" t="s">
        <v>124</v>
      </c>
      <c r="G693" s="79"/>
      <c r="I693" s="80" t="s">
        <v>74</v>
      </c>
      <c r="J693" s="10">
        <f>180/4</f>
        <v>45</v>
      </c>
      <c r="K693" s="10">
        <f>180/4</f>
        <v>45</v>
      </c>
      <c r="L693" s="80" t="s">
        <v>18</v>
      </c>
      <c r="M693" s="78">
        <v>447801</v>
      </c>
    </row>
    <row r="694" spans="1:14" s="80" customFormat="1" x14ac:dyDescent="0.25">
      <c r="A694" s="78" t="s">
        <v>536</v>
      </c>
      <c r="B694" s="78">
        <v>447801</v>
      </c>
      <c r="C694" s="78" t="s">
        <v>537</v>
      </c>
      <c r="D694" s="78" t="s">
        <v>15</v>
      </c>
      <c r="E694" s="78"/>
      <c r="F694" s="78" t="s">
        <v>121</v>
      </c>
      <c r="G694" s="79"/>
      <c r="I694" s="80" t="s">
        <v>71</v>
      </c>
      <c r="J694" s="10">
        <f>55/4</f>
        <v>13.75</v>
      </c>
      <c r="K694" s="10">
        <f>55/4</f>
        <v>13.75</v>
      </c>
      <c r="L694" s="80" t="s">
        <v>18</v>
      </c>
      <c r="M694" s="78">
        <v>447801</v>
      </c>
    </row>
    <row r="695" spans="1:14" s="80" customFormat="1" x14ac:dyDescent="0.25">
      <c r="A695" s="78" t="s">
        <v>536</v>
      </c>
      <c r="B695" s="78">
        <v>447801</v>
      </c>
      <c r="C695" s="78" t="s">
        <v>537</v>
      </c>
      <c r="D695" s="78" t="s">
        <v>15</v>
      </c>
      <c r="E695" s="78"/>
      <c r="F695" s="78" t="s">
        <v>123</v>
      </c>
      <c r="G695" s="79"/>
      <c r="I695" s="80" t="s">
        <v>71</v>
      </c>
      <c r="J695" s="10">
        <f>150/4</f>
        <v>37.5</v>
      </c>
      <c r="K695" s="10">
        <f>150/4</f>
        <v>37.5</v>
      </c>
      <c r="L695" s="80" t="s">
        <v>18</v>
      </c>
      <c r="M695" s="78">
        <v>447801</v>
      </c>
    </row>
    <row r="696" spans="1:14" s="80" customFormat="1" x14ac:dyDescent="0.25">
      <c r="A696" s="78" t="s">
        <v>515</v>
      </c>
      <c r="B696" s="78">
        <v>70114</v>
      </c>
      <c r="C696" s="78" t="s">
        <v>516</v>
      </c>
      <c r="D696" s="78" t="s">
        <v>15</v>
      </c>
      <c r="E696" s="78"/>
      <c r="F696" s="78"/>
      <c r="G696" s="79"/>
      <c r="I696" s="80" t="s">
        <v>517</v>
      </c>
      <c r="J696" s="10">
        <v>56</v>
      </c>
      <c r="K696" s="10">
        <v>0</v>
      </c>
      <c r="L696" s="80" t="s">
        <v>18</v>
      </c>
      <c r="M696" s="78">
        <v>70114</v>
      </c>
    </row>
    <row r="697" spans="1:14" s="80" customFormat="1" x14ac:dyDescent="0.25">
      <c r="A697" s="78" t="s">
        <v>515</v>
      </c>
      <c r="B697" s="78">
        <v>70114</v>
      </c>
      <c r="C697" s="78" t="s">
        <v>516</v>
      </c>
      <c r="D697" s="78" t="s">
        <v>15</v>
      </c>
      <c r="E697" s="78"/>
      <c r="F697" s="78" t="s">
        <v>121</v>
      </c>
      <c r="G697" s="79"/>
      <c r="I697" s="80" t="s">
        <v>71</v>
      </c>
      <c r="J697" s="10">
        <v>5</v>
      </c>
      <c r="K697" s="10">
        <v>0</v>
      </c>
      <c r="L697" s="80" t="s">
        <v>18</v>
      </c>
      <c r="M697" s="78">
        <v>70114</v>
      </c>
    </row>
    <row r="698" spans="1:14" s="80" customFormat="1" x14ac:dyDescent="0.25">
      <c r="A698" s="78" t="s">
        <v>562</v>
      </c>
      <c r="B698" s="78">
        <v>92672</v>
      </c>
      <c r="C698" s="78" t="s">
        <v>563</v>
      </c>
      <c r="D698" s="78" t="s">
        <v>15</v>
      </c>
      <c r="E698" s="78"/>
      <c r="F698" s="78"/>
      <c r="G698" s="79"/>
      <c r="I698" s="80" t="s">
        <v>1573</v>
      </c>
      <c r="J698" s="10">
        <v>97</v>
      </c>
      <c r="K698" s="10">
        <v>63</v>
      </c>
      <c r="L698" s="80" t="s">
        <v>18</v>
      </c>
      <c r="M698" s="78">
        <v>92672</v>
      </c>
    </row>
    <row r="699" spans="1:14" s="80" customFormat="1" x14ac:dyDescent="0.25">
      <c r="A699" s="78" t="s">
        <v>564</v>
      </c>
      <c r="B699" s="78">
        <v>92674</v>
      </c>
      <c r="C699" s="78" t="s">
        <v>565</v>
      </c>
      <c r="D699" s="78" t="s">
        <v>15</v>
      </c>
      <c r="E699" s="78"/>
      <c r="F699" s="78"/>
      <c r="G699" s="79"/>
      <c r="I699" s="80" t="s">
        <v>1573</v>
      </c>
      <c r="J699" s="10">
        <v>125</v>
      </c>
      <c r="K699" s="10">
        <v>87.5</v>
      </c>
      <c r="L699" s="80" t="s">
        <v>18</v>
      </c>
      <c r="M699" s="78">
        <v>92674</v>
      </c>
    </row>
    <row r="700" spans="1:14" s="80" customFormat="1" x14ac:dyDescent="0.25">
      <c r="A700" s="78" t="s">
        <v>566</v>
      </c>
      <c r="B700" s="78">
        <v>92671</v>
      </c>
      <c r="C700" s="78" t="s">
        <v>567</v>
      </c>
      <c r="D700" s="78" t="s">
        <v>15</v>
      </c>
      <c r="E700" s="78"/>
      <c r="F700" s="78"/>
      <c r="G700" s="79"/>
      <c r="I700" s="80" t="s">
        <v>1573</v>
      </c>
      <c r="J700" s="10">
        <v>80</v>
      </c>
      <c r="K700" s="10">
        <v>52.5</v>
      </c>
      <c r="L700" s="80" t="s">
        <v>18</v>
      </c>
      <c r="M700" s="78">
        <v>92671</v>
      </c>
    </row>
    <row r="701" spans="1:14" s="80" customFormat="1" x14ac:dyDescent="0.25">
      <c r="A701" s="78" t="s">
        <v>568</v>
      </c>
      <c r="B701" s="78">
        <v>92673</v>
      </c>
      <c r="C701" s="78" t="s">
        <v>569</v>
      </c>
      <c r="D701" s="78" t="s">
        <v>15</v>
      </c>
      <c r="E701" s="78"/>
      <c r="F701" s="78"/>
      <c r="G701" s="79"/>
      <c r="I701" s="80" t="s">
        <v>1573</v>
      </c>
      <c r="J701" s="10">
        <v>62.3</v>
      </c>
      <c r="K701" s="10">
        <v>40.49</v>
      </c>
      <c r="L701" s="80" t="s">
        <v>18</v>
      </c>
      <c r="M701" s="78">
        <v>92673</v>
      </c>
    </row>
    <row r="702" spans="1:14" s="80" customFormat="1" x14ac:dyDescent="0.25">
      <c r="A702" s="78" t="s">
        <v>518</v>
      </c>
      <c r="B702" s="78">
        <v>74586</v>
      </c>
      <c r="C702" s="78" t="s">
        <v>519</v>
      </c>
      <c r="D702" s="78" t="s">
        <v>15</v>
      </c>
      <c r="E702" s="78"/>
      <c r="F702" s="78" t="s">
        <v>520</v>
      </c>
      <c r="G702" s="79"/>
      <c r="I702" s="80" t="s">
        <v>1570</v>
      </c>
      <c r="J702" s="10"/>
      <c r="K702" s="10">
        <v>0</v>
      </c>
      <c r="L702" s="80" t="s">
        <v>18</v>
      </c>
      <c r="M702" s="78">
        <v>74586</v>
      </c>
    </row>
    <row r="703" spans="1:14" s="80" customFormat="1" x14ac:dyDescent="0.25">
      <c r="A703" s="78" t="s">
        <v>518</v>
      </c>
      <c r="B703" s="78">
        <v>74586</v>
      </c>
      <c r="C703" s="78" t="s">
        <v>519</v>
      </c>
      <c r="D703" s="78" t="s">
        <v>15</v>
      </c>
      <c r="E703" s="78"/>
      <c r="F703" s="78" t="s">
        <v>521</v>
      </c>
      <c r="G703" s="79"/>
      <c r="I703" s="80" t="s">
        <v>1570</v>
      </c>
      <c r="J703" s="10"/>
      <c r="K703" s="10">
        <v>0</v>
      </c>
      <c r="L703" s="80" t="s">
        <v>18</v>
      </c>
      <c r="M703" s="78">
        <v>74586</v>
      </c>
    </row>
    <row r="704" spans="1:14" s="80" customFormat="1" x14ac:dyDescent="0.25">
      <c r="A704" s="78" t="s">
        <v>518</v>
      </c>
      <c r="B704" s="78">
        <v>74586</v>
      </c>
      <c r="C704" s="78" t="s">
        <v>519</v>
      </c>
      <c r="D704" s="78" t="s">
        <v>15</v>
      </c>
      <c r="E704" s="78"/>
      <c r="F704" s="78" t="s">
        <v>522</v>
      </c>
      <c r="G704" s="79"/>
      <c r="I704" s="80" t="s">
        <v>1570</v>
      </c>
      <c r="J704" s="10"/>
      <c r="K704" s="10">
        <v>0</v>
      </c>
      <c r="L704" s="80" t="s">
        <v>18</v>
      </c>
      <c r="M704" s="78">
        <v>74586</v>
      </c>
    </row>
    <row r="705" spans="1:14" s="80" customFormat="1" x14ac:dyDescent="0.25">
      <c r="A705" s="78" t="s">
        <v>518</v>
      </c>
      <c r="B705" s="78">
        <v>74586</v>
      </c>
      <c r="C705" s="78" t="s">
        <v>519</v>
      </c>
      <c r="D705" s="78" t="s">
        <v>15</v>
      </c>
      <c r="E705" s="78"/>
      <c r="F705" s="78" t="s">
        <v>523</v>
      </c>
      <c r="G705" s="79"/>
      <c r="I705" s="80" t="s">
        <v>1570</v>
      </c>
      <c r="J705" s="10"/>
      <c r="K705" s="10">
        <v>0</v>
      </c>
      <c r="L705" s="80" t="s">
        <v>18</v>
      </c>
      <c r="M705" s="78">
        <v>74586</v>
      </c>
    </row>
    <row r="706" spans="1:14" s="80" customFormat="1" x14ac:dyDescent="0.25">
      <c r="A706" s="78" t="s">
        <v>518</v>
      </c>
      <c r="B706" s="78">
        <v>74586</v>
      </c>
      <c r="C706" s="78" t="s">
        <v>519</v>
      </c>
      <c r="D706" s="78" t="s">
        <v>15</v>
      </c>
      <c r="E706" s="78"/>
      <c r="F706" s="78" t="s">
        <v>524</v>
      </c>
      <c r="G706" s="79"/>
      <c r="I706" s="80" t="s">
        <v>1570</v>
      </c>
      <c r="J706" s="10"/>
      <c r="K706" s="10">
        <v>0</v>
      </c>
      <c r="L706" s="80" t="s">
        <v>18</v>
      </c>
      <c r="M706" s="78">
        <v>74586</v>
      </c>
    </row>
    <row r="707" spans="1:14" s="80" customFormat="1" x14ac:dyDescent="0.25">
      <c r="A707" s="78" t="s">
        <v>518</v>
      </c>
      <c r="B707" s="78">
        <v>74586</v>
      </c>
      <c r="C707" s="78" t="s">
        <v>519</v>
      </c>
      <c r="D707" s="78" t="s">
        <v>15</v>
      </c>
      <c r="E707" s="78"/>
      <c r="F707" s="78" t="s">
        <v>525</v>
      </c>
      <c r="G707" s="79"/>
      <c r="I707" s="80" t="s">
        <v>1570</v>
      </c>
      <c r="J707" s="10"/>
      <c r="K707" s="10">
        <v>0</v>
      </c>
      <c r="L707" s="80" t="s">
        <v>18</v>
      </c>
      <c r="M707" s="78">
        <v>74586</v>
      </c>
    </row>
    <row r="708" spans="1:14" s="80" customFormat="1" x14ac:dyDescent="0.25">
      <c r="A708" s="78" t="s">
        <v>518</v>
      </c>
      <c r="B708" s="78">
        <v>74586</v>
      </c>
      <c r="C708" s="78" t="s">
        <v>519</v>
      </c>
      <c r="D708" s="78" t="s">
        <v>15</v>
      </c>
      <c r="E708" s="78"/>
      <c r="F708" s="78" t="s">
        <v>40</v>
      </c>
      <c r="G708" s="79"/>
      <c r="I708" s="80" t="s">
        <v>1570</v>
      </c>
      <c r="J708" s="10"/>
      <c r="K708" s="10">
        <v>0</v>
      </c>
      <c r="L708" s="80" t="s">
        <v>18</v>
      </c>
      <c r="M708" s="78">
        <v>74586</v>
      </c>
    </row>
    <row r="709" spans="1:14" s="80" customFormat="1" x14ac:dyDescent="0.25">
      <c r="A709" s="78" t="s">
        <v>518</v>
      </c>
      <c r="B709" s="78">
        <v>74586</v>
      </c>
      <c r="C709" s="78" t="s">
        <v>519</v>
      </c>
      <c r="D709" s="78" t="s">
        <v>15</v>
      </c>
      <c r="E709" s="78"/>
      <c r="F709" s="78" t="s">
        <v>526</v>
      </c>
      <c r="G709" s="79"/>
      <c r="I709" s="80" t="s">
        <v>1570</v>
      </c>
      <c r="J709" s="10"/>
      <c r="K709" s="10">
        <v>0</v>
      </c>
      <c r="L709" s="80" t="s">
        <v>18</v>
      </c>
      <c r="M709" s="78">
        <v>74586</v>
      </c>
    </row>
    <row r="710" spans="1:14" s="80" customFormat="1" x14ac:dyDescent="0.25">
      <c r="A710" s="78" t="s">
        <v>518</v>
      </c>
      <c r="B710" s="78">
        <v>74586</v>
      </c>
      <c r="C710" s="78" t="s">
        <v>519</v>
      </c>
      <c r="D710" s="78" t="s">
        <v>15</v>
      </c>
      <c r="E710" s="78"/>
      <c r="F710" s="78" t="s">
        <v>527</v>
      </c>
      <c r="G710" s="79"/>
      <c r="I710" s="80" t="s">
        <v>1570</v>
      </c>
      <c r="J710" s="10"/>
      <c r="K710" s="10">
        <v>0</v>
      </c>
      <c r="L710" s="80" t="s">
        <v>18</v>
      </c>
      <c r="M710" s="78">
        <v>74586</v>
      </c>
    </row>
    <row r="711" spans="1:14" s="80" customFormat="1" x14ac:dyDescent="0.25">
      <c r="A711" s="78" t="s">
        <v>518</v>
      </c>
      <c r="B711" s="78">
        <v>74586</v>
      </c>
      <c r="C711" s="78" t="s">
        <v>519</v>
      </c>
      <c r="D711" s="78" t="s">
        <v>15</v>
      </c>
      <c r="E711" s="78"/>
      <c r="F711" s="78" t="s">
        <v>528</v>
      </c>
      <c r="G711" s="79"/>
      <c r="I711" s="80" t="s">
        <v>1570</v>
      </c>
      <c r="J711" s="10"/>
      <c r="K711" s="10">
        <v>0</v>
      </c>
      <c r="L711" s="80" t="s">
        <v>18</v>
      </c>
      <c r="M711" s="78">
        <v>74586</v>
      </c>
      <c r="N711" s="80" t="s">
        <v>1572</v>
      </c>
    </row>
    <row r="712" spans="1:14" s="80" customFormat="1" x14ac:dyDescent="0.25">
      <c r="A712" s="78" t="s">
        <v>570</v>
      </c>
      <c r="B712" s="78">
        <v>86919</v>
      </c>
      <c r="C712" s="78" t="s">
        <v>571</v>
      </c>
      <c r="D712" s="78" t="s">
        <v>15</v>
      </c>
      <c r="E712" s="78"/>
      <c r="F712" s="78"/>
      <c r="G712" s="79"/>
      <c r="I712" s="80" t="s">
        <v>1570</v>
      </c>
      <c r="J712" s="10"/>
      <c r="K712" s="10"/>
      <c r="L712" s="80" t="s">
        <v>18</v>
      </c>
      <c r="M712" s="78">
        <v>86919</v>
      </c>
    </row>
    <row r="713" spans="1:14" s="87" customFormat="1" x14ac:dyDescent="0.25">
      <c r="A713" s="85" t="s">
        <v>531</v>
      </c>
      <c r="B713" s="85">
        <v>544187</v>
      </c>
      <c r="C713" s="85" t="s">
        <v>532</v>
      </c>
      <c r="D713" s="85" t="s">
        <v>15</v>
      </c>
      <c r="E713" s="85"/>
      <c r="F713" s="85"/>
      <c r="G713" s="86"/>
      <c r="H713" s="95"/>
      <c r="I713" s="95" t="s">
        <v>1570</v>
      </c>
      <c r="J713" s="96"/>
      <c r="K713" s="96"/>
      <c r="L713" s="95" t="s">
        <v>18</v>
      </c>
      <c r="M713" s="85">
        <v>544187</v>
      </c>
    </row>
    <row r="714" spans="1:14" s="18" customFormat="1" x14ac:dyDescent="0.25">
      <c r="A714" s="16"/>
      <c r="B714" s="16"/>
      <c r="C714" s="16"/>
      <c r="D714" s="16"/>
      <c r="E714" s="16"/>
      <c r="F714" s="16"/>
      <c r="G714" s="17"/>
      <c r="J714" s="40"/>
      <c r="K714" s="40"/>
      <c r="M714" s="16"/>
    </row>
    <row r="715" spans="1:14" s="60" customFormat="1" x14ac:dyDescent="0.25">
      <c r="A715" s="58" t="s">
        <v>560</v>
      </c>
      <c r="B715" s="58">
        <v>96221</v>
      </c>
      <c r="C715" s="58" t="s">
        <v>561</v>
      </c>
      <c r="D715" s="58" t="s">
        <v>15</v>
      </c>
      <c r="E715" s="58"/>
      <c r="F715" s="58"/>
      <c r="G715" s="59"/>
      <c r="I715" s="60" t="s">
        <v>1577</v>
      </c>
      <c r="J715" s="61">
        <v>52</v>
      </c>
      <c r="K715" s="61">
        <v>39</v>
      </c>
      <c r="L715" s="60" t="s">
        <v>18</v>
      </c>
      <c r="M715" s="58">
        <v>96221</v>
      </c>
    </row>
    <row r="716" spans="1:14" s="60" customFormat="1" x14ac:dyDescent="0.25">
      <c r="A716" s="58" t="s">
        <v>560</v>
      </c>
      <c r="B716" s="58">
        <v>96221</v>
      </c>
      <c r="C716" s="58" t="s">
        <v>561</v>
      </c>
      <c r="D716" s="58" t="s">
        <v>15</v>
      </c>
      <c r="E716" s="58"/>
      <c r="F716" s="58" t="s">
        <v>59</v>
      </c>
      <c r="G716" s="59"/>
      <c r="I716" s="60" t="s">
        <v>74</v>
      </c>
      <c r="J716" s="61">
        <v>12</v>
      </c>
      <c r="K716" s="61">
        <v>12</v>
      </c>
      <c r="L716" s="60" t="s">
        <v>18</v>
      </c>
      <c r="M716" s="58">
        <v>96221</v>
      </c>
    </row>
    <row r="717" spans="1:14" s="60" customFormat="1" x14ac:dyDescent="0.25">
      <c r="A717" s="58" t="s">
        <v>560</v>
      </c>
      <c r="B717" s="58">
        <v>96221</v>
      </c>
      <c r="C717" s="58" t="s">
        <v>561</v>
      </c>
      <c r="D717" s="58" t="s">
        <v>15</v>
      </c>
      <c r="E717" s="58"/>
      <c r="F717" s="58" t="s">
        <v>125</v>
      </c>
      <c r="G717" s="59"/>
      <c r="I717" s="60" t="s">
        <v>74</v>
      </c>
      <c r="J717" s="61">
        <v>15</v>
      </c>
      <c r="K717" s="61">
        <v>15</v>
      </c>
      <c r="L717" s="60" t="s">
        <v>18</v>
      </c>
      <c r="M717" s="58">
        <v>96221</v>
      </c>
    </row>
    <row r="718" spans="1:14" s="60" customFormat="1" x14ac:dyDescent="0.25">
      <c r="A718" s="58" t="s">
        <v>558</v>
      </c>
      <c r="B718" s="58">
        <v>96225</v>
      </c>
      <c r="C718" s="58" t="s">
        <v>559</v>
      </c>
      <c r="D718" s="58" t="s">
        <v>15</v>
      </c>
      <c r="E718" s="58"/>
      <c r="F718" s="58"/>
      <c r="G718" s="59"/>
      <c r="I718" s="60" t="s">
        <v>1577</v>
      </c>
      <c r="J718" s="61">
        <v>52</v>
      </c>
      <c r="K718" s="61">
        <v>39</v>
      </c>
      <c r="L718" s="60" t="s">
        <v>18</v>
      </c>
      <c r="M718" s="58">
        <v>96225</v>
      </c>
    </row>
    <row r="719" spans="1:14" s="60" customFormat="1" x14ac:dyDescent="0.25">
      <c r="A719" s="58" t="s">
        <v>558</v>
      </c>
      <c r="B719" s="58">
        <v>96225</v>
      </c>
      <c r="C719" s="58" t="s">
        <v>559</v>
      </c>
      <c r="D719" s="58" t="s">
        <v>15</v>
      </c>
      <c r="E719" s="58"/>
      <c r="F719" s="58" t="s">
        <v>59</v>
      </c>
      <c r="G719" s="59"/>
      <c r="I719" s="60" t="s">
        <v>74</v>
      </c>
      <c r="J719" s="61">
        <f>12+24</f>
        <v>36</v>
      </c>
      <c r="K719" s="61">
        <f>12+24</f>
        <v>36</v>
      </c>
      <c r="L719" s="60" t="s">
        <v>18</v>
      </c>
      <c r="M719" s="58">
        <v>96225</v>
      </c>
      <c r="N719" s="60" t="s">
        <v>1584</v>
      </c>
    </row>
    <row r="720" spans="1:14" s="60" customFormat="1" x14ac:dyDescent="0.25">
      <c r="A720" s="58" t="s">
        <v>558</v>
      </c>
      <c r="B720" s="58">
        <v>96225</v>
      </c>
      <c r="C720" s="58" t="s">
        <v>559</v>
      </c>
      <c r="D720" s="58" t="s">
        <v>15</v>
      </c>
      <c r="E720" s="58"/>
      <c r="F720" s="58" t="s">
        <v>125</v>
      </c>
      <c r="G720" s="59"/>
      <c r="I720" s="60" t="s">
        <v>74</v>
      </c>
      <c r="J720" s="61">
        <f>15+27</f>
        <v>42</v>
      </c>
      <c r="K720" s="61">
        <f>15+27</f>
        <v>42</v>
      </c>
      <c r="L720" s="60" t="s">
        <v>18</v>
      </c>
      <c r="M720" s="58">
        <v>96225</v>
      </c>
      <c r="N720" s="60" t="s">
        <v>1584</v>
      </c>
    </row>
    <row r="721" spans="1:14" x14ac:dyDescent="0.25">
      <c r="A721" s="7"/>
      <c r="B721" s="7"/>
      <c r="C721" s="7"/>
      <c r="D721" s="7"/>
      <c r="E721" s="7"/>
      <c r="F721" s="7"/>
      <c r="M721" s="7"/>
    </row>
    <row r="722" spans="1:14" s="60" customFormat="1" x14ac:dyDescent="0.25">
      <c r="A722" s="58" t="s">
        <v>538</v>
      </c>
      <c r="B722" s="58">
        <v>456891</v>
      </c>
      <c r="C722" s="58" t="s">
        <v>539</v>
      </c>
      <c r="D722" s="58" t="s">
        <v>15</v>
      </c>
      <c r="E722" s="58"/>
      <c r="F722" s="58"/>
      <c r="G722" s="59"/>
      <c r="I722" s="60" t="s">
        <v>210</v>
      </c>
      <c r="J722" s="61">
        <v>200</v>
      </c>
      <c r="K722" s="61"/>
      <c r="L722" s="60" t="s">
        <v>18</v>
      </c>
      <c r="M722" s="58">
        <v>456891</v>
      </c>
      <c r="N722" s="74"/>
    </row>
    <row r="723" spans="1:14" s="60" customFormat="1" x14ac:dyDescent="0.25">
      <c r="A723" s="58" t="s">
        <v>538</v>
      </c>
      <c r="B723" s="58">
        <v>456891</v>
      </c>
      <c r="C723" s="58" t="s">
        <v>539</v>
      </c>
      <c r="D723" s="58" t="s">
        <v>15</v>
      </c>
      <c r="E723" s="58"/>
      <c r="F723" s="58" t="s">
        <v>125</v>
      </c>
      <c r="G723" s="59"/>
      <c r="I723" s="60" t="s">
        <v>77</v>
      </c>
      <c r="J723" s="61">
        <f>25*5</f>
        <v>125</v>
      </c>
      <c r="K723" s="61"/>
      <c r="L723" s="60" t="s">
        <v>18</v>
      </c>
      <c r="M723" s="58">
        <v>456891</v>
      </c>
    </row>
    <row r="724" spans="1:14" s="60" customFormat="1" x14ac:dyDescent="0.25">
      <c r="A724" s="58" t="s">
        <v>538</v>
      </c>
      <c r="B724" s="58">
        <v>456891</v>
      </c>
      <c r="C724" s="58" t="s">
        <v>539</v>
      </c>
      <c r="D724" s="58" t="s">
        <v>15</v>
      </c>
      <c r="E724" s="58"/>
      <c r="F724" s="58" t="s">
        <v>59</v>
      </c>
      <c r="G724" s="59"/>
      <c r="I724" s="60" t="s">
        <v>74</v>
      </c>
      <c r="J724" s="61">
        <f>16*5</f>
        <v>80</v>
      </c>
      <c r="K724" s="61"/>
      <c r="L724" s="60" t="s">
        <v>18</v>
      </c>
      <c r="M724" s="58">
        <v>456891</v>
      </c>
    </row>
    <row r="725" spans="1:14" s="60" customFormat="1" x14ac:dyDescent="0.25">
      <c r="A725" s="58" t="s">
        <v>538</v>
      </c>
      <c r="B725" s="58">
        <v>456891</v>
      </c>
      <c r="C725" s="58" t="s">
        <v>539</v>
      </c>
      <c r="D725" s="58" t="s">
        <v>15</v>
      </c>
      <c r="E725" s="58"/>
      <c r="F725" s="58" t="s">
        <v>40</v>
      </c>
      <c r="G725" s="59"/>
      <c r="I725" s="60" t="s">
        <v>77</v>
      </c>
      <c r="J725" s="61">
        <f>30*5</f>
        <v>150</v>
      </c>
      <c r="K725" s="61"/>
      <c r="L725" s="60" t="s">
        <v>18</v>
      </c>
      <c r="M725" s="58">
        <v>456891</v>
      </c>
    </row>
    <row r="726" spans="1:14" s="60" customFormat="1" x14ac:dyDescent="0.25">
      <c r="A726" s="58" t="s">
        <v>538</v>
      </c>
      <c r="B726" s="58">
        <v>456891</v>
      </c>
      <c r="C726" s="58" t="s">
        <v>539</v>
      </c>
      <c r="D726" s="58" t="s">
        <v>15</v>
      </c>
      <c r="E726" s="58"/>
      <c r="F726" s="58" t="s">
        <v>121</v>
      </c>
      <c r="G726" s="59"/>
      <c r="I726" s="60" t="s">
        <v>71</v>
      </c>
      <c r="J726" s="61">
        <f>25*5</f>
        <v>125</v>
      </c>
      <c r="K726" s="61"/>
      <c r="L726" s="60" t="s">
        <v>18</v>
      </c>
      <c r="M726" s="58">
        <v>456891</v>
      </c>
    </row>
    <row r="727" spans="1:14" s="60" customFormat="1" x14ac:dyDescent="0.25">
      <c r="A727" s="58" t="s">
        <v>538</v>
      </c>
      <c r="B727" s="58">
        <v>456891</v>
      </c>
      <c r="C727" s="58" t="s">
        <v>539</v>
      </c>
      <c r="D727" s="58" t="s">
        <v>15</v>
      </c>
      <c r="E727" s="58"/>
      <c r="F727" s="58" t="s">
        <v>123</v>
      </c>
      <c r="G727" s="59"/>
      <c r="I727" s="60" t="s">
        <v>71</v>
      </c>
      <c r="J727" s="61">
        <f>204</f>
        <v>204</v>
      </c>
      <c r="K727" s="61"/>
      <c r="L727" s="60" t="s">
        <v>18</v>
      </c>
      <c r="M727" s="58">
        <v>456891</v>
      </c>
    </row>
    <row r="728" spans="1:14" s="60" customFormat="1" x14ac:dyDescent="0.25">
      <c r="A728" s="58" t="s">
        <v>540</v>
      </c>
      <c r="B728" s="58">
        <v>456892</v>
      </c>
      <c r="C728" s="58" t="s">
        <v>541</v>
      </c>
      <c r="D728" s="58" t="s">
        <v>15</v>
      </c>
      <c r="E728" s="58"/>
      <c r="F728" s="58"/>
      <c r="G728" s="59"/>
      <c r="I728" s="60" t="s">
        <v>210</v>
      </c>
      <c r="J728" s="61">
        <v>350</v>
      </c>
      <c r="K728" s="61"/>
      <c r="L728" s="60" t="s">
        <v>18</v>
      </c>
      <c r="M728" s="58">
        <v>456892</v>
      </c>
      <c r="N728" s="74"/>
    </row>
    <row r="729" spans="1:14" s="60" customFormat="1" x14ac:dyDescent="0.25">
      <c r="A729" s="58" t="s">
        <v>540</v>
      </c>
      <c r="B729" s="58">
        <v>456892</v>
      </c>
      <c r="C729" s="58" t="s">
        <v>541</v>
      </c>
      <c r="D729" s="58" t="s">
        <v>15</v>
      </c>
      <c r="E729" s="58"/>
      <c r="F729" s="58" t="s">
        <v>125</v>
      </c>
      <c r="G729" s="59"/>
      <c r="I729" s="60" t="s">
        <v>77</v>
      </c>
      <c r="J729" s="61">
        <f>25*10</f>
        <v>250</v>
      </c>
      <c r="K729" s="61"/>
      <c r="L729" s="60" t="s">
        <v>18</v>
      </c>
      <c r="M729" s="58">
        <v>456892</v>
      </c>
    </row>
    <row r="730" spans="1:14" s="60" customFormat="1" x14ac:dyDescent="0.25">
      <c r="A730" s="58" t="s">
        <v>540</v>
      </c>
      <c r="B730" s="58">
        <v>456892</v>
      </c>
      <c r="C730" s="58" t="s">
        <v>541</v>
      </c>
      <c r="D730" s="58" t="s">
        <v>15</v>
      </c>
      <c r="E730" s="58"/>
      <c r="F730" s="58" t="s">
        <v>59</v>
      </c>
      <c r="G730" s="59"/>
      <c r="I730" s="60" t="s">
        <v>74</v>
      </c>
      <c r="J730" s="61">
        <f>16*10</f>
        <v>160</v>
      </c>
      <c r="K730" s="61"/>
      <c r="L730" s="60" t="s">
        <v>18</v>
      </c>
      <c r="M730" s="58">
        <v>456892</v>
      </c>
    </row>
    <row r="731" spans="1:14" s="60" customFormat="1" x14ac:dyDescent="0.25">
      <c r="A731" s="58" t="s">
        <v>540</v>
      </c>
      <c r="B731" s="58">
        <v>456892</v>
      </c>
      <c r="C731" s="58" t="s">
        <v>541</v>
      </c>
      <c r="D731" s="58" t="s">
        <v>15</v>
      </c>
      <c r="E731" s="58"/>
      <c r="F731" s="58" t="s">
        <v>40</v>
      </c>
      <c r="G731" s="59"/>
      <c r="I731" s="60" t="s">
        <v>77</v>
      </c>
      <c r="J731" s="61">
        <f>30*10</f>
        <v>300</v>
      </c>
      <c r="K731" s="61"/>
      <c r="L731" s="60" t="s">
        <v>18</v>
      </c>
      <c r="M731" s="58">
        <v>456892</v>
      </c>
    </row>
    <row r="732" spans="1:14" s="60" customFormat="1" x14ac:dyDescent="0.25">
      <c r="A732" s="58" t="s">
        <v>540</v>
      </c>
      <c r="B732" s="58">
        <v>456892</v>
      </c>
      <c r="C732" s="58" t="s">
        <v>541</v>
      </c>
      <c r="D732" s="58" t="s">
        <v>15</v>
      </c>
      <c r="E732" s="58"/>
      <c r="F732" s="58" t="s">
        <v>121</v>
      </c>
      <c r="G732" s="59"/>
      <c r="I732" s="60" t="s">
        <v>71</v>
      </c>
      <c r="J732" s="61">
        <f>25*10</f>
        <v>250</v>
      </c>
      <c r="K732" s="61"/>
      <c r="L732" s="60" t="s">
        <v>18</v>
      </c>
      <c r="M732" s="58">
        <v>456892</v>
      </c>
    </row>
    <row r="733" spans="1:14" s="60" customFormat="1" x14ac:dyDescent="0.25">
      <c r="A733" s="58" t="s">
        <v>540</v>
      </c>
      <c r="B733" s="58">
        <v>456892</v>
      </c>
      <c r="C733" s="58" t="s">
        <v>541</v>
      </c>
      <c r="D733" s="58" t="s">
        <v>15</v>
      </c>
      <c r="E733" s="58"/>
      <c r="F733" s="58" t="s">
        <v>123</v>
      </c>
      <c r="G733" s="59"/>
      <c r="I733" s="60" t="s">
        <v>71</v>
      </c>
      <c r="J733" s="61">
        <f>20*10</f>
        <v>200</v>
      </c>
      <c r="K733" s="61"/>
      <c r="L733" s="60" t="s">
        <v>18</v>
      </c>
      <c r="M733" s="58">
        <v>456892</v>
      </c>
    </row>
    <row r="734" spans="1:14" x14ac:dyDescent="0.25">
      <c r="G734"/>
      <c r="K734"/>
    </row>
    <row r="735" spans="1:14" x14ac:dyDescent="0.25">
      <c r="A735" s="7"/>
      <c r="B735" s="7"/>
      <c r="C735" s="7"/>
      <c r="D735" s="7"/>
      <c r="E735" s="7"/>
      <c r="F735" s="7"/>
      <c r="I735" s="7"/>
      <c r="M735" s="7"/>
    </row>
    <row r="736" spans="1:14" x14ac:dyDescent="0.25">
      <c r="A736" s="7"/>
      <c r="B736" s="7"/>
      <c r="C736" s="7"/>
      <c r="D736" s="7"/>
      <c r="E736" s="7"/>
      <c r="F736" s="7"/>
      <c r="M736" s="7"/>
    </row>
    <row r="737" spans="1:14" s="107" customFormat="1" x14ac:dyDescent="0.25">
      <c r="A737" s="105" t="s">
        <v>335</v>
      </c>
      <c r="B737" s="105">
        <v>373125</v>
      </c>
      <c r="C737" s="105" t="s">
        <v>336</v>
      </c>
      <c r="D737" s="105" t="s">
        <v>15</v>
      </c>
      <c r="E737" s="105"/>
      <c r="F737" s="105"/>
      <c r="G737" s="106"/>
      <c r="J737" s="47"/>
      <c r="K737" s="47"/>
      <c r="L737" s="107" t="s">
        <v>18</v>
      </c>
      <c r="M737" s="105">
        <v>373125</v>
      </c>
      <c r="N737" s="43" t="s">
        <v>574</v>
      </c>
    </row>
    <row r="738" spans="1:14" s="43" customFormat="1" x14ac:dyDescent="0.25">
      <c r="A738" s="41" t="s">
        <v>533</v>
      </c>
      <c r="B738" s="41">
        <v>84355</v>
      </c>
      <c r="C738" s="41" t="s">
        <v>534</v>
      </c>
      <c r="D738" s="41" t="s">
        <v>15</v>
      </c>
      <c r="E738" s="41"/>
      <c r="F738" s="41" t="s">
        <v>59</v>
      </c>
      <c r="G738" s="42" t="s">
        <v>535</v>
      </c>
      <c r="I738" s="43" t="s">
        <v>74</v>
      </c>
      <c r="J738" s="44">
        <f>22.5</f>
        <v>22.5</v>
      </c>
      <c r="K738" s="44">
        <f>22.5</f>
        <v>22.5</v>
      </c>
      <c r="L738" s="43" t="s">
        <v>18</v>
      </c>
      <c r="M738" s="41">
        <v>84355</v>
      </c>
      <c r="N738" s="43" t="s">
        <v>574</v>
      </c>
    </row>
    <row r="739" spans="1:14" s="43" customFormat="1" x14ac:dyDescent="0.25">
      <c r="A739" s="41" t="s">
        <v>533</v>
      </c>
      <c r="B739" s="41">
        <v>84355</v>
      </c>
      <c r="C739" s="41" t="s">
        <v>534</v>
      </c>
      <c r="D739" s="41" t="s">
        <v>15</v>
      </c>
      <c r="E739" s="41"/>
      <c r="F739" s="41" t="s">
        <v>125</v>
      </c>
      <c r="G739" s="42" t="s">
        <v>535</v>
      </c>
      <c r="I739" s="43" t="s">
        <v>77</v>
      </c>
      <c r="J739" s="44">
        <f>17.5</f>
        <v>17.5</v>
      </c>
      <c r="K739" s="44">
        <f>17.5</f>
        <v>17.5</v>
      </c>
      <c r="L739" s="43" t="s">
        <v>18</v>
      </c>
      <c r="M739" s="41">
        <v>84355</v>
      </c>
      <c r="N739" s="43" t="s">
        <v>574</v>
      </c>
    </row>
    <row r="740" spans="1:14" s="43" customFormat="1" x14ac:dyDescent="0.25">
      <c r="A740" s="41" t="s">
        <v>533</v>
      </c>
      <c r="B740" s="41">
        <v>84355</v>
      </c>
      <c r="C740" s="41" t="s">
        <v>534</v>
      </c>
      <c r="D740" s="41" t="s">
        <v>15</v>
      </c>
      <c r="E740" s="41"/>
      <c r="F740" s="41" t="s">
        <v>40</v>
      </c>
      <c r="G740" s="42" t="s">
        <v>535</v>
      </c>
      <c r="I740" s="43" t="s">
        <v>77</v>
      </c>
      <c r="J740" s="44">
        <f>30</f>
        <v>30</v>
      </c>
      <c r="K740" s="44">
        <f>30</f>
        <v>30</v>
      </c>
      <c r="L740" s="43" t="s">
        <v>18</v>
      </c>
      <c r="M740" s="41">
        <v>84355</v>
      </c>
      <c r="N740" s="43" t="s">
        <v>574</v>
      </c>
    </row>
    <row r="741" spans="1:14" s="43" customFormat="1" x14ac:dyDescent="0.25">
      <c r="A741" s="41" t="s">
        <v>533</v>
      </c>
      <c r="B741" s="41">
        <v>84355</v>
      </c>
      <c r="C741" s="41" t="s">
        <v>534</v>
      </c>
      <c r="D741" s="41" t="s">
        <v>15</v>
      </c>
      <c r="E741" s="41"/>
      <c r="F741" s="41" t="s">
        <v>121</v>
      </c>
      <c r="G741" s="42" t="s">
        <v>535</v>
      </c>
      <c r="I741" s="43" t="s">
        <v>71</v>
      </c>
      <c r="J741" s="44">
        <f>13.75</f>
        <v>13.75</v>
      </c>
      <c r="K741" s="44">
        <f>13.75</f>
        <v>13.75</v>
      </c>
      <c r="L741" s="43" t="s">
        <v>18</v>
      </c>
      <c r="M741" s="41">
        <v>84355</v>
      </c>
      <c r="N741" s="43" t="s">
        <v>574</v>
      </c>
    </row>
    <row r="742" spans="1:14" s="43" customFormat="1" x14ac:dyDescent="0.25">
      <c r="A742" s="41" t="s">
        <v>533</v>
      </c>
      <c r="B742" s="41">
        <v>84355</v>
      </c>
      <c r="C742" s="41" t="s">
        <v>534</v>
      </c>
      <c r="D742" s="41" t="s">
        <v>15</v>
      </c>
      <c r="E742" s="41"/>
      <c r="F742" s="41" t="s">
        <v>123</v>
      </c>
      <c r="G742" s="42" t="s">
        <v>535</v>
      </c>
      <c r="I742" s="43" t="s">
        <v>71</v>
      </c>
      <c r="J742" s="44">
        <f>37.5</f>
        <v>37.5</v>
      </c>
      <c r="K742" s="44">
        <f>37.5</f>
        <v>37.5</v>
      </c>
      <c r="L742" s="43" t="s">
        <v>18</v>
      </c>
      <c r="M742" s="41">
        <v>84355</v>
      </c>
      <c r="N742" s="43" t="s">
        <v>574</v>
      </c>
    </row>
    <row r="743" spans="1:14" s="43" customFormat="1" x14ac:dyDescent="0.25">
      <c r="A743" s="41" t="s">
        <v>572</v>
      </c>
      <c r="B743" s="41">
        <v>447804</v>
      </c>
      <c r="C743" s="41" t="s">
        <v>573</v>
      </c>
      <c r="D743" s="41" t="s">
        <v>15</v>
      </c>
      <c r="E743" s="41"/>
      <c r="F743" s="41"/>
      <c r="G743" s="42"/>
      <c r="I743" s="43" t="s">
        <v>21</v>
      </c>
      <c r="J743" s="47">
        <v>23.045454545454543</v>
      </c>
      <c r="K743" s="47">
        <v>0</v>
      </c>
      <c r="L743" s="43" t="s">
        <v>18</v>
      </c>
      <c r="M743" s="41">
        <v>447804</v>
      </c>
      <c r="N743" s="43" t="s">
        <v>574</v>
      </c>
    </row>
    <row r="744" spans="1:14" s="43" customFormat="1" x14ac:dyDescent="0.25">
      <c r="A744" s="41" t="s">
        <v>572</v>
      </c>
      <c r="B744" s="41">
        <v>447804</v>
      </c>
      <c r="C744" s="41" t="s">
        <v>573</v>
      </c>
      <c r="D744" s="41" t="s">
        <v>15</v>
      </c>
      <c r="E744" s="41"/>
      <c r="F744" s="41"/>
      <c r="G744" s="42"/>
      <c r="I744" s="43" t="s">
        <v>110</v>
      </c>
      <c r="J744" s="47">
        <v>13.64</v>
      </c>
      <c r="K744" s="47">
        <v>0</v>
      </c>
      <c r="L744" s="43" t="s">
        <v>18</v>
      </c>
      <c r="M744" s="41">
        <v>447804</v>
      </c>
      <c r="N744" s="43" t="s">
        <v>574</v>
      </c>
    </row>
    <row r="745" spans="1:14" s="43" customFormat="1" x14ac:dyDescent="0.25">
      <c r="A745" s="41" t="s">
        <v>572</v>
      </c>
      <c r="B745" s="41">
        <v>447804</v>
      </c>
      <c r="C745" s="41" t="s">
        <v>573</v>
      </c>
      <c r="D745" s="41" t="s">
        <v>15</v>
      </c>
      <c r="E745" s="41"/>
      <c r="F745" s="41" t="s">
        <v>59</v>
      </c>
      <c r="G745" s="42"/>
      <c r="I745" s="43" t="s">
        <v>74</v>
      </c>
      <c r="J745" s="44">
        <v>40</v>
      </c>
      <c r="K745" s="44">
        <v>40</v>
      </c>
      <c r="L745" s="43" t="s">
        <v>18</v>
      </c>
      <c r="M745" s="41">
        <v>447804</v>
      </c>
      <c r="N745" s="43" t="s">
        <v>574</v>
      </c>
    </row>
    <row r="746" spans="1:14" s="43" customFormat="1" x14ac:dyDescent="0.25">
      <c r="A746" s="41" t="s">
        <v>572</v>
      </c>
      <c r="B746" s="41">
        <v>447804</v>
      </c>
      <c r="C746" s="41" t="s">
        <v>573</v>
      </c>
      <c r="D746" s="41" t="s">
        <v>15</v>
      </c>
      <c r="E746" s="41"/>
      <c r="F746" s="41" t="s">
        <v>40</v>
      </c>
      <c r="G746" s="42"/>
      <c r="I746" s="43" t="s">
        <v>77</v>
      </c>
      <c r="J746" s="44">
        <v>37</v>
      </c>
      <c r="K746" s="44">
        <v>37</v>
      </c>
      <c r="L746" s="43" t="s">
        <v>18</v>
      </c>
      <c r="M746" s="41">
        <v>447804</v>
      </c>
      <c r="N746" s="43" t="s">
        <v>574</v>
      </c>
    </row>
    <row r="747" spans="1:14" s="43" customFormat="1" x14ac:dyDescent="0.25">
      <c r="A747" s="41" t="s">
        <v>572</v>
      </c>
      <c r="B747" s="41">
        <v>447804</v>
      </c>
      <c r="C747" s="41" t="s">
        <v>573</v>
      </c>
      <c r="D747" s="41" t="s">
        <v>15</v>
      </c>
      <c r="E747" s="41"/>
      <c r="F747" s="41" t="s">
        <v>121</v>
      </c>
      <c r="G747" s="42"/>
      <c r="I747" s="43" t="s">
        <v>71</v>
      </c>
      <c r="J747" s="44">
        <v>50</v>
      </c>
      <c r="K747" s="44">
        <v>50</v>
      </c>
      <c r="L747" s="43" t="s">
        <v>18</v>
      </c>
      <c r="M747" s="41">
        <v>447804</v>
      </c>
      <c r="N747" s="43" t="s">
        <v>574</v>
      </c>
    </row>
    <row r="750" spans="1:14" s="23" customFormat="1" x14ac:dyDescent="0.25">
      <c r="A750" s="21" t="s">
        <v>1727</v>
      </c>
      <c r="B750" s="21">
        <v>687760</v>
      </c>
      <c r="C750" s="21" t="s">
        <v>1728</v>
      </c>
      <c r="D750" s="21"/>
      <c r="E750" s="21"/>
      <c r="F750" s="21" t="s">
        <v>1774</v>
      </c>
      <c r="G750" s="22"/>
      <c r="I750" s="23" t="s">
        <v>1773</v>
      </c>
      <c r="J750" s="24">
        <v>17</v>
      </c>
      <c r="K750" s="24"/>
      <c r="M750" s="21"/>
    </row>
    <row r="751" spans="1:14" s="23" customFormat="1" x14ac:dyDescent="0.25">
      <c r="A751" s="21" t="s">
        <v>1727</v>
      </c>
      <c r="B751" s="21">
        <v>687760</v>
      </c>
      <c r="C751" s="21" t="s">
        <v>1728</v>
      </c>
      <c r="D751" s="21"/>
      <c r="E751" s="21"/>
      <c r="F751" s="21" t="s">
        <v>59</v>
      </c>
      <c r="G751" s="22"/>
      <c r="I751" s="23" t="s">
        <v>74</v>
      </c>
      <c r="J751" s="24">
        <v>42</v>
      </c>
      <c r="K751" s="24"/>
      <c r="M751" s="21"/>
    </row>
    <row r="752" spans="1:14" s="23" customFormat="1" x14ac:dyDescent="0.25">
      <c r="A752" s="21" t="s">
        <v>1727</v>
      </c>
      <c r="B752" s="21">
        <v>687760</v>
      </c>
      <c r="C752" s="21" t="s">
        <v>1728</v>
      </c>
      <c r="D752" s="21"/>
      <c r="E752" s="21"/>
      <c r="F752" s="21" t="s">
        <v>124</v>
      </c>
      <c r="G752" s="22"/>
      <c r="I752" s="23" t="s">
        <v>74</v>
      </c>
      <c r="J752" s="24">
        <v>46</v>
      </c>
      <c r="K752" s="24"/>
      <c r="M752" s="21"/>
    </row>
    <row r="753" spans="1:13" s="23" customFormat="1" x14ac:dyDescent="0.25">
      <c r="A753" s="21" t="s">
        <v>1727</v>
      </c>
      <c r="B753" s="21">
        <v>687760</v>
      </c>
      <c r="C753" s="21" t="s">
        <v>1728</v>
      </c>
      <c r="D753" s="21"/>
      <c r="E753" s="21"/>
      <c r="F753" s="21" t="s">
        <v>125</v>
      </c>
      <c r="G753" s="22"/>
      <c r="I753" s="23" t="s">
        <v>77</v>
      </c>
      <c r="J753" s="24">
        <v>35</v>
      </c>
      <c r="K753" s="24"/>
      <c r="M753" s="21"/>
    </row>
    <row r="754" spans="1:13" s="23" customFormat="1" x14ac:dyDescent="0.25">
      <c r="A754" s="21"/>
      <c r="B754" s="21"/>
      <c r="C754" s="21"/>
      <c r="D754" s="21"/>
      <c r="E754" s="21"/>
      <c r="F754" s="21"/>
      <c r="G754" s="22"/>
      <c r="J754" s="24"/>
      <c r="K754" s="24"/>
      <c r="M754" s="21"/>
    </row>
    <row r="755" spans="1:13" s="23" customFormat="1" x14ac:dyDescent="0.25">
      <c r="A755" s="21" t="s">
        <v>1729</v>
      </c>
      <c r="B755" s="21">
        <v>687761</v>
      </c>
      <c r="C755" s="21" t="s">
        <v>1730</v>
      </c>
      <c r="D755" s="21"/>
      <c r="E755" s="21"/>
      <c r="F755" s="21" t="s">
        <v>1774</v>
      </c>
      <c r="G755" s="22"/>
      <c r="I755" s="23" t="s">
        <v>1775</v>
      </c>
      <c r="J755" s="24">
        <v>12</v>
      </c>
      <c r="K755" s="24"/>
      <c r="M755" s="21"/>
    </row>
    <row r="756" spans="1:13" s="23" customFormat="1" x14ac:dyDescent="0.25">
      <c r="A756" s="21" t="s">
        <v>1729</v>
      </c>
      <c r="B756" s="21">
        <v>687761</v>
      </c>
      <c r="C756" s="21" t="s">
        <v>1730</v>
      </c>
      <c r="D756" s="21"/>
      <c r="E756" s="21"/>
      <c r="F756" s="21" t="s">
        <v>121</v>
      </c>
      <c r="G756" s="22"/>
      <c r="I756" s="23" t="s">
        <v>71</v>
      </c>
      <c r="J756" s="24">
        <v>5</v>
      </c>
      <c r="K756" s="24"/>
      <c r="M756" s="21"/>
    </row>
    <row r="757" spans="1:13" s="23" customFormat="1" x14ac:dyDescent="0.25">
      <c r="A757" s="21" t="s">
        <v>1729</v>
      </c>
      <c r="B757" s="21">
        <v>687761</v>
      </c>
      <c r="C757" s="21" t="s">
        <v>1730</v>
      </c>
      <c r="D757" s="21"/>
      <c r="E757" s="21"/>
      <c r="F757" s="21" t="s">
        <v>123</v>
      </c>
      <c r="G757" s="22"/>
      <c r="I757" s="23" t="s">
        <v>71</v>
      </c>
      <c r="J757" s="24">
        <v>25</v>
      </c>
      <c r="K757" s="24"/>
      <c r="M757" s="21"/>
    </row>
    <row r="758" spans="1:13" s="23" customFormat="1" x14ac:dyDescent="0.25">
      <c r="A758" s="21" t="s">
        <v>1729</v>
      </c>
      <c r="B758" s="21">
        <v>687761</v>
      </c>
      <c r="C758" s="21" t="s">
        <v>1730</v>
      </c>
      <c r="D758" s="21"/>
      <c r="E758" s="21"/>
      <c r="F758" s="21" t="s">
        <v>124</v>
      </c>
      <c r="G758" s="22"/>
      <c r="I758" s="23" t="s">
        <v>74</v>
      </c>
      <c r="J758" s="24">
        <v>25</v>
      </c>
      <c r="K758" s="24"/>
      <c r="M758" s="21"/>
    </row>
    <row r="759" spans="1:13" s="23" customFormat="1" x14ac:dyDescent="0.25">
      <c r="A759" s="21"/>
      <c r="B759" s="21"/>
      <c r="C759" s="21"/>
      <c r="D759" s="21"/>
      <c r="E759" s="21"/>
      <c r="F759" s="21"/>
      <c r="G759" s="22"/>
      <c r="J759" s="24"/>
      <c r="K759" s="24"/>
      <c r="M759" s="21"/>
    </row>
    <row r="760" spans="1:13" s="23" customFormat="1" x14ac:dyDescent="0.25">
      <c r="A760" s="21" t="s">
        <v>1731</v>
      </c>
      <c r="B760" s="21">
        <v>687762</v>
      </c>
      <c r="C760" s="21" t="s">
        <v>1732</v>
      </c>
      <c r="D760" s="21"/>
      <c r="E760" s="21"/>
      <c r="F760" s="21" t="s">
        <v>1774</v>
      </c>
      <c r="G760" s="22"/>
      <c r="I760" s="23" t="s">
        <v>1776</v>
      </c>
      <c r="J760" s="24">
        <v>12</v>
      </c>
      <c r="K760" s="24"/>
      <c r="M760" s="21"/>
    </row>
    <row r="761" spans="1:13" s="23" customFormat="1" x14ac:dyDescent="0.25">
      <c r="A761" s="21" t="s">
        <v>1731</v>
      </c>
      <c r="B761" s="21">
        <v>687762</v>
      </c>
      <c r="C761" s="21" t="s">
        <v>1732</v>
      </c>
      <c r="D761" s="21"/>
      <c r="E761" s="21"/>
      <c r="F761" s="21"/>
      <c r="G761" s="22"/>
      <c r="I761" s="23" t="s">
        <v>1777</v>
      </c>
      <c r="J761" s="24">
        <v>17.5</v>
      </c>
      <c r="K761" s="24">
        <v>11</v>
      </c>
      <c r="M761" s="21"/>
    </row>
    <row r="762" spans="1:13" s="23" customFormat="1" x14ac:dyDescent="0.25">
      <c r="A762" s="21"/>
      <c r="B762" s="21"/>
      <c r="C762" s="21"/>
      <c r="D762" s="21"/>
      <c r="E762" s="21"/>
      <c r="F762" s="21"/>
      <c r="G762" s="22"/>
      <c r="J762" s="24"/>
      <c r="K762" s="24"/>
      <c r="M762" s="21"/>
    </row>
    <row r="763" spans="1:13" s="23" customFormat="1" x14ac:dyDescent="0.25">
      <c r="A763" s="21" t="s">
        <v>1733</v>
      </c>
      <c r="B763" s="21">
        <v>687763</v>
      </c>
      <c r="C763" s="21" t="s">
        <v>1734</v>
      </c>
      <c r="D763" s="21"/>
      <c r="E763" s="21"/>
      <c r="F763" s="21"/>
      <c r="G763" s="22"/>
      <c r="I763" s="135" t="s">
        <v>21</v>
      </c>
      <c r="J763" s="24">
        <v>69.36</v>
      </c>
      <c r="K763" s="24"/>
      <c r="M763" s="21"/>
    </row>
    <row r="764" spans="1:13" s="23" customFormat="1" x14ac:dyDescent="0.25">
      <c r="A764" s="21" t="s">
        <v>1733</v>
      </c>
      <c r="B764" s="21">
        <v>687763</v>
      </c>
      <c r="C764" s="21" t="s">
        <v>1734</v>
      </c>
      <c r="D764" s="21"/>
      <c r="E764" s="21"/>
      <c r="F764" s="21" t="s">
        <v>59</v>
      </c>
      <c r="G764" s="22"/>
      <c r="I764" s="135" t="s">
        <v>74</v>
      </c>
      <c r="J764" s="24">
        <v>12</v>
      </c>
      <c r="K764" s="24"/>
      <c r="M764" s="21"/>
    </row>
    <row r="765" spans="1:13" s="23" customFormat="1" x14ac:dyDescent="0.25">
      <c r="A765" s="21" t="s">
        <v>1733</v>
      </c>
      <c r="B765" s="21">
        <v>687763</v>
      </c>
      <c r="C765" s="21" t="s">
        <v>1734</v>
      </c>
      <c r="D765" s="21"/>
      <c r="E765" s="21"/>
      <c r="F765" s="21" t="s">
        <v>124</v>
      </c>
      <c r="G765" s="22"/>
      <c r="I765" s="135" t="s">
        <v>74</v>
      </c>
      <c r="J765" s="24">
        <v>16</v>
      </c>
      <c r="K765" s="24"/>
      <c r="M765" s="21"/>
    </row>
    <row r="766" spans="1:13" s="23" customFormat="1" x14ac:dyDescent="0.25">
      <c r="A766" s="21"/>
      <c r="B766" s="21"/>
      <c r="C766" s="21"/>
      <c r="D766" s="21"/>
      <c r="E766" s="21"/>
      <c r="F766" s="21"/>
      <c r="G766" s="22"/>
      <c r="I766" s="135"/>
      <c r="J766" s="24"/>
      <c r="K766" s="24"/>
      <c r="M766" s="21"/>
    </row>
    <row r="767" spans="1:13" s="23" customFormat="1" x14ac:dyDescent="0.25">
      <c r="A767" s="21" t="s">
        <v>1735</v>
      </c>
      <c r="B767" s="21">
        <v>687764</v>
      </c>
      <c r="C767" s="21" t="s">
        <v>1736</v>
      </c>
      <c r="D767" s="21"/>
      <c r="E767" s="21"/>
      <c r="F767" s="21"/>
      <c r="G767" s="22"/>
      <c r="I767" s="23" t="s">
        <v>1776</v>
      </c>
      <c r="J767" s="23">
        <v>12</v>
      </c>
      <c r="K767" s="24"/>
      <c r="M767" s="21"/>
    </row>
    <row r="768" spans="1:13" s="23" customFormat="1" x14ac:dyDescent="0.25">
      <c r="A768" s="21" t="s">
        <v>1735</v>
      </c>
      <c r="B768" s="21">
        <v>687764</v>
      </c>
      <c r="C768" s="21" t="s">
        <v>1736</v>
      </c>
      <c r="D768" s="21"/>
      <c r="E768" s="21"/>
      <c r="F768" s="21"/>
      <c r="G768" s="22"/>
      <c r="I768" s="23" t="s">
        <v>1777</v>
      </c>
      <c r="J768" s="23">
        <v>17.5</v>
      </c>
      <c r="K768" s="24">
        <v>11</v>
      </c>
      <c r="M768" s="21"/>
    </row>
    <row r="769" spans="1:13" s="23" customFormat="1" x14ac:dyDescent="0.25">
      <c r="A769" s="21" t="s">
        <v>1735</v>
      </c>
      <c r="B769" s="21">
        <v>687764</v>
      </c>
      <c r="C769" s="21" t="s">
        <v>1736</v>
      </c>
      <c r="D769" s="21"/>
      <c r="E769" s="21"/>
      <c r="F769" s="21" t="s">
        <v>121</v>
      </c>
      <c r="G769" s="22"/>
      <c r="I769" s="23" t="s">
        <v>71</v>
      </c>
      <c r="J769" s="24">
        <v>5</v>
      </c>
      <c r="K769" s="24"/>
      <c r="M769" s="21"/>
    </row>
    <row r="770" spans="1:13" s="23" customFormat="1" x14ac:dyDescent="0.25">
      <c r="A770" s="21" t="s">
        <v>1735</v>
      </c>
      <c r="B770" s="21">
        <v>687764</v>
      </c>
      <c r="C770" s="21" t="s">
        <v>1736</v>
      </c>
      <c r="D770" s="21"/>
      <c r="E770" s="21"/>
      <c r="F770" s="21" t="s">
        <v>123</v>
      </c>
      <c r="G770" s="22"/>
      <c r="I770" s="23" t="s">
        <v>71</v>
      </c>
      <c r="J770" s="24">
        <v>25</v>
      </c>
      <c r="K770" s="24"/>
      <c r="M770" s="21"/>
    </row>
    <row r="771" spans="1:13" s="23" customFormat="1" x14ac:dyDescent="0.25">
      <c r="A771" s="21" t="s">
        <v>1735</v>
      </c>
      <c r="B771" s="21">
        <v>687764</v>
      </c>
      <c r="C771" s="21" t="s">
        <v>1736</v>
      </c>
      <c r="D771" s="21"/>
      <c r="E771" s="21"/>
      <c r="F771" s="21" t="s">
        <v>124</v>
      </c>
      <c r="G771" s="22"/>
      <c r="I771" s="23" t="s">
        <v>74</v>
      </c>
      <c r="J771" s="24">
        <v>25</v>
      </c>
      <c r="K771" s="24"/>
      <c r="M771" s="21"/>
    </row>
    <row r="772" spans="1:13" s="23" customFormat="1" x14ac:dyDescent="0.25">
      <c r="A772" s="21"/>
      <c r="B772" s="21"/>
      <c r="C772" s="21"/>
      <c r="D772" s="21"/>
      <c r="E772" s="21"/>
      <c r="F772" s="21"/>
      <c r="G772" s="22"/>
      <c r="K772" s="24"/>
      <c r="M772" s="21"/>
    </row>
    <row r="773" spans="1:13" s="23" customFormat="1" x14ac:dyDescent="0.25">
      <c r="A773" s="21" t="s">
        <v>1737</v>
      </c>
      <c r="B773" s="21">
        <v>687765</v>
      </c>
      <c r="C773" s="21" t="s">
        <v>1738</v>
      </c>
      <c r="D773" s="21"/>
      <c r="E773" s="21"/>
      <c r="F773" s="21"/>
      <c r="G773" s="22"/>
      <c r="I773" s="23" t="s">
        <v>1778</v>
      </c>
      <c r="J773" s="24">
        <v>12</v>
      </c>
      <c r="K773" s="24"/>
      <c r="M773" s="21"/>
    </row>
    <row r="774" spans="1:13" s="23" customFormat="1" x14ac:dyDescent="0.25">
      <c r="A774" s="21" t="s">
        <v>1737</v>
      </c>
      <c r="B774" s="21">
        <v>687765</v>
      </c>
      <c r="C774" s="21" t="s">
        <v>1738</v>
      </c>
      <c r="D774" s="21"/>
      <c r="E774" s="21"/>
      <c r="F774" s="21"/>
      <c r="G774" s="22"/>
      <c r="I774" s="23" t="s">
        <v>1779</v>
      </c>
      <c r="J774" s="24">
        <v>7.5</v>
      </c>
      <c r="K774" s="24">
        <v>5.25</v>
      </c>
      <c r="M774" s="21"/>
    </row>
    <row r="775" spans="1:13" s="23" customFormat="1" x14ac:dyDescent="0.25">
      <c r="A775" s="21" t="s">
        <v>1737</v>
      </c>
      <c r="B775" s="21">
        <v>687765</v>
      </c>
      <c r="C775" s="21" t="s">
        <v>1738</v>
      </c>
      <c r="D775" s="21"/>
      <c r="E775" s="21"/>
      <c r="F775" s="21" t="s">
        <v>125</v>
      </c>
      <c r="G775" s="22" t="s">
        <v>535</v>
      </c>
      <c r="I775" s="23" t="s">
        <v>77</v>
      </c>
      <c r="J775" s="24">
        <v>35</v>
      </c>
      <c r="K775" s="24"/>
      <c r="M775" s="21"/>
    </row>
    <row r="776" spans="1:13" s="23" customFormat="1" x14ac:dyDescent="0.25">
      <c r="A776" s="21" t="s">
        <v>1737</v>
      </c>
      <c r="B776" s="21">
        <v>687765</v>
      </c>
      <c r="C776" s="21" t="s">
        <v>1738</v>
      </c>
      <c r="D776" s="21"/>
      <c r="E776" s="21"/>
      <c r="F776" s="21" t="s">
        <v>40</v>
      </c>
      <c r="G776" s="22" t="s">
        <v>535</v>
      </c>
      <c r="I776" s="23" t="s">
        <v>77</v>
      </c>
      <c r="J776" s="24">
        <v>40</v>
      </c>
      <c r="K776" s="24"/>
      <c r="M776" s="21"/>
    </row>
    <row r="778" spans="1:13" s="14" customFormat="1" x14ac:dyDescent="0.25">
      <c r="A778" s="127" t="s">
        <v>1717</v>
      </c>
      <c r="B778" s="127">
        <v>373128</v>
      </c>
      <c r="C778" s="127" t="s">
        <v>1718</v>
      </c>
      <c r="G778" s="13"/>
      <c r="I778" s="14" t="s">
        <v>1780</v>
      </c>
      <c r="J778" s="15" t="s">
        <v>1781</v>
      </c>
      <c r="K778" s="15"/>
    </row>
  </sheetData>
  <sortState ref="A579:P595">
    <sortCondition ref="F579:F59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696"/>
  <sheetViews>
    <sheetView tabSelected="1" topLeftCell="A85" zoomScale="70" zoomScaleNormal="70" workbookViewId="0">
      <selection activeCell="K105" sqref="K105"/>
    </sheetView>
  </sheetViews>
  <sheetFormatPr defaultRowHeight="15" x14ac:dyDescent="0.25"/>
  <cols>
    <col min="1" max="1" width="33.85546875" customWidth="1"/>
    <col min="2" max="2" width="13.28515625" customWidth="1"/>
    <col min="3" max="3" width="67.42578125" customWidth="1"/>
    <col min="4" max="4" width="18" customWidth="1"/>
    <col min="5" max="5" width="17.7109375" customWidth="1"/>
    <col min="6" max="6" width="17.140625" customWidth="1"/>
    <col min="7" max="7" width="21.28515625" customWidth="1"/>
    <col min="8" max="8" width="37.140625" bestFit="1" customWidth="1"/>
    <col min="9" max="12" width="15.5703125" customWidth="1"/>
    <col min="13" max="13" width="16.28515625" customWidth="1"/>
  </cols>
  <sheetData>
    <row r="2" spans="1:15" ht="15.75" x14ac:dyDescent="0.25">
      <c r="A2" s="2" t="s">
        <v>0</v>
      </c>
      <c r="C2" s="128"/>
    </row>
    <row r="3" spans="1:15" x14ac:dyDescent="0.25">
      <c r="C3" s="128"/>
    </row>
    <row r="4" spans="1:15" ht="23.25" x14ac:dyDescent="0.25">
      <c r="A4" s="3" t="s">
        <v>1</v>
      </c>
      <c r="C4" s="128"/>
    </row>
    <row r="6" spans="1:15" ht="30" x14ac:dyDescent="0.25">
      <c r="A6" s="48" t="s">
        <v>2</v>
      </c>
      <c r="B6" s="48" t="s">
        <v>3</v>
      </c>
      <c r="C6" s="48" t="s">
        <v>4</v>
      </c>
      <c r="D6" s="48" t="s">
        <v>5</v>
      </c>
      <c r="E6" s="48" t="s">
        <v>6</v>
      </c>
      <c r="F6" s="49" t="s">
        <v>7</v>
      </c>
      <c r="G6" s="49" t="s">
        <v>8</v>
      </c>
      <c r="H6" s="49" t="s">
        <v>9</v>
      </c>
      <c r="I6" s="162" t="s">
        <v>1675</v>
      </c>
      <c r="J6" s="162"/>
      <c r="K6" s="162" t="s">
        <v>1677</v>
      </c>
      <c r="L6" s="162"/>
      <c r="M6" s="49" t="s">
        <v>12</v>
      </c>
      <c r="N6" s="126" t="s">
        <v>3</v>
      </c>
      <c r="O6" s="109"/>
    </row>
    <row r="7" spans="1:15" x14ac:dyDescent="0.25">
      <c r="A7" s="48"/>
      <c r="B7" s="48"/>
      <c r="C7" s="48"/>
      <c r="D7" s="48"/>
      <c r="E7" s="48"/>
      <c r="F7" s="49"/>
      <c r="G7" s="49"/>
      <c r="H7" s="49"/>
      <c r="I7" s="49" t="s">
        <v>576</v>
      </c>
      <c r="J7" s="49" t="s">
        <v>577</v>
      </c>
      <c r="K7" s="49" t="s">
        <v>576</v>
      </c>
      <c r="L7" s="49" t="s">
        <v>577</v>
      </c>
      <c r="M7" s="49"/>
      <c r="N7" s="117"/>
      <c r="O7" s="21"/>
    </row>
    <row r="8" spans="1:15" x14ac:dyDescent="0.25">
      <c r="A8" s="7" t="s">
        <v>578</v>
      </c>
      <c r="B8" s="7">
        <v>69397</v>
      </c>
      <c r="C8" s="7" t="s">
        <v>579</v>
      </c>
      <c r="D8" s="7" t="s">
        <v>15</v>
      </c>
      <c r="E8" s="7"/>
      <c r="F8" s="8" t="s">
        <v>16</v>
      </c>
      <c r="G8" s="8" t="s">
        <v>580</v>
      </c>
      <c r="H8" s="8" t="s">
        <v>581</v>
      </c>
      <c r="I8" s="51">
        <v>158.44999999999999</v>
      </c>
      <c r="J8" s="51">
        <v>79.23</v>
      </c>
      <c r="K8" s="123">
        <f>I8*2.68</f>
        <v>424.64600000000002</v>
      </c>
      <c r="L8" s="123">
        <f>J8*2.68</f>
        <v>212.33640000000003</v>
      </c>
      <c r="M8" t="s">
        <v>582</v>
      </c>
      <c r="N8" s="7">
        <f>VLOOKUP(C8,'[1]Jan 14th'!$C:$D,2,FALSE)</f>
        <v>69397</v>
      </c>
      <c r="O8" s="7">
        <f>B8-N8</f>
        <v>0</v>
      </c>
    </row>
    <row r="9" spans="1:15" x14ac:dyDescent="0.25">
      <c r="A9" s="7" t="s">
        <v>583</v>
      </c>
      <c r="B9" s="7">
        <v>69406</v>
      </c>
      <c r="C9" s="7" t="s">
        <v>584</v>
      </c>
      <c r="D9" s="7" t="s">
        <v>15</v>
      </c>
      <c r="E9" s="7"/>
      <c r="F9" s="8" t="s">
        <v>16</v>
      </c>
      <c r="G9" s="8" t="s">
        <v>580</v>
      </c>
      <c r="H9" s="8" t="s">
        <v>581</v>
      </c>
      <c r="I9" s="51">
        <v>222.09</v>
      </c>
      <c r="J9" s="51">
        <v>111.05</v>
      </c>
      <c r="K9" s="123">
        <f t="shared" ref="K9:K72" si="0">I9*2.68</f>
        <v>595.20120000000009</v>
      </c>
      <c r="L9" s="123">
        <f t="shared" ref="L9:L72" si="1">J9*2.68</f>
        <v>297.61400000000003</v>
      </c>
      <c r="M9" t="s">
        <v>582</v>
      </c>
      <c r="N9" s="7">
        <f>VLOOKUP(C9,'[1]Jan 14th'!$C:$D,2,FALSE)</f>
        <v>69406</v>
      </c>
      <c r="O9" s="7">
        <f t="shared" ref="O9:O73" si="2">B9-N9</f>
        <v>0</v>
      </c>
    </row>
    <row r="10" spans="1:15" s="60" customFormat="1" x14ac:dyDescent="0.25">
      <c r="A10" s="58" t="s">
        <v>585</v>
      </c>
      <c r="B10" s="58">
        <v>81179</v>
      </c>
      <c r="C10" s="58" t="s">
        <v>586</v>
      </c>
      <c r="D10" s="58" t="s">
        <v>15</v>
      </c>
      <c r="E10" s="58"/>
      <c r="F10" s="59" t="s">
        <v>16</v>
      </c>
      <c r="G10" s="59" t="s">
        <v>580</v>
      </c>
      <c r="H10" s="59" t="s">
        <v>1690</v>
      </c>
      <c r="I10" s="146">
        <v>115</v>
      </c>
      <c r="J10" s="146"/>
      <c r="K10" s="147">
        <f t="shared" si="0"/>
        <v>308.20000000000005</v>
      </c>
      <c r="L10" s="147">
        <f t="shared" si="1"/>
        <v>0</v>
      </c>
      <c r="M10" s="60" t="s">
        <v>582</v>
      </c>
      <c r="N10" s="58">
        <f>VLOOKUP(C10,'[1]Jan 14th'!$C:$D,2,FALSE)</f>
        <v>81179</v>
      </c>
      <c r="O10" s="58">
        <f t="shared" si="2"/>
        <v>0</v>
      </c>
    </row>
    <row r="11" spans="1:15" s="60" customFormat="1" x14ac:dyDescent="0.25">
      <c r="A11" s="58" t="s">
        <v>587</v>
      </c>
      <c r="B11" s="58">
        <v>81178</v>
      </c>
      <c r="C11" s="58" t="s">
        <v>588</v>
      </c>
      <c r="D11" s="58" t="s">
        <v>15</v>
      </c>
      <c r="E11" s="58"/>
      <c r="F11" s="59" t="s">
        <v>16</v>
      </c>
      <c r="G11" s="59" t="s">
        <v>580</v>
      </c>
      <c r="H11" s="59" t="s">
        <v>1690</v>
      </c>
      <c r="I11" s="146">
        <v>77.5</v>
      </c>
      <c r="J11" s="146"/>
      <c r="K11" s="147">
        <f t="shared" si="0"/>
        <v>207.70000000000002</v>
      </c>
      <c r="L11" s="147">
        <f t="shared" si="1"/>
        <v>0</v>
      </c>
      <c r="M11" s="60" t="s">
        <v>582</v>
      </c>
      <c r="N11" s="58">
        <f>VLOOKUP(C11,'[1]Jan 14th'!$C:$D,2,FALSE)</f>
        <v>81178</v>
      </c>
      <c r="O11" s="58">
        <f t="shared" si="2"/>
        <v>0</v>
      </c>
    </row>
    <row r="12" spans="1:15" s="60" customFormat="1" x14ac:dyDescent="0.25">
      <c r="A12" s="58" t="s">
        <v>589</v>
      </c>
      <c r="B12" s="58">
        <v>89309</v>
      </c>
      <c r="C12" s="58" t="s">
        <v>590</v>
      </c>
      <c r="D12" s="58" t="s">
        <v>15</v>
      </c>
      <c r="E12" s="58"/>
      <c r="F12" s="59" t="s">
        <v>16</v>
      </c>
      <c r="G12" s="59" t="s">
        <v>580</v>
      </c>
      <c r="H12" s="59" t="s">
        <v>591</v>
      </c>
      <c r="I12" s="146">
        <v>50</v>
      </c>
      <c r="J12" s="146">
        <v>38.75</v>
      </c>
      <c r="K12" s="147">
        <f t="shared" si="0"/>
        <v>134</v>
      </c>
      <c r="L12" s="147">
        <f t="shared" si="1"/>
        <v>103.85000000000001</v>
      </c>
      <c r="M12" s="60" t="s">
        <v>582</v>
      </c>
      <c r="N12" s="58">
        <f>VLOOKUP(C12,'[1]Jan 14th'!$C:$D,2,FALSE)</f>
        <v>89309</v>
      </c>
      <c r="O12" s="58">
        <f t="shared" si="2"/>
        <v>0</v>
      </c>
    </row>
    <row r="13" spans="1:15" s="60" customFormat="1" x14ac:dyDescent="0.25">
      <c r="A13" s="58" t="s">
        <v>592</v>
      </c>
      <c r="B13" s="58">
        <v>69415</v>
      </c>
      <c r="C13" s="58" t="s">
        <v>593</v>
      </c>
      <c r="D13" s="58" t="s">
        <v>15</v>
      </c>
      <c r="E13" s="58"/>
      <c r="F13" s="59" t="s">
        <v>16</v>
      </c>
      <c r="G13" s="59" t="s">
        <v>580</v>
      </c>
      <c r="H13" s="59" t="s">
        <v>1687</v>
      </c>
      <c r="I13" s="146">
        <v>50</v>
      </c>
      <c r="J13" s="146"/>
      <c r="K13" s="147">
        <f t="shared" si="0"/>
        <v>134</v>
      </c>
      <c r="L13" s="147">
        <f t="shared" si="1"/>
        <v>0</v>
      </c>
      <c r="M13" s="60" t="s">
        <v>582</v>
      </c>
      <c r="N13" s="58">
        <f>VLOOKUP(C13,'[1]Jan 14th'!$C:$D,2,FALSE)</f>
        <v>69415</v>
      </c>
      <c r="O13" s="58">
        <f t="shared" si="2"/>
        <v>0</v>
      </c>
    </row>
    <row r="14" spans="1:15" s="60" customFormat="1" x14ac:dyDescent="0.25">
      <c r="A14" s="58" t="s">
        <v>594</v>
      </c>
      <c r="B14" s="58">
        <v>87740</v>
      </c>
      <c r="C14" s="58" t="s">
        <v>595</v>
      </c>
      <c r="D14" s="58" t="s">
        <v>15</v>
      </c>
      <c r="E14" s="58"/>
      <c r="F14" s="59" t="s">
        <v>16</v>
      </c>
      <c r="G14" s="59" t="s">
        <v>580</v>
      </c>
      <c r="H14" s="59" t="s">
        <v>1687</v>
      </c>
      <c r="I14" s="146">
        <v>12.5</v>
      </c>
      <c r="J14" s="146"/>
      <c r="K14" s="147">
        <f t="shared" si="0"/>
        <v>33.5</v>
      </c>
      <c r="L14" s="147">
        <f t="shared" si="1"/>
        <v>0</v>
      </c>
      <c r="M14" s="60" t="s">
        <v>582</v>
      </c>
      <c r="N14" s="58">
        <f>VLOOKUP(C14,'[1]Jan 14th'!$C:$D,2,FALSE)</f>
        <v>87740</v>
      </c>
      <c r="O14" s="58">
        <f t="shared" si="2"/>
        <v>0</v>
      </c>
    </row>
    <row r="15" spans="1:15" s="60" customFormat="1" x14ac:dyDescent="0.25">
      <c r="A15" s="58" t="s">
        <v>596</v>
      </c>
      <c r="B15" s="58">
        <v>74204</v>
      </c>
      <c r="C15" s="58" t="s">
        <v>597</v>
      </c>
      <c r="D15" s="58" t="s">
        <v>15</v>
      </c>
      <c r="E15" s="58"/>
      <c r="F15" s="59" t="s">
        <v>16</v>
      </c>
      <c r="G15" s="59" t="s">
        <v>580</v>
      </c>
      <c r="H15" s="59" t="s">
        <v>598</v>
      </c>
      <c r="I15" s="146">
        <v>142</v>
      </c>
      <c r="J15" s="146"/>
      <c r="K15" s="147">
        <f t="shared" si="0"/>
        <v>380.56</v>
      </c>
      <c r="L15" s="147">
        <f t="shared" si="1"/>
        <v>0</v>
      </c>
      <c r="M15" s="60" t="s">
        <v>582</v>
      </c>
      <c r="N15" s="58">
        <f>VLOOKUP(C15,'[1]Jan 14th'!$C:$D,2,FALSE)</f>
        <v>74204</v>
      </c>
      <c r="O15" s="58">
        <f t="shared" si="2"/>
        <v>0</v>
      </c>
    </row>
    <row r="16" spans="1:15" s="60" customFormat="1" x14ac:dyDescent="0.25">
      <c r="A16" s="58" t="s">
        <v>599</v>
      </c>
      <c r="B16" s="58">
        <v>397791</v>
      </c>
      <c r="C16" s="58" t="s">
        <v>1598</v>
      </c>
      <c r="D16" s="58" t="s">
        <v>15</v>
      </c>
      <c r="E16" s="58"/>
      <c r="F16" s="59" t="s">
        <v>600</v>
      </c>
      <c r="G16" s="59" t="s">
        <v>580</v>
      </c>
      <c r="H16" s="59" t="s">
        <v>601</v>
      </c>
      <c r="I16" s="146">
        <v>925</v>
      </c>
      <c r="J16" s="146"/>
      <c r="K16" s="147">
        <f t="shared" si="0"/>
        <v>2479</v>
      </c>
      <c r="L16" s="147">
        <f t="shared" si="1"/>
        <v>0</v>
      </c>
      <c r="M16" s="60" t="s">
        <v>582</v>
      </c>
      <c r="N16" s="58">
        <f>VLOOKUP(C16,'[1]Jan 14th'!$C:$D,2,FALSE)</f>
        <v>397791</v>
      </c>
      <c r="O16" s="58">
        <f t="shared" si="2"/>
        <v>0</v>
      </c>
    </row>
    <row r="17" spans="1:15" s="60" customFormat="1" x14ac:dyDescent="0.25">
      <c r="A17" s="58" t="s">
        <v>599</v>
      </c>
      <c r="B17" s="58">
        <v>397791</v>
      </c>
      <c r="C17" s="58" t="s">
        <v>1598</v>
      </c>
      <c r="D17" s="58" t="s">
        <v>15</v>
      </c>
      <c r="E17" s="58"/>
      <c r="F17" s="59" t="s">
        <v>600</v>
      </c>
      <c r="G17" s="59" t="s">
        <v>602</v>
      </c>
      <c r="H17" s="59" t="s">
        <v>603</v>
      </c>
      <c r="I17" s="146">
        <v>90</v>
      </c>
      <c r="J17" s="146"/>
      <c r="K17" s="147">
        <f t="shared" si="0"/>
        <v>241.20000000000002</v>
      </c>
      <c r="L17" s="147">
        <f t="shared" si="1"/>
        <v>0</v>
      </c>
      <c r="M17" s="60" t="s">
        <v>582</v>
      </c>
      <c r="N17" s="58">
        <f>VLOOKUP(C17,'[1]Jan 14th'!$C:$D,2,FALSE)</f>
        <v>397791</v>
      </c>
      <c r="O17" s="58">
        <f t="shared" si="2"/>
        <v>0</v>
      </c>
    </row>
    <row r="18" spans="1:15" s="60" customFormat="1" x14ac:dyDescent="0.25">
      <c r="A18" s="58" t="s">
        <v>604</v>
      </c>
      <c r="B18" s="58">
        <v>397790</v>
      </c>
      <c r="C18" s="58" t="s">
        <v>605</v>
      </c>
      <c r="D18" s="58" t="s">
        <v>15</v>
      </c>
      <c r="E18" s="58"/>
      <c r="F18" s="59" t="s">
        <v>600</v>
      </c>
      <c r="G18" s="59" t="s">
        <v>580</v>
      </c>
      <c r="H18" s="59" t="s">
        <v>601</v>
      </c>
      <c r="I18" s="146">
        <v>495</v>
      </c>
      <c r="J18" s="146"/>
      <c r="K18" s="147">
        <f t="shared" si="0"/>
        <v>1326.6000000000001</v>
      </c>
      <c r="L18" s="147">
        <f t="shared" si="1"/>
        <v>0</v>
      </c>
      <c r="M18" s="60" t="s">
        <v>582</v>
      </c>
      <c r="N18" s="58">
        <f>VLOOKUP(C18,'[1]Jan 14th'!$C:$D,2,FALSE)</f>
        <v>397790</v>
      </c>
      <c r="O18" s="58">
        <f t="shared" si="2"/>
        <v>0</v>
      </c>
    </row>
    <row r="19" spans="1:15" s="60" customFormat="1" x14ac:dyDescent="0.25">
      <c r="A19" s="58" t="s">
        <v>604</v>
      </c>
      <c r="B19" s="58">
        <v>397790</v>
      </c>
      <c r="C19" s="58" t="s">
        <v>605</v>
      </c>
      <c r="D19" s="58" t="s">
        <v>15</v>
      </c>
      <c r="E19" s="58"/>
      <c r="F19" s="59" t="s">
        <v>600</v>
      </c>
      <c r="G19" s="59" t="s">
        <v>602</v>
      </c>
      <c r="H19" s="59" t="s">
        <v>603</v>
      </c>
      <c r="I19" s="146">
        <v>30</v>
      </c>
      <c r="J19" s="146"/>
      <c r="K19" s="147">
        <f t="shared" si="0"/>
        <v>80.400000000000006</v>
      </c>
      <c r="L19" s="147">
        <f t="shared" si="1"/>
        <v>0</v>
      </c>
      <c r="M19" s="60" t="s">
        <v>582</v>
      </c>
      <c r="N19" s="58">
        <f>VLOOKUP(C19,'[1]Jan 14th'!$C:$D,2,FALSE)</f>
        <v>397790</v>
      </c>
      <c r="O19" s="58">
        <f t="shared" si="2"/>
        <v>0</v>
      </c>
    </row>
    <row r="20" spans="1:15" s="60" customFormat="1" x14ac:dyDescent="0.25">
      <c r="A20" s="58" t="s">
        <v>606</v>
      </c>
      <c r="B20" s="58">
        <v>68985</v>
      </c>
      <c r="C20" s="58" t="s">
        <v>607</v>
      </c>
      <c r="D20" s="58" t="s">
        <v>15</v>
      </c>
      <c r="E20" s="58"/>
      <c r="F20" s="59" t="s">
        <v>600</v>
      </c>
      <c r="G20" s="59" t="s">
        <v>580</v>
      </c>
      <c r="H20" s="59" t="s">
        <v>601</v>
      </c>
      <c r="I20" s="146">
        <v>81</v>
      </c>
      <c r="J20" s="146"/>
      <c r="K20" s="147">
        <f t="shared" si="0"/>
        <v>217.08</v>
      </c>
      <c r="L20" s="147">
        <f t="shared" si="1"/>
        <v>0</v>
      </c>
      <c r="M20" s="60" t="s">
        <v>582</v>
      </c>
      <c r="N20" s="58">
        <f>VLOOKUP(C20,'[1]Jan 14th'!$C:$D,2,FALSE)</f>
        <v>68985</v>
      </c>
      <c r="O20" s="58">
        <f t="shared" si="2"/>
        <v>0</v>
      </c>
    </row>
    <row r="21" spans="1:15" s="60" customFormat="1" x14ac:dyDescent="0.25">
      <c r="A21" s="58" t="s">
        <v>606</v>
      </c>
      <c r="B21" s="58">
        <v>68985</v>
      </c>
      <c r="C21" s="58" t="s">
        <v>607</v>
      </c>
      <c r="D21" s="58" t="s">
        <v>15</v>
      </c>
      <c r="E21" s="58"/>
      <c r="F21" s="59" t="s">
        <v>600</v>
      </c>
      <c r="G21" s="59" t="s">
        <v>602</v>
      </c>
      <c r="H21" s="59" t="s">
        <v>603</v>
      </c>
      <c r="I21" s="146">
        <v>15</v>
      </c>
      <c r="J21" s="146"/>
      <c r="K21" s="147">
        <f t="shared" si="0"/>
        <v>40.200000000000003</v>
      </c>
      <c r="L21" s="147">
        <f t="shared" si="1"/>
        <v>0</v>
      </c>
      <c r="M21" s="60" t="s">
        <v>582</v>
      </c>
      <c r="N21" s="58">
        <f>VLOOKUP(C21,'[1]Jan 14th'!$C:$D,2,FALSE)</f>
        <v>68985</v>
      </c>
      <c r="O21" s="58">
        <f t="shared" si="2"/>
        <v>0</v>
      </c>
    </row>
    <row r="22" spans="1:15" s="60" customFormat="1" x14ac:dyDescent="0.25">
      <c r="A22" s="58" t="s">
        <v>608</v>
      </c>
      <c r="B22" s="58">
        <v>68977</v>
      </c>
      <c r="C22" s="58" t="s">
        <v>609</v>
      </c>
      <c r="D22" s="58" t="s">
        <v>15</v>
      </c>
      <c r="E22" s="58"/>
      <c r="F22" s="59" t="s">
        <v>600</v>
      </c>
      <c r="G22" s="59" t="s">
        <v>580</v>
      </c>
      <c r="H22" s="59" t="s">
        <v>610</v>
      </c>
      <c r="I22" s="146">
        <v>44</v>
      </c>
      <c r="J22" s="146"/>
      <c r="K22" s="147">
        <f t="shared" si="0"/>
        <v>117.92</v>
      </c>
      <c r="L22" s="147">
        <f t="shared" si="1"/>
        <v>0</v>
      </c>
      <c r="M22" s="60" t="s">
        <v>582</v>
      </c>
      <c r="N22" s="58">
        <f>VLOOKUP(C22,'[1]Jan 14th'!$C:$D,2,FALSE)</f>
        <v>68977</v>
      </c>
      <c r="O22" s="58">
        <f t="shared" si="2"/>
        <v>0</v>
      </c>
    </row>
    <row r="23" spans="1:15" s="60" customFormat="1" x14ac:dyDescent="0.25">
      <c r="A23" s="58" t="s">
        <v>608</v>
      </c>
      <c r="B23" s="58">
        <v>68977</v>
      </c>
      <c r="C23" s="58" t="s">
        <v>609</v>
      </c>
      <c r="D23" s="58" t="s">
        <v>15</v>
      </c>
      <c r="E23" s="58"/>
      <c r="F23" s="59" t="s">
        <v>600</v>
      </c>
      <c r="G23" s="59" t="s">
        <v>602</v>
      </c>
      <c r="H23" s="59" t="s">
        <v>610</v>
      </c>
      <c r="I23" s="146">
        <v>15</v>
      </c>
      <c r="J23" s="146"/>
      <c r="K23" s="147">
        <f t="shared" si="0"/>
        <v>40.200000000000003</v>
      </c>
      <c r="L23" s="147">
        <f t="shared" si="1"/>
        <v>0</v>
      </c>
      <c r="M23" s="60" t="s">
        <v>582</v>
      </c>
      <c r="N23" s="58">
        <f>VLOOKUP(C23,'[1]Jan 14th'!$C:$D,2,FALSE)</f>
        <v>68977</v>
      </c>
      <c r="O23" s="58">
        <f t="shared" si="2"/>
        <v>0</v>
      </c>
    </row>
    <row r="24" spans="1:15" s="60" customFormat="1" x14ac:dyDescent="0.25">
      <c r="A24" s="58" t="s">
        <v>611</v>
      </c>
      <c r="B24" s="58">
        <v>71163</v>
      </c>
      <c r="C24" s="58" t="s">
        <v>612</v>
      </c>
      <c r="D24" s="58" t="s">
        <v>15</v>
      </c>
      <c r="E24" s="58"/>
      <c r="F24" s="59" t="s">
        <v>600</v>
      </c>
      <c r="G24" s="59" t="s">
        <v>580</v>
      </c>
      <c r="H24" s="59" t="s">
        <v>613</v>
      </c>
      <c r="I24" s="146">
        <v>132</v>
      </c>
      <c r="J24" s="146">
        <v>132</v>
      </c>
      <c r="K24" s="147">
        <f t="shared" si="0"/>
        <v>353.76000000000005</v>
      </c>
      <c r="L24" s="147">
        <f t="shared" si="1"/>
        <v>353.76000000000005</v>
      </c>
      <c r="M24" s="60" t="s">
        <v>582</v>
      </c>
      <c r="N24" s="58">
        <f>VLOOKUP(C24,'[1]Jan 14th'!$C:$D,2,FALSE)</f>
        <v>71163</v>
      </c>
      <c r="O24" s="58">
        <f t="shared" si="2"/>
        <v>0</v>
      </c>
    </row>
    <row r="25" spans="1:15" s="23" customFormat="1" x14ac:dyDescent="0.25">
      <c r="A25" s="21" t="s">
        <v>611</v>
      </c>
      <c r="B25" s="21">
        <v>71163</v>
      </c>
      <c r="C25" s="21" t="s">
        <v>612</v>
      </c>
      <c r="D25" s="21" t="s">
        <v>15</v>
      </c>
      <c r="E25" s="21" t="s">
        <v>1599</v>
      </c>
      <c r="F25" s="22" t="s">
        <v>600</v>
      </c>
      <c r="G25" s="22" t="s">
        <v>602</v>
      </c>
      <c r="H25" s="22" t="s">
        <v>603</v>
      </c>
      <c r="I25" s="148">
        <v>10</v>
      </c>
      <c r="J25" s="148">
        <v>10</v>
      </c>
      <c r="K25" s="149">
        <f t="shared" si="0"/>
        <v>26.8</v>
      </c>
      <c r="L25" s="149">
        <f t="shared" si="1"/>
        <v>26.8</v>
      </c>
      <c r="M25" s="23" t="s">
        <v>582</v>
      </c>
      <c r="N25" s="21">
        <f>VLOOKUP(C25,'[1]Jan 14th'!$C:$D,2,FALSE)</f>
        <v>71163</v>
      </c>
      <c r="O25" s="21">
        <f t="shared" si="2"/>
        <v>0</v>
      </c>
    </row>
    <row r="26" spans="1:15" s="60" customFormat="1" x14ac:dyDescent="0.25">
      <c r="A26" s="58" t="s">
        <v>611</v>
      </c>
      <c r="B26" s="58">
        <v>71163</v>
      </c>
      <c r="C26" s="58" t="s">
        <v>612</v>
      </c>
      <c r="D26" s="58" t="s">
        <v>15</v>
      </c>
      <c r="E26" s="58" t="s">
        <v>1600</v>
      </c>
      <c r="F26" s="59" t="s">
        <v>600</v>
      </c>
      <c r="G26" s="59" t="s">
        <v>602</v>
      </c>
      <c r="H26" s="59" t="s">
        <v>603</v>
      </c>
      <c r="I26" s="146">
        <v>7</v>
      </c>
      <c r="J26" s="146">
        <v>7</v>
      </c>
      <c r="K26" s="147">
        <f t="shared" si="0"/>
        <v>18.760000000000002</v>
      </c>
      <c r="L26" s="147">
        <f t="shared" si="1"/>
        <v>18.760000000000002</v>
      </c>
      <c r="M26" s="60" t="s">
        <v>582</v>
      </c>
      <c r="N26" s="58">
        <f>VLOOKUP(C26,'[1]Jan 14th'!$C:$D,2,FALSE)</f>
        <v>71163</v>
      </c>
      <c r="O26" s="58">
        <f t="shared" si="2"/>
        <v>0</v>
      </c>
    </row>
    <row r="27" spans="1:15" s="60" customFormat="1" x14ac:dyDescent="0.25">
      <c r="A27" s="58" t="s">
        <v>614</v>
      </c>
      <c r="B27" s="58">
        <v>69024</v>
      </c>
      <c r="C27" s="58" t="s">
        <v>615</v>
      </c>
      <c r="D27" s="58" t="s">
        <v>15</v>
      </c>
      <c r="E27" s="58"/>
      <c r="F27" s="59" t="s">
        <v>16</v>
      </c>
      <c r="G27" s="59" t="s">
        <v>580</v>
      </c>
      <c r="H27" s="59" t="s">
        <v>601</v>
      </c>
      <c r="I27" s="146">
        <v>78</v>
      </c>
      <c r="J27" s="146"/>
      <c r="K27" s="147">
        <f t="shared" si="0"/>
        <v>209.04000000000002</v>
      </c>
      <c r="L27" s="147">
        <f t="shared" si="1"/>
        <v>0</v>
      </c>
      <c r="M27" s="60" t="s">
        <v>582</v>
      </c>
      <c r="N27" s="58">
        <f>VLOOKUP(C27,'[1]Jan 14th'!$C:$D,2,FALSE)</f>
        <v>69024</v>
      </c>
      <c r="O27" s="58">
        <f t="shared" si="2"/>
        <v>0</v>
      </c>
    </row>
    <row r="28" spans="1:15" x14ac:dyDescent="0.25">
      <c r="A28" s="7" t="s">
        <v>616</v>
      </c>
      <c r="B28" s="58">
        <v>70680</v>
      </c>
      <c r="C28" s="58" t="s">
        <v>617</v>
      </c>
      <c r="D28" s="58" t="s">
        <v>15</v>
      </c>
      <c r="E28" s="58"/>
      <c r="F28" s="59" t="s">
        <v>16</v>
      </c>
      <c r="G28" s="59" t="s">
        <v>580</v>
      </c>
      <c r="H28" s="59" t="s">
        <v>598</v>
      </c>
      <c r="I28" s="146">
        <v>59</v>
      </c>
      <c r="J28" s="51">
        <v>29.5</v>
      </c>
      <c r="K28" s="147">
        <f t="shared" si="0"/>
        <v>158.12</v>
      </c>
      <c r="L28" s="123">
        <f t="shared" si="1"/>
        <v>79.06</v>
      </c>
      <c r="M28" t="s">
        <v>582</v>
      </c>
      <c r="N28" s="7">
        <f>VLOOKUP(C28,'[1]Jan 14th'!$C:$D,2,FALSE)</f>
        <v>70680</v>
      </c>
      <c r="O28" s="7">
        <f t="shared" si="2"/>
        <v>0</v>
      </c>
    </row>
    <row r="29" spans="1:15" s="60" customFormat="1" x14ac:dyDescent="0.25">
      <c r="A29" s="58" t="s">
        <v>618</v>
      </c>
      <c r="B29" s="58">
        <v>74242</v>
      </c>
      <c r="C29" s="58" t="s">
        <v>619</v>
      </c>
      <c r="D29" s="58" t="s">
        <v>15</v>
      </c>
      <c r="E29" s="58"/>
      <c r="F29" s="59" t="s">
        <v>16</v>
      </c>
      <c r="G29" s="59" t="s">
        <v>580</v>
      </c>
      <c r="H29" s="59" t="s">
        <v>1687</v>
      </c>
      <c r="I29" s="146">
        <v>20</v>
      </c>
      <c r="J29" s="146"/>
      <c r="K29" s="147">
        <f t="shared" si="0"/>
        <v>53.6</v>
      </c>
      <c r="L29" s="147">
        <f t="shared" si="1"/>
        <v>0</v>
      </c>
      <c r="M29" s="60" t="s">
        <v>582</v>
      </c>
      <c r="N29" s="58">
        <f>VLOOKUP(C29,'[1]Jan 14th'!$C:$D,2,FALSE)</f>
        <v>74242</v>
      </c>
      <c r="O29" s="58">
        <f t="shared" si="2"/>
        <v>0</v>
      </c>
    </row>
    <row r="30" spans="1:15" x14ac:dyDescent="0.25">
      <c r="A30" s="7" t="s">
        <v>620</v>
      </c>
      <c r="B30" s="58">
        <v>69455</v>
      </c>
      <c r="C30" s="58" t="s">
        <v>621</v>
      </c>
      <c r="D30" s="58" t="s">
        <v>15</v>
      </c>
      <c r="E30" s="58"/>
      <c r="F30" s="59" t="s">
        <v>16</v>
      </c>
      <c r="G30" s="59" t="s">
        <v>580</v>
      </c>
      <c r="H30" s="59" t="s">
        <v>1687</v>
      </c>
      <c r="I30" s="51">
        <v>103.45</v>
      </c>
      <c r="J30" s="146">
        <v>70</v>
      </c>
      <c r="K30" s="123">
        <f t="shared" si="0"/>
        <v>277.24600000000004</v>
      </c>
      <c r="L30" s="147">
        <f t="shared" si="1"/>
        <v>187.60000000000002</v>
      </c>
      <c r="M30" t="s">
        <v>582</v>
      </c>
      <c r="N30" s="7">
        <f>VLOOKUP(C30,'[1]Jan 14th'!$C:$D,2,FALSE)</f>
        <v>69455</v>
      </c>
      <c r="O30" s="7">
        <f t="shared" si="2"/>
        <v>0</v>
      </c>
    </row>
    <row r="31" spans="1:15" x14ac:dyDescent="0.25">
      <c r="A31" s="7" t="s">
        <v>622</v>
      </c>
      <c r="B31" s="58">
        <v>71672</v>
      </c>
      <c r="C31" s="58" t="s">
        <v>623</v>
      </c>
      <c r="D31" s="58" t="s">
        <v>15</v>
      </c>
      <c r="E31" s="58"/>
      <c r="F31" s="59" t="s">
        <v>16</v>
      </c>
      <c r="G31" s="59" t="s">
        <v>580</v>
      </c>
      <c r="H31" s="59" t="s">
        <v>1687</v>
      </c>
      <c r="I31" s="146">
        <v>81.45</v>
      </c>
      <c r="J31" s="51">
        <v>81.45</v>
      </c>
      <c r="K31" s="147">
        <f t="shared" si="0"/>
        <v>218.28600000000003</v>
      </c>
      <c r="L31" s="123">
        <f t="shared" si="1"/>
        <v>218.28600000000003</v>
      </c>
      <c r="M31" t="s">
        <v>582</v>
      </c>
      <c r="N31" s="7">
        <f>VLOOKUP(C31,'[1]Jan 14th'!$C:$D,2,FALSE)</f>
        <v>71672</v>
      </c>
      <c r="O31" s="7">
        <f t="shared" si="2"/>
        <v>0</v>
      </c>
    </row>
    <row r="32" spans="1:15" s="60" customFormat="1" x14ac:dyDescent="0.25">
      <c r="A32" s="58" t="s">
        <v>624</v>
      </c>
      <c r="B32" s="58">
        <v>69443</v>
      </c>
      <c r="C32" s="58" t="s">
        <v>625</v>
      </c>
      <c r="D32" s="58" t="s">
        <v>15</v>
      </c>
      <c r="E32" s="58"/>
      <c r="F32" s="59" t="s">
        <v>600</v>
      </c>
      <c r="G32" s="59" t="s">
        <v>580</v>
      </c>
      <c r="H32" s="59" t="s">
        <v>626</v>
      </c>
      <c r="I32" s="146">
        <v>140</v>
      </c>
      <c r="J32" s="146"/>
      <c r="K32" s="147">
        <f t="shared" si="0"/>
        <v>375.20000000000005</v>
      </c>
      <c r="L32" s="147">
        <f t="shared" si="1"/>
        <v>0</v>
      </c>
      <c r="M32" s="60" t="s">
        <v>582</v>
      </c>
      <c r="N32" s="58">
        <f>VLOOKUP(C32,'[1]Jan 14th'!$C:$D,2,FALSE)</f>
        <v>69443</v>
      </c>
      <c r="O32" s="58">
        <f t="shared" si="2"/>
        <v>0</v>
      </c>
    </row>
    <row r="33" spans="1:15" s="60" customFormat="1" x14ac:dyDescent="0.25">
      <c r="A33" s="58" t="s">
        <v>624</v>
      </c>
      <c r="B33" s="58">
        <v>69443</v>
      </c>
      <c r="C33" s="58" t="s">
        <v>625</v>
      </c>
      <c r="D33" s="58" t="s">
        <v>15</v>
      </c>
      <c r="E33" s="58"/>
      <c r="F33" s="59" t="s">
        <v>600</v>
      </c>
      <c r="G33" s="59" t="s">
        <v>602</v>
      </c>
      <c r="H33" s="59" t="s">
        <v>603</v>
      </c>
      <c r="I33" s="146">
        <v>15</v>
      </c>
      <c r="J33" s="146"/>
      <c r="K33" s="147">
        <f t="shared" si="0"/>
        <v>40.200000000000003</v>
      </c>
      <c r="L33" s="147">
        <f t="shared" si="1"/>
        <v>0</v>
      </c>
      <c r="M33" s="60" t="s">
        <v>582</v>
      </c>
      <c r="N33" s="58">
        <f>VLOOKUP(C33,'[1]Jan 14th'!$C:$D,2,FALSE)</f>
        <v>69443</v>
      </c>
      <c r="O33" s="58">
        <f t="shared" si="2"/>
        <v>0</v>
      </c>
    </row>
    <row r="34" spans="1:15" s="60" customFormat="1" x14ac:dyDescent="0.25">
      <c r="A34" s="58" t="s">
        <v>627</v>
      </c>
      <c r="B34" s="58">
        <v>69214</v>
      </c>
      <c r="C34" s="58" t="s">
        <v>628</v>
      </c>
      <c r="D34" s="58" t="s">
        <v>15</v>
      </c>
      <c r="E34" s="58"/>
      <c r="F34" s="59" t="s">
        <v>16</v>
      </c>
      <c r="G34" s="59" t="s">
        <v>580</v>
      </c>
      <c r="H34" s="59" t="s">
        <v>629</v>
      </c>
      <c r="I34" s="146">
        <v>35</v>
      </c>
      <c r="J34" s="146">
        <v>30</v>
      </c>
      <c r="K34" s="147">
        <f t="shared" si="0"/>
        <v>93.800000000000011</v>
      </c>
      <c r="L34" s="147">
        <f t="shared" si="1"/>
        <v>80.400000000000006</v>
      </c>
      <c r="M34" s="60" t="s">
        <v>582</v>
      </c>
      <c r="N34" s="58">
        <f>VLOOKUP(C34,'[1]Jan 14th'!$C:$D,2,FALSE)</f>
        <v>69214</v>
      </c>
      <c r="O34" s="58">
        <f t="shared" si="2"/>
        <v>0</v>
      </c>
    </row>
    <row r="35" spans="1:15" s="60" customFormat="1" x14ac:dyDescent="0.25">
      <c r="A35" s="58" t="s">
        <v>630</v>
      </c>
      <c r="B35" s="58">
        <v>69886</v>
      </c>
      <c r="C35" s="58" t="s">
        <v>631</v>
      </c>
      <c r="D35" s="58" t="s">
        <v>15</v>
      </c>
      <c r="E35" s="58"/>
      <c r="F35" s="59" t="s">
        <v>16</v>
      </c>
      <c r="G35" s="59" t="s">
        <v>580</v>
      </c>
      <c r="H35" s="59" t="s">
        <v>1691</v>
      </c>
      <c r="I35" s="146">
        <v>74.319999999999993</v>
      </c>
      <c r="J35" s="146">
        <v>37.159999999999997</v>
      </c>
      <c r="K35" s="147">
        <f t="shared" si="0"/>
        <v>199.17759999999998</v>
      </c>
      <c r="L35" s="147">
        <f t="shared" si="1"/>
        <v>99.588799999999992</v>
      </c>
      <c r="M35" s="60" t="s">
        <v>582</v>
      </c>
      <c r="N35" s="58">
        <f>VLOOKUP(C35,'[1]Jan 14th'!$C:$D,2,FALSE)</f>
        <v>69886</v>
      </c>
      <c r="O35" s="58">
        <f t="shared" si="2"/>
        <v>0</v>
      </c>
    </row>
    <row r="36" spans="1:15" s="60" customFormat="1" x14ac:dyDescent="0.25">
      <c r="A36" s="58" t="s">
        <v>632</v>
      </c>
      <c r="B36" s="58">
        <v>70719</v>
      </c>
      <c r="C36" s="58" t="s">
        <v>633</v>
      </c>
      <c r="D36" s="58" t="s">
        <v>15</v>
      </c>
      <c r="E36" s="58"/>
      <c r="F36" s="59" t="s">
        <v>16</v>
      </c>
      <c r="G36" s="59" t="s">
        <v>580</v>
      </c>
      <c r="H36" s="59" t="s">
        <v>634</v>
      </c>
      <c r="I36" s="146">
        <v>113.64</v>
      </c>
      <c r="J36" s="146">
        <v>90.91</v>
      </c>
      <c r="K36" s="147">
        <f t="shared" si="0"/>
        <v>304.55520000000001</v>
      </c>
      <c r="L36" s="147">
        <f t="shared" si="1"/>
        <v>243.6388</v>
      </c>
      <c r="M36" s="60" t="s">
        <v>582</v>
      </c>
      <c r="N36" s="58">
        <f>VLOOKUP(C36,'[1]Jan 14th'!$C:$D,2,FALSE)</f>
        <v>70719</v>
      </c>
      <c r="O36" s="58">
        <f t="shared" si="2"/>
        <v>0</v>
      </c>
    </row>
    <row r="37" spans="1:15" x14ac:dyDescent="0.25">
      <c r="A37" s="7" t="s">
        <v>635</v>
      </c>
      <c r="B37" s="7">
        <v>74137</v>
      </c>
      <c r="C37" s="7" t="s">
        <v>636</v>
      </c>
      <c r="D37" s="7" t="s">
        <v>15</v>
      </c>
      <c r="E37" s="7"/>
      <c r="F37" s="8" t="s">
        <v>16</v>
      </c>
      <c r="G37" s="8" t="s">
        <v>580</v>
      </c>
      <c r="H37" s="8" t="s">
        <v>637</v>
      </c>
      <c r="I37" s="51">
        <v>41.36</v>
      </c>
      <c r="J37" s="51">
        <v>24.18</v>
      </c>
      <c r="K37" s="123">
        <f t="shared" si="0"/>
        <v>110.84480000000001</v>
      </c>
      <c r="L37" s="123">
        <f t="shared" si="1"/>
        <v>64.802400000000006</v>
      </c>
      <c r="M37" t="s">
        <v>582</v>
      </c>
      <c r="N37" s="7">
        <f>VLOOKUP(C37,'[1]Jan 14th'!$C:$D,2,FALSE)</f>
        <v>74137</v>
      </c>
      <c r="O37" s="7">
        <f t="shared" si="2"/>
        <v>0</v>
      </c>
    </row>
    <row r="38" spans="1:15" x14ac:dyDescent="0.25">
      <c r="A38" s="7" t="s">
        <v>638</v>
      </c>
      <c r="B38" s="7">
        <v>70670</v>
      </c>
      <c r="C38" s="7" t="s">
        <v>639</v>
      </c>
      <c r="D38" s="7" t="s">
        <v>15</v>
      </c>
      <c r="E38" s="7"/>
      <c r="F38" s="8" t="s">
        <v>16</v>
      </c>
      <c r="G38" s="8" t="s">
        <v>580</v>
      </c>
      <c r="H38" s="8" t="s">
        <v>591</v>
      </c>
      <c r="I38" s="51">
        <v>73</v>
      </c>
      <c r="J38" s="51"/>
      <c r="K38" s="123">
        <f t="shared" si="0"/>
        <v>195.64000000000001</v>
      </c>
      <c r="L38" s="123">
        <f t="shared" si="1"/>
        <v>0</v>
      </c>
      <c r="M38" t="s">
        <v>582</v>
      </c>
      <c r="N38" s="7">
        <f>VLOOKUP(C38,'[1]Jan 14th'!$C:$D,2,FALSE)</f>
        <v>70670</v>
      </c>
      <c r="O38" s="7">
        <f t="shared" si="2"/>
        <v>0</v>
      </c>
    </row>
    <row r="39" spans="1:15" s="60" customFormat="1" x14ac:dyDescent="0.25">
      <c r="A39" s="58" t="s">
        <v>640</v>
      </c>
      <c r="B39" s="58">
        <v>69413</v>
      </c>
      <c r="C39" s="58" t="s">
        <v>641</v>
      </c>
      <c r="D39" s="58" t="s">
        <v>15</v>
      </c>
      <c r="E39" s="58"/>
      <c r="F39" s="59" t="s">
        <v>16</v>
      </c>
      <c r="G39" s="59" t="s">
        <v>580</v>
      </c>
      <c r="H39" s="59" t="s">
        <v>641</v>
      </c>
      <c r="I39" s="146">
        <v>85.82</v>
      </c>
      <c r="J39" s="146"/>
      <c r="K39" s="147">
        <f t="shared" si="0"/>
        <v>229.99760000000001</v>
      </c>
      <c r="L39" s="147">
        <f t="shared" si="1"/>
        <v>0</v>
      </c>
      <c r="M39" s="60" t="s">
        <v>582</v>
      </c>
      <c r="N39" s="58">
        <f>VLOOKUP(C39,'[1]Jan 14th'!$C:$D,2,FALSE)</f>
        <v>69413</v>
      </c>
      <c r="O39" s="58">
        <f t="shared" si="2"/>
        <v>0</v>
      </c>
    </row>
    <row r="40" spans="1:15" x14ac:dyDescent="0.25">
      <c r="A40" s="7" t="s">
        <v>642</v>
      </c>
      <c r="B40" s="58">
        <v>69279</v>
      </c>
      <c r="C40" s="58" t="s">
        <v>643</v>
      </c>
      <c r="D40" s="58" t="s">
        <v>15</v>
      </c>
      <c r="E40" s="58"/>
      <c r="F40" s="59" t="s">
        <v>16</v>
      </c>
      <c r="G40" s="59" t="s">
        <v>580</v>
      </c>
      <c r="H40" s="59" t="s">
        <v>598</v>
      </c>
      <c r="I40" s="146">
        <v>74.2</v>
      </c>
      <c r="J40" s="51">
        <v>37.1</v>
      </c>
      <c r="K40" s="147">
        <f t="shared" si="0"/>
        <v>198.85600000000002</v>
      </c>
      <c r="L40" s="123">
        <f t="shared" si="1"/>
        <v>99.428000000000011</v>
      </c>
      <c r="M40" t="s">
        <v>582</v>
      </c>
      <c r="N40" s="7">
        <f>VLOOKUP(C40,'[1]Jan 14th'!$C:$D,2,FALSE)</f>
        <v>69279</v>
      </c>
      <c r="O40" s="7">
        <f t="shared" si="2"/>
        <v>0</v>
      </c>
    </row>
    <row r="41" spans="1:15" x14ac:dyDescent="0.25">
      <c r="A41" s="7" t="s">
        <v>644</v>
      </c>
      <c r="B41" s="58">
        <v>69229</v>
      </c>
      <c r="C41" s="58" t="s">
        <v>1601</v>
      </c>
      <c r="D41" s="58" t="s">
        <v>15</v>
      </c>
      <c r="E41" s="58"/>
      <c r="F41" s="59" t="s">
        <v>16</v>
      </c>
      <c r="G41" s="59" t="s">
        <v>580</v>
      </c>
      <c r="H41" s="59" t="s">
        <v>645</v>
      </c>
      <c r="I41" s="146">
        <v>29</v>
      </c>
      <c r="J41" s="51">
        <v>21.82</v>
      </c>
      <c r="K41" s="147">
        <f t="shared" si="0"/>
        <v>77.72</v>
      </c>
      <c r="L41" s="123">
        <f t="shared" si="1"/>
        <v>58.477600000000002</v>
      </c>
      <c r="M41" t="s">
        <v>582</v>
      </c>
      <c r="N41" s="7">
        <f>VLOOKUP(C41,'[1]Jan 14th'!$C:$D,2,FALSE)</f>
        <v>69229</v>
      </c>
      <c r="O41" s="7">
        <f t="shared" si="2"/>
        <v>0</v>
      </c>
    </row>
    <row r="42" spans="1:15" x14ac:dyDescent="0.25">
      <c r="A42" s="7" t="s">
        <v>646</v>
      </c>
      <c r="B42" s="58">
        <v>81191</v>
      </c>
      <c r="C42" s="58" t="s">
        <v>647</v>
      </c>
      <c r="D42" s="58" t="s">
        <v>15</v>
      </c>
      <c r="E42" s="58"/>
      <c r="F42" s="59" t="s">
        <v>16</v>
      </c>
      <c r="G42" s="59" t="s">
        <v>580</v>
      </c>
      <c r="H42" s="59" t="s">
        <v>645</v>
      </c>
      <c r="I42" s="146">
        <v>51</v>
      </c>
      <c r="J42" s="51">
        <v>38.18</v>
      </c>
      <c r="K42" s="147">
        <f t="shared" si="0"/>
        <v>136.68</v>
      </c>
      <c r="L42" s="123">
        <f t="shared" si="1"/>
        <v>102.3224</v>
      </c>
      <c r="M42" t="s">
        <v>582</v>
      </c>
      <c r="N42" s="7">
        <f>VLOOKUP(C42,'[1]Jan 14th'!$C:$D,2,FALSE)</f>
        <v>81191</v>
      </c>
      <c r="O42" s="7">
        <f t="shared" si="2"/>
        <v>0</v>
      </c>
    </row>
    <row r="43" spans="1:15" s="60" customFormat="1" x14ac:dyDescent="0.25">
      <c r="A43" s="58" t="s">
        <v>648</v>
      </c>
      <c r="B43" s="58">
        <v>70703</v>
      </c>
      <c r="C43" s="58" t="s">
        <v>649</v>
      </c>
      <c r="D43" s="58" t="s">
        <v>15</v>
      </c>
      <c r="E43" s="58"/>
      <c r="F43" s="59" t="s">
        <v>16</v>
      </c>
      <c r="G43" s="59" t="s">
        <v>580</v>
      </c>
      <c r="H43" s="59" t="s">
        <v>634</v>
      </c>
      <c r="I43" s="146">
        <v>55</v>
      </c>
      <c r="J43" s="146"/>
      <c r="K43" s="147">
        <f t="shared" si="0"/>
        <v>147.4</v>
      </c>
      <c r="L43" s="147">
        <f t="shared" si="1"/>
        <v>0</v>
      </c>
      <c r="M43" s="60" t="s">
        <v>582</v>
      </c>
      <c r="N43" s="58">
        <f>VLOOKUP(C43,'[1]Jan 14th'!$C:$D,2,FALSE)</f>
        <v>70703</v>
      </c>
      <c r="O43" s="58">
        <f t="shared" si="2"/>
        <v>0</v>
      </c>
    </row>
    <row r="44" spans="1:15" s="60" customFormat="1" x14ac:dyDescent="0.25">
      <c r="A44" s="58" t="s">
        <v>650</v>
      </c>
      <c r="B44" s="58">
        <v>405926</v>
      </c>
      <c r="C44" s="58" t="s">
        <v>651</v>
      </c>
      <c r="D44" s="58" t="s">
        <v>15</v>
      </c>
      <c r="E44" s="58"/>
      <c r="F44" s="59" t="s">
        <v>16</v>
      </c>
      <c r="G44" s="59" t="s">
        <v>580</v>
      </c>
      <c r="H44" s="59" t="s">
        <v>598</v>
      </c>
      <c r="I44" s="146">
        <v>1080</v>
      </c>
      <c r="J44" s="146"/>
      <c r="K44" s="147">
        <f t="shared" si="0"/>
        <v>2894.4</v>
      </c>
      <c r="L44" s="147">
        <f t="shared" si="1"/>
        <v>0</v>
      </c>
      <c r="M44" s="60" t="s">
        <v>582</v>
      </c>
      <c r="N44" s="58">
        <f>VLOOKUP(C44,'[1]Jan 14th'!$C:$D,2,FALSE)</f>
        <v>405926</v>
      </c>
      <c r="O44" s="58">
        <f t="shared" si="2"/>
        <v>0</v>
      </c>
    </row>
    <row r="45" spans="1:15" s="60" customFormat="1" x14ac:dyDescent="0.25">
      <c r="A45" s="58" t="s">
        <v>652</v>
      </c>
      <c r="B45" s="58">
        <v>405927</v>
      </c>
      <c r="C45" s="58" t="s">
        <v>653</v>
      </c>
      <c r="D45" s="58" t="s">
        <v>15</v>
      </c>
      <c r="E45" s="58"/>
      <c r="F45" s="59" t="s">
        <v>16</v>
      </c>
      <c r="G45" s="59" t="s">
        <v>580</v>
      </c>
      <c r="H45" s="59" t="s">
        <v>598</v>
      </c>
      <c r="I45" s="146">
        <v>1710</v>
      </c>
      <c r="J45" s="146"/>
      <c r="K45" s="147">
        <f t="shared" si="0"/>
        <v>4582.8</v>
      </c>
      <c r="L45" s="147">
        <f t="shared" si="1"/>
        <v>0</v>
      </c>
      <c r="M45" s="60" t="s">
        <v>582</v>
      </c>
      <c r="N45" s="58">
        <f>VLOOKUP(C45,'[1]Jan 14th'!$C:$D,2,FALSE)</f>
        <v>405927</v>
      </c>
      <c r="O45" s="58">
        <f t="shared" si="2"/>
        <v>0</v>
      </c>
    </row>
    <row r="46" spans="1:15" s="60" customFormat="1" x14ac:dyDescent="0.25">
      <c r="A46" s="58" t="s">
        <v>654</v>
      </c>
      <c r="B46" s="58">
        <v>74211</v>
      </c>
      <c r="C46" s="58" t="s">
        <v>655</v>
      </c>
      <c r="D46" s="58" t="s">
        <v>15</v>
      </c>
      <c r="E46" s="58"/>
      <c r="F46" s="59" t="s">
        <v>16</v>
      </c>
      <c r="G46" s="59" t="s">
        <v>580</v>
      </c>
      <c r="H46" s="59" t="s">
        <v>598</v>
      </c>
      <c r="I46" s="146">
        <v>135</v>
      </c>
      <c r="J46" s="146"/>
      <c r="K46" s="147">
        <f t="shared" si="0"/>
        <v>361.8</v>
      </c>
      <c r="L46" s="147">
        <f t="shared" si="1"/>
        <v>0</v>
      </c>
      <c r="M46" s="60" t="s">
        <v>582</v>
      </c>
      <c r="N46" s="58">
        <f>VLOOKUP(C46,'[1]Jan 14th'!$C:$D,2,FALSE)</f>
        <v>74211</v>
      </c>
      <c r="O46" s="58">
        <f t="shared" si="2"/>
        <v>0</v>
      </c>
    </row>
    <row r="47" spans="1:15" s="60" customFormat="1" x14ac:dyDescent="0.25">
      <c r="A47" s="58" t="s">
        <v>656</v>
      </c>
      <c r="B47" s="58">
        <v>405925</v>
      </c>
      <c r="C47" s="58" t="s">
        <v>657</v>
      </c>
      <c r="D47" s="58" t="s">
        <v>15</v>
      </c>
      <c r="E47" s="58"/>
      <c r="F47" s="59" t="s">
        <v>16</v>
      </c>
      <c r="G47" s="59" t="s">
        <v>580</v>
      </c>
      <c r="H47" s="59" t="s">
        <v>598</v>
      </c>
      <c r="I47" s="146">
        <v>630</v>
      </c>
      <c r="J47" s="146"/>
      <c r="K47" s="147">
        <f t="shared" si="0"/>
        <v>1688.4</v>
      </c>
      <c r="L47" s="147">
        <f t="shared" si="1"/>
        <v>0</v>
      </c>
      <c r="M47" s="60" t="s">
        <v>582</v>
      </c>
      <c r="N47" s="58">
        <f>VLOOKUP(C47,'[1]Jan 14th'!$C:$D,2,FALSE)</f>
        <v>405925</v>
      </c>
      <c r="O47" s="58">
        <f t="shared" si="2"/>
        <v>0</v>
      </c>
    </row>
    <row r="48" spans="1:15" s="60" customFormat="1" x14ac:dyDescent="0.25">
      <c r="A48" s="58" t="s">
        <v>658</v>
      </c>
      <c r="B48" s="58">
        <v>69907</v>
      </c>
      <c r="C48" s="58" t="s">
        <v>659</v>
      </c>
      <c r="D48" s="58" t="s">
        <v>15</v>
      </c>
      <c r="E48" s="58"/>
      <c r="F48" s="59" t="s">
        <v>600</v>
      </c>
      <c r="G48" s="59" t="s">
        <v>580</v>
      </c>
      <c r="H48" s="59" t="s">
        <v>626</v>
      </c>
      <c r="I48" s="146">
        <v>140</v>
      </c>
      <c r="J48" s="146">
        <v>110</v>
      </c>
      <c r="K48" s="147">
        <f t="shared" si="0"/>
        <v>375.20000000000005</v>
      </c>
      <c r="L48" s="147">
        <f t="shared" si="1"/>
        <v>294.8</v>
      </c>
      <c r="M48" s="60" t="s">
        <v>582</v>
      </c>
      <c r="N48" s="58">
        <f>VLOOKUP(C48,'[1]Jan 14th'!$C:$D,2,FALSE)</f>
        <v>69907</v>
      </c>
      <c r="O48" s="58">
        <f t="shared" si="2"/>
        <v>0</v>
      </c>
    </row>
    <row r="49" spans="1:15" s="23" customFormat="1" x14ac:dyDescent="0.25">
      <c r="A49" s="21" t="s">
        <v>658</v>
      </c>
      <c r="B49" s="21">
        <v>69907</v>
      </c>
      <c r="C49" s="21" t="s">
        <v>659</v>
      </c>
      <c r="D49" s="21" t="s">
        <v>15</v>
      </c>
      <c r="E49" s="21" t="s">
        <v>1599</v>
      </c>
      <c r="F49" s="22" t="s">
        <v>600</v>
      </c>
      <c r="G49" s="22" t="s">
        <v>602</v>
      </c>
      <c r="H49" s="22" t="s">
        <v>603</v>
      </c>
      <c r="I49" s="148">
        <v>50</v>
      </c>
      <c r="J49" s="148">
        <v>50</v>
      </c>
      <c r="K49" s="149">
        <f t="shared" si="0"/>
        <v>134</v>
      </c>
      <c r="L49" s="149">
        <f t="shared" si="1"/>
        <v>134</v>
      </c>
      <c r="M49" s="23" t="s">
        <v>582</v>
      </c>
      <c r="N49" s="21">
        <f>VLOOKUP(C49,'[1]Jan 14th'!$C:$D,2,FALSE)</f>
        <v>69907</v>
      </c>
      <c r="O49" s="21">
        <f t="shared" si="2"/>
        <v>0</v>
      </c>
    </row>
    <row r="50" spans="1:15" s="23" customFormat="1" x14ac:dyDescent="0.25">
      <c r="A50" s="21" t="s">
        <v>658</v>
      </c>
      <c r="B50" s="21">
        <v>69907</v>
      </c>
      <c r="C50" s="21" t="s">
        <v>659</v>
      </c>
      <c r="D50" s="21" t="s">
        <v>15</v>
      </c>
      <c r="E50" s="21" t="s">
        <v>1602</v>
      </c>
      <c r="F50" s="22" t="s">
        <v>600</v>
      </c>
      <c r="G50" s="22" t="s">
        <v>602</v>
      </c>
      <c r="H50" s="22" t="s">
        <v>603</v>
      </c>
      <c r="I50" s="148">
        <v>50</v>
      </c>
      <c r="J50" s="148">
        <v>50</v>
      </c>
      <c r="K50" s="149">
        <f t="shared" si="0"/>
        <v>134</v>
      </c>
      <c r="L50" s="149">
        <f t="shared" si="1"/>
        <v>134</v>
      </c>
      <c r="M50" s="23" t="s">
        <v>582</v>
      </c>
      <c r="N50" s="21">
        <f>VLOOKUP(C50,'[1]Jan 14th'!$C:$D,2,FALSE)</f>
        <v>69907</v>
      </c>
      <c r="O50" s="21">
        <f t="shared" si="2"/>
        <v>0</v>
      </c>
    </row>
    <row r="51" spans="1:15" s="60" customFormat="1" x14ac:dyDescent="0.25">
      <c r="A51" s="58" t="s">
        <v>658</v>
      </c>
      <c r="B51" s="58">
        <v>69907</v>
      </c>
      <c r="C51" s="58" t="s">
        <v>659</v>
      </c>
      <c r="D51" s="58" t="s">
        <v>15</v>
      </c>
      <c r="E51" s="58" t="s">
        <v>1600</v>
      </c>
      <c r="F51" s="59" t="s">
        <v>600</v>
      </c>
      <c r="G51" s="59" t="s">
        <v>602</v>
      </c>
      <c r="H51" s="59" t="s">
        <v>603</v>
      </c>
      <c r="I51" s="146">
        <v>10</v>
      </c>
      <c r="J51" s="146">
        <v>10</v>
      </c>
      <c r="K51" s="147">
        <f t="shared" si="0"/>
        <v>26.8</v>
      </c>
      <c r="L51" s="147">
        <f t="shared" si="1"/>
        <v>26.8</v>
      </c>
      <c r="M51" s="60" t="s">
        <v>582</v>
      </c>
      <c r="N51" s="58">
        <f>VLOOKUP(C51,'[1]Jan 14th'!$C:$D,2,FALSE)</f>
        <v>69907</v>
      </c>
      <c r="O51" s="58">
        <f t="shared" si="2"/>
        <v>0</v>
      </c>
    </row>
    <row r="52" spans="1:15" x14ac:dyDescent="0.25">
      <c r="A52" s="7" t="s">
        <v>660</v>
      </c>
      <c r="B52" s="7">
        <v>69400</v>
      </c>
      <c r="C52" s="7" t="s">
        <v>661</v>
      </c>
      <c r="D52" s="7" t="s">
        <v>15</v>
      </c>
      <c r="E52" s="7"/>
      <c r="F52" s="8" t="s">
        <v>16</v>
      </c>
      <c r="G52" s="8" t="s">
        <v>580</v>
      </c>
      <c r="H52" s="8" t="s">
        <v>662</v>
      </c>
      <c r="I52" s="51">
        <v>44.5</v>
      </c>
      <c r="J52" s="51">
        <v>29.66</v>
      </c>
      <c r="K52" s="123">
        <f t="shared" si="0"/>
        <v>119.26</v>
      </c>
      <c r="L52" s="123">
        <f t="shared" si="1"/>
        <v>79.488800000000012</v>
      </c>
      <c r="M52" t="s">
        <v>582</v>
      </c>
      <c r="N52" s="7">
        <f>VLOOKUP(C52,'[1]Jan 14th'!$C:$D,2,FALSE)</f>
        <v>69400</v>
      </c>
      <c r="O52" s="7">
        <f t="shared" si="2"/>
        <v>0</v>
      </c>
    </row>
    <row r="53" spans="1:15" s="60" customFormat="1" x14ac:dyDescent="0.25">
      <c r="A53" s="58" t="s">
        <v>663</v>
      </c>
      <c r="B53" s="58">
        <v>93626</v>
      </c>
      <c r="C53" s="58" t="s">
        <v>664</v>
      </c>
      <c r="D53" s="58" t="s">
        <v>15</v>
      </c>
      <c r="E53" s="58"/>
      <c r="F53" s="59" t="s">
        <v>16</v>
      </c>
      <c r="G53" s="59" t="s">
        <v>580</v>
      </c>
      <c r="H53" s="59" t="s">
        <v>613</v>
      </c>
      <c r="I53" s="146">
        <v>440</v>
      </c>
      <c r="J53" s="146"/>
      <c r="K53" s="147">
        <f t="shared" si="0"/>
        <v>1179.2</v>
      </c>
      <c r="L53" s="147">
        <f t="shared" si="1"/>
        <v>0</v>
      </c>
      <c r="M53" s="60" t="s">
        <v>582</v>
      </c>
      <c r="N53" s="58">
        <f>VLOOKUP(C53,'[1]Jan 14th'!$C:$D,2,FALSE)</f>
        <v>93626</v>
      </c>
      <c r="O53" s="58">
        <f t="shared" si="2"/>
        <v>0</v>
      </c>
    </row>
    <row r="54" spans="1:15" s="60" customFormat="1" x14ac:dyDescent="0.25">
      <c r="A54" s="58" t="s">
        <v>665</v>
      </c>
      <c r="B54" s="58">
        <v>70722</v>
      </c>
      <c r="C54" s="58" t="s">
        <v>666</v>
      </c>
      <c r="D54" s="58" t="s">
        <v>15</v>
      </c>
      <c r="E54" s="58"/>
      <c r="F54" s="59" t="s">
        <v>16</v>
      </c>
      <c r="G54" s="59" t="s">
        <v>580</v>
      </c>
      <c r="H54" s="59" t="s">
        <v>634</v>
      </c>
      <c r="I54" s="146">
        <v>35</v>
      </c>
      <c r="J54" s="146"/>
      <c r="K54" s="147">
        <f t="shared" si="0"/>
        <v>93.800000000000011</v>
      </c>
      <c r="L54" s="147">
        <f t="shared" si="1"/>
        <v>0</v>
      </c>
      <c r="M54" s="60" t="s">
        <v>582</v>
      </c>
      <c r="N54" s="58">
        <f>VLOOKUP(C54,'[1]Jan 14th'!$C:$D,2,FALSE)</f>
        <v>70722</v>
      </c>
      <c r="O54" s="58">
        <f t="shared" si="2"/>
        <v>0</v>
      </c>
    </row>
    <row r="55" spans="1:15" s="60" customFormat="1" x14ac:dyDescent="0.25">
      <c r="A55" s="58" t="s">
        <v>667</v>
      </c>
      <c r="B55" s="58">
        <v>69440</v>
      </c>
      <c r="C55" s="58" t="s">
        <v>668</v>
      </c>
      <c r="D55" s="58" t="s">
        <v>15</v>
      </c>
      <c r="E55" s="58"/>
      <c r="F55" s="59" t="s">
        <v>16</v>
      </c>
      <c r="G55" s="59" t="s">
        <v>580</v>
      </c>
      <c r="H55" s="59" t="s">
        <v>634</v>
      </c>
      <c r="I55" s="146">
        <v>54.38</v>
      </c>
      <c r="J55" s="146"/>
      <c r="K55" s="147">
        <f t="shared" si="0"/>
        <v>145.73840000000001</v>
      </c>
      <c r="L55" s="147">
        <f t="shared" si="1"/>
        <v>0</v>
      </c>
      <c r="M55" s="60" t="s">
        <v>582</v>
      </c>
      <c r="N55" s="58">
        <f>VLOOKUP(C55,'[1]Jan 14th'!$C:$D,2,FALSE)</f>
        <v>69440</v>
      </c>
      <c r="O55" s="58">
        <f t="shared" si="2"/>
        <v>0</v>
      </c>
    </row>
    <row r="56" spans="1:15" s="60" customFormat="1" x14ac:dyDescent="0.25">
      <c r="A56" s="58" t="s">
        <v>669</v>
      </c>
      <c r="B56" s="58">
        <v>69271</v>
      </c>
      <c r="C56" s="58" t="s">
        <v>670</v>
      </c>
      <c r="D56" s="58" t="s">
        <v>15</v>
      </c>
      <c r="E56" s="58"/>
      <c r="F56" s="59" t="s">
        <v>16</v>
      </c>
      <c r="G56" s="59" t="s">
        <v>580</v>
      </c>
      <c r="H56" s="59" t="s">
        <v>598</v>
      </c>
      <c r="I56" s="146">
        <v>89.89</v>
      </c>
      <c r="J56" s="146"/>
      <c r="K56" s="147">
        <f t="shared" si="0"/>
        <v>240.90520000000001</v>
      </c>
      <c r="L56" s="147">
        <f t="shared" si="1"/>
        <v>0</v>
      </c>
      <c r="M56" s="60" t="s">
        <v>582</v>
      </c>
      <c r="N56" s="58">
        <f>VLOOKUP(C56,'[1]Jan 14th'!$C:$D,2,FALSE)</f>
        <v>69271</v>
      </c>
      <c r="O56" s="58">
        <f t="shared" si="2"/>
        <v>0</v>
      </c>
    </row>
    <row r="57" spans="1:15" x14ac:dyDescent="0.25">
      <c r="A57" s="7" t="s">
        <v>671</v>
      </c>
      <c r="B57" s="7">
        <v>69305</v>
      </c>
      <c r="C57" s="7" t="s">
        <v>672</v>
      </c>
      <c r="D57" s="7" t="s">
        <v>15</v>
      </c>
      <c r="E57" s="7"/>
      <c r="F57" s="8" t="s">
        <v>16</v>
      </c>
      <c r="G57" s="8" t="s">
        <v>580</v>
      </c>
      <c r="H57" s="8" t="s">
        <v>662</v>
      </c>
      <c r="I57" s="51">
        <v>44.5</v>
      </c>
      <c r="J57" s="51">
        <v>29.66</v>
      </c>
      <c r="K57" s="123">
        <f t="shared" si="0"/>
        <v>119.26</v>
      </c>
      <c r="L57" s="123">
        <f t="shared" si="1"/>
        <v>79.488800000000012</v>
      </c>
      <c r="M57" t="s">
        <v>582</v>
      </c>
      <c r="N57" s="7">
        <f>VLOOKUP(C57,'[1]Jan 14th'!$C:$D,2,FALSE)</f>
        <v>69305</v>
      </c>
      <c r="O57" s="7">
        <f t="shared" si="2"/>
        <v>0</v>
      </c>
    </row>
    <row r="58" spans="1:15" s="60" customFormat="1" x14ac:dyDescent="0.25">
      <c r="A58" s="58" t="s">
        <v>673</v>
      </c>
      <c r="B58" s="58">
        <v>69192</v>
      </c>
      <c r="C58" s="58" t="s">
        <v>674</v>
      </c>
      <c r="D58" s="58" t="s">
        <v>15</v>
      </c>
      <c r="E58" s="58"/>
      <c r="F58" s="59" t="s">
        <v>600</v>
      </c>
      <c r="G58" s="59" t="s">
        <v>580</v>
      </c>
      <c r="H58" s="59" t="s">
        <v>613</v>
      </c>
      <c r="I58" s="146">
        <v>79.599999999999994</v>
      </c>
      <c r="J58" s="146"/>
      <c r="K58" s="147">
        <f t="shared" si="0"/>
        <v>213.328</v>
      </c>
      <c r="L58" s="147">
        <f t="shared" si="1"/>
        <v>0</v>
      </c>
      <c r="M58" s="60" t="s">
        <v>582</v>
      </c>
      <c r="N58" s="58">
        <f>VLOOKUP(C58,'[1]Jan 14th'!$C:$D,2,FALSE)</f>
        <v>69192</v>
      </c>
      <c r="O58" s="58">
        <f t="shared" si="2"/>
        <v>0</v>
      </c>
    </row>
    <row r="59" spans="1:15" s="60" customFormat="1" x14ac:dyDescent="0.25">
      <c r="A59" s="58" t="s">
        <v>673</v>
      </c>
      <c r="B59" s="58">
        <v>69192</v>
      </c>
      <c r="C59" s="58" t="s">
        <v>674</v>
      </c>
      <c r="D59" s="58" t="s">
        <v>15</v>
      </c>
      <c r="E59" s="58"/>
      <c r="F59" s="59" t="s">
        <v>600</v>
      </c>
      <c r="G59" s="59" t="s">
        <v>602</v>
      </c>
      <c r="H59" s="59" t="s">
        <v>613</v>
      </c>
      <c r="I59" s="146">
        <v>7</v>
      </c>
      <c r="J59" s="146"/>
      <c r="K59" s="147">
        <f t="shared" si="0"/>
        <v>18.760000000000002</v>
      </c>
      <c r="L59" s="147">
        <f t="shared" si="1"/>
        <v>0</v>
      </c>
      <c r="M59" s="60" t="s">
        <v>582</v>
      </c>
      <c r="N59" s="58">
        <f>VLOOKUP(C59,'[1]Jan 14th'!$C:$D,2,FALSE)</f>
        <v>69192</v>
      </c>
      <c r="O59" s="58">
        <f t="shared" si="2"/>
        <v>0</v>
      </c>
    </row>
    <row r="60" spans="1:15" s="154" customFormat="1" x14ac:dyDescent="0.25">
      <c r="A60" s="150" t="s">
        <v>675</v>
      </c>
      <c r="B60" s="150">
        <v>92532</v>
      </c>
      <c r="C60" s="150" t="s">
        <v>676</v>
      </c>
      <c r="D60" s="150" t="s">
        <v>356</v>
      </c>
      <c r="E60" s="150"/>
      <c r="F60" s="151" t="s">
        <v>16</v>
      </c>
      <c r="G60" s="151" t="s">
        <v>580</v>
      </c>
      <c r="H60" s="151" t="s">
        <v>603</v>
      </c>
      <c r="I60" s="152">
        <v>42.34</v>
      </c>
      <c r="J60" s="152"/>
      <c r="K60" s="153">
        <f t="shared" si="0"/>
        <v>113.47120000000001</v>
      </c>
      <c r="L60" s="153">
        <f t="shared" si="1"/>
        <v>0</v>
      </c>
      <c r="M60" s="154" t="s">
        <v>582</v>
      </c>
      <c r="N60" s="150">
        <f>VLOOKUP(C60,'[1]Jan 14th'!$C:$D,2,FALSE)</f>
        <v>92532</v>
      </c>
      <c r="O60" s="150">
        <f t="shared" si="2"/>
        <v>0</v>
      </c>
    </row>
    <row r="61" spans="1:15" s="154" customFormat="1" x14ac:dyDescent="0.25">
      <c r="A61" s="150" t="s">
        <v>677</v>
      </c>
      <c r="B61" s="150">
        <v>92533</v>
      </c>
      <c r="C61" s="150" t="s">
        <v>678</v>
      </c>
      <c r="D61" s="150" t="s">
        <v>356</v>
      </c>
      <c r="E61" s="150"/>
      <c r="F61" s="151" t="s">
        <v>16</v>
      </c>
      <c r="G61" s="151" t="s">
        <v>580</v>
      </c>
      <c r="H61" s="151" t="s">
        <v>603</v>
      </c>
      <c r="I61" s="152">
        <v>42.34</v>
      </c>
      <c r="J61" s="152"/>
      <c r="K61" s="153">
        <f t="shared" si="0"/>
        <v>113.47120000000001</v>
      </c>
      <c r="L61" s="153">
        <f t="shared" si="1"/>
        <v>0</v>
      </c>
      <c r="M61" s="154" t="s">
        <v>582</v>
      </c>
      <c r="N61" s="150">
        <f>VLOOKUP(C61,'[1]Jan 14th'!$C:$D,2,FALSE)</f>
        <v>92533</v>
      </c>
      <c r="O61" s="150">
        <f t="shared" si="2"/>
        <v>0</v>
      </c>
    </row>
    <row r="62" spans="1:15" s="60" customFormat="1" x14ac:dyDescent="0.25">
      <c r="A62" s="58" t="s">
        <v>679</v>
      </c>
      <c r="B62" s="58">
        <v>70714</v>
      </c>
      <c r="C62" s="58" t="s">
        <v>680</v>
      </c>
      <c r="D62" s="58" t="s">
        <v>15</v>
      </c>
      <c r="E62" s="58"/>
      <c r="F62" s="59" t="s">
        <v>16</v>
      </c>
      <c r="G62" s="59" t="s">
        <v>580</v>
      </c>
      <c r="H62" s="59" t="s">
        <v>634</v>
      </c>
      <c r="I62" s="146">
        <v>35</v>
      </c>
      <c r="J62" s="146"/>
      <c r="K62" s="147">
        <f t="shared" si="0"/>
        <v>93.800000000000011</v>
      </c>
      <c r="L62" s="147">
        <f t="shared" si="1"/>
        <v>0</v>
      </c>
      <c r="M62" s="60" t="s">
        <v>582</v>
      </c>
      <c r="N62" s="58">
        <f>VLOOKUP(C62,'[1]Jan 14th'!$C:$D,2,FALSE)</f>
        <v>70714</v>
      </c>
      <c r="O62" s="58">
        <f t="shared" si="2"/>
        <v>0</v>
      </c>
    </row>
    <row r="63" spans="1:15" s="60" customFormat="1" x14ac:dyDescent="0.25">
      <c r="A63" s="58" t="s">
        <v>681</v>
      </c>
      <c r="B63" s="58">
        <v>69200</v>
      </c>
      <c r="C63" s="58" t="s">
        <v>682</v>
      </c>
      <c r="D63" s="58" t="s">
        <v>15</v>
      </c>
      <c r="E63" s="58"/>
      <c r="F63" s="59" t="s">
        <v>16</v>
      </c>
      <c r="G63" s="59" t="s">
        <v>580</v>
      </c>
      <c r="H63" s="59" t="s">
        <v>598</v>
      </c>
      <c r="I63" s="146">
        <v>46.82</v>
      </c>
      <c r="J63" s="146"/>
      <c r="K63" s="147">
        <f t="shared" si="0"/>
        <v>125.47760000000001</v>
      </c>
      <c r="L63" s="147">
        <f t="shared" si="1"/>
        <v>0</v>
      </c>
      <c r="M63" s="60" t="s">
        <v>582</v>
      </c>
      <c r="N63" s="58">
        <f>VLOOKUP(C63,'[1]Jan 14th'!$C:$D,2,FALSE)</f>
        <v>69200</v>
      </c>
      <c r="O63" s="58">
        <f t="shared" si="2"/>
        <v>0</v>
      </c>
    </row>
    <row r="64" spans="1:15" s="60" customFormat="1" x14ac:dyDescent="0.25">
      <c r="A64" s="58" t="s">
        <v>683</v>
      </c>
      <c r="B64" s="58">
        <v>92169</v>
      </c>
      <c r="C64" s="58" t="s">
        <v>684</v>
      </c>
      <c r="D64" s="58" t="s">
        <v>15</v>
      </c>
      <c r="E64" s="58"/>
      <c r="F64" s="59" t="s">
        <v>16</v>
      </c>
      <c r="G64" s="59" t="s">
        <v>580</v>
      </c>
      <c r="H64" s="59" t="s">
        <v>603</v>
      </c>
      <c r="I64" s="146">
        <v>85</v>
      </c>
      <c r="J64" s="146"/>
      <c r="K64" s="147">
        <f t="shared" si="0"/>
        <v>227.8</v>
      </c>
      <c r="L64" s="147">
        <f t="shared" si="1"/>
        <v>0</v>
      </c>
      <c r="M64" s="60" t="s">
        <v>582</v>
      </c>
      <c r="N64" s="58">
        <f>VLOOKUP(C64,'[1]Jan 14th'!$C:$D,2,FALSE)</f>
        <v>92169</v>
      </c>
      <c r="O64" s="58">
        <f t="shared" si="2"/>
        <v>0</v>
      </c>
    </row>
    <row r="65" spans="1:15" s="60" customFormat="1" x14ac:dyDescent="0.25">
      <c r="A65" s="58" t="s">
        <v>685</v>
      </c>
      <c r="B65" s="58">
        <v>405934</v>
      </c>
      <c r="C65" s="58" t="s">
        <v>686</v>
      </c>
      <c r="D65" s="58" t="s">
        <v>15</v>
      </c>
      <c r="E65" s="58"/>
      <c r="F65" s="59" t="s">
        <v>16</v>
      </c>
      <c r="G65" s="59" t="s">
        <v>580</v>
      </c>
      <c r="H65" s="59" t="s">
        <v>598</v>
      </c>
      <c r="I65" s="146">
        <v>650</v>
      </c>
      <c r="J65" s="146"/>
      <c r="K65" s="147">
        <f t="shared" si="0"/>
        <v>1742</v>
      </c>
      <c r="L65" s="147">
        <f t="shared" si="1"/>
        <v>0</v>
      </c>
      <c r="M65" s="60" t="s">
        <v>582</v>
      </c>
      <c r="N65" s="58">
        <f>VLOOKUP(C65,'[1]Jan 14th'!$C:$D,2,FALSE)</f>
        <v>405934</v>
      </c>
      <c r="O65" s="58">
        <f>B65-N65</f>
        <v>0</v>
      </c>
    </row>
    <row r="66" spans="1:15" x14ac:dyDescent="0.25">
      <c r="A66" s="7" t="s">
        <v>687</v>
      </c>
      <c r="B66" s="58">
        <v>87198</v>
      </c>
      <c r="C66" s="58" t="s">
        <v>688</v>
      </c>
      <c r="D66" s="58" t="s">
        <v>15</v>
      </c>
      <c r="E66" s="58"/>
      <c r="F66" s="59" t="s">
        <v>16</v>
      </c>
      <c r="G66" s="59" t="s">
        <v>580</v>
      </c>
      <c r="H66" s="59" t="s">
        <v>1687</v>
      </c>
      <c r="I66" s="146">
        <v>175</v>
      </c>
      <c r="J66" s="51">
        <v>125</v>
      </c>
      <c r="K66" s="147">
        <f t="shared" si="0"/>
        <v>469</v>
      </c>
      <c r="L66" s="123">
        <f t="shared" si="1"/>
        <v>335</v>
      </c>
      <c r="M66" t="s">
        <v>582</v>
      </c>
      <c r="N66" s="7">
        <f>VLOOKUP(C66,'[1]Jan 14th'!$C:$D,2,FALSE)</f>
        <v>87198</v>
      </c>
      <c r="O66" s="7">
        <f t="shared" si="2"/>
        <v>0</v>
      </c>
    </row>
    <row r="67" spans="1:15" x14ac:dyDescent="0.25">
      <c r="A67" s="7" t="s">
        <v>689</v>
      </c>
      <c r="B67" s="58">
        <v>87195</v>
      </c>
      <c r="C67" s="58" t="s">
        <v>1603</v>
      </c>
      <c r="D67" s="58" t="s">
        <v>15</v>
      </c>
      <c r="E67" s="58"/>
      <c r="F67" s="59" t="s">
        <v>16</v>
      </c>
      <c r="G67" s="59" t="s">
        <v>580</v>
      </c>
      <c r="H67" s="59" t="s">
        <v>1687</v>
      </c>
      <c r="I67" s="146">
        <v>120</v>
      </c>
      <c r="J67" s="51">
        <v>98</v>
      </c>
      <c r="K67" s="147">
        <f t="shared" si="0"/>
        <v>321.60000000000002</v>
      </c>
      <c r="L67" s="123">
        <f t="shared" si="1"/>
        <v>262.64000000000004</v>
      </c>
      <c r="M67" t="s">
        <v>582</v>
      </c>
      <c r="N67" s="7">
        <f>VLOOKUP(C67,'[1]Jan 14th'!$C:$D,2,FALSE)</f>
        <v>87195</v>
      </c>
      <c r="O67" s="7">
        <f t="shared" si="2"/>
        <v>0</v>
      </c>
    </row>
    <row r="68" spans="1:15" x14ac:dyDescent="0.25">
      <c r="A68" s="7" t="s">
        <v>690</v>
      </c>
      <c r="B68" s="7">
        <v>406844</v>
      </c>
      <c r="C68" s="7" t="s">
        <v>691</v>
      </c>
      <c r="D68" s="7" t="s">
        <v>15</v>
      </c>
      <c r="E68" s="7"/>
      <c r="F68" s="8" t="s">
        <v>16</v>
      </c>
      <c r="G68" s="8" t="s">
        <v>580</v>
      </c>
      <c r="H68" s="8" t="s">
        <v>637</v>
      </c>
      <c r="I68" s="51">
        <v>203.63</v>
      </c>
      <c r="J68" s="51">
        <v>25.45</v>
      </c>
      <c r="K68" s="123">
        <f t="shared" si="0"/>
        <v>545.72839999999997</v>
      </c>
      <c r="L68" s="123">
        <f t="shared" si="1"/>
        <v>68.206000000000003</v>
      </c>
      <c r="M68" t="s">
        <v>582</v>
      </c>
      <c r="N68" s="7">
        <f>VLOOKUP(C68,'[1]Jan 14th'!$C:$D,2,FALSE)</f>
        <v>406844</v>
      </c>
      <c r="O68" s="7">
        <f t="shared" si="2"/>
        <v>0</v>
      </c>
    </row>
    <row r="69" spans="1:15" s="27" customFormat="1" x14ac:dyDescent="0.25">
      <c r="A69" s="25" t="s">
        <v>692</v>
      </c>
      <c r="B69" s="25">
        <v>93625</v>
      </c>
      <c r="C69" s="25" t="s">
        <v>693</v>
      </c>
      <c r="D69" s="25" t="s">
        <v>15</v>
      </c>
      <c r="E69" s="25"/>
      <c r="F69" s="26" t="s">
        <v>16</v>
      </c>
      <c r="G69" s="26" t="s">
        <v>580</v>
      </c>
      <c r="H69" s="26" t="s">
        <v>613</v>
      </c>
      <c r="I69" s="108">
        <v>577.5</v>
      </c>
      <c r="J69" s="108"/>
      <c r="K69" s="123">
        <f t="shared" si="0"/>
        <v>1547.7</v>
      </c>
      <c r="L69" s="123">
        <f t="shared" si="1"/>
        <v>0</v>
      </c>
      <c r="M69" s="27" t="s">
        <v>582</v>
      </c>
      <c r="N69" s="25" t="e">
        <f>VLOOKUP(C69,'[1]Jan 14th'!$C:$D,2,FALSE)</f>
        <v>#N/A</v>
      </c>
      <c r="O69" s="25" t="e">
        <f t="shared" si="2"/>
        <v>#N/A</v>
      </c>
    </row>
    <row r="70" spans="1:15" s="27" customFormat="1" x14ac:dyDescent="0.25">
      <c r="A70" s="25" t="s">
        <v>692</v>
      </c>
      <c r="B70" s="25">
        <v>93625</v>
      </c>
      <c r="C70" s="25" t="s">
        <v>694</v>
      </c>
      <c r="D70" s="25" t="s">
        <v>15</v>
      </c>
      <c r="E70" s="25"/>
      <c r="F70" s="26" t="s">
        <v>16</v>
      </c>
      <c r="G70" s="26" t="s">
        <v>580</v>
      </c>
      <c r="H70" s="26" t="s">
        <v>613</v>
      </c>
      <c r="I70" s="108">
        <v>632.5</v>
      </c>
      <c r="J70" s="108"/>
      <c r="K70" s="123">
        <f t="shared" si="0"/>
        <v>1695.1000000000001</v>
      </c>
      <c r="L70" s="123">
        <f t="shared" si="1"/>
        <v>0</v>
      </c>
      <c r="M70" s="27" t="s">
        <v>582</v>
      </c>
      <c r="N70" s="25" t="e">
        <f>VLOOKUP(C70,'[1]Jan 14th'!$C:$D,2,FALSE)</f>
        <v>#N/A</v>
      </c>
      <c r="O70" s="25" t="e">
        <f t="shared" si="2"/>
        <v>#N/A</v>
      </c>
    </row>
    <row r="71" spans="1:15" s="60" customFormat="1" x14ac:dyDescent="0.25">
      <c r="A71" s="58" t="s">
        <v>695</v>
      </c>
      <c r="B71" s="58">
        <v>405928</v>
      </c>
      <c r="C71" s="58" t="s">
        <v>696</v>
      </c>
      <c r="D71" s="58" t="s">
        <v>15</v>
      </c>
      <c r="E71" s="58"/>
      <c r="F71" s="59" t="s">
        <v>16</v>
      </c>
      <c r="G71" s="59" t="s">
        <v>580</v>
      </c>
      <c r="H71" s="59" t="s">
        <v>598</v>
      </c>
      <c r="I71" s="146">
        <v>700</v>
      </c>
      <c r="J71" s="146"/>
      <c r="K71" s="147">
        <f t="shared" si="0"/>
        <v>1876</v>
      </c>
      <c r="L71" s="147">
        <f t="shared" si="1"/>
        <v>0</v>
      </c>
      <c r="M71" s="60" t="s">
        <v>582</v>
      </c>
      <c r="N71" s="58">
        <f>VLOOKUP(C71,'[1]Jan 14th'!$C:$D,2,FALSE)</f>
        <v>405928</v>
      </c>
      <c r="O71" s="58">
        <f t="shared" si="2"/>
        <v>0</v>
      </c>
    </row>
    <row r="72" spans="1:15" s="60" customFormat="1" x14ac:dyDescent="0.25">
      <c r="A72" s="58" t="s">
        <v>697</v>
      </c>
      <c r="B72" s="58">
        <v>414527</v>
      </c>
      <c r="C72" s="58" t="s">
        <v>698</v>
      </c>
      <c r="D72" s="58" t="s">
        <v>15</v>
      </c>
      <c r="E72" s="58"/>
      <c r="F72" s="59" t="s">
        <v>16</v>
      </c>
      <c r="G72" s="59" t="s">
        <v>580</v>
      </c>
      <c r="H72" s="59" t="s">
        <v>591</v>
      </c>
      <c r="I72" s="146">
        <v>186</v>
      </c>
      <c r="J72" s="146"/>
      <c r="K72" s="147">
        <f t="shared" si="0"/>
        <v>498.48</v>
      </c>
      <c r="L72" s="147">
        <f t="shared" si="1"/>
        <v>0</v>
      </c>
      <c r="M72" s="60" t="s">
        <v>582</v>
      </c>
      <c r="N72" s="58">
        <f>VLOOKUP(C72,'[1]Jan 14th'!$C:$D,2,FALSE)</f>
        <v>414527</v>
      </c>
      <c r="O72" s="58">
        <f t="shared" si="2"/>
        <v>0</v>
      </c>
    </row>
    <row r="73" spans="1:15" s="60" customFormat="1" x14ac:dyDescent="0.25">
      <c r="A73" s="58" t="s">
        <v>699</v>
      </c>
      <c r="B73" s="58">
        <v>405924</v>
      </c>
      <c r="C73" s="58" t="s">
        <v>1604</v>
      </c>
      <c r="D73" s="58" t="s">
        <v>15</v>
      </c>
      <c r="E73" s="58"/>
      <c r="F73" s="59" t="s">
        <v>16</v>
      </c>
      <c r="G73" s="59" t="s">
        <v>580</v>
      </c>
      <c r="H73" s="59" t="s">
        <v>598</v>
      </c>
      <c r="I73" s="146">
        <v>850</v>
      </c>
      <c r="J73" s="146"/>
      <c r="K73" s="147">
        <f t="shared" ref="K73:K126" si="3">I73*2.68</f>
        <v>2278</v>
      </c>
      <c r="L73" s="147">
        <f t="shared" ref="L73:L126" si="4">J73*2.68</f>
        <v>0</v>
      </c>
      <c r="M73" s="60" t="s">
        <v>582</v>
      </c>
      <c r="N73" s="58">
        <f>VLOOKUP(C73,'[1]Jan 14th'!$C:$D,2,FALSE)</f>
        <v>405924</v>
      </c>
      <c r="O73" s="58">
        <f t="shared" si="2"/>
        <v>0</v>
      </c>
    </row>
    <row r="74" spans="1:15" s="60" customFormat="1" ht="15.75" customHeight="1" x14ac:dyDescent="0.25">
      <c r="A74" s="58" t="s">
        <v>701</v>
      </c>
      <c r="B74" s="58">
        <v>405932</v>
      </c>
      <c r="C74" s="58" t="s">
        <v>700</v>
      </c>
      <c r="D74" s="58" t="s">
        <v>15</v>
      </c>
      <c r="E74" s="58"/>
      <c r="F74" s="59" t="s">
        <v>16</v>
      </c>
      <c r="G74" s="59" t="s">
        <v>580</v>
      </c>
      <c r="H74" s="59" t="s">
        <v>598</v>
      </c>
      <c r="I74" s="146">
        <v>850</v>
      </c>
      <c r="J74" s="146"/>
      <c r="K74" s="147">
        <f t="shared" si="3"/>
        <v>2278</v>
      </c>
      <c r="L74" s="147">
        <f t="shared" si="4"/>
        <v>0</v>
      </c>
      <c r="M74" s="60" t="s">
        <v>582</v>
      </c>
      <c r="N74" s="58">
        <f>VLOOKUP(C74,'[1]Jan 14th'!$C:$D,2,FALSE)</f>
        <v>405932</v>
      </c>
      <c r="O74" s="58">
        <f>B74-N74</f>
        <v>0</v>
      </c>
    </row>
    <row r="75" spans="1:15" s="60" customFormat="1" x14ac:dyDescent="0.25">
      <c r="A75" s="58" t="s">
        <v>702</v>
      </c>
      <c r="B75" s="58">
        <v>93330</v>
      </c>
      <c r="C75" s="58" t="s">
        <v>703</v>
      </c>
      <c r="D75" s="58" t="s">
        <v>15</v>
      </c>
      <c r="E75" s="58"/>
      <c r="F75" s="59" t="s">
        <v>16</v>
      </c>
      <c r="G75" s="59" t="s">
        <v>580</v>
      </c>
      <c r="H75" s="59" t="s">
        <v>613</v>
      </c>
      <c r="I75" s="146">
        <v>182</v>
      </c>
      <c r="J75" s="146"/>
      <c r="K75" s="147">
        <f t="shared" si="3"/>
        <v>487.76000000000005</v>
      </c>
      <c r="L75" s="147">
        <f t="shared" si="4"/>
        <v>0</v>
      </c>
      <c r="M75" s="60" t="s">
        <v>582</v>
      </c>
      <c r="N75" s="58">
        <f>VLOOKUP(C75,'[1]Jan 14th'!$C:$D,2,FALSE)</f>
        <v>93330</v>
      </c>
      <c r="O75" s="58">
        <f>B75-N75</f>
        <v>0</v>
      </c>
    </row>
    <row r="76" spans="1:15" x14ac:dyDescent="0.25">
      <c r="A76" s="7" t="s">
        <v>704</v>
      </c>
      <c r="B76" s="7">
        <v>90345</v>
      </c>
      <c r="C76" s="7" t="s">
        <v>1605</v>
      </c>
      <c r="D76" s="7" t="s">
        <v>15</v>
      </c>
      <c r="E76" s="7"/>
      <c r="F76" s="8" t="s">
        <v>16</v>
      </c>
      <c r="G76" s="8" t="s">
        <v>580</v>
      </c>
      <c r="H76" s="8" t="s">
        <v>705</v>
      </c>
      <c r="I76" s="51">
        <v>681.82</v>
      </c>
      <c r="J76" s="51"/>
      <c r="K76" s="123">
        <f t="shared" si="3"/>
        <v>1827.2776000000003</v>
      </c>
      <c r="L76" s="123">
        <f t="shared" si="4"/>
        <v>0</v>
      </c>
      <c r="M76" t="s">
        <v>582</v>
      </c>
      <c r="N76" s="7">
        <f>VLOOKUP(C76,'[1]Jan 14th'!$C:$D,2,FALSE)</f>
        <v>90345</v>
      </c>
      <c r="O76" s="7">
        <f>B76-N76</f>
        <v>0</v>
      </c>
    </row>
    <row r="77" spans="1:15" s="60" customFormat="1" x14ac:dyDescent="0.25">
      <c r="A77" s="58" t="s">
        <v>706</v>
      </c>
      <c r="B77" s="58">
        <v>405929</v>
      </c>
      <c r="C77" s="58" t="s">
        <v>707</v>
      </c>
      <c r="D77" s="58" t="s">
        <v>15</v>
      </c>
      <c r="E77" s="58"/>
      <c r="F77" s="59" t="s">
        <v>16</v>
      </c>
      <c r="G77" s="59" t="s">
        <v>580</v>
      </c>
      <c r="H77" s="59" t="s">
        <v>598</v>
      </c>
      <c r="I77" s="146">
        <v>500</v>
      </c>
      <c r="J77" s="146"/>
      <c r="K77" s="147">
        <f t="shared" si="3"/>
        <v>1340</v>
      </c>
      <c r="L77" s="147">
        <f t="shared" si="4"/>
        <v>0</v>
      </c>
      <c r="M77" s="60" t="s">
        <v>582</v>
      </c>
      <c r="N77" s="58">
        <f>VLOOKUP(C77,'[1]Jan 14th'!$C:$D,2,FALSE)</f>
        <v>405929</v>
      </c>
      <c r="O77" s="58">
        <f t="shared" ref="O77:O113" si="5">B77-N77</f>
        <v>0</v>
      </c>
    </row>
    <row r="78" spans="1:15" x14ac:dyDescent="0.25">
      <c r="A78" s="7" t="s">
        <v>708</v>
      </c>
      <c r="B78" s="7">
        <v>406845</v>
      </c>
      <c r="C78" s="7" t="s">
        <v>709</v>
      </c>
      <c r="D78" s="7" t="s">
        <v>15</v>
      </c>
      <c r="E78" s="7"/>
      <c r="F78" s="8" t="s">
        <v>16</v>
      </c>
      <c r="G78" s="8" t="s">
        <v>580</v>
      </c>
      <c r="H78" s="8" t="s">
        <v>637</v>
      </c>
      <c r="I78" s="51">
        <v>305.45</v>
      </c>
      <c r="J78" s="51">
        <v>47.43</v>
      </c>
      <c r="K78" s="123">
        <f t="shared" si="3"/>
        <v>818.60599999999999</v>
      </c>
      <c r="L78" s="123">
        <f t="shared" si="4"/>
        <v>127.11240000000001</v>
      </c>
      <c r="M78" t="s">
        <v>582</v>
      </c>
      <c r="N78" s="7">
        <f>VLOOKUP(C78,'[1]Jan 14th'!$C:$D,2,FALSE)</f>
        <v>406845</v>
      </c>
      <c r="O78" s="7">
        <f t="shared" si="5"/>
        <v>0</v>
      </c>
    </row>
    <row r="79" spans="1:15" s="60" customFormat="1" x14ac:dyDescent="0.25">
      <c r="A79" s="58" t="s">
        <v>710</v>
      </c>
      <c r="B79" s="58">
        <v>93332</v>
      </c>
      <c r="C79" s="58" t="s">
        <v>711</v>
      </c>
      <c r="D79" s="58" t="s">
        <v>15</v>
      </c>
      <c r="E79" s="58"/>
      <c r="F79" s="59" t="s">
        <v>16</v>
      </c>
      <c r="G79" s="59" t="s">
        <v>580</v>
      </c>
      <c r="H79" s="59" t="s">
        <v>613</v>
      </c>
      <c r="I79" s="146">
        <v>75.95</v>
      </c>
      <c r="J79" s="146"/>
      <c r="K79" s="147">
        <f t="shared" si="3"/>
        <v>203.54600000000002</v>
      </c>
      <c r="L79" s="147">
        <f t="shared" si="4"/>
        <v>0</v>
      </c>
      <c r="M79" s="60" t="s">
        <v>582</v>
      </c>
      <c r="N79" s="58">
        <f>VLOOKUP(C79,'[1]Jan 14th'!$C:$D,2,FALSE)</f>
        <v>93332</v>
      </c>
      <c r="O79" s="58">
        <f t="shared" si="5"/>
        <v>0</v>
      </c>
    </row>
    <row r="80" spans="1:15" s="60" customFormat="1" x14ac:dyDescent="0.25">
      <c r="A80" s="58" t="s">
        <v>712</v>
      </c>
      <c r="B80" s="58">
        <v>69301</v>
      </c>
      <c r="C80" s="58" t="s">
        <v>713</v>
      </c>
      <c r="D80" s="58" t="s">
        <v>15</v>
      </c>
      <c r="E80" s="58"/>
      <c r="F80" s="59" t="s">
        <v>16</v>
      </c>
      <c r="G80" s="59" t="s">
        <v>580</v>
      </c>
      <c r="H80" s="59" t="s">
        <v>591</v>
      </c>
      <c r="I80" s="146">
        <v>30.65</v>
      </c>
      <c r="J80" s="146"/>
      <c r="K80" s="147">
        <f t="shared" si="3"/>
        <v>82.141999999999996</v>
      </c>
      <c r="L80" s="147">
        <f t="shared" si="4"/>
        <v>0</v>
      </c>
      <c r="M80" s="60" t="s">
        <v>582</v>
      </c>
      <c r="N80" s="58">
        <f>VLOOKUP(C80,'[1]Jan 14th'!$C:$D,2,FALSE)</f>
        <v>69301</v>
      </c>
      <c r="O80" s="58">
        <f t="shared" si="5"/>
        <v>0</v>
      </c>
    </row>
    <row r="81" spans="1:15" x14ac:dyDescent="0.25">
      <c r="A81" s="7" t="s">
        <v>714</v>
      </c>
      <c r="B81" s="7">
        <v>69490</v>
      </c>
      <c r="C81" s="7" t="s">
        <v>715</v>
      </c>
      <c r="D81" s="7" t="s">
        <v>15</v>
      </c>
      <c r="E81" s="7"/>
      <c r="F81" s="8" t="s">
        <v>16</v>
      </c>
      <c r="G81" s="8" t="s">
        <v>580</v>
      </c>
      <c r="H81" s="8" t="s">
        <v>603</v>
      </c>
      <c r="I81" s="51">
        <v>15</v>
      </c>
      <c r="J81" s="51"/>
      <c r="K81" s="123">
        <f t="shared" si="3"/>
        <v>40.200000000000003</v>
      </c>
      <c r="L81" s="123">
        <f t="shared" si="4"/>
        <v>0</v>
      </c>
      <c r="M81" t="s">
        <v>582</v>
      </c>
      <c r="N81" s="7">
        <f>VLOOKUP(C81,'[1]Jan 14th'!$C:$D,2,FALSE)</f>
        <v>69490</v>
      </c>
      <c r="O81" s="7">
        <f t="shared" si="5"/>
        <v>0</v>
      </c>
    </row>
    <row r="82" spans="1:15" x14ac:dyDescent="0.25">
      <c r="A82" s="7" t="s">
        <v>716</v>
      </c>
      <c r="B82" s="7">
        <v>69432</v>
      </c>
      <c r="C82" s="7" t="s">
        <v>717</v>
      </c>
      <c r="D82" s="7" t="s">
        <v>15</v>
      </c>
      <c r="E82" s="7"/>
      <c r="F82" s="8" t="s">
        <v>16</v>
      </c>
      <c r="G82" s="8" t="s">
        <v>580</v>
      </c>
      <c r="H82" s="8" t="s">
        <v>581</v>
      </c>
      <c r="I82" s="51">
        <v>63</v>
      </c>
      <c r="J82" s="51">
        <v>31.5</v>
      </c>
      <c r="K82" s="123">
        <f t="shared" si="3"/>
        <v>168.84</v>
      </c>
      <c r="L82" s="123">
        <f t="shared" si="4"/>
        <v>84.42</v>
      </c>
      <c r="M82" t="s">
        <v>582</v>
      </c>
      <c r="N82" s="7">
        <f>VLOOKUP(C82,'[1]Jan 14th'!$C:$D,2,FALSE)</f>
        <v>69432</v>
      </c>
      <c r="O82" s="7">
        <f t="shared" si="5"/>
        <v>0</v>
      </c>
    </row>
    <row r="83" spans="1:15" s="60" customFormat="1" x14ac:dyDescent="0.25">
      <c r="A83" s="58" t="s">
        <v>718</v>
      </c>
      <c r="B83" s="58">
        <v>74215</v>
      </c>
      <c r="C83" s="58" t="s">
        <v>719</v>
      </c>
      <c r="D83" s="58" t="s">
        <v>15</v>
      </c>
      <c r="E83" s="58"/>
      <c r="F83" s="59" t="s">
        <v>16</v>
      </c>
      <c r="G83" s="59" t="s">
        <v>580</v>
      </c>
      <c r="H83" s="59" t="s">
        <v>598</v>
      </c>
      <c r="I83" s="146">
        <v>41.79</v>
      </c>
      <c r="J83" s="146"/>
      <c r="K83" s="147">
        <f t="shared" si="3"/>
        <v>111.99720000000001</v>
      </c>
      <c r="L83" s="147">
        <f t="shared" si="4"/>
        <v>0</v>
      </c>
      <c r="M83" s="60" t="s">
        <v>582</v>
      </c>
      <c r="N83" s="58">
        <f>VLOOKUP(C83,'[1]Jan 14th'!$C:$D,2,FALSE)</f>
        <v>74215</v>
      </c>
      <c r="O83" s="58">
        <f t="shared" si="5"/>
        <v>0</v>
      </c>
    </row>
    <row r="84" spans="1:15" s="60" customFormat="1" x14ac:dyDescent="0.25">
      <c r="A84" s="58" t="s">
        <v>720</v>
      </c>
      <c r="B84" s="58">
        <v>74214</v>
      </c>
      <c r="C84" s="58" t="s">
        <v>721</v>
      </c>
      <c r="D84" s="58" t="s">
        <v>15</v>
      </c>
      <c r="E84" s="58"/>
      <c r="F84" s="59" t="s">
        <v>16</v>
      </c>
      <c r="G84" s="59" t="s">
        <v>580</v>
      </c>
      <c r="H84" s="59" t="s">
        <v>598</v>
      </c>
      <c r="I84" s="146">
        <v>43.81</v>
      </c>
      <c r="J84" s="146"/>
      <c r="K84" s="147">
        <f t="shared" si="3"/>
        <v>117.41080000000001</v>
      </c>
      <c r="L84" s="147">
        <f t="shared" si="4"/>
        <v>0</v>
      </c>
      <c r="M84" s="60" t="s">
        <v>582</v>
      </c>
      <c r="N84" s="58">
        <f>VLOOKUP(C84,'[1]Jan 14th'!$C:$D,2,FALSE)</f>
        <v>74214</v>
      </c>
      <c r="O84" s="58">
        <f t="shared" si="5"/>
        <v>0</v>
      </c>
    </row>
    <row r="85" spans="1:15" s="60" customFormat="1" x14ac:dyDescent="0.25">
      <c r="A85" s="58" t="s">
        <v>722</v>
      </c>
      <c r="B85" s="58">
        <v>69212</v>
      </c>
      <c r="C85" s="58" t="s">
        <v>723</v>
      </c>
      <c r="D85" s="58" t="s">
        <v>15</v>
      </c>
      <c r="E85" s="58"/>
      <c r="F85" s="59" t="s">
        <v>16</v>
      </c>
      <c r="G85" s="59" t="s">
        <v>580</v>
      </c>
      <c r="H85" s="59" t="s">
        <v>645</v>
      </c>
      <c r="I85" s="146">
        <v>65</v>
      </c>
      <c r="J85" s="146"/>
      <c r="K85" s="147">
        <f t="shared" si="3"/>
        <v>174.20000000000002</v>
      </c>
      <c r="L85" s="147">
        <f t="shared" si="4"/>
        <v>0</v>
      </c>
      <c r="M85" s="60" t="s">
        <v>582</v>
      </c>
      <c r="N85" s="58">
        <f>VLOOKUP(C85,'[1]Jan 14th'!$C:$D,2,FALSE)</f>
        <v>69212</v>
      </c>
      <c r="O85" s="58">
        <f t="shared" si="5"/>
        <v>0</v>
      </c>
    </row>
    <row r="86" spans="1:15" x14ac:dyDescent="0.25">
      <c r="A86" s="7" t="s">
        <v>724</v>
      </c>
      <c r="B86" s="7">
        <v>69877</v>
      </c>
      <c r="C86" s="7" t="s">
        <v>725</v>
      </c>
      <c r="D86" s="7" t="s">
        <v>15</v>
      </c>
      <c r="E86" s="7"/>
      <c r="F86" s="8" t="s">
        <v>600</v>
      </c>
      <c r="G86" s="8" t="s">
        <v>580</v>
      </c>
      <c r="H86" s="8" t="s">
        <v>1771</v>
      </c>
      <c r="I86" s="51">
        <v>40</v>
      </c>
      <c r="J86" s="51"/>
      <c r="K86" s="123">
        <f t="shared" si="3"/>
        <v>107.2</v>
      </c>
      <c r="L86" s="123">
        <f t="shared" si="4"/>
        <v>0</v>
      </c>
      <c r="M86" t="s">
        <v>582</v>
      </c>
      <c r="N86" s="7">
        <f>VLOOKUP(C86,'[1]Jan 14th'!$C:$D,2,FALSE)</f>
        <v>69877</v>
      </c>
      <c r="O86" s="7">
        <f t="shared" si="5"/>
        <v>0</v>
      </c>
    </row>
    <row r="87" spans="1:15" x14ac:dyDescent="0.25">
      <c r="A87" s="7" t="s">
        <v>724</v>
      </c>
      <c r="B87" s="7">
        <v>69877</v>
      </c>
      <c r="C87" s="7" t="s">
        <v>725</v>
      </c>
      <c r="D87" s="7" t="s">
        <v>15</v>
      </c>
      <c r="E87" s="7"/>
      <c r="F87" s="8" t="s">
        <v>600</v>
      </c>
      <c r="G87" s="8" t="s">
        <v>602</v>
      </c>
      <c r="H87" s="13" t="s">
        <v>645</v>
      </c>
      <c r="I87" s="51">
        <v>30</v>
      </c>
      <c r="J87" s="51"/>
      <c r="K87" s="123">
        <f t="shared" si="3"/>
        <v>80.400000000000006</v>
      </c>
      <c r="L87" s="123">
        <f t="shared" si="4"/>
        <v>0</v>
      </c>
      <c r="M87" t="s">
        <v>582</v>
      </c>
      <c r="N87" s="7">
        <f>VLOOKUP(C87,'[1]Jan 14th'!$C:$D,2,FALSE)</f>
        <v>69877</v>
      </c>
      <c r="O87" s="7">
        <f t="shared" si="5"/>
        <v>0</v>
      </c>
    </row>
    <row r="88" spans="1:15" x14ac:dyDescent="0.25">
      <c r="A88" s="7" t="s">
        <v>726</v>
      </c>
      <c r="B88" s="58">
        <v>69213</v>
      </c>
      <c r="C88" s="58" t="s">
        <v>727</v>
      </c>
      <c r="D88" s="58" t="s">
        <v>15</v>
      </c>
      <c r="E88" s="58"/>
      <c r="F88" s="59" t="s">
        <v>16</v>
      </c>
      <c r="G88" s="59" t="s">
        <v>580</v>
      </c>
      <c r="H88" s="59" t="s">
        <v>598</v>
      </c>
      <c r="I88" s="146">
        <v>68.760000000000005</v>
      </c>
      <c r="J88" s="51">
        <v>44.88</v>
      </c>
      <c r="K88" s="147">
        <f t="shared" si="3"/>
        <v>184.27680000000004</v>
      </c>
      <c r="L88" s="123">
        <f t="shared" si="4"/>
        <v>120.27840000000002</v>
      </c>
      <c r="M88" t="s">
        <v>582</v>
      </c>
      <c r="N88" s="7">
        <f>VLOOKUP(C88,'[1]Jan 14th'!$C:$D,2,FALSE)</f>
        <v>69213</v>
      </c>
      <c r="O88" s="7">
        <f t="shared" si="5"/>
        <v>0</v>
      </c>
    </row>
    <row r="89" spans="1:15" s="60" customFormat="1" x14ac:dyDescent="0.25">
      <c r="A89" s="58" t="s">
        <v>728</v>
      </c>
      <c r="B89" s="58">
        <v>74133</v>
      </c>
      <c r="C89" s="58" t="s">
        <v>729</v>
      </c>
      <c r="D89" s="58" t="s">
        <v>15</v>
      </c>
      <c r="E89" s="58"/>
      <c r="F89" s="59" t="s">
        <v>600</v>
      </c>
      <c r="G89" s="59" t="s">
        <v>580</v>
      </c>
      <c r="H89" s="59" t="s">
        <v>613</v>
      </c>
      <c r="I89" s="146">
        <v>132</v>
      </c>
      <c r="J89" s="146">
        <v>112</v>
      </c>
      <c r="K89" s="147">
        <f t="shared" si="3"/>
        <v>353.76000000000005</v>
      </c>
      <c r="L89" s="147">
        <f t="shared" si="4"/>
        <v>300.16000000000003</v>
      </c>
      <c r="M89" s="60" t="s">
        <v>582</v>
      </c>
      <c r="N89" s="58">
        <f>VLOOKUP(C89,'[1]Jan 14th'!$C:$D,2,FALSE)</f>
        <v>74133</v>
      </c>
      <c r="O89" s="58">
        <f t="shared" si="5"/>
        <v>0</v>
      </c>
    </row>
    <row r="90" spans="1:15" s="60" customFormat="1" x14ac:dyDescent="0.25">
      <c r="A90" s="58" t="s">
        <v>728</v>
      </c>
      <c r="B90" s="58">
        <v>74133</v>
      </c>
      <c r="C90" s="58" t="s">
        <v>729</v>
      </c>
      <c r="D90" s="58" t="s">
        <v>15</v>
      </c>
      <c r="E90" s="58"/>
      <c r="F90" s="59" t="s">
        <v>600</v>
      </c>
      <c r="G90" s="59" t="s">
        <v>602</v>
      </c>
      <c r="H90" s="59" t="s">
        <v>603</v>
      </c>
      <c r="I90" s="146">
        <v>7</v>
      </c>
      <c r="J90" s="146">
        <v>7</v>
      </c>
      <c r="K90" s="147">
        <f t="shared" si="3"/>
        <v>18.760000000000002</v>
      </c>
      <c r="L90" s="147">
        <f t="shared" si="4"/>
        <v>18.760000000000002</v>
      </c>
      <c r="M90" s="60" t="s">
        <v>582</v>
      </c>
      <c r="N90" s="58">
        <f>VLOOKUP(C90,'[1]Jan 14th'!$C:$D,2,FALSE)</f>
        <v>74133</v>
      </c>
      <c r="O90" s="58">
        <f t="shared" si="5"/>
        <v>0</v>
      </c>
    </row>
    <row r="91" spans="1:15" x14ac:dyDescent="0.25">
      <c r="A91" s="7" t="s">
        <v>730</v>
      </c>
      <c r="B91" s="7">
        <v>69266</v>
      </c>
      <c r="C91" s="7" t="s">
        <v>731</v>
      </c>
      <c r="D91" s="7" t="s">
        <v>15</v>
      </c>
      <c r="E91" s="7"/>
      <c r="F91" s="8" t="s">
        <v>16</v>
      </c>
      <c r="G91" s="8" t="s">
        <v>580</v>
      </c>
      <c r="H91" s="8" t="s">
        <v>705</v>
      </c>
      <c r="I91" s="51">
        <v>85</v>
      </c>
      <c r="J91" s="51"/>
      <c r="K91" s="123">
        <f t="shared" si="3"/>
        <v>227.8</v>
      </c>
      <c r="L91" s="123">
        <f t="shared" si="4"/>
        <v>0</v>
      </c>
      <c r="M91" t="s">
        <v>582</v>
      </c>
      <c r="N91" s="7">
        <f>VLOOKUP(C91,'[1]Jan 14th'!$C:$D,2,FALSE)</f>
        <v>69266</v>
      </c>
      <c r="O91" s="7">
        <f t="shared" si="5"/>
        <v>0</v>
      </c>
    </row>
    <row r="92" spans="1:15" x14ac:dyDescent="0.25">
      <c r="A92" s="7" t="s">
        <v>732</v>
      </c>
      <c r="B92" s="58">
        <v>69206</v>
      </c>
      <c r="C92" s="58" t="s">
        <v>733</v>
      </c>
      <c r="D92" s="58" t="s">
        <v>15</v>
      </c>
      <c r="E92" s="58"/>
      <c r="F92" s="59" t="s">
        <v>16</v>
      </c>
      <c r="G92" s="59" t="s">
        <v>580</v>
      </c>
      <c r="H92" s="59" t="s">
        <v>598</v>
      </c>
      <c r="I92" s="146">
        <v>74.2</v>
      </c>
      <c r="J92" s="51">
        <v>37.1</v>
      </c>
      <c r="K92" s="147">
        <f t="shared" si="3"/>
        <v>198.85600000000002</v>
      </c>
      <c r="L92" s="123">
        <f t="shared" si="4"/>
        <v>99.428000000000011</v>
      </c>
      <c r="M92" t="s">
        <v>582</v>
      </c>
      <c r="N92" s="7">
        <f>VLOOKUP(C92,'[1]Jan 14th'!$C:$D,2,FALSE)</f>
        <v>69206</v>
      </c>
      <c r="O92" s="7">
        <f t="shared" si="5"/>
        <v>0</v>
      </c>
    </row>
    <row r="93" spans="1:15" x14ac:dyDescent="0.25">
      <c r="A93" s="7" t="s">
        <v>734</v>
      </c>
      <c r="B93" s="7">
        <v>69237</v>
      </c>
      <c r="C93" s="7" t="s">
        <v>735</v>
      </c>
      <c r="D93" s="7" t="s">
        <v>15</v>
      </c>
      <c r="E93" s="7"/>
      <c r="F93" s="8" t="s">
        <v>600</v>
      </c>
      <c r="G93" s="8" t="s">
        <v>580</v>
      </c>
      <c r="H93" s="8" t="s">
        <v>613</v>
      </c>
      <c r="I93" s="51">
        <v>132</v>
      </c>
      <c r="J93" s="51">
        <v>132</v>
      </c>
      <c r="K93" s="123">
        <f t="shared" si="3"/>
        <v>353.76000000000005</v>
      </c>
      <c r="L93" s="123">
        <f t="shared" si="4"/>
        <v>353.76000000000005</v>
      </c>
      <c r="M93" t="s">
        <v>582</v>
      </c>
      <c r="N93" s="7">
        <f>VLOOKUP(C93,'[1]Jan 14th'!$C:$D,2,FALSE)</f>
        <v>69237</v>
      </c>
      <c r="O93" s="7">
        <f t="shared" si="5"/>
        <v>0</v>
      </c>
    </row>
    <row r="94" spans="1:15" s="23" customFormat="1" x14ac:dyDescent="0.25">
      <c r="A94" s="21" t="s">
        <v>734</v>
      </c>
      <c r="B94" s="21">
        <v>69237</v>
      </c>
      <c r="C94" s="21" t="s">
        <v>735</v>
      </c>
      <c r="D94" s="21" t="s">
        <v>15</v>
      </c>
      <c r="E94" s="21" t="s">
        <v>1599</v>
      </c>
      <c r="F94" s="22" t="s">
        <v>600</v>
      </c>
      <c r="G94" s="22" t="s">
        <v>602</v>
      </c>
      <c r="H94" s="22" t="s">
        <v>603</v>
      </c>
      <c r="I94" s="148">
        <v>10</v>
      </c>
      <c r="J94" s="148">
        <v>10</v>
      </c>
      <c r="K94" s="149">
        <f t="shared" si="3"/>
        <v>26.8</v>
      </c>
      <c r="L94" s="149">
        <f t="shared" si="4"/>
        <v>26.8</v>
      </c>
      <c r="M94" s="23" t="s">
        <v>582</v>
      </c>
      <c r="N94" s="21">
        <f>VLOOKUP(C94,'[1]Jan 14th'!$C:$D,2,FALSE)</f>
        <v>69237</v>
      </c>
      <c r="O94" s="21">
        <f t="shared" si="5"/>
        <v>0</v>
      </c>
    </row>
    <row r="95" spans="1:15" s="23" customFormat="1" x14ac:dyDescent="0.25">
      <c r="A95" s="21" t="s">
        <v>734</v>
      </c>
      <c r="B95" s="21">
        <v>69237</v>
      </c>
      <c r="C95" s="21" t="s">
        <v>735</v>
      </c>
      <c r="D95" s="21" t="s">
        <v>15</v>
      </c>
      <c r="E95" s="21" t="s">
        <v>1600</v>
      </c>
      <c r="F95" s="22" t="s">
        <v>600</v>
      </c>
      <c r="G95" s="22" t="s">
        <v>602</v>
      </c>
      <c r="H95" s="22" t="s">
        <v>603</v>
      </c>
      <c r="I95" s="148">
        <v>7</v>
      </c>
      <c r="J95" s="148">
        <v>7</v>
      </c>
      <c r="K95" s="149">
        <f t="shared" si="3"/>
        <v>18.760000000000002</v>
      </c>
      <c r="L95" s="149">
        <f t="shared" si="4"/>
        <v>18.760000000000002</v>
      </c>
      <c r="M95" s="23" t="s">
        <v>582</v>
      </c>
      <c r="N95" s="21">
        <f>VLOOKUP(C95,'[1]Jan 14th'!$C:$D,2,FALSE)</f>
        <v>69237</v>
      </c>
      <c r="O95" s="21">
        <f t="shared" si="5"/>
        <v>0</v>
      </c>
    </row>
    <row r="96" spans="1:15" s="60" customFormat="1" x14ac:dyDescent="0.25">
      <c r="A96" s="58" t="s">
        <v>736</v>
      </c>
      <c r="B96" s="58">
        <v>69174</v>
      </c>
      <c r="C96" s="58" t="s">
        <v>737</v>
      </c>
      <c r="D96" s="58" t="s">
        <v>15</v>
      </c>
      <c r="E96" s="58"/>
      <c r="F96" s="59" t="s">
        <v>16</v>
      </c>
      <c r="G96" s="59" t="s">
        <v>580</v>
      </c>
      <c r="H96" s="59" t="s">
        <v>591</v>
      </c>
      <c r="I96" s="146">
        <v>59.82</v>
      </c>
      <c r="J96" s="146"/>
      <c r="K96" s="147">
        <f t="shared" si="3"/>
        <v>160.3176</v>
      </c>
      <c r="L96" s="147">
        <f t="shared" si="4"/>
        <v>0</v>
      </c>
      <c r="M96" s="60" t="s">
        <v>582</v>
      </c>
      <c r="N96" s="58">
        <f>VLOOKUP(C96,'[1]Jan 14th'!$C:$D,2,FALSE)</f>
        <v>69174</v>
      </c>
      <c r="O96" s="58">
        <f t="shared" si="5"/>
        <v>0</v>
      </c>
    </row>
    <row r="97" spans="1:15" x14ac:dyDescent="0.25">
      <c r="A97" s="7" t="s">
        <v>738</v>
      </c>
      <c r="B97" s="7">
        <v>69241</v>
      </c>
      <c r="C97" s="7" t="s">
        <v>739</v>
      </c>
      <c r="D97" s="7" t="s">
        <v>15</v>
      </c>
      <c r="E97" s="7"/>
      <c r="F97" s="8" t="s">
        <v>600</v>
      </c>
      <c r="G97" s="8" t="s">
        <v>580</v>
      </c>
      <c r="H97" s="8" t="s">
        <v>613</v>
      </c>
      <c r="I97" s="51">
        <v>79.599999999999994</v>
      </c>
      <c r="J97" s="51">
        <v>79.599999999999994</v>
      </c>
      <c r="K97" s="123">
        <f t="shared" si="3"/>
        <v>213.328</v>
      </c>
      <c r="L97" s="123">
        <f t="shared" si="4"/>
        <v>213.328</v>
      </c>
      <c r="M97" t="s">
        <v>582</v>
      </c>
      <c r="N97" s="7">
        <f>VLOOKUP(C97,'[1]Jan 14th'!$C:$D,2,FALSE)</f>
        <v>69241</v>
      </c>
      <c r="O97" s="7">
        <f t="shared" si="5"/>
        <v>0</v>
      </c>
    </row>
    <row r="98" spans="1:15" s="60" customFormat="1" x14ac:dyDescent="0.25">
      <c r="A98" s="58" t="s">
        <v>738</v>
      </c>
      <c r="B98" s="58">
        <v>69241</v>
      </c>
      <c r="C98" s="58" t="s">
        <v>739</v>
      </c>
      <c r="D98" s="58" t="s">
        <v>15</v>
      </c>
      <c r="E98" s="58"/>
      <c r="F98" s="59" t="s">
        <v>600</v>
      </c>
      <c r="G98" s="59" t="s">
        <v>602</v>
      </c>
      <c r="H98" s="59" t="s">
        <v>603</v>
      </c>
      <c r="I98" s="146">
        <v>10</v>
      </c>
      <c r="J98" s="146">
        <v>10</v>
      </c>
      <c r="K98" s="147">
        <f t="shared" si="3"/>
        <v>26.8</v>
      </c>
      <c r="L98" s="147">
        <f t="shared" si="4"/>
        <v>26.8</v>
      </c>
      <c r="M98" s="60" t="s">
        <v>582</v>
      </c>
      <c r="N98" s="58">
        <f>VLOOKUP(C98,'[1]Jan 14th'!$C:$D,2,FALSE)</f>
        <v>69241</v>
      </c>
      <c r="O98" s="58">
        <f t="shared" si="5"/>
        <v>0</v>
      </c>
    </row>
    <row r="99" spans="1:15" s="60" customFormat="1" x14ac:dyDescent="0.25">
      <c r="A99" s="58" t="s">
        <v>740</v>
      </c>
      <c r="B99" s="58">
        <v>69395</v>
      </c>
      <c r="C99" s="58" t="s">
        <v>741</v>
      </c>
      <c r="D99" s="58" t="s">
        <v>15</v>
      </c>
      <c r="E99" s="58"/>
      <c r="F99" s="59" t="s">
        <v>600</v>
      </c>
      <c r="G99" s="59" t="s">
        <v>580</v>
      </c>
      <c r="H99" s="59" t="s">
        <v>626</v>
      </c>
      <c r="I99" s="146">
        <v>168</v>
      </c>
      <c r="J99" s="146"/>
      <c r="K99" s="147">
        <f t="shared" si="3"/>
        <v>450.24</v>
      </c>
      <c r="L99" s="147">
        <f t="shared" si="4"/>
        <v>0</v>
      </c>
      <c r="M99" s="60" t="s">
        <v>582</v>
      </c>
      <c r="N99" s="58">
        <f>VLOOKUP(C99,'[1]Jan 14th'!$C:$D,2,FALSE)</f>
        <v>69395</v>
      </c>
      <c r="O99" s="58">
        <f t="shared" si="5"/>
        <v>0</v>
      </c>
    </row>
    <row r="100" spans="1:15" s="60" customFormat="1" x14ac:dyDescent="0.25">
      <c r="A100" s="58" t="s">
        <v>740</v>
      </c>
      <c r="B100" s="58">
        <v>69395</v>
      </c>
      <c r="C100" s="58" t="s">
        <v>741</v>
      </c>
      <c r="D100" s="58" t="s">
        <v>15</v>
      </c>
      <c r="E100" s="58"/>
      <c r="F100" s="59" t="s">
        <v>600</v>
      </c>
      <c r="G100" s="59" t="s">
        <v>602</v>
      </c>
      <c r="H100" s="59" t="s">
        <v>603</v>
      </c>
      <c r="I100" s="146">
        <v>15</v>
      </c>
      <c r="J100" s="146"/>
      <c r="K100" s="147">
        <f t="shared" si="3"/>
        <v>40.200000000000003</v>
      </c>
      <c r="L100" s="147">
        <f t="shared" si="4"/>
        <v>0</v>
      </c>
      <c r="M100" s="60" t="s">
        <v>582</v>
      </c>
      <c r="N100" s="58">
        <f>VLOOKUP(C100,'[1]Jan 14th'!$C:$D,2,FALSE)</f>
        <v>69395</v>
      </c>
      <c r="O100" s="58">
        <f t="shared" si="5"/>
        <v>0</v>
      </c>
    </row>
    <row r="101" spans="1:15" s="60" customFormat="1" x14ac:dyDescent="0.25">
      <c r="A101" s="58" t="s">
        <v>742</v>
      </c>
      <c r="B101" s="58">
        <v>74216</v>
      </c>
      <c r="C101" s="58" t="s">
        <v>743</v>
      </c>
      <c r="D101" s="58" t="s">
        <v>15</v>
      </c>
      <c r="E101" s="58"/>
      <c r="F101" s="59" t="s">
        <v>16</v>
      </c>
      <c r="G101" s="59" t="s">
        <v>580</v>
      </c>
      <c r="H101" s="59" t="s">
        <v>598</v>
      </c>
      <c r="I101" s="146">
        <v>95</v>
      </c>
      <c r="J101" s="146"/>
      <c r="K101" s="147">
        <f t="shared" si="3"/>
        <v>254.60000000000002</v>
      </c>
      <c r="L101" s="147">
        <f t="shared" si="4"/>
        <v>0</v>
      </c>
      <c r="M101" s="60" t="s">
        <v>582</v>
      </c>
      <c r="N101" s="58">
        <f>VLOOKUP(C101,'[1]Jan 14th'!$C:$D,2,FALSE)</f>
        <v>74216</v>
      </c>
      <c r="O101" s="58">
        <f t="shared" si="5"/>
        <v>0</v>
      </c>
    </row>
    <row r="102" spans="1:15" s="60" customFormat="1" x14ac:dyDescent="0.25">
      <c r="A102" s="58" t="s">
        <v>744</v>
      </c>
      <c r="B102" s="58">
        <v>69220</v>
      </c>
      <c r="C102" s="58" t="s">
        <v>745</v>
      </c>
      <c r="D102" s="58" t="s">
        <v>15</v>
      </c>
      <c r="E102" s="58"/>
      <c r="F102" s="59" t="s">
        <v>16</v>
      </c>
      <c r="G102" s="59" t="s">
        <v>580</v>
      </c>
      <c r="H102" s="59" t="s">
        <v>645</v>
      </c>
      <c r="I102" s="146">
        <v>52</v>
      </c>
      <c r="J102" s="146"/>
      <c r="K102" s="147">
        <f t="shared" si="3"/>
        <v>139.36000000000001</v>
      </c>
      <c r="L102" s="147">
        <f t="shared" si="4"/>
        <v>0</v>
      </c>
      <c r="M102" s="60" t="s">
        <v>582</v>
      </c>
      <c r="N102" s="58">
        <f>VLOOKUP(C102,'[1]Jan 14th'!$C:$D,2,FALSE)</f>
        <v>69220</v>
      </c>
      <c r="O102" s="58">
        <f t="shared" si="5"/>
        <v>0</v>
      </c>
    </row>
    <row r="103" spans="1:15" s="60" customFormat="1" x14ac:dyDescent="0.25">
      <c r="A103" s="58" t="s">
        <v>746</v>
      </c>
      <c r="B103" s="58">
        <v>93331</v>
      </c>
      <c r="C103" s="58" t="s">
        <v>747</v>
      </c>
      <c r="D103" s="58" t="s">
        <v>15</v>
      </c>
      <c r="E103" s="58"/>
      <c r="F103" s="59" t="s">
        <v>16</v>
      </c>
      <c r="G103" s="59" t="s">
        <v>580</v>
      </c>
      <c r="H103" s="59" t="s">
        <v>613</v>
      </c>
      <c r="I103" s="146">
        <v>90</v>
      </c>
      <c r="J103" s="146"/>
      <c r="K103" s="147">
        <f t="shared" si="3"/>
        <v>241.20000000000002</v>
      </c>
      <c r="L103" s="147">
        <f t="shared" si="4"/>
        <v>0</v>
      </c>
      <c r="M103" s="60" t="s">
        <v>582</v>
      </c>
      <c r="N103" s="58">
        <f>VLOOKUP(C103,'[1]Jan 14th'!$C:$D,2,FALSE)</f>
        <v>93331</v>
      </c>
      <c r="O103" s="58">
        <f t="shared" si="5"/>
        <v>0</v>
      </c>
    </row>
    <row r="104" spans="1:15" x14ac:dyDescent="0.25">
      <c r="A104" s="7" t="s">
        <v>748</v>
      </c>
      <c r="B104" s="7">
        <v>69302</v>
      </c>
      <c r="C104" s="7" t="s">
        <v>749</v>
      </c>
      <c r="D104" s="7" t="s">
        <v>15</v>
      </c>
      <c r="E104" s="7"/>
      <c r="F104" s="8" t="s">
        <v>16</v>
      </c>
      <c r="G104" s="8" t="s">
        <v>580</v>
      </c>
      <c r="H104" s="8" t="s">
        <v>662</v>
      </c>
      <c r="I104" s="51">
        <v>44.5</v>
      </c>
      <c r="J104" s="51">
        <v>29.66</v>
      </c>
      <c r="K104" s="123">
        <f t="shared" si="3"/>
        <v>119.26</v>
      </c>
      <c r="L104" s="123">
        <f t="shared" si="4"/>
        <v>79.488800000000012</v>
      </c>
      <c r="M104" t="s">
        <v>582</v>
      </c>
      <c r="N104" s="7">
        <f>VLOOKUP(C104,'[1]Jan 14th'!$C:$D,2,FALSE)</f>
        <v>69302</v>
      </c>
      <c r="O104" s="7">
        <f t="shared" si="5"/>
        <v>0</v>
      </c>
    </row>
    <row r="105" spans="1:15" x14ac:dyDescent="0.25">
      <c r="A105" s="7" t="s">
        <v>750</v>
      </c>
      <c r="B105" s="7">
        <v>84351</v>
      </c>
      <c r="C105" s="7" t="s">
        <v>751</v>
      </c>
      <c r="D105" s="7" t="s">
        <v>15</v>
      </c>
      <c r="E105" s="7"/>
      <c r="F105" s="8" t="s">
        <v>16</v>
      </c>
      <c r="G105" s="8" t="s">
        <v>580</v>
      </c>
      <c r="H105" s="8" t="s">
        <v>637</v>
      </c>
      <c r="I105" s="51">
        <v>73.180000000000007</v>
      </c>
      <c r="J105" s="51">
        <v>41.36</v>
      </c>
      <c r="K105" s="123">
        <f t="shared" si="3"/>
        <v>196.12240000000003</v>
      </c>
      <c r="L105" s="123">
        <f t="shared" si="4"/>
        <v>110.84480000000001</v>
      </c>
      <c r="M105" t="s">
        <v>582</v>
      </c>
      <c r="N105" s="7">
        <f>VLOOKUP(C105,'[1]Jan 14th'!$C:$D,2,FALSE)</f>
        <v>84351</v>
      </c>
      <c r="O105" s="7">
        <f t="shared" si="5"/>
        <v>0</v>
      </c>
    </row>
    <row r="106" spans="1:15" s="60" customFormat="1" x14ac:dyDescent="0.25">
      <c r="A106" s="58" t="s">
        <v>752</v>
      </c>
      <c r="B106" s="58">
        <v>69381</v>
      </c>
      <c r="C106" s="58" t="s">
        <v>753</v>
      </c>
      <c r="D106" s="58" t="s">
        <v>15</v>
      </c>
      <c r="E106" s="58"/>
      <c r="F106" s="59" t="s">
        <v>600</v>
      </c>
      <c r="G106" s="59" t="s">
        <v>580</v>
      </c>
      <c r="H106" s="59" t="s">
        <v>613</v>
      </c>
      <c r="I106" s="146">
        <v>45</v>
      </c>
      <c r="J106" s="146">
        <v>33</v>
      </c>
      <c r="K106" s="147">
        <f t="shared" si="3"/>
        <v>120.60000000000001</v>
      </c>
      <c r="L106" s="147">
        <f t="shared" si="4"/>
        <v>88.440000000000012</v>
      </c>
      <c r="M106" s="60" t="s">
        <v>582</v>
      </c>
      <c r="N106" s="58">
        <f>VLOOKUP(C106,'[1]Jan 14th'!$C:$D,2,FALSE)</f>
        <v>69381</v>
      </c>
      <c r="O106" s="58">
        <f t="shared" si="5"/>
        <v>0</v>
      </c>
    </row>
    <row r="107" spans="1:15" s="60" customFormat="1" x14ac:dyDescent="0.25">
      <c r="A107" s="58" t="s">
        <v>752</v>
      </c>
      <c r="B107" s="58">
        <v>69381</v>
      </c>
      <c r="C107" s="58" t="s">
        <v>753</v>
      </c>
      <c r="D107" s="58" t="s">
        <v>15</v>
      </c>
      <c r="E107" s="58" t="s">
        <v>1599</v>
      </c>
      <c r="F107" s="59" t="s">
        <v>600</v>
      </c>
      <c r="G107" s="59" t="s">
        <v>602</v>
      </c>
      <c r="H107" s="59" t="s">
        <v>603</v>
      </c>
      <c r="I107" s="146">
        <v>50</v>
      </c>
      <c r="J107" s="146">
        <v>50</v>
      </c>
      <c r="K107" s="147">
        <f t="shared" si="3"/>
        <v>134</v>
      </c>
      <c r="L107" s="147">
        <f t="shared" si="4"/>
        <v>134</v>
      </c>
      <c r="M107" s="60" t="s">
        <v>582</v>
      </c>
      <c r="N107" s="58">
        <f>VLOOKUP(C107,'[1]Jan 14th'!$C:$D,2,FALSE)</f>
        <v>69381</v>
      </c>
      <c r="O107" s="58">
        <f t="shared" si="5"/>
        <v>0</v>
      </c>
    </row>
    <row r="108" spans="1:15" s="60" customFormat="1" x14ac:dyDescent="0.25">
      <c r="A108" s="58" t="s">
        <v>752</v>
      </c>
      <c r="B108" s="58">
        <v>69381</v>
      </c>
      <c r="C108" s="58" t="s">
        <v>753</v>
      </c>
      <c r="D108" s="58" t="s">
        <v>15</v>
      </c>
      <c r="E108" s="58" t="s">
        <v>1606</v>
      </c>
      <c r="F108" s="59" t="s">
        <v>600</v>
      </c>
      <c r="G108" s="59" t="s">
        <v>602</v>
      </c>
      <c r="H108" s="59" t="s">
        <v>603</v>
      </c>
      <c r="I108" s="146">
        <v>15</v>
      </c>
      <c r="J108" s="146">
        <v>15</v>
      </c>
      <c r="K108" s="147">
        <f t="shared" si="3"/>
        <v>40.200000000000003</v>
      </c>
      <c r="L108" s="147">
        <f t="shared" si="4"/>
        <v>40.200000000000003</v>
      </c>
      <c r="M108" s="60" t="s">
        <v>582</v>
      </c>
      <c r="N108" s="58">
        <f>VLOOKUP(C108,'[1]Jan 14th'!$C:$D,2,FALSE)</f>
        <v>69381</v>
      </c>
      <c r="O108" s="58">
        <f t="shared" si="5"/>
        <v>0</v>
      </c>
    </row>
    <row r="109" spans="1:15" x14ac:dyDescent="0.25">
      <c r="A109" s="7" t="s">
        <v>754</v>
      </c>
      <c r="B109" s="7">
        <v>69873</v>
      </c>
      <c r="C109" s="7" t="s">
        <v>755</v>
      </c>
      <c r="D109" s="7" t="s">
        <v>15</v>
      </c>
      <c r="E109" s="7"/>
      <c r="F109" s="8"/>
      <c r="G109" s="8"/>
      <c r="H109" s="8" t="s">
        <v>645</v>
      </c>
      <c r="I109" s="51"/>
      <c r="J109" s="51"/>
      <c r="K109" s="123">
        <f t="shared" si="3"/>
        <v>0</v>
      </c>
      <c r="L109" s="123">
        <f t="shared" si="4"/>
        <v>0</v>
      </c>
      <c r="M109" t="s">
        <v>582</v>
      </c>
      <c r="N109" s="7">
        <f>VLOOKUP(C109,'[1]Jan 14th'!$C:$D,2,FALSE)</f>
        <v>69873</v>
      </c>
      <c r="O109" s="7">
        <f t="shared" si="5"/>
        <v>0</v>
      </c>
    </row>
    <row r="110" spans="1:15" s="60" customFormat="1" x14ac:dyDescent="0.25">
      <c r="A110" s="58" t="s">
        <v>756</v>
      </c>
      <c r="B110" s="58">
        <v>92168</v>
      </c>
      <c r="C110" s="58" t="s">
        <v>757</v>
      </c>
      <c r="D110" s="58" t="s">
        <v>15</v>
      </c>
      <c r="E110" s="58"/>
      <c r="F110" s="59" t="s">
        <v>16</v>
      </c>
      <c r="G110" s="59" t="s">
        <v>580</v>
      </c>
      <c r="H110" s="59" t="s">
        <v>603</v>
      </c>
      <c r="I110" s="146">
        <v>42</v>
      </c>
      <c r="J110" s="146"/>
      <c r="K110" s="147">
        <f t="shared" si="3"/>
        <v>112.56</v>
      </c>
      <c r="L110" s="147">
        <f t="shared" si="4"/>
        <v>0</v>
      </c>
      <c r="M110" s="60" t="s">
        <v>582</v>
      </c>
      <c r="N110" s="58">
        <f>VLOOKUP(C110,'[1]Jan 14th'!$C:$D,2,FALSE)</f>
        <v>92168</v>
      </c>
      <c r="O110" s="58">
        <f t="shared" si="5"/>
        <v>0</v>
      </c>
    </row>
    <row r="111" spans="1:15" x14ac:dyDescent="0.25">
      <c r="A111" s="7" t="s">
        <v>758</v>
      </c>
      <c r="B111" s="7">
        <v>69332</v>
      </c>
      <c r="C111" s="7" t="s">
        <v>759</v>
      </c>
      <c r="D111" s="7" t="s">
        <v>15</v>
      </c>
      <c r="E111" s="7"/>
      <c r="F111" s="8" t="s">
        <v>600</v>
      </c>
      <c r="G111" s="8" t="s">
        <v>580</v>
      </c>
      <c r="H111" s="8" t="s">
        <v>613</v>
      </c>
      <c r="I111" s="51">
        <v>30.5</v>
      </c>
      <c r="J111" s="51"/>
      <c r="K111" s="123">
        <f t="shared" si="3"/>
        <v>81.740000000000009</v>
      </c>
      <c r="L111" s="123">
        <f t="shared" si="4"/>
        <v>0</v>
      </c>
      <c r="M111" t="s">
        <v>582</v>
      </c>
      <c r="N111" s="7">
        <f>VLOOKUP(C111,'[1]Jan 14th'!$C:$D,2,FALSE)</f>
        <v>69332</v>
      </c>
      <c r="O111" s="7">
        <f t="shared" si="5"/>
        <v>0</v>
      </c>
    </row>
    <row r="112" spans="1:15" s="60" customFormat="1" x14ac:dyDescent="0.25">
      <c r="A112" s="58" t="s">
        <v>758</v>
      </c>
      <c r="B112" s="58">
        <v>69332</v>
      </c>
      <c r="C112" s="58" t="s">
        <v>759</v>
      </c>
      <c r="D112" s="58" t="s">
        <v>15</v>
      </c>
      <c r="E112" s="58"/>
      <c r="F112" s="59" t="s">
        <v>600</v>
      </c>
      <c r="G112" s="59" t="s">
        <v>602</v>
      </c>
      <c r="H112" s="59" t="s">
        <v>603</v>
      </c>
      <c r="I112" s="146">
        <v>15</v>
      </c>
      <c r="J112" s="146"/>
      <c r="K112" s="147">
        <f t="shared" si="3"/>
        <v>40.200000000000003</v>
      </c>
      <c r="L112" s="147">
        <f t="shared" si="4"/>
        <v>0</v>
      </c>
      <c r="M112" s="60" t="s">
        <v>582</v>
      </c>
      <c r="N112" s="58">
        <f>VLOOKUP(C112,'[1]Jan 14th'!$C:$D,2,FALSE)</f>
        <v>69332</v>
      </c>
      <c r="O112" s="58">
        <f t="shared" si="5"/>
        <v>0</v>
      </c>
    </row>
    <row r="113" spans="1:15" x14ac:dyDescent="0.25">
      <c r="A113" s="7" t="s">
        <v>760</v>
      </c>
      <c r="B113" s="58">
        <v>69253</v>
      </c>
      <c r="C113" s="58" t="s">
        <v>761</v>
      </c>
      <c r="D113" s="58" t="s">
        <v>15</v>
      </c>
      <c r="E113" s="58"/>
      <c r="F113" s="59" t="s">
        <v>16</v>
      </c>
      <c r="G113" s="59" t="s">
        <v>580</v>
      </c>
      <c r="H113" s="59" t="s">
        <v>598</v>
      </c>
      <c r="I113" s="146">
        <v>165</v>
      </c>
      <c r="J113" s="51">
        <v>165</v>
      </c>
      <c r="K113" s="147">
        <f t="shared" si="3"/>
        <v>442.20000000000005</v>
      </c>
      <c r="L113" s="123">
        <f t="shared" si="4"/>
        <v>442.20000000000005</v>
      </c>
      <c r="M113" t="s">
        <v>582</v>
      </c>
      <c r="N113" s="7">
        <f>VLOOKUP(C113,'[1]Jan 14th'!$C:$D,2,FALSE)</f>
        <v>69253</v>
      </c>
      <c r="O113" s="7">
        <f t="shared" si="5"/>
        <v>0</v>
      </c>
    </row>
    <row r="114" spans="1:15" s="60" customFormat="1" x14ac:dyDescent="0.25">
      <c r="A114" s="60" t="s">
        <v>1689</v>
      </c>
      <c r="B114" s="58">
        <v>697973</v>
      </c>
      <c r="C114" s="58" t="s">
        <v>1688</v>
      </c>
      <c r="D114" s="58" t="s">
        <v>15</v>
      </c>
      <c r="F114" s="59" t="s">
        <v>600</v>
      </c>
      <c r="G114" s="59" t="s">
        <v>602</v>
      </c>
      <c r="H114" s="59" t="s">
        <v>603</v>
      </c>
      <c r="I114" s="146">
        <v>15</v>
      </c>
      <c r="J114" s="146">
        <v>15</v>
      </c>
      <c r="K114" s="147">
        <f t="shared" si="3"/>
        <v>40.200000000000003</v>
      </c>
      <c r="L114" s="147">
        <f t="shared" si="4"/>
        <v>40.200000000000003</v>
      </c>
      <c r="N114" s="58"/>
      <c r="O114" s="58"/>
    </row>
    <row r="115" spans="1:15" s="60" customFormat="1" x14ac:dyDescent="0.25">
      <c r="A115" s="60" t="s">
        <v>1689</v>
      </c>
      <c r="B115" s="58">
        <v>697973</v>
      </c>
      <c r="C115" s="58" t="s">
        <v>1688</v>
      </c>
      <c r="D115" s="58" t="s">
        <v>15</v>
      </c>
      <c r="F115" s="59" t="s">
        <v>16</v>
      </c>
      <c r="G115" s="59" t="s">
        <v>580</v>
      </c>
      <c r="H115" s="59" t="s">
        <v>601</v>
      </c>
      <c r="I115" s="146">
        <v>40</v>
      </c>
      <c r="J115" s="146">
        <v>30</v>
      </c>
      <c r="K115" s="147">
        <f t="shared" si="3"/>
        <v>107.2</v>
      </c>
      <c r="L115" s="147">
        <f t="shared" si="4"/>
        <v>80.400000000000006</v>
      </c>
      <c r="N115" s="58"/>
      <c r="O115" s="58"/>
    </row>
    <row r="116" spans="1:15" x14ac:dyDescent="0.25">
      <c r="A116" t="s">
        <v>1739</v>
      </c>
      <c r="B116">
        <v>699362</v>
      </c>
      <c r="C116" t="s">
        <v>1740</v>
      </c>
      <c r="D116" s="7" t="s">
        <v>15</v>
      </c>
      <c r="F116" s="8" t="s">
        <v>16</v>
      </c>
      <c r="G116" s="8" t="s">
        <v>580</v>
      </c>
      <c r="H116" s="8" t="s">
        <v>634</v>
      </c>
      <c r="I116" s="51">
        <v>55</v>
      </c>
      <c r="K116" s="123">
        <f t="shared" si="3"/>
        <v>147.4</v>
      </c>
      <c r="L116" s="147">
        <f t="shared" si="4"/>
        <v>0</v>
      </c>
      <c r="N116" s="7"/>
      <c r="O116" s="7"/>
    </row>
    <row r="117" spans="1:15" x14ac:dyDescent="0.25">
      <c r="A117" t="s">
        <v>1741</v>
      </c>
      <c r="B117">
        <v>701062</v>
      </c>
      <c r="C117" t="s">
        <v>1742</v>
      </c>
      <c r="D117" s="7" t="s">
        <v>15</v>
      </c>
      <c r="F117" s="8" t="s">
        <v>16</v>
      </c>
      <c r="G117" s="8" t="s">
        <v>580</v>
      </c>
      <c r="H117" s="8" t="s">
        <v>637</v>
      </c>
      <c r="I117" s="51">
        <v>477.28</v>
      </c>
      <c r="K117" s="123">
        <f t="shared" si="3"/>
        <v>1279.1104</v>
      </c>
      <c r="L117" s="147">
        <f t="shared" si="4"/>
        <v>0</v>
      </c>
      <c r="N117" s="7"/>
      <c r="O117" s="7"/>
    </row>
    <row r="118" spans="1:15" x14ac:dyDescent="0.25">
      <c r="A118" t="s">
        <v>1743</v>
      </c>
      <c r="B118">
        <v>730764</v>
      </c>
      <c r="C118" t="s">
        <v>1744</v>
      </c>
      <c r="D118" s="7" t="s">
        <v>15</v>
      </c>
      <c r="F118" s="8" t="s">
        <v>16</v>
      </c>
      <c r="G118" s="8" t="s">
        <v>580</v>
      </c>
      <c r="H118" s="8" t="s">
        <v>641</v>
      </c>
      <c r="I118" s="51">
        <v>60</v>
      </c>
      <c r="K118" s="123">
        <f t="shared" si="3"/>
        <v>160.80000000000001</v>
      </c>
      <c r="L118" s="147">
        <f t="shared" si="4"/>
        <v>0</v>
      </c>
      <c r="N118" s="7"/>
      <c r="O118" s="7"/>
    </row>
    <row r="119" spans="1:15" x14ac:dyDescent="0.25">
      <c r="A119" t="s">
        <v>1745</v>
      </c>
      <c r="B119">
        <v>769513</v>
      </c>
      <c r="C119" t="s">
        <v>1746</v>
      </c>
      <c r="D119" s="7" t="s">
        <v>15</v>
      </c>
      <c r="F119" s="8" t="s">
        <v>16</v>
      </c>
      <c r="G119" s="8" t="s">
        <v>580</v>
      </c>
      <c r="H119" s="8" t="s">
        <v>705</v>
      </c>
      <c r="I119" s="51">
        <v>60</v>
      </c>
      <c r="K119" s="123">
        <f t="shared" si="3"/>
        <v>160.80000000000001</v>
      </c>
      <c r="L119" s="147">
        <f t="shared" si="4"/>
        <v>0</v>
      </c>
      <c r="N119" s="7"/>
      <c r="O119" s="7"/>
    </row>
    <row r="120" spans="1:15" x14ac:dyDescent="0.25">
      <c r="A120" s="128" t="s">
        <v>1782</v>
      </c>
      <c r="B120" s="128">
        <v>837670</v>
      </c>
      <c r="C120" s="128" t="s">
        <v>1783</v>
      </c>
      <c r="D120" t="s">
        <v>15</v>
      </c>
      <c r="F120" s="8" t="s">
        <v>600</v>
      </c>
      <c r="G120" s="8" t="s">
        <v>580</v>
      </c>
      <c r="H120" s="8" t="s">
        <v>626</v>
      </c>
      <c r="I120" s="51">
        <v>1000</v>
      </c>
      <c r="K120" s="123">
        <f t="shared" si="3"/>
        <v>2680</v>
      </c>
      <c r="L120" s="147">
        <f t="shared" si="4"/>
        <v>0</v>
      </c>
      <c r="N120" s="7"/>
      <c r="O120" s="7"/>
    </row>
    <row r="121" spans="1:15" x14ac:dyDescent="0.25">
      <c r="A121" s="23" t="s">
        <v>1830</v>
      </c>
      <c r="B121" s="23">
        <v>1113692</v>
      </c>
      <c r="C121" s="23" t="s">
        <v>1831</v>
      </c>
      <c r="D121" t="s">
        <v>15</v>
      </c>
      <c r="F121" s="8" t="s">
        <v>16</v>
      </c>
      <c r="G121" s="8" t="s">
        <v>580</v>
      </c>
      <c r="H121" s="8" t="s">
        <v>613</v>
      </c>
      <c r="I121" s="51">
        <v>145</v>
      </c>
      <c r="K121" s="123">
        <f t="shared" si="3"/>
        <v>388.6</v>
      </c>
      <c r="L121" s="147">
        <f t="shared" si="4"/>
        <v>0</v>
      </c>
      <c r="N121" s="7"/>
      <c r="O121" s="7"/>
    </row>
    <row r="122" spans="1:15" x14ac:dyDescent="0.25">
      <c r="A122" s="23" t="s">
        <v>1832</v>
      </c>
      <c r="B122" s="23">
        <v>1113691</v>
      </c>
      <c r="C122" s="23" t="s">
        <v>1833</v>
      </c>
      <c r="D122" t="s">
        <v>15</v>
      </c>
      <c r="F122" s="8" t="s">
        <v>16</v>
      </c>
      <c r="G122" s="8" t="s">
        <v>580</v>
      </c>
      <c r="H122" s="8" t="s">
        <v>613</v>
      </c>
      <c r="I122" s="51">
        <v>105</v>
      </c>
      <c r="K122" s="123">
        <f t="shared" si="3"/>
        <v>281.40000000000003</v>
      </c>
      <c r="L122" s="147">
        <f t="shared" si="4"/>
        <v>0</v>
      </c>
      <c r="N122" s="7"/>
      <c r="O122" s="7"/>
    </row>
    <row r="123" spans="1:15" x14ac:dyDescent="0.25">
      <c r="A123" s="23" t="s">
        <v>1813</v>
      </c>
      <c r="B123" s="23">
        <v>1030162</v>
      </c>
      <c r="C123" s="23" t="s">
        <v>1814</v>
      </c>
      <c r="D123" t="s">
        <v>15</v>
      </c>
      <c r="F123" s="8" t="s">
        <v>16</v>
      </c>
      <c r="G123" s="8" t="s">
        <v>580</v>
      </c>
      <c r="H123" s="8" t="s">
        <v>1846</v>
      </c>
      <c r="I123" s="51">
        <v>40</v>
      </c>
      <c r="J123" s="51">
        <v>30</v>
      </c>
      <c r="K123" s="123">
        <f t="shared" si="3"/>
        <v>107.2</v>
      </c>
      <c r="L123" s="147">
        <f t="shared" si="4"/>
        <v>80.400000000000006</v>
      </c>
      <c r="N123" s="7"/>
      <c r="O123" s="7"/>
    </row>
    <row r="124" spans="1:15" x14ac:dyDescent="0.25">
      <c r="A124" s="23" t="s">
        <v>1815</v>
      </c>
      <c r="B124" s="23">
        <v>1035517</v>
      </c>
      <c r="C124" s="23" t="s">
        <v>1816</v>
      </c>
      <c r="D124" t="s">
        <v>15</v>
      </c>
      <c r="F124" s="8" t="s">
        <v>16</v>
      </c>
      <c r="G124" s="8" t="s">
        <v>580</v>
      </c>
      <c r="H124" s="8" t="s">
        <v>1847</v>
      </c>
      <c r="I124" s="51">
        <v>25</v>
      </c>
      <c r="J124" s="51">
        <v>23</v>
      </c>
      <c r="K124" s="123">
        <f t="shared" si="3"/>
        <v>67</v>
      </c>
      <c r="L124" s="147">
        <f t="shared" si="4"/>
        <v>61.64</v>
      </c>
      <c r="N124" s="7"/>
      <c r="O124" s="7"/>
    </row>
    <row r="125" spans="1:15" x14ac:dyDescent="0.25">
      <c r="A125" s="161" t="s">
        <v>1827</v>
      </c>
      <c r="B125" s="23">
        <v>1102197</v>
      </c>
      <c r="C125" s="23" t="s">
        <v>1828</v>
      </c>
      <c r="D125" s="156" t="s">
        <v>15</v>
      </c>
      <c r="F125" s="8" t="s">
        <v>16</v>
      </c>
      <c r="G125" s="8" t="s">
        <v>580</v>
      </c>
      <c r="H125" s="8" t="s">
        <v>629</v>
      </c>
      <c r="I125" s="51">
        <v>105</v>
      </c>
      <c r="J125" s="51">
        <v>70</v>
      </c>
      <c r="K125" s="123">
        <f t="shared" si="3"/>
        <v>281.40000000000003</v>
      </c>
      <c r="L125" s="147">
        <f t="shared" si="4"/>
        <v>187.60000000000002</v>
      </c>
      <c r="N125" s="7"/>
      <c r="O125" s="7"/>
    </row>
    <row r="126" spans="1:15" x14ac:dyDescent="0.25">
      <c r="A126" s="161" t="s">
        <v>1827</v>
      </c>
      <c r="B126" s="23">
        <v>1102197</v>
      </c>
      <c r="C126" s="23" t="s">
        <v>1828</v>
      </c>
      <c r="D126" s="156" t="s">
        <v>15</v>
      </c>
      <c r="F126" s="8" t="s">
        <v>16</v>
      </c>
      <c r="G126" s="8" t="s">
        <v>602</v>
      </c>
      <c r="H126" t="s">
        <v>629</v>
      </c>
      <c r="I126" s="51">
        <v>25</v>
      </c>
      <c r="J126" s="51">
        <v>25</v>
      </c>
      <c r="K126" s="123">
        <f t="shared" si="3"/>
        <v>67</v>
      </c>
      <c r="L126" s="147">
        <f t="shared" si="4"/>
        <v>67</v>
      </c>
      <c r="N126" s="7"/>
      <c r="O126" s="7"/>
    </row>
    <row r="127" spans="1:15" x14ac:dyDescent="0.25">
      <c r="N127" s="7"/>
      <c r="O127" s="7"/>
    </row>
    <row r="128" spans="1:15" x14ac:dyDescent="0.25">
      <c r="N128" s="7"/>
      <c r="O128" s="7"/>
    </row>
    <row r="129" spans="14:15" x14ac:dyDescent="0.25">
      <c r="N129" s="7"/>
      <c r="O129" s="7"/>
    </row>
    <row r="130" spans="14:15" x14ac:dyDescent="0.25">
      <c r="N130" s="7"/>
      <c r="O130" s="7"/>
    </row>
    <row r="131" spans="14:15" x14ac:dyDescent="0.25">
      <c r="N131" s="7"/>
      <c r="O131" s="7"/>
    </row>
    <row r="132" spans="14:15" x14ac:dyDescent="0.25">
      <c r="N132" s="7"/>
      <c r="O132" s="7"/>
    </row>
    <row r="133" spans="14:15" x14ac:dyDescent="0.25">
      <c r="N133" s="7"/>
      <c r="O133" s="7"/>
    </row>
    <row r="134" spans="14:15" x14ac:dyDescent="0.25">
      <c r="N134" s="7"/>
      <c r="O134" s="7"/>
    </row>
    <row r="135" spans="14:15" x14ac:dyDescent="0.25">
      <c r="N135" s="7"/>
      <c r="O135" s="7"/>
    </row>
    <row r="136" spans="14:15" x14ac:dyDescent="0.25">
      <c r="N136" s="7"/>
      <c r="O136" s="7"/>
    </row>
    <row r="137" spans="14:15" x14ac:dyDescent="0.25">
      <c r="N137" s="7"/>
      <c r="O137" s="7"/>
    </row>
    <row r="138" spans="14:15" x14ac:dyDescent="0.25">
      <c r="N138" s="7"/>
      <c r="O138" s="7"/>
    </row>
    <row r="139" spans="14:15" x14ac:dyDescent="0.25">
      <c r="N139" s="7"/>
      <c r="O139" s="7"/>
    </row>
    <row r="140" spans="14:15" x14ac:dyDescent="0.25">
      <c r="N140" s="7"/>
      <c r="O140" s="7"/>
    </row>
    <row r="141" spans="14:15" x14ac:dyDescent="0.25">
      <c r="N141" s="7"/>
      <c r="O141" s="7"/>
    </row>
    <row r="142" spans="14:15" x14ac:dyDescent="0.25">
      <c r="N142" s="7"/>
      <c r="O142" s="7"/>
    </row>
    <row r="143" spans="14:15" x14ac:dyDescent="0.25">
      <c r="N143" s="7"/>
      <c r="O143" s="7"/>
    </row>
    <row r="144" spans="14:15" x14ac:dyDescent="0.25">
      <c r="N144" s="7"/>
      <c r="O144" s="7"/>
    </row>
    <row r="145" spans="14:15" x14ac:dyDescent="0.25">
      <c r="N145" s="7"/>
      <c r="O145" s="7"/>
    </row>
    <row r="146" spans="14:15" x14ac:dyDescent="0.25">
      <c r="N146" s="7"/>
      <c r="O146" s="7"/>
    </row>
    <row r="147" spans="14:15" x14ac:dyDescent="0.25">
      <c r="N147" s="7"/>
      <c r="O147" s="7"/>
    </row>
    <row r="148" spans="14:15" x14ac:dyDescent="0.25">
      <c r="N148" s="7"/>
      <c r="O148" s="7"/>
    </row>
    <row r="149" spans="14:15" x14ac:dyDescent="0.25">
      <c r="N149" s="7"/>
      <c r="O149" s="7"/>
    </row>
    <row r="150" spans="14:15" x14ac:dyDescent="0.25">
      <c r="N150" s="7"/>
      <c r="O150" s="7"/>
    </row>
    <row r="151" spans="14:15" x14ac:dyDescent="0.25">
      <c r="N151" s="7"/>
      <c r="O151" s="7"/>
    </row>
    <row r="152" spans="14:15" x14ac:dyDescent="0.25">
      <c r="N152" s="7"/>
      <c r="O152" s="7"/>
    </row>
    <row r="153" spans="14:15" x14ac:dyDescent="0.25">
      <c r="N153" s="7"/>
      <c r="O153" s="7"/>
    </row>
    <row r="154" spans="14:15" x14ac:dyDescent="0.25">
      <c r="N154" s="7"/>
      <c r="O154" s="7"/>
    </row>
    <row r="155" spans="14:15" x14ac:dyDescent="0.25">
      <c r="N155" s="7"/>
      <c r="O155" s="7"/>
    </row>
    <row r="156" spans="14:15" x14ac:dyDescent="0.25">
      <c r="N156" s="7"/>
      <c r="O156" s="7"/>
    </row>
    <row r="157" spans="14:15" x14ac:dyDescent="0.25">
      <c r="N157" s="7"/>
      <c r="O157" s="7"/>
    </row>
    <row r="158" spans="14:15" x14ac:dyDescent="0.25">
      <c r="N158" s="7"/>
      <c r="O158" s="7"/>
    </row>
    <row r="159" spans="14:15" x14ac:dyDescent="0.25">
      <c r="N159" s="7"/>
      <c r="O159" s="7"/>
    </row>
    <row r="160" spans="14:15" x14ac:dyDescent="0.25">
      <c r="N160" s="7"/>
      <c r="O160" s="7"/>
    </row>
    <row r="161" spans="14:15" x14ac:dyDescent="0.25">
      <c r="N161" s="7"/>
      <c r="O161" s="7"/>
    </row>
    <row r="162" spans="14:15" x14ac:dyDescent="0.25">
      <c r="N162" s="7"/>
      <c r="O162" s="7"/>
    </row>
    <row r="163" spans="14:15" x14ac:dyDescent="0.25">
      <c r="N163" s="7"/>
      <c r="O163" s="7"/>
    </row>
    <row r="164" spans="14:15" x14ac:dyDescent="0.25">
      <c r="N164" s="7"/>
      <c r="O164" s="7"/>
    </row>
    <row r="165" spans="14:15" x14ac:dyDescent="0.25">
      <c r="N165" s="7"/>
      <c r="O165" s="7"/>
    </row>
    <row r="166" spans="14:15" x14ac:dyDescent="0.25">
      <c r="N166" s="7"/>
      <c r="O166" s="7"/>
    </row>
    <row r="167" spans="14:15" x14ac:dyDescent="0.25">
      <c r="N167" s="7"/>
      <c r="O167" s="7"/>
    </row>
    <row r="168" spans="14:15" x14ac:dyDescent="0.25">
      <c r="N168" s="7"/>
      <c r="O168" s="7"/>
    </row>
    <row r="169" spans="14:15" x14ac:dyDescent="0.25">
      <c r="N169" s="7"/>
      <c r="O169" s="7"/>
    </row>
    <row r="170" spans="14:15" x14ac:dyDescent="0.25">
      <c r="N170" s="7"/>
      <c r="O170" s="7"/>
    </row>
    <row r="171" spans="14:15" x14ac:dyDescent="0.25">
      <c r="N171" s="7"/>
      <c r="O171" s="7"/>
    </row>
    <row r="172" spans="14:15" x14ac:dyDescent="0.25">
      <c r="N172" s="7"/>
      <c r="O172" s="7"/>
    </row>
    <row r="173" spans="14:15" x14ac:dyDescent="0.25">
      <c r="N173" s="7"/>
      <c r="O173" s="7"/>
    </row>
    <row r="174" spans="14:15" x14ac:dyDescent="0.25">
      <c r="N174" s="7"/>
      <c r="O174" s="7"/>
    </row>
    <row r="175" spans="14:15" x14ac:dyDescent="0.25">
      <c r="N175" s="7"/>
      <c r="O175" s="7"/>
    </row>
    <row r="176" spans="14:15" x14ac:dyDescent="0.25">
      <c r="N176" s="7"/>
      <c r="O176" s="7"/>
    </row>
    <row r="177" spans="14:15" x14ac:dyDescent="0.25">
      <c r="N177" s="7"/>
      <c r="O177" s="7"/>
    </row>
    <row r="178" spans="14:15" x14ac:dyDescent="0.25">
      <c r="N178" s="7"/>
      <c r="O178" s="7"/>
    </row>
    <row r="179" spans="14:15" x14ac:dyDescent="0.25">
      <c r="N179" s="7"/>
      <c r="O179" s="7"/>
    </row>
    <row r="180" spans="14:15" x14ac:dyDescent="0.25">
      <c r="N180" s="7"/>
      <c r="O180" s="7"/>
    </row>
    <row r="181" spans="14:15" x14ac:dyDescent="0.25">
      <c r="N181" s="7"/>
      <c r="O181" s="7"/>
    </row>
    <row r="182" spans="14:15" x14ac:dyDescent="0.25">
      <c r="N182" s="7"/>
      <c r="O182" s="7"/>
    </row>
    <row r="183" spans="14:15" x14ac:dyDescent="0.25">
      <c r="N183" s="7"/>
      <c r="O183" s="7"/>
    </row>
    <row r="184" spans="14:15" x14ac:dyDescent="0.25">
      <c r="N184" s="7"/>
      <c r="O184" s="7"/>
    </row>
    <row r="185" spans="14:15" x14ac:dyDescent="0.25">
      <c r="N185" s="7"/>
      <c r="O185" s="7"/>
    </row>
    <row r="186" spans="14:15" x14ac:dyDescent="0.25">
      <c r="N186" s="7"/>
      <c r="O186" s="7"/>
    </row>
    <row r="187" spans="14:15" x14ac:dyDescent="0.25">
      <c r="N187" s="7"/>
      <c r="O187" s="7"/>
    </row>
    <row r="188" spans="14:15" x14ac:dyDescent="0.25">
      <c r="N188" s="7"/>
      <c r="O188" s="7"/>
    </row>
    <row r="189" spans="14:15" x14ac:dyDescent="0.25">
      <c r="N189" s="7"/>
      <c r="O189" s="7"/>
    </row>
    <row r="190" spans="14:15" x14ac:dyDescent="0.25">
      <c r="N190" s="7"/>
      <c r="O190" s="7"/>
    </row>
    <row r="191" spans="14:15" x14ac:dyDescent="0.25">
      <c r="N191" s="7"/>
      <c r="O191" s="7"/>
    </row>
    <row r="192" spans="14:15" x14ac:dyDescent="0.25">
      <c r="N192" s="7"/>
      <c r="O192" s="7"/>
    </row>
    <row r="193" spans="14:15" x14ac:dyDescent="0.25">
      <c r="N193" s="7"/>
      <c r="O193" s="7"/>
    </row>
    <row r="194" spans="14:15" x14ac:dyDescent="0.25">
      <c r="N194" s="7"/>
      <c r="O194" s="7"/>
    </row>
    <row r="195" spans="14:15" x14ac:dyDescent="0.25">
      <c r="N195" s="7"/>
      <c r="O195" s="7"/>
    </row>
    <row r="196" spans="14:15" x14ac:dyDescent="0.25">
      <c r="N196" s="7"/>
      <c r="O196" s="7"/>
    </row>
    <row r="197" spans="14:15" x14ac:dyDescent="0.25">
      <c r="N197" s="7"/>
      <c r="O197" s="7"/>
    </row>
    <row r="198" spans="14:15" x14ac:dyDescent="0.25">
      <c r="N198" s="7"/>
      <c r="O198" s="7"/>
    </row>
    <row r="199" spans="14:15" x14ac:dyDescent="0.25">
      <c r="N199" s="7"/>
      <c r="O199" s="7"/>
    </row>
    <row r="200" spans="14:15" x14ac:dyDescent="0.25">
      <c r="N200" s="7"/>
      <c r="O200" s="7"/>
    </row>
    <row r="201" spans="14:15" x14ac:dyDescent="0.25">
      <c r="N201" s="7"/>
      <c r="O201" s="7"/>
    </row>
    <row r="202" spans="14:15" x14ac:dyDescent="0.25">
      <c r="N202" s="7"/>
      <c r="O202" s="7"/>
    </row>
    <row r="203" spans="14:15" x14ac:dyDescent="0.25">
      <c r="N203" s="7"/>
      <c r="O203" s="7"/>
    </row>
    <row r="204" spans="14:15" x14ac:dyDescent="0.25">
      <c r="N204" s="7"/>
      <c r="O204" s="7"/>
    </row>
    <row r="205" spans="14:15" x14ac:dyDescent="0.25">
      <c r="N205" s="7"/>
      <c r="O205" s="7"/>
    </row>
    <row r="206" spans="14:15" x14ac:dyDescent="0.25">
      <c r="N206" s="7"/>
      <c r="O206" s="7"/>
    </row>
    <row r="207" spans="14:15" x14ac:dyDescent="0.25">
      <c r="N207" s="7"/>
      <c r="O207" s="7"/>
    </row>
    <row r="208" spans="14:15" x14ac:dyDescent="0.25">
      <c r="N208" s="7"/>
      <c r="O208" s="7"/>
    </row>
    <row r="209" spans="14:15" x14ac:dyDescent="0.25">
      <c r="N209" s="7"/>
      <c r="O209" s="7"/>
    </row>
    <row r="210" spans="14:15" x14ac:dyDescent="0.25">
      <c r="N210" s="7"/>
      <c r="O210" s="7"/>
    </row>
    <row r="211" spans="14:15" x14ac:dyDescent="0.25">
      <c r="N211" s="7"/>
      <c r="O211" s="7"/>
    </row>
    <row r="212" spans="14:15" x14ac:dyDescent="0.25">
      <c r="N212" s="7"/>
      <c r="O212" s="7"/>
    </row>
    <row r="213" spans="14:15" x14ac:dyDescent="0.25">
      <c r="N213" s="7"/>
      <c r="O213" s="7"/>
    </row>
    <row r="214" spans="14:15" x14ac:dyDescent="0.25">
      <c r="N214" s="7"/>
      <c r="O214" s="7"/>
    </row>
    <row r="215" spans="14:15" x14ac:dyDescent="0.25">
      <c r="N215" s="7"/>
      <c r="O215" s="7"/>
    </row>
    <row r="216" spans="14:15" x14ac:dyDescent="0.25">
      <c r="N216" s="7"/>
      <c r="O216" s="7"/>
    </row>
    <row r="217" spans="14:15" x14ac:dyDescent="0.25">
      <c r="N217" s="7"/>
      <c r="O217" s="7"/>
    </row>
    <row r="218" spans="14:15" x14ac:dyDescent="0.25">
      <c r="N218" s="7"/>
      <c r="O218" s="7"/>
    </row>
    <row r="219" spans="14:15" x14ac:dyDescent="0.25">
      <c r="N219" s="7"/>
      <c r="O219" s="7"/>
    </row>
    <row r="220" spans="14:15" x14ac:dyDescent="0.25">
      <c r="N220" s="7"/>
      <c r="O220" s="7"/>
    </row>
    <row r="221" spans="14:15" x14ac:dyDescent="0.25">
      <c r="N221" s="7"/>
      <c r="O221" s="7"/>
    </row>
    <row r="222" spans="14:15" x14ac:dyDescent="0.25">
      <c r="N222" s="7"/>
      <c r="O222" s="7"/>
    </row>
    <row r="223" spans="14:15" x14ac:dyDescent="0.25">
      <c r="N223" s="7"/>
      <c r="O223" s="7"/>
    </row>
    <row r="224" spans="14:15" x14ac:dyDescent="0.25">
      <c r="N224" s="7"/>
      <c r="O224" s="7"/>
    </row>
    <row r="225" spans="14:15" x14ac:dyDescent="0.25">
      <c r="N225" s="7"/>
      <c r="O225" s="7"/>
    </row>
    <row r="226" spans="14:15" x14ac:dyDescent="0.25">
      <c r="N226" s="7"/>
      <c r="O226" s="7"/>
    </row>
    <row r="227" spans="14:15" x14ac:dyDescent="0.25">
      <c r="N227" s="7"/>
      <c r="O227" s="7"/>
    </row>
    <row r="228" spans="14:15" x14ac:dyDescent="0.25">
      <c r="N228" s="7"/>
      <c r="O228" s="7"/>
    </row>
    <row r="229" spans="14:15" x14ac:dyDescent="0.25">
      <c r="N229" s="7"/>
      <c r="O229" s="7"/>
    </row>
    <row r="230" spans="14:15" x14ac:dyDescent="0.25">
      <c r="N230" s="7"/>
      <c r="O230" s="7"/>
    </row>
    <row r="231" spans="14:15" x14ac:dyDescent="0.25">
      <c r="N231" s="7"/>
      <c r="O231" s="7"/>
    </row>
    <row r="232" spans="14:15" x14ac:dyDescent="0.25">
      <c r="N232" s="7"/>
      <c r="O232" s="7"/>
    </row>
    <row r="233" spans="14:15" x14ac:dyDescent="0.25">
      <c r="N233" s="7"/>
      <c r="O233" s="7"/>
    </row>
    <row r="234" spans="14:15" x14ac:dyDescent="0.25">
      <c r="N234" s="7"/>
      <c r="O234" s="7"/>
    </row>
    <row r="235" spans="14:15" x14ac:dyDescent="0.25">
      <c r="N235" s="7"/>
      <c r="O235" s="7"/>
    </row>
    <row r="236" spans="14:15" x14ac:dyDescent="0.25">
      <c r="N236" s="7"/>
      <c r="O236" s="7"/>
    </row>
    <row r="237" spans="14:15" x14ac:dyDescent="0.25">
      <c r="N237" s="7"/>
      <c r="O237" s="7"/>
    </row>
    <row r="238" spans="14:15" x14ac:dyDescent="0.25">
      <c r="N238" s="7"/>
      <c r="O238" s="7"/>
    </row>
    <row r="239" spans="14:15" x14ac:dyDescent="0.25">
      <c r="N239" s="7"/>
      <c r="O239" s="7"/>
    </row>
    <row r="240" spans="14:15" x14ac:dyDescent="0.25">
      <c r="N240" s="7"/>
      <c r="O240" s="7"/>
    </row>
    <row r="241" spans="14:15" x14ac:dyDescent="0.25">
      <c r="N241" s="7"/>
      <c r="O241" s="7"/>
    </row>
    <row r="242" spans="14:15" x14ac:dyDescent="0.25">
      <c r="N242" s="7"/>
      <c r="O242" s="7"/>
    </row>
    <row r="243" spans="14:15" x14ac:dyDescent="0.25">
      <c r="N243" s="7"/>
      <c r="O243" s="7"/>
    </row>
    <row r="244" spans="14:15" x14ac:dyDescent="0.25">
      <c r="N244" s="7"/>
      <c r="O244" s="7"/>
    </row>
    <row r="245" spans="14:15" x14ac:dyDescent="0.25">
      <c r="N245" s="7"/>
      <c r="O245" s="7"/>
    </row>
    <row r="246" spans="14:15" x14ac:dyDescent="0.25">
      <c r="N246" s="7"/>
      <c r="O246" s="7"/>
    </row>
    <row r="247" spans="14:15" x14ac:dyDescent="0.25">
      <c r="N247" s="7"/>
      <c r="O247" s="7"/>
    </row>
    <row r="248" spans="14:15" x14ac:dyDescent="0.25">
      <c r="N248" s="7"/>
      <c r="O248" s="7"/>
    </row>
    <row r="249" spans="14:15" x14ac:dyDescent="0.25">
      <c r="N249" s="7"/>
      <c r="O249" s="25"/>
    </row>
    <row r="250" spans="14:15" x14ac:dyDescent="0.25">
      <c r="N250" s="7"/>
      <c r="O250" s="25"/>
    </row>
    <row r="251" spans="14:15" x14ac:dyDescent="0.25">
      <c r="N251" s="7"/>
      <c r="O251" s="25"/>
    </row>
    <row r="252" spans="14:15" x14ac:dyDescent="0.25">
      <c r="N252" s="7"/>
      <c r="O252" s="25"/>
    </row>
    <row r="253" spans="14:15" x14ac:dyDescent="0.25">
      <c r="N253" s="7"/>
      <c r="O253" s="25"/>
    </row>
    <row r="254" spans="14:15" x14ac:dyDescent="0.25">
      <c r="N254" s="7"/>
      <c r="O254" s="25"/>
    </row>
    <row r="255" spans="14:15" x14ac:dyDescent="0.25">
      <c r="N255" s="7"/>
      <c r="O255" s="25"/>
    </row>
    <row r="256" spans="14:15" x14ac:dyDescent="0.25">
      <c r="N256" s="7"/>
      <c r="O256" s="7"/>
    </row>
    <row r="257" spans="14:15" x14ac:dyDescent="0.25">
      <c r="N257" s="7"/>
      <c r="O257" s="7"/>
    </row>
    <row r="258" spans="14:15" x14ac:dyDescent="0.25">
      <c r="N258" s="7"/>
      <c r="O258" s="7"/>
    </row>
    <row r="259" spans="14:15" x14ac:dyDescent="0.25">
      <c r="N259" s="7"/>
      <c r="O259" s="7"/>
    </row>
    <row r="260" spans="14:15" x14ac:dyDescent="0.25">
      <c r="N260" s="7"/>
      <c r="O260" s="7"/>
    </row>
    <row r="261" spans="14:15" x14ac:dyDescent="0.25">
      <c r="N261" s="7"/>
      <c r="O261" s="7"/>
    </row>
    <row r="262" spans="14:15" x14ac:dyDescent="0.25">
      <c r="N262" s="7"/>
      <c r="O262" s="7"/>
    </row>
    <row r="263" spans="14:15" x14ac:dyDescent="0.25">
      <c r="N263" s="7"/>
      <c r="O263" s="7"/>
    </row>
    <row r="264" spans="14:15" x14ac:dyDescent="0.25">
      <c r="N264" s="7"/>
      <c r="O264" s="7"/>
    </row>
    <row r="265" spans="14:15" x14ac:dyDescent="0.25">
      <c r="N265" s="7"/>
      <c r="O265" s="7"/>
    </row>
    <row r="266" spans="14:15" x14ac:dyDescent="0.25">
      <c r="N266" s="7"/>
      <c r="O266" s="7"/>
    </row>
    <row r="267" spans="14:15" x14ac:dyDescent="0.25">
      <c r="N267" s="7"/>
      <c r="O267" s="7"/>
    </row>
    <row r="268" spans="14:15" x14ac:dyDescent="0.25">
      <c r="N268" s="7"/>
      <c r="O268" s="7"/>
    </row>
    <row r="269" spans="14:15" x14ac:dyDescent="0.25">
      <c r="N269" s="7"/>
      <c r="O269" s="7"/>
    </row>
    <row r="270" spans="14:15" x14ac:dyDescent="0.25">
      <c r="N270" s="7"/>
      <c r="O270" s="7"/>
    </row>
    <row r="271" spans="14:15" x14ac:dyDescent="0.25">
      <c r="N271" s="7"/>
      <c r="O271" s="7"/>
    </row>
    <row r="272" spans="14:15" x14ac:dyDescent="0.25">
      <c r="N272" s="7"/>
      <c r="O272" s="7"/>
    </row>
    <row r="273" spans="14:15" x14ac:dyDescent="0.25">
      <c r="N273" s="7"/>
      <c r="O273" s="7"/>
    </row>
    <row r="274" spans="14:15" x14ac:dyDescent="0.25">
      <c r="N274" s="7"/>
      <c r="O274" s="7"/>
    </row>
    <row r="275" spans="14:15" x14ac:dyDescent="0.25">
      <c r="N275" s="7"/>
      <c r="O275" s="7"/>
    </row>
    <row r="276" spans="14:15" x14ac:dyDescent="0.25">
      <c r="N276" s="7"/>
      <c r="O276" s="7"/>
    </row>
    <row r="277" spans="14:15" x14ac:dyDescent="0.25">
      <c r="N277" s="7"/>
      <c r="O277" s="7"/>
    </row>
    <row r="278" spans="14:15" x14ac:dyDescent="0.25">
      <c r="N278" s="7"/>
      <c r="O278" s="7"/>
    </row>
    <row r="279" spans="14:15" x14ac:dyDescent="0.25">
      <c r="N279" s="7"/>
      <c r="O279" s="7"/>
    </row>
    <row r="280" spans="14:15" x14ac:dyDescent="0.25">
      <c r="N280" s="7"/>
      <c r="O280" s="7"/>
    </row>
    <row r="281" spans="14:15" x14ac:dyDescent="0.25">
      <c r="N281" s="7"/>
      <c r="O281" s="7"/>
    </row>
    <row r="282" spans="14:15" x14ac:dyDescent="0.25">
      <c r="N282" s="7"/>
      <c r="O282" s="7"/>
    </row>
    <row r="283" spans="14:15" x14ac:dyDescent="0.25">
      <c r="N283" s="7"/>
      <c r="O283" s="7"/>
    </row>
    <row r="284" spans="14:15" x14ac:dyDescent="0.25">
      <c r="N284" s="7"/>
      <c r="O284" s="7"/>
    </row>
    <row r="285" spans="14:15" x14ac:dyDescent="0.25">
      <c r="N285" s="7"/>
      <c r="O285" s="7"/>
    </row>
    <row r="286" spans="14:15" x14ac:dyDescent="0.25">
      <c r="N286" s="7"/>
      <c r="O286" s="7"/>
    </row>
    <row r="287" spans="14:15" x14ac:dyDescent="0.25">
      <c r="N287" s="7"/>
      <c r="O287" s="7"/>
    </row>
    <row r="288" spans="14:15" x14ac:dyDescent="0.25">
      <c r="N288" s="7"/>
      <c r="O288" s="7"/>
    </row>
    <row r="289" spans="14:15" x14ac:dyDescent="0.25">
      <c r="N289" s="7"/>
      <c r="O289" s="7"/>
    </row>
    <row r="290" spans="14:15" x14ac:dyDescent="0.25">
      <c r="N290" s="7"/>
      <c r="O290" s="7"/>
    </row>
    <row r="291" spans="14:15" x14ac:dyDescent="0.25">
      <c r="N291" s="7"/>
      <c r="O291" s="7"/>
    </row>
    <row r="292" spans="14:15" x14ac:dyDescent="0.25">
      <c r="N292" s="7"/>
      <c r="O292" s="7"/>
    </row>
    <row r="293" spans="14:15" x14ac:dyDescent="0.25">
      <c r="N293" s="7"/>
      <c r="O293" s="7"/>
    </row>
    <row r="294" spans="14:15" x14ac:dyDescent="0.25">
      <c r="N294" s="7"/>
      <c r="O294" s="7"/>
    </row>
    <row r="295" spans="14:15" x14ac:dyDescent="0.25">
      <c r="N295" s="7"/>
      <c r="O295" s="7"/>
    </row>
    <row r="296" spans="14:15" x14ac:dyDescent="0.25">
      <c r="N296" s="7"/>
      <c r="O296" s="7"/>
    </row>
    <row r="297" spans="14:15" x14ac:dyDescent="0.25">
      <c r="N297" s="7"/>
      <c r="O297" s="7"/>
    </row>
    <row r="298" spans="14:15" x14ac:dyDescent="0.25">
      <c r="N298" s="7"/>
      <c r="O298" s="7"/>
    </row>
    <row r="299" spans="14:15" x14ac:dyDescent="0.25">
      <c r="N299" s="7"/>
      <c r="O299" s="7"/>
    </row>
    <row r="300" spans="14:15" x14ac:dyDescent="0.25">
      <c r="N300" s="7"/>
      <c r="O300" s="7"/>
    </row>
    <row r="301" spans="14:15" x14ac:dyDescent="0.25">
      <c r="N301" s="7"/>
      <c r="O301" s="7"/>
    </row>
    <row r="302" spans="14:15" x14ac:dyDescent="0.25">
      <c r="N302" s="7"/>
      <c r="O302" s="21"/>
    </row>
    <row r="303" spans="14:15" x14ac:dyDescent="0.25">
      <c r="N303" s="7"/>
      <c r="O303" s="21"/>
    </row>
    <row r="304" spans="14:15" x14ac:dyDescent="0.25">
      <c r="N304" s="7"/>
      <c r="O304" s="21"/>
    </row>
    <row r="305" spans="14:15" x14ac:dyDescent="0.25">
      <c r="N305" s="7"/>
      <c r="O305" s="21"/>
    </row>
    <row r="306" spans="14:15" x14ac:dyDescent="0.25">
      <c r="N306" s="7"/>
      <c r="O306" s="21"/>
    </row>
    <row r="307" spans="14:15" x14ac:dyDescent="0.25">
      <c r="N307" s="7"/>
      <c r="O307" s="21"/>
    </row>
    <row r="308" spans="14:15" x14ac:dyDescent="0.25">
      <c r="N308" s="7"/>
      <c r="O308" s="21"/>
    </row>
    <row r="309" spans="14:15" x14ac:dyDescent="0.25">
      <c r="N309" s="7"/>
      <c r="O309" s="21"/>
    </row>
    <row r="310" spans="14:15" x14ac:dyDescent="0.25">
      <c r="N310" s="7"/>
      <c r="O310" s="21"/>
    </row>
    <row r="311" spans="14:15" x14ac:dyDescent="0.25">
      <c r="N311" s="7"/>
      <c r="O311" s="21"/>
    </row>
    <row r="312" spans="14:15" x14ac:dyDescent="0.25">
      <c r="N312" s="7"/>
      <c r="O312" s="21"/>
    </row>
    <row r="313" spans="14:15" x14ac:dyDescent="0.25">
      <c r="N313" s="7"/>
      <c r="O313" s="21"/>
    </row>
    <row r="314" spans="14:15" x14ac:dyDescent="0.25">
      <c r="N314" s="7"/>
      <c r="O314" s="7"/>
    </row>
    <row r="315" spans="14:15" x14ac:dyDescent="0.25">
      <c r="N315" s="7"/>
      <c r="O315" s="7"/>
    </row>
    <row r="316" spans="14:15" x14ac:dyDescent="0.25">
      <c r="N316" s="7"/>
      <c r="O316" s="7"/>
    </row>
    <row r="317" spans="14:15" x14ac:dyDescent="0.25">
      <c r="N317" s="7"/>
      <c r="O317" s="7"/>
    </row>
    <row r="318" spans="14:15" x14ac:dyDescent="0.25">
      <c r="N318" s="7"/>
      <c r="O318" s="7"/>
    </row>
    <row r="319" spans="14:15" x14ac:dyDescent="0.25">
      <c r="N319" s="7"/>
      <c r="O319" s="7"/>
    </row>
    <row r="320" spans="14:15" x14ac:dyDescent="0.25">
      <c r="N320" s="7"/>
      <c r="O320" s="31"/>
    </row>
    <row r="321" spans="14:15" x14ac:dyDescent="0.25">
      <c r="N321" s="7"/>
      <c r="O321" s="31"/>
    </row>
    <row r="322" spans="14:15" x14ac:dyDescent="0.25">
      <c r="N322" s="7"/>
      <c r="O322" s="31"/>
    </row>
    <row r="323" spans="14:15" x14ac:dyDescent="0.25">
      <c r="N323" s="7"/>
      <c r="O323" s="31"/>
    </row>
    <row r="324" spans="14:15" x14ac:dyDescent="0.25">
      <c r="N324" s="7"/>
      <c r="O324" s="31"/>
    </row>
    <row r="325" spans="14:15" x14ac:dyDescent="0.25">
      <c r="N325" s="7"/>
      <c r="O325" s="31"/>
    </row>
    <row r="326" spans="14:15" x14ac:dyDescent="0.25">
      <c r="N326" s="7"/>
      <c r="O326" s="7"/>
    </row>
    <row r="327" spans="14:15" x14ac:dyDescent="0.25">
      <c r="N327" s="7"/>
      <c r="O327" s="31"/>
    </row>
    <row r="328" spans="14:15" x14ac:dyDescent="0.25">
      <c r="N328" s="7"/>
      <c r="O328" s="31"/>
    </row>
    <row r="329" spans="14:15" x14ac:dyDescent="0.25">
      <c r="N329" s="7"/>
      <c r="O329" s="31"/>
    </row>
    <row r="330" spans="14:15" x14ac:dyDescent="0.25">
      <c r="N330" s="7"/>
      <c r="O330" s="31"/>
    </row>
    <row r="331" spans="14:15" x14ac:dyDescent="0.25">
      <c r="N331" s="7"/>
      <c r="O331" s="31"/>
    </row>
    <row r="332" spans="14:15" x14ac:dyDescent="0.25">
      <c r="N332" s="7"/>
      <c r="O332" s="31"/>
    </row>
    <row r="333" spans="14:15" x14ac:dyDescent="0.25">
      <c r="N333" s="7"/>
      <c r="O333" s="7"/>
    </row>
    <row r="334" spans="14:15" x14ac:dyDescent="0.25">
      <c r="N334" s="7"/>
      <c r="O334" s="35"/>
    </row>
    <row r="335" spans="14:15" x14ac:dyDescent="0.25">
      <c r="N335" s="7"/>
      <c r="O335" s="35"/>
    </row>
    <row r="336" spans="14:15" x14ac:dyDescent="0.25">
      <c r="N336" s="7"/>
      <c r="O336" s="35"/>
    </row>
    <row r="337" spans="14:15" x14ac:dyDescent="0.25">
      <c r="N337" s="7"/>
      <c r="O337" s="35"/>
    </row>
    <row r="338" spans="14:15" x14ac:dyDescent="0.25">
      <c r="N338" s="7"/>
      <c r="O338" s="35"/>
    </row>
    <row r="339" spans="14:15" x14ac:dyDescent="0.25">
      <c r="N339" s="7"/>
      <c r="O339" s="35"/>
    </row>
    <row r="340" spans="14:15" x14ac:dyDescent="0.25">
      <c r="N340" s="7"/>
      <c r="O340" s="35"/>
    </row>
    <row r="341" spans="14:15" x14ac:dyDescent="0.25">
      <c r="N341" s="7"/>
      <c r="O341" s="35"/>
    </row>
    <row r="342" spans="14:15" x14ac:dyDescent="0.25">
      <c r="N342" s="7"/>
      <c r="O342" s="35"/>
    </row>
    <row r="343" spans="14:15" x14ac:dyDescent="0.25">
      <c r="N343" s="7"/>
      <c r="O343" s="35"/>
    </row>
    <row r="344" spans="14:15" x14ac:dyDescent="0.25">
      <c r="N344" s="7"/>
      <c r="O344" s="35"/>
    </row>
    <row r="345" spans="14:15" x14ac:dyDescent="0.25">
      <c r="N345" s="7"/>
      <c r="O345" s="35"/>
    </row>
    <row r="346" spans="14:15" x14ac:dyDescent="0.25">
      <c r="N346" s="7"/>
      <c r="O346" s="35"/>
    </row>
    <row r="347" spans="14:15" x14ac:dyDescent="0.25">
      <c r="N347" s="7"/>
      <c r="O347" s="35"/>
    </row>
    <row r="348" spans="14:15" x14ac:dyDescent="0.25">
      <c r="N348" s="7"/>
      <c r="O348" s="35"/>
    </row>
    <row r="349" spans="14:15" x14ac:dyDescent="0.25">
      <c r="N349" s="7"/>
      <c r="O349" s="35"/>
    </row>
    <row r="350" spans="14:15" x14ac:dyDescent="0.25">
      <c r="N350" s="7"/>
      <c r="O350" s="7"/>
    </row>
    <row r="351" spans="14:15" x14ac:dyDescent="0.25">
      <c r="N351" s="7"/>
      <c r="O351" s="7"/>
    </row>
    <row r="352" spans="14:15" x14ac:dyDescent="0.25">
      <c r="N352" s="7"/>
      <c r="O352" s="35"/>
    </row>
    <row r="353" spans="14:15" x14ac:dyDescent="0.25">
      <c r="N353" s="7"/>
      <c r="O353" s="31"/>
    </row>
    <row r="354" spans="14:15" x14ac:dyDescent="0.25">
      <c r="N354" s="7"/>
      <c r="O354" s="31"/>
    </row>
    <row r="355" spans="14:15" x14ac:dyDescent="0.25">
      <c r="N355" s="7"/>
      <c r="O355" s="31"/>
    </row>
    <row r="356" spans="14:15" x14ac:dyDescent="0.25">
      <c r="N356" s="7"/>
      <c r="O356" s="31"/>
    </row>
    <row r="357" spans="14:15" x14ac:dyDescent="0.25">
      <c r="N357" s="7"/>
      <c r="O357" s="7"/>
    </row>
    <row r="358" spans="14:15" x14ac:dyDescent="0.25">
      <c r="N358" s="7"/>
      <c r="O358" s="31"/>
    </row>
    <row r="359" spans="14:15" x14ac:dyDescent="0.25">
      <c r="N359" s="7"/>
      <c r="O359" s="31"/>
    </row>
    <row r="360" spans="14:15" x14ac:dyDescent="0.25">
      <c r="N360" s="7"/>
      <c r="O360" s="31"/>
    </row>
    <row r="361" spans="14:15" x14ac:dyDescent="0.25">
      <c r="N361" s="7"/>
      <c r="O361" s="7"/>
    </row>
    <row r="362" spans="14:15" x14ac:dyDescent="0.25">
      <c r="N362" s="7"/>
      <c r="O362" s="7"/>
    </row>
    <row r="363" spans="14:15" x14ac:dyDescent="0.25">
      <c r="N363" s="7"/>
      <c r="O363" s="7"/>
    </row>
    <row r="364" spans="14:15" x14ac:dyDescent="0.25">
      <c r="N364" s="7"/>
      <c r="O364" s="7"/>
    </row>
    <row r="365" spans="14:15" x14ac:dyDescent="0.25">
      <c r="N365" s="7"/>
      <c r="O365" s="7"/>
    </row>
    <row r="366" spans="14:15" x14ac:dyDescent="0.25">
      <c r="N366" s="7"/>
      <c r="O366" s="7"/>
    </row>
    <row r="367" spans="14:15" x14ac:dyDescent="0.25">
      <c r="N367" s="7"/>
      <c r="O367" s="7"/>
    </row>
    <row r="368" spans="14:15" x14ac:dyDescent="0.25">
      <c r="N368" s="7"/>
      <c r="O368" s="31"/>
    </row>
    <row r="369" spans="14:15" x14ac:dyDescent="0.25">
      <c r="N369" s="7"/>
      <c r="O369" s="31"/>
    </row>
    <row r="370" spans="14:15" x14ac:dyDescent="0.25">
      <c r="N370" s="7"/>
      <c r="O370" s="31"/>
    </row>
    <row r="371" spans="14:15" x14ac:dyDescent="0.25">
      <c r="N371" s="7"/>
      <c r="O371" s="31"/>
    </row>
    <row r="372" spans="14:15" x14ac:dyDescent="0.25">
      <c r="N372" s="7"/>
      <c r="O372" s="31"/>
    </row>
    <row r="373" spans="14:15" x14ac:dyDescent="0.25">
      <c r="N373" s="7"/>
      <c r="O373" s="31"/>
    </row>
    <row r="374" spans="14:15" x14ac:dyDescent="0.25">
      <c r="N374" s="7"/>
      <c r="O374" s="31"/>
    </row>
    <row r="375" spans="14:15" x14ac:dyDescent="0.25">
      <c r="N375" s="7"/>
      <c r="O375" s="31"/>
    </row>
    <row r="376" spans="14:15" x14ac:dyDescent="0.25">
      <c r="N376" s="64"/>
      <c r="O376" s="64"/>
    </row>
    <row r="377" spans="14:15" x14ac:dyDescent="0.25">
      <c r="N377" s="58"/>
      <c r="O377" s="58"/>
    </row>
    <row r="378" spans="14:15" x14ac:dyDescent="0.25">
      <c r="N378" s="58"/>
      <c r="O378" s="58"/>
    </row>
    <row r="379" spans="14:15" x14ac:dyDescent="0.25">
      <c r="N379" s="58"/>
      <c r="O379" s="58"/>
    </row>
    <row r="380" spans="14:15" x14ac:dyDescent="0.25">
      <c r="N380" s="58"/>
      <c r="O380" s="58"/>
    </row>
    <row r="381" spans="14:15" x14ac:dyDescent="0.25">
      <c r="N381" s="58"/>
      <c r="O381" s="58"/>
    </row>
    <row r="382" spans="14:15" x14ac:dyDescent="0.25">
      <c r="N382" s="58"/>
      <c r="O382" s="58"/>
    </row>
    <row r="383" spans="14:15" x14ac:dyDescent="0.25">
      <c r="N383" s="58"/>
      <c r="O383" s="58"/>
    </row>
    <row r="384" spans="14:15" x14ac:dyDescent="0.25">
      <c r="N384" s="58"/>
      <c r="O384" s="58"/>
    </row>
    <row r="385" spans="14:15" x14ac:dyDescent="0.25">
      <c r="N385" s="58"/>
      <c r="O385" s="58"/>
    </row>
    <row r="386" spans="14:15" x14ac:dyDescent="0.25">
      <c r="N386" s="58"/>
      <c r="O386" s="58"/>
    </row>
    <row r="387" spans="14:15" x14ac:dyDescent="0.25">
      <c r="N387" s="58"/>
      <c r="O387" s="58"/>
    </row>
    <row r="388" spans="14:15" x14ac:dyDescent="0.25">
      <c r="N388" s="58"/>
      <c r="O388" s="58"/>
    </row>
    <row r="389" spans="14:15" x14ac:dyDescent="0.25">
      <c r="N389" s="58"/>
      <c r="O389" s="58"/>
    </row>
    <row r="390" spans="14:15" x14ac:dyDescent="0.25">
      <c r="N390" s="75"/>
      <c r="O390" s="75"/>
    </row>
    <row r="391" spans="14:15" x14ac:dyDescent="0.25">
      <c r="N391" s="58"/>
      <c r="O391" s="58"/>
    </row>
    <row r="392" spans="14:15" x14ac:dyDescent="0.25">
      <c r="N392" s="58"/>
      <c r="O392" s="58"/>
    </row>
    <row r="393" spans="14:15" x14ac:dyDescent="0.25">
      <c r="N393" s="58"/>
      <c r="O393" s="58"/>
    </row>
    <row r="394" spans="14:15" x14ac:dyDescent="0.25">
      <c r="N394" s="58"/>
      <c r="O394" s="58"/>
    </row>
    <row r="395" spans="14:15" x14ac:dyDescent="0.25">
      <c r="N395" s="58"/>
      <c r="O395" s="58"/>
    </row>
    <row r="396" spans="14:15" x14ac:dyDescent="0.25">
      <c r="N396" s="75"/>
      <c r="O396" s="75"/>
    </row>
    <row r="397" spans="14:15" x14ac:dyDescent="0.25">
      <c r="N397" s="58"/>
      <c r="O397" s="58"/>
    </row>
    <row r="398" spans="14:15" x14ac:dyDescent="0.25">
      <c r="N398" s="58"/>
      <c r="O398" s="58"/>
    </row>
    <row r="399" spans="14:15" x14ac:dyDescent="0.25">
      <c r="N399" s="58"/>
      <c r="O399" s="58"/>
    </row>
    <row r="400" spans="14:15" x14ac:dyDescent="0.25">
      <c r="N400" s="58"/>
      <c r="O400" s="58"/>
    </row>
    <row r="401" spans="14:15" x14ac:dyDescent="0.25">
      <c r="N401" s="58"/>
      <c r="O401" s="58"/>
    </row>
    <row r="402" spans="14:15" x14ac:dyDescent="0.25">
      <c r="N402" s="58"/>
      <c r="O402" s="58"/>
    </row>
    <row r="403" spans="14:15" x14ac:dyDescent="0.25">
      <c r="N403" s="58"/>
      <c r="O403" s="58"/>
    </row>
    <row r="404" spans="14:15" x14ac:dyDescent="0.25">
      <c r="N404" s="58"/>
      <c r="O404" s="58"/>
    </row>
    <row r="405" spans="14:15" x14ac:dyDescent="0.25">
      <c r="N405" s="58"/>
      <c r="O405" s="58"/>
    </row>
    <row r="406" spans="14:15" x14ac:dyDescent="0.25">
      <c r="N406" s="58"/>
      <c r="O406" s="58"/>
    </row>
    <row r="407" spans="14:15" x14ac:dyDescent="0.25">
      <c r="N407" s="58"/>
      <c r="O407" s="58"/>
    </row>
    <row r="408" spans="14:15" x14ac:dyDescent="0.25">
      <c r="N408" s="58"/>
      <c r="O408" s="58"/>
    </row>
    <row r="409" spans="14:15" x14ac:dyDescent="0.25">
      <c r="N409" s="58"/>
      <c r="O409" s="58"/>
    </row>
    <row r="410" spans="14:15" x14ac:dyDescent="0.25">
      <c r="N410" s="58"/>
      <c r="O410" s="58"/>
    </row>
    <row r="411" spans="14:15" x14ac:dyDescent="0.25">
      <c r="N411" s="58"/>
      <c r="O411" s="58"/>
    </row>
    <row r="412" spans="14:15" x14ac:dyDescent="0.25">
      <c r="N412" s="58"/>
      <c r="O412" s="58"/>
    </row>
    <row r="413" spans="14:15" x14ac:dyDescent="0.25">
      <c r="N413" s="58"/>
      <c r="O413" s="58"/>
    </row>
    <row r="414" spans="14:15" x14ac:dyDescent="0.25">
      <c r="N414" s="58"/>
      <c r="O414" s="58"/>
    </row>
    <row r="415" spans="14:15" x14ac:dyDescent="0.25">
      <c r="N415" s="58"/>
      <c r="O415" s="58"/>
    </row>
    <row r="416" spans="14:15" x14ac:dyDescent="0.25">
      <c r="N416" s="58"/>
      <c r="O416" s="58"/>
    </row>
    <row r="417" spans="14:15" x14ac:dyDescent="0.25">
      <c r="N417" s="58"/>
      <c r="O417" s="58"/>
    </row>
    <row r="418" spans="14:15" x14ac:dyDescent="0.25">
      <c r="N418" s="58"/>
      <c r="O418" s="58"/>
    </row>
    <row r="419" spans="14:15" x14ac:dyDescent="0.25">
      <c r="N419" s="58"/>
      <c r="O419" s="58"/>
    </row>
    <row r="420" spans="14:15" x14ac:dyDescent="0.25">
      <c r="N420" s="58"/>
      <c r="O420" s="58"/>
    </row>
    <row r="421" spans="14:15" x14ac:dyDescent="0.25">
      <c r="N421" s="58"/>
      <c r="O421" s="58"/>
    </row>
    <row r="422" spans="14:15" x14ac:dyDescent="0.25">
      <c r="N422" s="58"/>
      <c r="O422" s="58"/>
    </row>
    <row r="423" spans="14:15" x14ac:dyDescent="0.25">
      <c r="N423" s="58"/>
      <c r="O423" s="58"/>
    </row>
    <row r="424" spans="14:15" x14ac:dyDescent="0.25">
      <c r="N424" s="7"/>
      <c r="O424" s="7"/>
    </row>
    <row r="425" spans="14:15" x14ac:dyDescent="0.25">
      <c r="N425" s="7"/>
      <c r="O425" s="7"/>
    </row>
    <row r="426" spans="14:15" x14ac:dyDescent="0.25">
      <c r="N426" s="25"/>
      <c r="O426" s="25"/>
    </row>
    <row r="427" spans="14:15" x14ac:dyDescent="0.25">
      <c r="N427" s="25"/>
      <c r="O427" s="25"/>
    </row>
    <row r="428" spans="14:15" x14ac:dyDescent="0.25">
      <c r="N428" s="25"/>
      <c r="O428" s="25"/>
    </row>
    <row r="429" spans="14:15" x14ac:dyDescent="0.25">
      <c r="N429" s="25"/>
      <c r="O429" s="25"/>
    </row>
    <row r="430" spans="14:15" x14ac:dyDescent="0.25">
      <c r="N430" s="25"/>
      <c r="O430" s="25"/>
    </row>
    <row r="431" spans="14:15" x14ac:dyDescent="0.25">
      <c r="N431" s="25"/>
      <c r="O431" s="25"/>
    </row>
    <row r="432" spans="14:15" x14ac:dyDescent="0.25">
      <c r="N432" s="25"/>
      <c r="O432" s="25"/>
    </row>
    <row r="433" spans="14:15" x14ac:dyDescent="0.25">
      <c r="N433" s="25"/>
      <c r="O433" s="25"/>
    </row>
    <row r="434" spans="14:15" x14ac:dyDescent="0.25">
      <c r="N434" s="25"/>
      <c r="O434" s="25"/>
    </row>
    <row r="435" spans="14:15" x14ac:dyDescent="0.25">
      <c r="N435" s="25"/>
      <c r="O435" s="25"/>
    </row>
    <row r="436" spans="14:15" x14ac:dyDescent="0.25">
      <c r="N436" s="21"/>
      <c r="O436" s="21"/>
    </row>
    <row r="437" spans="14:15" x14ac:dyDescent="0.25">
      <c r="N437" s="78"/>
      <c r="O437" s="78"/>
    </row>
    <row r="438" spans="14:15" x14ac:dyDescent="0.25">
      <c r="N438" s="78"/>
      <c r="O438" s="78"/>
    </row>
    <row r="439" spans="14:15" x14ac:dyDescent="0.25">
      <c r="N439" s="78"/>
      <c r="O439" s="78"/>
    </row>
    <row r="440" spans="14:15" x14ac:dyDescent="0.25">
      <c r="N440" s="78"/>
      <c r="O440" s="78"/>
    </row>
    <row r="441" spans="14:15" x14ac:dyDescent="0.25">
      <c r="N441" s="78"/>
      <c r="O441" s="78"/>
    </row>
    <row r="442" spans="14:15" x14ac:dyDescent="0.25">
      <c r="N442" s="78"/>
      <c r="O442" s="78"/>
    </row>
    <row r="443" spans="14:15" x14ac:dyDescent="0.25">
      <c r="N443" s="7"/>
      <c r="O443" s="7"/>
    </row>
    <row r="444" spans="14:15" x14ac:dyDescent="0.25">
      <c r="N444" s="78"/>
      <c r="O444" s="78"/>
    </row>
    <row r="445" spans="14:15" x14ac:dyDescent="0.25">
      <c r="N445" s="78"/>
      <c r="O445" s="78"/>
    </row>
    <row r="446" spans="14:15" x14ac:dyDescent="0.25">
      <c r="N446" s="78"/>
      <c r="O446" s="78"/>
    </row>
    <row r="447" spans="14:15" x14ac:dyDescent="0.25">
      <c r="N447" s="78"/>
      <c r="O447" s="78"/>
    </row>
    <row r="448" spans="14:15" x14ac:dyDescent="0.25">
      <c r="N448" s="78"/>
      <c r="O448" s="78"/>
    </row>
    <row r="449" spans="14:15" x14ac:dyDescent="0.25">
      <c r="N449" s="78"/>
      <c r="O449" s="78"/>
    </row>
    <row r="450" spans="14:15" x14ac:dyDescent="0.25">
      <c r="N450" s="78"/>
      <c r="O450" s="78"/>
    </row>
    <row r="451" spans="14:15" x14ac:dyDescent="0.25">
      <c r="N451" s="25"/>
      <c r="O451" s="25"/>
    </row>
    <row r="452" spans="14:15" x14ac:dyDescent="0.25">
      <c r="N452" s="25"/>
      <c r="O452" s="25"/>
    </row>
    <row r="453" spans="14:15" x14ac:dyDescent="0.25">
      <c r="N453" s="78"/>
      <c r="O453" s="78"/>
    </row>
    <row r="454" spans="14:15" x14ac:dyDescent="0.25">
      <c r="N454" s="78"/>
      <c r="O454" s="78"/>
    </row>
    <row r="455" spans="14:15" x14ac:dyDescent="0.25">
      <c r="N455" s="78"/>
      <c r="O455" s="78"/>
    </row>
    <row r="456" spans="14:15" x14ac:dyDescent="0.25">
      <c r="N456" s="78"/>
      <c r="O456" s="78"/>
    </row>
    <row r="457" spans="14:15" x14ac:dyDescent="0.25">
      <c r="N457" s="78"/>
      <c r="O457" s="78"/>
    </row>
    <row r="458" spans="14:15" x14ac:dyDescent="0.25">
      <c r="N458" s="25"/>
      <c r="O458" s="25"/>
    </row>
    <row r="459" spans="14:15" x14ac:dyDescent="0.25">
      <c r="N459" s="25"/>
      <c r="O459" s="25"/>
    </row>
    <row r="460" spans="14:15" x14ac:dyDescent="0.25">
      <c r="N460" s="78"/>
      <c r="O460" s="78"/>
    </row>
    <row r="461" spans="14:15" x14ac:dyDescent="0.25">
      <c r="N461" s="78"/>
      <c r="O461" s="78"/>
    </row>
    <row r="462" spans="14:15" x14ac:dyDescent="0.25">
      <c r="N462" s="78"/>
      <c r="O462" s="78"/>
    </row>
    <row r="463" spans="14:15" x14ac:dyDescent="0.25">
      <c r="N463" s="78"/>
      <c r="O463" s="78"/>
    </row>
    <row r="464" spans="14:15" x14ac:dyDescent="0.25">
      <c r="N464" s="78"/>
      <c r="O464" s="78"/>
    </row>
    <row r="465" spans="14:15" x14ac:dyDescent="0.25">
      <c r="N465" s="7"/>
      <c r="O465" s="7"/>
    </row>
    <row r="466" spans="14:15" x14ac:dyDescent="0.25">
      <c r="N466" s="25"/>
      <c r="O466" s="25"/>
    </row>
    <row r="467" spans="14:15" x14ac:dyDescent="0.25">
      <c r="N467" s="25"/>
      <c r="O467" s="25"/>
    </row>
    <row r="468" spans="14:15" x14ac:dyDescent="0.25">
      <c r="N468" s="81"/>
      <c r="O468" s="81"/>
    </row>
    <row r="469" spans="14:15" x14ac:dyDescent="0.25">
      <c r="N469" s="81"/>
      <c r="O469" s="81"/>
    </row>
    <row r="470" spans="14:15" x14ac:dyDescent="0.25">
      <c r="N470" s="81"/>
      <c r="O470" s="81"/>
    </row>
    <row r="471" spans="14:15" x14ac:dyDescent="0.25">
      <c r="N471" s="81"/>
      <c r="O471" s="81"/>
    </row>
    <row r="472" spans="14:15" x14ac:dyDescent="0.25">
      <c r="N472" s="78"/>
      <c r="O472" s="78"/>
    </row>
    <row r="473" spans="14:15" x14ac:dyDescent="0.25">
      <c r="N473" s="78"/>
      <c r="O473" s="78"/>
    </row>
    <row r="474" spans="14:15" x14ac:dyDescent="0.25">
      <c r="N474" s="78"/>
      <c r="O474" s="78"/>
    </row>
    <row r="475" spans="14:15" x14ac:dyDescent="0.25">
      <c r="N475" s="78"/>
      <c r="O475" s="78"/>
    </row>
    <row r="476" spans="14:15" x14ac:dyDescent="0.25">
      <c r="N476" s="78"/>
      <c r="O476" s="78"/>
    </row>
    <row r="477" spans="14:15" x14ac:dyDescent="0.25">
      <c r="N477" s="78"/>
      <c r="O477" s="78"/>
    </row>
    <row r="478" spans="14:15" x14ac:dyDescent="0.25">
      <c r="N478" s="78"/>
      <c r="O478" s="78"/>
    </row>
    <row r="479" spans="14:15" x14ac:dyDescent="0.25">
      <c r="N479" s="78"/>
      <c r="O479" s="78"/>
    </row>
    <row r="480" spans="14:15" x14ac:dyDescent="0.25">
      <c r="N480" s="78"/>
      <c r="O480" s="78"/>
    </row>
    <row r="481" spans="14:15" x14ac:dyDescent="0.25">
      <c r="N481" s="78"/>
      <c r="O481" s="78"/>
    </row>
    <row r="482" spans="14:15" x14ac:dyDescent="0.25">
      <c r="N482" s="81"/>
      <c r="O482" s="81"/>
    </row>
    <row r="483" spans="14:15" x14ac:dyDescent="0.25">
      <c r="N483" s="7"/>
      <c r="O483" s="7"/>
    </row>
    <row r="484" spans="14:15" x14ac:dyDescent="0.25">
      <c r="N484" s="78"/>
      <c r="O484" s="78"/>
    </row>
    <row r="485" spans="14:15" x14ac:dyDescent="0.25">
      <c r="N485" s="78"/>
      <c r="O485" s="78"/>
    </row>
    <row r="486" spans="14:15" x14ac:dyDescent="0.25">
      <c r="N486" s="78"/>
      <c r="O486" s="78"/>
    </row>
    <row r="487" spans="14:15" x14ac:dyDescent="0.25">
      <c r="N487" s="78"/>
      <c r="O487" s="78"/>
    </row>
    <row r="488" spans="14:15" x14ac:dyDescent="0.25">
      <c r="N488" s="78"/>
      <c r="O488" s="78"/>
    </row>
    <row r="489" spans="14:15" x14ac:dyDescent="0.25">
      <c r="N489" s="78"/>
      <c r="O489" s="78"/>
    </row>
    <row r="490" spans="14:15" x14ac:dyDescent="0.25">
      <c r="N490" s="7"/>
      <c r="O490" s="7"/>
    </row>
    <row r="491" spans="14:15" x14ac:dyDescent="0.25">
      <c r="N491" s="78"/>
      <c r="O491" s="78"/>
    </row>
    <row r="492" spans="14:15" x14ac:dyDescent="0.25">
      <c r="N492" s="78"/>
      <c r="O492" s="78"/>
    </row>
    <row r="493" spans="14:15" x14ac:dyDescent="0.25">
      <c r="N493" s="78"/>
      <c r="O493" s="78"/>
    </row>
    <row r="494" spans="14:15" x14ac:dyDescent="0.25">
      <c r="N494" s="78"/>
      <c r="O494" s="78"/>
    </row>
    <row r="495" spans="14:15" x14ac:dyDescent="0.25">
      <c r="N495" s="78"/>
      <c r="O495" s="78"/>
    </row>
    <row r="496" spans="14:15" x14ac:dyDescent="0.25">
      <c r="N496" s="78"/>
      <c r="O496" s="78"/>
    </row>
    <row r="497" spans="14:15" x14ac:dyDescent="0.25">
      <c r="N497" s="78"/>
      <c r="O497" s="78"/>
    </row>
    <row r="498" spans="14:15" x14ac:dyDescent="0.25">
      <c r="N498" s="78"/>
      <c r="O498" s="78"/>
    </row>
    <row r="499" spans="14:15" x14ac:dyDescent="0.25">
      <c r="N499" s="78"/>
      <c r="O499" s="78"/>
    </row>
    <row r="500" spans="14:15" x14ac:dyDescent="0.25">
      <c r="N500" s="78"/>
      <c r="O500" s="78"/>
    </row>
    <row r="501" spans="14:15" x14ac:dyDescent="0.25">
      <c r="N501" s="78"/>
      <c r="O501" s="78"/>
    </row>
    <row r="502" spans="14:15" x14ac:dyDescent="0.25">
      <c r="N502" s="78"/>
      <c r="O502" s="78"/>
    </row>
    <row r="503" spans="14:15" x14ac:dyDescent="0.25">
      <c r="N503" s="78"/>
      <c r="O503" s="78"/>
    </row>
    <row r="504" spans="14:15" x14ac:dyDescent="0.25">
      <c r="N504" s="78"/>
      <c r="O504" s="78"/>
    </row>
    <row r="505" spans="14:15" x14ac:dyDescent="0.25">
      <c r="N505" s="78"/>
      <c r="O505" s="78"/>
    </row>
    <row r="506" spans="14:15" x14ac:dyDescent="0.25">
      <c r="N506" s="78"/>
      <c r="O506" s="78"/>
    </row>
    <row r="507" spans="14:15" x14ac:dyDescent="0.25">
      <c r="N507" s="25"/>
      <c r="O507" s="25"/>
    </row>
    <row r="508" spans="14:15" x14ac:dyDescent="0.25">
      <c r="N508" s="25"/>
      <c r="O508" s="25"/>
    </row>
    <row r="509" spans="14:15" x14ac:dyDescent="0.25">
      <c r="N509" s="25"/>
      <c r="O509" s="25"/>
    </row>
    <row r="510" spans="14:15" x14ac:dyDescent="0.25">
      <c r="N510" s="25"/>
      <c r="O510" s="25"/>
    </row>
    <row r="511" spans="14:15" x14ac:dyDescent="0.25">
      <c r="N511" s="25"/>
      <c r="O511" s="25"/>
    </row>
    <row r="512" spans="14:15" x14ac:dyDescent="0.25">
      <c r="N512" s="25"/>
      <c r="O512" s="25"/>
    </row>
    <row r="513" spans="14:15" x14ac:dyDescent="0.25">
      <c r="N513" s="25"/>
      <c r="O513" s="25"/>
    </row>
    <row r="514" spans="14:15" x14ac:dyDescent="0.25">
      <c r="N514" s="25"/>
      <c r="O514" s="25"/>
    </row>
    <row r="515" spans="14:15" x14ac:dyDescent="0.25">
      <c r="N515" s="78"/>
      <c r="O515" s="78"/>
    </row>
    <row r="516" spans="14:15" x14ac:dyDescent="0.25">
      <c r="N516" s="78"/>
      <c r="O516" s="78"/>
    </row>
    <row r="517" spans="14:15" x14ac:dyDescent="0.25">
      <c r="N517" s="78"/>
      <c r="O517" s="78"/>
    </row>
    <row r="518" spans="14:15" x14ac:dyDescent="0.25">
      <c r="N518" s="78"/>
      <c r="O518" s="78"/>
    </row>
    <row r="519" spans="14:15" x14ac:dyDescent="0.25">
      <c r="N519" s="78"/>
      <c r="O519" s="78"/>
    </row>
    <row r="520" spans="14:15" x14ac:dyDescent="0.25">
      <c r="N520" s="78"/>
      <c r="O520" s="78"/>
    </row>
    <row r="521" spans="14:15" x14ac:dyDescent="0.25">
      <c r="N521" s="78"/>
      <c r="O521" s="78"/>
    </row>
    <row r="522" spans="14:15" x14ac:dyDescent="0.25">
      <c r="N522" s="78"/>
      <c r="O522" s="78"/>
    </row>
    <row r="523" spans="14:15" x14ac:dyDescent="0.25">
      <c r="N523" s="78"/>
      <c r="O523" s="78"/>
    </row>
    <row r="524" spans="14:15" x14ac:dyDescent="0.25">
      <c r="N524" s="78"/>
      <c r="O524" s="78"/>
    </row>
    <row r="525" spans="14:15" x14ac:dyDescent="0.25">
      <c r="N525" s="78"/>
      <c r="O525" s="78"/>
    </row>
    <row r="526" spans="14:15" x14ac:dyDescent="0.25">
      <c r="N526" s="78"/>
      <c r="O526" s="78"/>
    </row>
    <row r="527" spans="14:15" x14ac:dyDescent="0.25">
      <c r="N527" s="78"/>
      <c r="O527" s="78"/>
    </row>
    <row r="528" spans="14:15" x14ac:dyDescent="0.25">
      <c r="N528" s="78"/>
      <c r="O528" s="78"/>
    </row>
    <row r="529" spans="14:15" x14ac:dyDescent="0.25">
      <c r="N529" s="78"/>
      <c r="O529" s="78"/>
    </row>
    <row r="530" spans="14:15" x14ac:dyDescent="0.25">
      <c r="N530" s="78"/>
      <c r="O530" s="78"/>
    </row>
    <row r="531" spans="14:15" x14ac:dyDescent="0.25">
      <c r="N531" s="78"/>
      <c r="O531" s="78"/>
    </row>
    <row r="532" spans="14:15" x14ac:dyDescent="0.25">
      <c r="N532" s="78"/>
      <c r="O532" s="78"/>
    </row>
    <row r="533" spans="14:15" x14ac:dyDescent="0.25">
      <c r="N533" s="78"/>
      <c r="O533" s="78"/>
    </row>
    <row r="534" spans="14:15" x14ac:dyDescent="0.25">
      <c r="N534" s="78"/>
      <c r="O534" s="78"/>
    </row>
    <row r="535" spans="14:15" x14ac:dyDescent="0.25">
      <c r="N535" s="78"/>
      <c r="O535" s="78"/>
    </row>
    <row r="536" spans="14:15" x14ac:dyDescent="0.25">
      <c r="N536" s="78"/>
      <c r="O536" s="78"/>
    </row>
    <row r="537" spans="14:15" x14ac:dyDescent="0.25">
      <c r="N537" s="78"/>
      <c r="O537" s="78"/>
    </row>
    <row r="538" spans="14:15" x14ac:dyDescent="0.25">
      <c r="N538" s="78"/>
      <c r="O538" s="78"/>
    </row>
    <row r="539" spans="14:15" x14ac:dyDescent="0.25">
      <c r="N539" s="78"/>
      <c r="O539" s="78"/>
    </row>
    <row r="540" spans="14:15" x14ac:dyDescent="0.25">
      <c r="N540" s="78"/>
      <c r="O540" s="78"/>
    </row>
    <row r="541" spans="14:15" x14ac:dyDescent="0.25">
      <c r="N541" s="78"/>
      <c r="O541" s="78"/>
    </row>
    <row r="542" spans="14:15" x14ac:dyDescent="0.25">
      <c r="N542" s="78"/>
      <c r="O542" s="78"/>
    </row>
    <row r="543" spans="14:15" x14ac:dyDescent="0.25">
      <c r="N543" s="78"/>
      <c r="O543" s="78"/>
    </row>
    <row r="544" spans="14:15" x14ac:dyDescent="0.25">
      <c r="N544" s="78"/>
      <c r="O544" s="78"/>
    </row>
    <row r="545" spans="14:15" x14ac:dyDescent="0.25">
      <c r="N545" s="78"/>
      <c r="O545" s="78"/>
    </row>
    <row r="546" spans="14:15" x14ac:dyDescent="0.25">
      <c r="N546" s="78"/>
      <c r="O546" s="78"/>
    </row>
    <row r="547" spans="14:15" x14ac:dyDescent="0.25">
      <c r="N547" s="78"/>
      <c r="O547" s="78"/>
    </row>
    <row r="548" spans="14:15" x14ac:dyDescent="0.25">
      <c r="N548" s="78"/>
      <c r="O548" s="78"/>
    </row>
    <row r="549" spans="14:15" x14ac:dyDescent="0.25">
      <c r="N549" s="78"/>
      <c r="O549" s="78"/>
    </row>
    <row r="550" spans="14:15" x14ac:dyDescent="0.25">
      <c r="N550" s="78"/>
      <c r="O550" s="78"/>
    </row>
    <row r="551" spans="14:15" x14ac:dyDescent="0.25">
      <c r="N551" s="78"/>
      <c r="O551" s="78"/>
    </row>
    <row r="552" spans="14:15" x14ac:dyDescent="0.25">
      <c r="N552" s="78"/>
      <c r="O552" s="78"/>
    </row>
    <row r="553" spans="14:15" x14ac:dyDescent="0.25">
      <c r="N553" s="78"/>
      <c r="O553" s="78"/>
    </row>
    <row r="554" spans="14:15" x14ac:dyDescent="0.25">
      <c r="N554" s="78"/>
      <c r="O554" s="78"/>
    </row>
    <row r="555" spans="14:15" x14ac:dyDescent="0.25">
      <c r="N555" s="78"/>
      <c r="O555" s="78"/>
    </row>
    <row r="556" spans="14:15" x14ac:dyDescent="0.25">
      <c r="N556" s="78"/>
      <c r="O556" s="78"/>
    </row>
    <row r="557" spans="14:15" x14ac:dyDescent="0.25">
      <c r="N557" s="85"/>
      <c r="O557" s="85"/>
    </row>
    <row r="558" spans="14:15" x14ac:dyDescent="0.25">
      <c r="N558" s="88"/>
      <c r="O558" s="88"/>
    </row>
    <row r="559" spans="14:15" x14ac:dyDescent="0.25">
      <c r="N559" s="78"/>
      <c r="O559" s="78"/>
    </row>
    <row r="560" spans="14:15" x14ac:dyDescent="0.25">
      <c r="N560" s="78"/>
      <c r="O560" s="78"/>
    </row>
    <row r="561" spans="14:15" x14ac:dyDescent="0.25">
      <c r="N561" s="78"/>
      <c r="O561" s="78"/>
    </row>
    <row r="562" spans="14:15" x14ac:dyDescent="0.25">
      <c r="N562" s="78"/>
      <c r="O562" s="78"/>
    </row>
    <row r="563" spans="14:15" x14ac:dyDescent="0.25">
      <c r="N563" s="78"/>
      <c r="O563" s="78"/>
    </row>
    <row r="564" spans="14:15" x14ac:dyDescent="0.25">
      <c r="N564" s="78"/>
      <c r="O564" s="78"/>
    </row>
    <row r="565" spans="14:15" x14ac:dyDescent="0.25">
      <c r="N565" s="78"/>
      <c r="O565" s="78"/>
    </row>
    <row r="566" spans="14:15" x14ac:dyDescent="0.25">
      <c r="N566" s="78"/>
      <c r="O566" s="78"/>
    </row>
    <row r="567" spans="14:15" x14ac:dyDescent="0.25">
      <c r="N567" s="78"/>
      <c r="O567" s="78"/>
    </row>
    <row r="568" spans="14:15" x14ac:dyDescent="0.25">
      <c r="N568" s="78"/>
      <c r="O568" s="78"/>
    </row>
    <row r="569" spans="14:15" x14ac:dyDescent="0.25">
      <c r="N569" s="78"/>
      <c r="O569" s="78"/>
    </row>
    <row r="570" spans="14:15" x14ac:dyDescent="0.25">
      <c r="N570" s="78"/>
      <c r="O570" s="78"/>
    </row>
    <row r="571" spans="14:15" x14ac:dyDescent="0.25">
      <c r="N571" s="78"/>
      <c r="O571" s="78"/>
    </row>
    <row r="572" spans="14:15" x14ac:dyDescent="0.25">
      <c r="N572" s="78"/>
      <c r="O572" s="78"/>
    </row>
    <row r="573" spans="14:15" x14ac:dyDescent="0.25">
      <c r="N573" s="85"/>
      <c r="O573" s="85"/>
    </row>
    <row r="574" spans="14:15" x14ac:dyDescent="0.25">
      <c r="N574" s="85"/>
      <c r="O574" s="85"/>
    </row>
    <row r="575" spans="14:15" x14ac:dyDescent="0.25">
      <c r="N575" s="78"/>
      <c r="O575" s="78"/>
    </row>
    <row r="576" spans="14:15" x14ac:dyDescent="0.25">
      <c r="N576" s="78"/>
      <c r="O576" s="78"/>
    </row>
    <row r="577" spans="14:15" x14ac:dyDescent="0.25">
      <c r="N577" s="78"/>
      <c r="O577" s="78"/>
    </row>
    <row r="578" spans="14:15" x14ac:dyDescent="0.25">
      <c r="N578" s="78"/>
      <c r="O578" s="78"/>
    </row>
    <row r="579" spans="14:15" x14ac:dyDescent="0.25">
      <c r="N579" s="78"/>
      <c r="O579" s="78"/>
    </row>
    <row r="580" spans="14:15" x14ac:dyDescent="0.25">
      <c r="N580" s="78"/>
      <c r="O580" s="78"/>
    </row>
    <row r="581" spans="14:15" x14ac:dyDescent="0.25">
      <c r="N581" s="78"/>
      <c r="O581" s="78"/>
    </row>
    <row r="582" spans="14:15" x14ac:dyDescent="0.25">
      <c r="N582" s="78"/>
      <c r="O582" s="78"/>
    </row>
    <row r="583" spans="14:15" x14ac:dyDescent="0.25">
      <c r="N583" s="78"/>
      <c r="O583" s="78"/>
    </row>
    <row r="584" spans="14:15" x14ac:dyDescent="0.25">
      <c r="N584" s="78"/>
      <c r="O584" s="78"/>
    </row>
    <row r="585" spans="14:15" x14ac:dyDescent="0.25">
      <c r="N585" s="78"/>
      <c r="O585" s="78"/>
    </row>
    <row r="586" spans="14:15" x14ac:dyDescent="0.25">
      <c r="N586" s="78"/>
      <c r="O586" s="78"/>
    </row>
    <row r="587" spans="14:15" x14ac:dyDescent="0.25">
      <c r="N587" s="78"/>
      <c r="O587" s="78"/>
    </row>
    <row r="588" spans="14:15" x14ac:dyDescent="0.25">
      <c r="N588" s="78"/>
      <c r="O588" s="78"/>
    </row>
    <row r="589" spans="14:15" x14ac:dyDescent="0.25">
      <c r="N589" s="78"/>
      <c r="O589" s="78"/>
    </row>
    <row r="590" spans="14:15" x14ac:dyDescent="0.25">
      <c r="N590" s="78"/>
      <c r="O590" s="78"/>
    </row>
    <row r="591" spans="14:15" x14ac:dyDescent="0.25">
      <c r="N591" s="78"/>
      <c r="O591" s="78"/>
    </row>
    <row r="592" spans="14:15" x14ac:dyDescent="0.25">
      <c r="N592" s="78"/>
      <c r="O592" s="78"/>
    </row>
    <row r="593" spans="14:15" x14ac:dyDescent="0.25">
      <c r="N593" s="78"/>
      <c r="O593" s="78"/>
    </row>
    <row r="594" spans="14:15" x14ac:dyDescent="0.25">
      <c r="N594" s="78"/>
      <c r="O594" s="78"/>
    </row>
    <row r="595" spans="14:15" x14ac:dyDescent="0.25">
      <c r="N595" s="88"/>
      <c r="O595" s="88"/>
    </row>
    <row r="596" spans="14:15" x14ac:dyDescent="0.25">
      <c r="N596" s="78"/>
      <c r="O596" s="78"/>
    </row>
    <row r="597" spans="14:15" x14ac:dyDescent="0.25">
      <c r="N597" s="78"/>
      <c r="O597" s="78"/>
    </row>
    <row r="598" spans="14:15" x14ac:dyDescent="0.25">
      <c r="N598" s="78"/>
      <c r="O598" s="78"/>
    </row>
    <row r="599" spans="14:15" x14ac:dyDescent="0.25">
      <c r="N599" s="78"/>
      <c r="O599" s="78"/>
    </row>
    <row r="600" spans="14:15" x14ac:dyDescent="0.25">
      <c r="N600" s="78"/>
      <c r="O600" s="78"/>
    </row>
    <row r="601" spans="14:15" x14ac:dyDescent="0.25">
      <c r="N601" s="78"/>
      <c r="O601" s="78"/>
    </row>
    <row r="602" spans="14:15" x14ac:dyDescent="0.25">
      <c r="N602" s="78"/>
      <c r="O602" s="78"/>
    </row>
    <row r="603" spans="14:15" x14ac:dyDescent="0.25">
      <c r="N603" s="7"/>
      <c r="O603" s="7"/>
    </row>
    <row r="604" spans="14:15" x14ac:dyDescent="0.25">
      <c r="N604" s="78"/>
      <c r="O604" s="78"/>
    </row>
    <row r="605" spans="14:15" x14ac:dyDescent="0.25">
      <c r="N605" s="85"/>
      <c r="O605" s="85"/>
    </row>
    <row r="606" spans="14:15" x14ac:dyDescent="0.25">
      <c r="N606" s="25"/>
      <c r="O606" s="25"/>
    </row>
    <row r="607" spans="14:15" x14ac:dyDescent="0.25">
      <c r="N607" s="85"/>
      <c r="O607" s="85"/>
    </row>
    <row r="608" spans="14:15" x14ac:dyDescent="0.25">
      <c r="N608" s="78"/>
      <c r="O608" s="78"/>
    </row>
    <row r="609" spans="14:15" x14ac:dyDescent="0.25">
      <c r="N609" s="12"/>
      <c r="O609" s="12"/>
    </row>
    <row r="610" spans="14:15" x14ac:dyDescent="0.25">
      <c r="N610" s="7"/>
      <c r="O610" s="7"/>
    </row>
    <row r="611" spans="14:15" x14ac:dyDescent="0.25">
      <c r="N611" s="12"/>
      <c r="O611" s="12"/>
    </row>
    <row r="612" spans="14:15" x14ac:dyDescent="0.25">
      <c r="N612" s="7"/>
      <c r="O612" s="7"/>
    </row>
    <row r="613" spans="14:15" x14ac:dyDescent="0.25">
      <c r="N613" s="7"/>
      <c r="O613" s="7"/>
    </row>
    <row r="614" spans="14:15" x14ac:dyDescent="0.25">
      <c r="N614" s="7"/>
      <c r="O614" s="7"/>
    </row>
    <row r="615" spans="14:15" x14ac:dyDescent="0.25">
      <c r="N615" s="7"/>
      <c r="O615" s="7"/>
    </row>
    <row r="616" spans="14:15" x14ac:dyDescent="0.25">
      <c r="N616" s="7"/>
      <c r="O616" s="7"/>
    </row>
    <row r="617" spans="14:15" x14ac:dyDescent="0.25">
      <c r="N617" s="7"/>
      <c r="O617" s="7"/>
    </row>
    <row r="618" spans="14:15" x14ac:dyDescent="0.25">
      <c r="N618" s="21"/>
      <c r="O618" s="21"/>
    </row>
    <row r="619" spans="14:15" x14ac:dyDescent="0.25">
      <c r="N619" s="21"/>
      <c r="O619" s="21"/>
    </row>
    <row r="620" spans="14:15" x14ac:dyDescent="0.25">
      <c r="N620" s="21"/>
      <c r="O620" s="21"/>
    </row>
    <row r="621" spans="14:15" x14ac:dyDescent="0.25">
      <c r="N621" s="21"/>
      <c r="O621" s="21"/>
    </row>
    <row r="622" spans="14:15" x14ac:dyDescent="0.25">
      <c r="N622" s="21"/>
      <c r="O622" s="21"/>
    </row>
    <row r="623" spans="14:15" x14ac:dyDescent="0.25">
      <c r="N623" s="21"/>
      <c r="O623" s="21"/>
    </row>
    <row r="624" spans="14:15" x14ac:dyDescent="0.25">
      <c r="N624" s="21"/>
      <c r="O624" s="21"/>
    </row>
    <row r="625" spans="14:15" x14ac:dyDescent="0.25">
      <c r="N625" s="7"/>
      <c r="O625" s="7"/>
    </row>
    <row r="626" spans="14:15" x14ac:dyDescent="0.25">
      <c r="N626" s="7"/>
      <c r="O626" s="7"/>
    </row>
    <row r="627" spans="14:15" x14ac:dyDescent="0.25">
      <c r="N627" s="7"/>
      <c r="O627" s="7"/>
    </row>
    <row r="628" spans="14:15" x14ac:dyDescent="0.25">
      <c r="N628" s="7"/>
      <c r="O628" s="7"/>
    </row>
    <row r="629" spans="14:15" x14ac:dyDescent="0.25">
      <c r="N629" s="7"/>
      <c r="O629" s="7"/>
    </row>
    <row r="630" spans="14:15" x14ac:dyDescent="0.25">
      <c r="N630" s="7"/>
      <c r="O630" s="7"/>
    </row>
    <row r="631" spans="14:15" x14ac:dyDescent="0.25">
      <c r="N631" s="7"/>
      <c r="O631" s="7"/>
    </row>
    <row r="632" spans="14:15" x14ac:dyDescent="0.25">
      <c r="N632" s="7"/>
      <c r="O632" s="7"/>
    </row>
    <row r="633" spans="14:15" x14ac:dyDescent="0.25">
      <c r="N633" s="7"/>
      <c r="O633" s="7"/>
    </row>
    <row r="634" spans="14:15" x14ac:dyDescent="0.25">
      <c r="N634" s="7"/>
      <c r="O634" s="7"/>
    </row>
    <row r="636" spans="14:15" x14ac:dyDescent="0.25">
      <c r="N636" s="7"/>
      <c r="O636" s="7"/>
    </row>
    <row r="637" spans="14:15" x14ac:dyDescent="0.25">
      <c r="N637" s="7"/>
      <c r="O637" s="7"/>
    </row>
    <row r="638" spans="14:15" x14ac:dyDescent="0.25">
      <c r="N638" s="7"/>
      <c r="O638" s="7"/>
    </row>
    <row r="639" spans="14:15" x14ac:dyDescent="0.25">
      <c r="N639" s="7"/>
      <c r="O639" s="7"/>
    </row>
    <row r="640" spans="14:15" x14ac:dyDescent="0.25">
      <c r="N640" s="7"/>
      <c r="O640" s="7"/>
    </row>
    <row r="641" spans="14:15" x14ac:dyDescent="0.25">
      <c r="N641" s="7"/>
      <c r="O641" s="7"/>
    </row>
    <row r="642" spans="14:15" x14ac:dyDescent="0.25">
      <c r="N642" s="7"/>
      <c r="O642" s="7"/>
    </row>
    <row r="643" spans="14:15" x14ac:dyDescent="0.25">
      <c r="N643" s="7"/>
      <c r="O643" s="7"/>
    </row>
    <row r="644" spans="14:15" x14ac:dyDescent="0.25">
      <c r="N644" s="7"/>
      <c r="O644" s="7"/>
    </row>
    <row r="645" spans="14:15" x14ac:dyDescent="0.25">
      <c r="N645" s="7"/>
      <c r="O645" s="7"/>
    </row>
    <row r="646" spans="14:15" x14ac:dyDescent="0.25">
      <c r="N646" s="7"/>
      <c r="O646" s="7"/>
    </row>
    <row r="647" spans="14:15" x14ac:dyDescent="0.25">
      <c r="N647" s="7"/>
      <c r="O647" s="7"/>
    </row>
    <row r="648" spans="14:15" x14ac:dyDescent="0.25">
      <c r="N648" s="7"/>
      <c r="O648" s="7"/>
    </row>
    <row r="649" spans="14:15" x14ac:dyDescent="0.25">
      <c r="N649" s="7"/>
      <c r="O649" s="7"/>
    </row>
    <row r="650" spans="14:15" x14ac:dyDescent="0.25">
      <c r="N650" s="7"/>
      <c r="O650" s="7"/>
    </row>
    <row r="651" spans="14:15" x14ac:dyDescent="0.25">
      <c r="N651" s="7"/>
      <c r="O651" s="7"/>
    </row>
    <row r="652" spans="14:15" x14ac:dyDescent="0.25">
      <c r="N652" s="7"/>
      <c r="O652" s="7"/>
    </row>
    <row r="653" spans="14:15" x14ac:dyDescent="0.25">
      <c r="N653" s="7"/>
      <c r="O653" s="7"/>
    </row>
    <row r="654" spans="14:15" x14ac:dyDescent="0.25">
      <c r="N654" s="7"/>
      <c r="O654" s="7"/>
    </row>
    <row r="655" spans="14:15" x14ac:dyDescent="0.25">
      <c r="N655" s="7"/>
      <c r="O655" s="7"/>
    </row>
    <row r="656" spans="14:15" x14ac:dyDescent="0.25">
      <c r="N656" s="7"/>
      <c r="O656" s="7"/>
    </row>
    <row r="657" spans="14:15" x14ac:dyDescent="0.25">
      <c r="N657" s="7"/>
      <c r="O657" s="7"/>
    </row>
    <row r="658" spans="14:15" x14ac:dyDescent="0.25">
      <c r="N658" s="16"/>
      <c r="O658" s="16"/>
    </row>
    <row r="659" spans="14:15" x14ac:dyDescent="0.25">
      <c r="N659" s="16"/>
      <c r="O659" s="16"/>
    </row>
    <row r="660" spans="14:15" x14ac:dyDescent="0.25">
      <c r="N660" s="16"/>
      <c r="O660" s="16"/>
    </row>
    <row r="661" spans="14:15" x14ac:dyDescent="0.25">
      <c r="N661" s="12"/>
      <c r="O661" s="12"/>
    </row>
    <row r="662" spans="14:15" x14ac:dyDescent="0.25">
      <c r="N662" s="12"/>
      <c r="O662" s="12"/>
    </row>
    <row r="663" spans="14:15" x14ac:dyDescent="0.25">
      <c r="N663" s="7"/>
      <c r="O663" s="7"/>
    </row>
    <row r="664" spans="14:15" x14ac:dyDescent="0.25">
      <c r="N664" s="7"/>
      <c r="O664" s="7"/>
    </row>
    <row r="665" spans="14:15" x14ac:dyDescent="0.25">
      <c r="N665" s="7"/>
      <c r="O665" s="7"/>
    </row>
    <row r="666" spans="14:15" x14ac:dyDescent="0.25">
      <c r="N666" s="7"/>
      <c r="O666" s="7"/>
    </row>
    <row r="667" spans="14:15" x14ac:dyDescent="0.25">
      <c r="N667" s="7"/>
      <c r="O667" s="7"/>
    </row>
    <row r="668" spans="14:15" x14ac:dyDescent="0.25">
      <c r="N668" s="7"/>
      <c r="O668" s="7"/>
    </row>
    <row r="669" spans="14:15" x14ac:dyDescent="0.25">
      <c r="N669" s="7"/>
      <c r="O669" s="7"/>
    </row>
    <row r="670" spans="14:15" x14ac:dyDescent="0.25">
      <c r="N670" s="7"/>
      <c r="O670" s="7"/>
    </row>
    <row r="671" spans="14:15" x14ac:dyDescent="0.25">
      <c r="N671" s="7"/>
      <c r="O671" s="7"/>
    </row>
    <row r="672" spans="14:15" x14ac:dyDescent="0.25">
      <c r="N672" s="7"/>
      <c r="O672" s="7"/>
    </row>
    <row r="673" spans="14:15" x14ac:dyDescent="0.25">
      <c r="N673" s="7"/>
      <c r="O673" s="7"/>
    </row>
    <row r="674" spans="14:15" x14ac:dyDescent="0.25">
      <c r="N674" s="7"/>
      <c r="O674" s="7"/>
    </row>
    <row r="675" spans="14:15" x14ac:dyDescent="0.25">
      <c r="N675" s="7"/>
      <c r="O675" s="7"/>
    </row>
    <row r="676" spans="14:15" x14ac:dyDescent="0.25">
      <c r="N676" s="7"/>
      <c r="O676" s="7"/>
    </row>
    <row r="677" spans="14:15" x14ac:dyDescent="0.25">
      <c r="N677" s="7"/>
      <c r="O677" s="7"/>
    </row>
    <row r="678" spans="14:15" x14ac:dyDescent="0.25">
      <c r="N678" s="7"/>
      <c r="O678" s="7"/>
    </row>
    <row r="679" spans="14:15" x14ac:dyDescent="0.25">
      <c r="N679" s="7"/>
      <c r="O679" s="7"/>
    </row>
    <row r="680" spans="14:15" x14ac:dyDescent="0.25">
      <c r="N680" s="7"/>
      <c r="O680" s="7"/>
    </row>
    <row r="681" spans="14:15" x14ac:dyDescent="0.25">
      <c r="N681" s="7"/>
      <c r="O681" s="7"/>
    </row>
    <row r="687" spans="14:15" x14ac:dyDescent="0.25">
      <c r="N687" s="7"/>
      <c r="O687" s="7"/>
    </row>
    <row r="688" spans="14:15" x14ac:dyDescent="0.25">
      <c r="N688" s="46"/>
      <c r="O688" s="46"/>
    </row>
    <row r="689" spans="14:15" x14ac:dyDescent="0.25">
      <c r="N689" s="7"/>
      <c r="O689" s="7"/>
    </row>
    <row r="692" spans="14:15" x14ac:dyDescent="0.25">
      <c r="N692" s="41"/>
      <c r="O692" s="41"/>
    </row>
    <row r="693" spans="14:15" x14ac:dyDescent="0.25">
      <c r="N693" s="41"/>
      <c r="O693" s="41"/>
    </row>
    <row r="694" spans="14:15" x14ac:dyDescent="0.25">
      <c r="N694" s="41"/>
      <c r="O694" s="41"/>
    </row>
    <row r="695" spans="14:15" x14ac:dyDescent="0.25">
      <c r="N695" s="41"/>
      <c r="O695" s="41"/>
    </row>
    <row r="696" spans="14:15" x14ac:dyDescent="0.25">
      <c r="N696" s="41"/>
      <c r="O696" s="41"/>
    </row>
  </sheetData>
  <autoFilter ref="A7:O125"/>
  <mergeCells count="2">
    <mergeCell ref="I6:J6"/>
    <mergeCell ref="K6:L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99"/>
  <sheetViews>
    <sheetView topLeftCell="A67" workbookViewId="0">
      <selection activeCell="E80" sqref="E80"/>
    </sheetView>
  </sheetViews>
  <sheetFormatPr defaultRowHeight="15" x14ac:dyDescent="0.25"/>
  <cols>
    <col min="3" max="3" width="42" customWidth="1"/>
    <col min="4" max="4" width="12.140625" customWidth="1"/>
    <col min="5" max="5" width="43.5703125" customWidth="1"/>
    <col min="7" max="8" width="30.140625" customWidth="1"/>
    <col min="9" max="9" width="17.5703125" customWidth="1"/>
    <col min="11" max="11" width="11.85546875" customWidth="1"/>
    <col min="14" max="15" width="9.140625" style="23"/>
  </cols>
  <sheetData>
    <row r="2" spans="1:15" ht="15.75" x14ac:dyDescent="0.25">
      <c r="A2" s="2" t="s">
        <v>0</v>
      </c>
    </row>
    <row r="4" spans="1:15" ht="23.25" x14ac:dyDescent="0.25">
      <c r="A4" s="3" t="s">
        <v>1</v>
      </c>
    </row>
    <row r="6" spans="1:15" ht="30" x14ac:dyDescent="0.25">
      <c r="A6" s="48" t="s">
        <v>2</v>
      </c>
      <c r="B6" s="48" t="s">
        <v>3</v>
      </c>
      <c r="C6" s="48" t="s">
        <v>4</v>
      </c>
      <c r="D6" s="48" t="s">
        <v>5</v>
      </c>
      <c r="E6" s="48" t="s">
        <v>6</v>
      </c>
      <c r="F6" s="49" t="s">
        <v>7</v>
      </c>
      <c r="G6" s="49" t="s">
        <v>8</v>
      </c>
      <c r="H6" s="49" t="s">
        <v>9</v>
      </c>
      <c r="I6" s="162" t="s">
        <v>1675</v>
      </c>
      <c r="J6" s="162"/>
      <c r="K6" s="162" t="s">
        <v>1686</v>
      </c>
      <c r="L6" s="162"/>
      <c r="M6" s="49" t="s">
        <v>12</v>
      </c>
      <c r="N6" s="126" t="s">
        <v>3</v>
      </c>
      <c r="O6" s="109"/>
    </row>
    <row r="7" spans="1:15" x14ac:dyDescent="0.25">
      <c r="A7" s="48"/>
      <c r="B7" s="48"/>
      <c r="C7" s="48"/>
      <c r="D7" s="48"/>
      <c r="E7" s="48"/>
      <c r="F7" s="49"/>
      <c r="G7" s="49"/>
      <c r="H7" s="49"/>
      <c r="I7" s="49" t="s">
        <v>576</v>
      </c>
      <c r="J7" s="49" t="s">
        <v>577</v>
      </c>
      <c r="K7" s="49" t="s">
        <v>576</v>
      </c>
      <c r="L7" s="49" t="s">
        <v>577</v>
      </c>
      <c r="M7" s="49"/>
      <c r="N7" s="117"/>
      <c r="O7" s="21"/>
    </row>
    <row r="8" spans="1:15" x14ac:dyDescent="0.25">
      <c r="A8" s="7" t="s">
        <v>762</v>
      </c>
      <c r="B8" s="7">
        <v>69185</v>
      </c>
      <c r="C8" s="7" t="s">
        <v>763</v>
      </c>
      <c r="D8" s="7" t="s">
        <v>15</v>
      </c>
      <c r="E8" s="7" t="str">
        <f>VLOOKUP(B8,'[1]Jan 14th'!$B:$C,2,FALSE)</f>
        <v>3 Rounds of 18 Holes at the Barbados Golf Club</v>
      </c>
      <c r="F8" s="8" t="s">
        <v>16</v>
      </c>
      <c r="G8" s="52" t="s">
        <v>580</v>
      </c>
      <c r="H8" s="8" t="s">
        <v>764</v>
      </c>
      <c r="I8" s="53">
        <v>168</v>
      </c>
      <c r="J8" s="53"/>
      <c r="K8" s="123">
        <f>I8*2</f>
        <v>336</v>
      </c>
      <c r="L8" s="123">
        <f>J8*2</f>
        <v>0</v>
      </c>
      <c r="M8" t="s">
        <v>765</v>
      </c>
      <c r="N8" s="21">
        <f>VLOOKUP(C8,'[1]Jan 14th'!$C:$D,2,FALSE)</f>
        <v>69185</v>
      </c>
      <c r="O8" s="21">
        <f>B8-N8</f>
        <v>0</v>
      </c>
    </row>
    <row r="9" spans="1:15" x14ac:dyDescent="0.25">
      <c r="A9" s="7" t="s">
        <v>766</v>
      </c>
      <c r="B9" s="7">
        <v>70716</v>
      </c>
      <c r="C9" s="7" t="s">
        <v>767</v>
      </c>
      <c r="D9" s="7" t="s">
        <v>15</v>
      </c>
      <c r="E9" s="7" t="str">
        <f>VLOOKUP(B9,'[1]Jan 14th'!$B:$C,2,FALSE)</f>
        <v>4x4 Best of Barbados Jeep Experience</v>
      </c>
      <c r="F9" s="8" t="s">
        <v>16</v>
      </c>
      <c r="G9" s="52" t="s">
        <v>580</v>
      </c>
      <c r="H9" s="8" t="s">
        <v>768</v>
      </c>
      <c r="I9" s="53">
        <v>71.25</v>
      </c>
      <c r="J9" s="53">
        <v>46.87</v>
      </c>
      <c r="K9" s="123">
        <f t="shared" ref="K9:K72" si="0">I9*2</f>
        <v>142.5</v>
      </c>
      <c r="L9" s="123">
        <f t="shared" ref="L9:L72" si="1">J9*2</f>
        <v>93.74</v>
      </c>
      <c r="M9" t="s">
        <v>765</v>
      </c>
      <c r="N9" s="21">
        <f>VLOOKUP(C9,'[1]Jan 14th'!$C:$D,2,FALSE)</f>
        <v>70716</v>
      </c>
      <c r="O9" s="21">
        <f t="shared" ref="O9:O68" si="2">B9-N9</f>
        <v>0</v>
      </c>
    </row>
    <row r="10" spans="1:15" x14ac:dyDescent="0.25">
      <c r="A10" s="7" t="s">
        <v>769</v>
      </c>
      <c r="B10" s="7">
        <v>69276</v>
      </c>
      <c r="C10" s="7" t="s">
        <v>770</v>
      </c>
      <c r="D10" s="7" t="s">
        <v>15</v>
      </c>
      <c r="E10" s="7" t="str">
        <f>VLOOKUP(B10,'[1]Jan 14th'!$B:$C,2,FALSE)</f>
        <v>7 Days of Unlimited Golf at the Barbados Golf Club</v>
      </c>
      <c r="F10" s="8" t="s">
        <v>16</v>
      </c>
      <c r="G10" s="8" t="s">
        <v>580</v>
      </c>
      <c r="H10" s="8" t="s">
        <v>764</v>
      </c>
      <c r="I10" s="53">
        <v>355</v>
      </c>
      <c r="J10" s="53">
        <v>0</v>
      </c>
      <c r="K10" s="123">
        <f t="shared" si="0"/>
        <v>710</v>
      </c>
      <c r="L10" s="123">
        <f t="shared" si="1"/>
        <v>0</v>
      </c>
      <c r="M10" t="s">
        <v>765</v>
      </c>
      <c r="N10" s="21">
        <f>VLOOKUP(C10,'[1]Jan 14th'!$C:$D,2,FALSE)</f>
        <v>69276</v>
      </c>
      <c r="O10" s="21">
        <f t="shared" si="2"/>
        <v>0</v>
      </c>
    </row>
    <row r="11" spans="1:15" x14ac:dyDescent="0.25">
      <c r="A11" s="7" t="s">
        <v>771</v>
      </c>
      <c r="B11" s="7">
        <v>71174</v>
      </c>
      <c r="C11" s="7" t="s">
        <v>772</v>
      </c>
      <c r="D11" s="7" t="s">
        <v>356</v>
      </c>
      <c r="E11" s="7" t="str">
        <f>VLOOKUP(B11,'[1]Jan 14th'!$B:$C,2,FALSE)</f>
        <v>Arrival Private Car Transfers from BGI to Sandals Barbados (1-2 pax)</v>
      </c>
      <c r="F11" s="8" t="s">
        <v>16</v>
      </c>
      <c r="G11" s="8" t="s">
        <v>580</v>
      </c>
      <c r="H11" s="8" t="s">
        <v>773</v>
      </c>
      <c r="I11" s="53">
        <v>29</v>
      </c>
      <c r="J11" s="53"/>
      <c r="K11" s="123">
        <f t="shared" si="0"/>
        <v>58</v>
      </c>
      <c r="L11" s="123">
        <f t="shared" si="1"/>
        <v>0</v>
      </c>
      <c r="M11" t="s">
        <v>765</v>
      </c>
      <c r="N11" s="21">
        <f>VLOOKUP(C11,'[1]Jan 14th'!$C:$D,2,FALSE)</f>
        <v>71174</v>
      </c>
      <c r="O11" s="21">
        <f t="shared" si="2"/>
        <v>0</v>
      </c>
    </row>
    <row r="12" spans="1:15" x14ac:dyDescent="0.25">
      <c r="A12" s="7" t="s">
        <v>774</v>
      </c>
      <c r="B12" s="7">
        <v>84263</v>
      </c>
      <c r="C12" s="7" t="s">
        <v>775</v>
      </c>
      <c r="D12" s="7" t="s">
        <v>15</v>
      </c>
      <c r="E12" s="7" t="str">
        <f>VLOOKUP(B12,'[1]Jan 14th'!$B:$C,2,FALSE)</f>
        <v>Bajan Night Life Beach Show</v>
      </c>
      <c r="F12" s="8" t="s">
        <v>16</v>
      </c>
      <c r="G12" s="8" t="s">
        <v>580</v>
      </c>
      <c r="H12" s="8" t="s">
        <v>776</v>
      </c>
      <c r="I12" s="53">
        <v>41.62</v>
      </c>
      <c r="J12" s="53"/>
      <c r="K12" s="123">
        <f t="shared" si="0"/>
        <v>83.24</v>
      </c>
      <c r="L12" s="123">
        <f t="shared" si="1"/>
        <v>0</v>
      </c>
      <c r="M12" t="s">
        <v>765</v>
      </c>
      <c r="N12" s="21">
        <f>VLOOKUP(C12,'[1]Jan 14th'!$C:$D,2,FALSE)</f>
        <v>84263</v>
      </c>
      <c r="O12" s="21">
        <f t="shared" si="2"/>
        <v>0</v>
      </c>
    </row>
    <row r="13" spans="1:15" x14ac:dyDescent="0.25">
      <c r="A13" s="7" t="s">
        <v>777</v>
      </c>
      <c r="B13" s="7">
        <v>74324</v>
      </c>
      <c r="C13" s="7" t="s">
        <v>778</v>
      </c>
      <c r="D13" s="7" t="s">
        <v>15</v>
      </c>
      <c r="E13" s="7" t="str">
        <f>VLOOKUP(B13,'[1]Jan 14th'!$B:$C,2,FALSE)</f>
        <v>Beginner Snorkeling and Scuba Diving Experience</v>
      </c>
      <c r="F13" s="8" t="s">
        <v>600</v>
      </c>
      <c r="G13" s="8" t="s">
        <v>580</v>
      </c>
      <c r="H13" s="8" t="s">
        <v>779</v>
      </c>
      <c r="I13" s="53">
        <v>60.47</v>
      </c>
      <c r="J13" s="53"/>
      <c r="K13" s="123">
        <f t="shared" si="0"/>
        <v>120.94</v>
      </c>
      <c r="L13" s="123">
        <f t="shared" si="1"/>
        <v>0</v>
      </c>
      <c r="M13" t="s">
        <v>765</v>
      </c>
      <c r="N13" s="21">
        <f>VLOOKUP(C13,'[1]Jan 14th'!$C:$D,2,FALSE)</f>
        <v>74324</v>
      </c>
      <c r="O13" s="21">
        <f t="shared" si="2"/>
        <v>0</v>
      </c>
    </row>
    <row r="14" spans="1:15" x14ac:dyDescent="0.25">
      <c r="A14" s="7" t="s">
        <v>777</v>
      </c>
      <c r="B14" s="7">
        <v>74324</v>
      </c>
      <c r="C14" s="7" t="s">
        <v>778</v>
      </c>
      <c r="D14" s="7" t="s">
        <v>15</v>
      </c>
      <c r="E14" s="7" t="str">
        <f>VLOOKUP(B14,'[1]Jan 14th'!$B:$C,2,FALSE)</f>
        <v>Beginner Snorkeling and Scuba Diving Experience</v>
      </c>
      <c r="F14" s="8" t="s">
        <v>600</v>
      </c>
      <c r="G14" s="8" t="s">
        <v>602</v>
      </c>
      <c r="H14" s="8" t="s">
        <v>780</v>
      </c>
      <c r="I14" s="53">
        <v>10</v>
      </c>
      <c r="J14" s="53"/>
      <c r="K14" s="123">
        <f t="shared" si="0"/>
        <v>20</v>
      </c>
      <c r="L14" s="123">
        <f t="shared" si="1"/>
        <v>0</v>
      </c>
      <c r="M14" t="s">
        <v>765</v>
      </c>
      <c r="N14" s="21">
        <f>VLOOKUP(C14,'[1]Jan 14th'!$C:$D,2,FALSE)</f>
        <v>74324</v>
      </c>
      <c r="O14" s="21">
        <f t="shared" si="2"/>
        <v>0</v>
      </c>
    </row>
    <row r="15" spans="1:15" x14ac:dyDescent="0.25">
      <c r="A15" s="7" t="s">
        <v>781</v>
      </c>
      <c r="B15" s="7">
        <v>69285</v>
      </c>
      <c r="C15" s="7" t="s">
        <v>782</v>
      </c>
      <c r="D15" s="7" t="s">
        <v>15</v>
      </c>
      <c r="E15" s="7" t="str">
        <f>VLOOKUP(B15,'[1]Jan 14th'!$B:$C,2,FALSE)</f>
        <v>Best-of-Barbados Historical Highlights and Shopping Tour</v>
      </c>
      <c r="F15" s="8" t="s">
        <v>16</v>
      </c>
      <c r="G15" s="8" t="s">
        <v>580</v>
      </c>
      <c r="H15" s="8" t="s">
        <v>783</v>
      </c>
      <c r="I15" s="53">
        <v>30</v>
      </c>
      <c r="J15" s="53"/>
      <c r="K15" s="123">
        <f t="shared" si="0"/>
        <v>60</v>
      </c>
      <c r="L15" s="123">
        <f t="shared" si="1"/>
        <v>0</v>
      </c>
      <c r="M15" t="s">
        <v>765</v>
      </c>
      <c r="N15" s="21">
        <f>VLOOKUP(C15,'[1]Jan 14th'!$C:$D,2,FALSE)</f>
        <v>69285</v>
      </c>
      <c r="O15" s="21">
        <f t="shared" si="2"/>
        <v>0</v>
      </c>
    </row>
    <row r="16" spans="1:15" s="23" customFormat="1" x14ac:dyDescent="0.25">
      <c r="A16" s="21" t="s">
        <v>784</v>
      </c>
      <c r="B16" s="21">
        <v>74568</v>
      </c>
      <c r="C16" s="21" t="s">
        <v>1676</v>
      </c>
      <c r="D16" s="21" t="s">
        <v>15</v>
      </c>
      <c r="E16" s="21" t="str">
        <f>VLOOKUP(B16,'[1]Jan 14th'!$B:$C,2,FALSE)</f>
        <v>Best-of-Barbados Sightseeing Tour</v>
      </c>
      <c r="F16" s="22" t="s">
        <v>16</v>
      </c>
      <c r="G16" s="22" t="s">
        <v>580</v>
      </c>
      <c r="H16" s="124" t="s">
        <v>785</v>
      </c>
      <c r="I16" s="125">
        <v>52.5</v>
      </c>
      <c r="J16" s="125"/>
      <c r="K16" s="123">
        <f t="shared" si="0"/>
        <v>105</v>
      </c>
      <c r="L16" s="123">
        <f t="shared" si="1"/>
        <v>0</v>
      </c>
      <c r="M16" s="23" t="s">
        <v>765</v>
      </c>
      <c r="N16" s="21">
        <f>VLOOKUP(C16,'[1]Jan 14th'!$C:$D,2,FALSE)</f>
        <v>74568</v>
      </c>
      <c r="O16" s="21">
        <f t="shared" si="2"/>
        <v>0</v>
      </c>
    </row>
    <row r="17" spans="1:15" x14ac:dyDescent="0.25">
      <c r="A17" s="7" t="s">
        <v>790</v>
      </c>
      <c r="B17" s="7">
        <v>70721</v>
      </c>
      <c r="C17" s="7" t="s">
        <v>791</v>
      </c>
      <c r="D17" s="7" t="s">
        <v>15</v>
      </c>
      <c r="E17" s="7" t="str">
        <f>VLOOKUP(B17,'[1]Jan 14th'!$B:$C,2,FALSE)</f>
        <v>Bridgetown VIP Shopping Tour</v>
      </c>
      <c r="F17" s="8" t="s">
        <v>16</v>
      </c>
      <c r="G17" s="52" t="s">
        <v>580</v>
      </c>
      <c r="H17" s="8" t="s">
        <v>792</v>
      </c>
      <c r="I17" s="53"/>
      <c r="J17" s="53"/>
      <c r="K17" s="123">
        <f t="shared" si="0"/>
        <v>0</v>
      </c>
      <c r="L17" s="123">
        <f t="shared" si="1"/>
        <v>0</v>
      </c>
      <c r="M17" t="s">
        <v>765</v>
      </c>
      <c r="N17" s="21">
        <f>VLOOKUP(C17,'[1]Jan 14th'!$C:$D,2,FALSE)</f>
        <v>70721</v>
      </c>
      <c r="O17" s="21">
        <f t="shared" si="2"/>
        <v>0</v>
      </c>
    </row>
    <row r="18" spans="1:15" x14ac:dyDescent="0.25">
      <c r="A18" s="7" t="s">
        <v>793</v>
      </c>
      <c r="B18" s="7">
        <v>69281</v>
      </c>
      <c r="C18" s="7" t="s">
        <v>794</v>
      </c>
      <c r="D18" s="7" t="s">
        <v>15</v>
      </c>
      <c r="E18" s="7" t="str">
        <f>VLOOKUP(B18,'[1]Jan 14th'!$B:$C,2,FALSE)</f>
        <v>Buccaneer Pirate Cruise, Snorkel and Dining Experience at Carlisle Bay</v>
      </c>
      <c r="F18" s="8" t="s">
        <v>16</v>
      </c>
      <c r="G18" s="52" t="s">
        <v>580</v>
      </c>
      <c r="H18" s="8" t="s">
        <v>783</v>
      </c>
      <c r="I18" s="53">
        <v>67</v>
      </c>
      <c r="J18" s="53">
        <v>34.5</v>
      </c>
      <c r="K18" s="123">
        <f t="shared" si="0"/>
        <v>134</v>
      </c>
      <c r="L18" s="123">
        <f t="shared" si="1"/>
        <v>69</v>
      </c>
      <c r="M18" t="s">
        <v>765</v>
      </c>
      <c r="N18" s="21">
        <f>VLOOKUP(C18,'[1]Jan 14th'!$C:$D,2,FALSE)</f>
        <v>69281</v>
      </c>
      <c r="O18" s="21">
        <f t="shared" si="2"/>
        <v>0</v>
      </c>
    </row>
    <row r="19" spans="1:15" x14ac:dyDescent="0.25">
      <c r="A19" s="7" t="s">
        <v>795</v>
      </c>
      <c r="B19" s="7">
        <v>69543</v>
      </c>
      <c r="C19" s="7" t="s">
        <v>796</v>
      </c>
      <c r="D19" s="7" t="s">
        <v>15</v>
      </c>
      <c r="E19" s="7" t="str">
        <f>VLOOKUP(B19,'[1]Jan 14th'!$B:$C,2,FALSE)</f>
        <v>Catamaran and Snorkeling Cruise At Carlisle Bay</v>
      </c>
      <c r="F19" s="8" t="s">
        <v>16</v>
      </c>
      <c r="G19" s="52" t="s">
        <v>580</v>
      </c>
      <c r="H19" s="8" t="s">
        <v>797</v>
      </c>
      <c r="I19" s="53">
        <v>64.12</v>
      </c>
      <c r="J19" s="53">
        <v>32.56</v>
      </c>
      <c r="K19" s="123">
        <f t="shared" si="0"/>
        <v>128.24</v>
      </c>
      <c r="L19" s="123">
        <f t="shared" si="1"/>
        <v>65.12</v>
      </c>
      <c r="M19" t="s">
        <v>765</v>
      </c>
      <c r="N19" s="21">
        <f>VLOOKUP(C19,'[1]Jan 14th'!$C:$D,2,FALSE)</f>
        <v>69543</v>
      </c>
      <c r="O19" s="21">
        <f t="shared" si="2"/>
        <v>0</v>
      </c>
    </row>
    <row r="20" spans="1:15" x14ac:dyDescent="0.25">
      <c r="A20" s="7" t="s">
        <v>798</v>
      </c>
      <c r="B20" s="7">
        <v>70752</v>
      </c>
      <c r="C20" s="7" t="s">
        <v>799</v>
      </c>
      <c r="D20" s="7" t="s">
        <v>15</v>
      </c>
      <c r="E20" s="7" t="str">
        <f>VLOOKUP(B20,'[1]Jan 14th'!$B:$C,2,FALSE)</f>
        <v>Deep Sea Fishing and Shipwrek Snorkeling Experience</v>
      </c>
      <c r="F20" s="8" t="s">
        <v>16</v>
      </c>
      <c r="G20" s="52" t="s">
        <v>580</v>
      </c>
      <c r="H20" s="8" t="s">
        <v>800</v>
      </c>
      <c r="I20" s="53">
        <v>534.88</v>
      </c>
      <c r="J20" s="53"/>
      <c r="K20" s="123">
        <f t="shared" si="0"/>
        <v>1069.76</v>
      </c>
      <c r="L20" s="123">
        <f t="shared" si="1"/>
        <v>0</v>
      </c>
      <c r="M20" t="s">
        <v>765</v>
      </c>
      <c r="N20" s="21">
        <f>VLOOKUP(C20,'[1]Jan 14th'!$C:$D,2,FALSE)</f>
        <v>70752</v>
      </c>
      <c r="O20" s="21">
        <f t="shared" si="2"/>
        <v>0</v>
      </c>
    </row>
    <row r="21" spans="1:15" x14ac:dyDescent="0.25">
      <c r="A21" s="7" t="s">
        <v>801</v>
      </c>
      <c r="B21" s="7">
        <v>71187</v>
      </c>
      <c r="C21" s="7" t="s">
        <v>802</v>
      </c>
      <c r="D21" s="7" t="s">
        <v>356</v>
      </c>
      <c r="E21" s="7" t="str">
        <f>VLOOKUP(B21,'[1]Jan 14th'!$B:$C,2,FALSE)</f>
        <v>Departure Private Car Transfers from Sandals Barbados to BGI</v>
      </c>
      <c r="F21" s="8" t="s">
        <v>16</v>
      </c>
      <c r="G21" s="52" t="s">
        <v>580</v>
      </c>
      <c r="H21" s="8" t="s">
        <v>773</v>
      </c>
      <c r="I21" s="53">
        <v>25</v>
      </c>
      <c r="J21" s="53"/>
      <c r="K21" s="123">
        <f t="shared" si="0"/>
        <v>50</v>
      </c>
      <c r="L21" s="123">
        <f t="shared" si="1"/>
        <v>0</v>
      </c>
      <c r="M21" t="s">
        <v>765</v>
      </c>
      <c r="N21" s="21">
        <f>VLOOKUP(C21,'[1]Jan 14th'!$C:$D,2,FALSE)</f>
        <v>71187</v>
      </c>
      <c r="O21" s="21">
        <f t="shared" si="2"/>
        <v>0</v>
      </c>
    </row>
    <row r="22" spans="1:15" x14ac:dyDescent="0.25">
      <c r="A22" s="7" t="s">
        <v>803</v>
      </c>
      <c r="B22" s="7">
        <v>70705</v>
      </c>
      <c r="C22" s="7" t="s">
        <v>804</v>
      </c>
      <c r="D22" s="7" t="s">
        <v>15</v>
      </c>
      <c r="E22" s="7" t="str">
        <f>VLOOKUP(B22,'[1]Jan 14th'!$B:$C,2,FALSE)</f>
        <v>Discover Barbados 4x4 Jeep Highlight</v>
      </c>
      <c r="F22" s="8" t="s">
        <v>16</v>
      </c>
      <c r="G22" s="52" t="s">
        <v>580</v>
      </c>
      <c r="H22" s="8" t="s">
        <v>768</v>
      </c>
      <c r="I22" s="53">
        <v>40</v>
      </c>
      <c r="J22" s="53">
        <v>30</v>
      </c>
      <c r="K22" s="123">
        <f t="shared" si="0"/>
        <v>80</v>
      </c>
      <c r="L22" s="123">
        <f t="shared" si="1"/>
        <v>60</v>
      </c>
      <c r="M22" t="s">
        <v>765</v>
      </c>
      <c r="N22" s="21">
        <f>VLOOKUP(C22,'[1]Jan 14th'!$C:$D,2,FALSE)</f>
        <v>70705</v>
      </c>
      <c r="O22" s="21">
        <f t="shared" si="2"/>
        <v>0</v>
      </c>
    </row>
    <row r="23" spans="1:15" x14ac:dyDescent="0.25">
      <c r="A23" s="7" t="s">
        <v>805</v>
      </c>
      <c r="B23" s="7">
        <v>73392</v>
      </c>
      <c r="C23" s="7" t="s">
        <v>806</v>
      </c>
      <c r="D23" s="7" t="s">
        <v>15</v>
      </c>
      <c r="E23" s="7" t="str">
        <f>VLOOKUP(B23,'[1]Jan 14th'!$B:$C,2,FALSE)</f>
        <v>Garrison Historical Sightseeing Tour</v>
      </c>
      <c r="F23" s="8" t="s">
        <v>16</v>
      </c>
      <c r="G23" s="52" t="s">
        <v>580</v>
      </c>
      <c r="H23" s="8" t="s">
        <v>807</v>
      </c>
      <c r="I23" s="53">
        <v>41.25</v>
      </c>
      <c r="J23" s="53">
        <v>30</v>
      </c>
      <c r="K23" s="123">
        <f t="shared" si="0"/>
        <v>82.5</v>
      </c>
      <c r="L23" s="123">
        <f t="shared" si="1"/>
        <v>60</v>
      </c>
      <c r="M23" t="s">
        <v>765</v>
      </c>
      <c r="N23" s="21">
        <f>VLOOKUP(C23,'[1]Jan 14th'!$C:$D,2,FALSE)</f>
        <v>73392</v>
      </c>
      <c r="O23" s="21">
        <f t="shared" si="2"/>
        <v>0</v>
      </c>
    </row>
    <row r="24" spans="1:15" x14ac:dyDescent="0.25">
      <c r="A24" s="7" t="s">
        <v>808</v>
      </c>
      <c r="B24" s="7">
        <v>69959</v>
      </c>
      <c r="C24" s="7" t="s">
        <v>809</v>
      </c>
      <c r="D24" s="7" t="s">
        <v>15</v>
      </c>
      <c r="E24" s="7" t="str">
        <f>VLOOKUP(B24,'[1]Jan 14th'!$B:$C,2,FALSE)</f>
        <v>Glass Bottom Boat Excursion</v>
      </c>
      <c r="F24" s="8"/>
      <c r="G24" s="8"/>
      <c r="H24" s="8" t="s">
        <v>810</v>
      </c>
      <c r="I24" s="53">
        <v>25</v>
      </c>
      <c r="J24" s="53">
        <v>15</v>
      </c>
      <c r="K24" s="123">
        <f t="shared" si="0"/>
        <v>50</v>
      </c>
      <c r="L24" s="123">
        <f t="shared" si="1"/>
        <v>30</v>
      </c>
      <c r="M24" t="s">
        <v>765</v>
      </c>
      <c r="N24" s="21">
        <f>VLOOKUP(C24,'[1]Jan 14th'!$C:$D,2,FALSE)</f>
        <v>69959</v>
      </c>
      <c r="O24" s="21">
        <f t="shared" si="2"/>
        <v>0</v>
      </c>
    </row>
    <row r="25" spans="1:15" x14ac:dyDescent="0.25">
      <c r="A25" s="7" t="s">
        <v>811</v>
      </c>
      <c r="B25" s="7">
        <v>69619</v>
      </c>
      <c r="C25" s="7" t="s">
        <v>812</v>
      </c>
      <c r="D25" s="7" t="s">
        <v>15</v>
      </c>
      <c r="E25" s="7" t="str">
        <f>VLOOKUP(B25,'[1]Jan 14th'!$B:$C,2,FALSE)</f>
        <v>Half Day Deep Sea Fishing Barbados</v>
      </c>
      <c r="F25" s="8" t="s">
        <v>16</v>
      </c>
      <c r="G25" s="52" t="s">
        <v>580</v>
      </c>
      <c r="H25" s="8" t="s">
        <v>800</v>
      </c>
      <c r="I25" s="53">
        <v>116.28</v>
      </c>
      <c r="J25" s="53"/>
      <c r="K25" s="123">
        <f t="shared" si="0"/>
        <v>232.56</v>
      </c>
      <c r="L25" s="123">
        <f t="shared" si="1"/>
        <v>0</v>
      </c>
      <c r="M25" t="s">
        <v>765</v>
      </c>
      <c r="N25" s="21">
        <f>VLOOKUP(C25,'[1]Jan 14th'!$C:$D,2,FALSE)</f>
        <v>69619</v>
      </c>
      <c r="O25" s="21">
        <f t="shared" si="2"/>
        <v>0</v>
      </c>
    </row>
    <row r="26" spans="1:15" x14ac:dyDescent="0.25">
      <c r="A26" s="7" t="s">
        <v>813</v>
      </c>
      <c r="B26" s="7">
        <v>69166</v>
      </c>
      <c r="C26" s="7" t="s">
        <v>814</v>
      </c>
      <c r="D26" s="7" t="s">
        <v>15</v>
      </c>
      <c r="E26" s="7" t="str">
        <f>VLOOKUP(B26,'[1]Jan 14th'!$B:$C,2,FALSE)</f>
        <v>Harbour Lights Night Out</v>
      </c>
      <c r="F26" s="8" t="s">
        <v>16</v>
      </c>
      <c r="G26" s="52" t="s">
        <v>580</v>
      </c>
      <c r="H26" s="8" t="s">
        <v>776</v>
      </c>
      <c r="I26" s="53">
        <v>27.91</v>
      </c>
      <c r="J26" s="53"/>
      <c r="K26" s="123">
        <f t="shared" si="0"/>
        <v>55.82</v>
      </c>
      <c r="L26" s="123">
        <f t="shared" si="1"/>
        <v>0</v>
      </c>
      <c r="M26" t="s">
        <v>765</v>
      </c>
      <c r="N26" s="21">
        <f>VLOOKUP(C26,'[1]Jan 14th'!$C:$D,2,FALSE)</f>
        <v>69166</v>
      </c>
      <c r="O26" s="21">
        <f t="shared" si="2"/>
        <v>0</v>
      </c>
    </row>
    <row r="27" spans="1:15" x14ac:dyDescent="0.25">
      <c r="A27" s="7" t="s">
        <v>815</v>
      </c>
      <c r="B27" s="7">
        <v>69571</v>
      </c>
      <c r="C27" s="7" t="s">
        <v>816</v>
      </c>
      <c r="D27" s="7" t="s">
        <v>15</v>
      </c>
      <c r="E27" s="7" t="str">
        <f>VLOOKUP(B27,'[1]Jan 14th'!$B:$C,2,FALSE)</f>
        <v>Harrison's Cave Expedition</v>
      </c>
      <c r="F27" s="8" t="s">
        <v>16</v>
      </c>
      <c r="G27" s="52" t="s">
        <v>580</v>
      </c>
      <c r="H27" s="8" t="s">
        <v>773</v>
      </c>
      <c r="I27" s="53">
        <v>55</v>
      </c>
      <c r="J27" s="53">
        <v>55</v>
      </c>
      <c r="K27" s="123">
        <f t="shared" si="0"/>
        <v>110</v>
      </c>
      <c r="L27" s="123">
        <f t="shared" si="1"/>
        <v>110</v>
      </c>
      <c r="M27" t="s">
        <v>765</v>
      </c>
      <c r="N27" s="21">
        <f>VLOOKUP(C27,'[1]Jan 14th'!$C:$D,2,FALSE)</f>
        <v>69571</v>
      </c>
      <c r="O27" s="21">
        <f t="shared" si="2"/>
        <v>0</v>
      </c>
    </row>
    <row r="28" spans="1:15" x14ac:dyDescent="0.25">
      <c r="A28" s="7" t="s">
        <v>817</v>
      </c>
      <c r="B28" s="7">
        <v>74332</v>
      </c>
      <c r="C28" s="7" t="s">
        <v>818</v>
      </c>
      <c r="D28" s="7" t="s">
        <v>15</v>
      </c>
      <c r="E28" s="7" t="str">
        <f>VLOOKUP(B28,'[1]Jan 14th'!$B:$C,2,FALSE)</f>
        <v>Historical Abbey &amp; Garden Tour</v>
      </c>
      <c r="F28" s="8" t="s">
        <v>16</v>
      </c>
      <c r="G28" s="8" t="s">
        <v>580</v>
      </c>
      <c r="H28" s="8" t="s">
        <v>773</v>
      </c>
      <c r="I28" s="53">
        <v>45</v>
      </c>
      <c r="J28" s="53">
        <v>22.5</v>
      </c>
      <c r="K28" s="123">
        <f t="shared" si="0"/>
        <v>90</v>
      </c>
      <c r="L28" s="123">
        <f t="shared" si="1"/>
        <v>45</v>
      </c>
      <c r="M28" t="s">
        <v>765</v>
      </c>
      <c r="N28" s="21">
        <f>VLOOKUP(C28,'[1]Jan 14th'!$C:$D,2,FALSE)</f>
        <v>74332</v>
      </c>
      <c r="O28" s="21">
        <f t="shared" si="2"/>
        <v>0</v>
      </c>
    </row>
    <row r="29" spans="1:15" x14ac:dyDescent="0.25">
      <c r="A29" s="7" t="s">
        <v>817</v>
      </c>
      <c r="B29" s="7">
        <v>74326</v>
      </c>
      <c r="C29" s="7" t="s">
        <v>1607</v>
      </c>
      <c r="D29" s="7" t="s">
        <v>15</v>
      </c>
      <c r="E29" s="7" t="str">
        <f>VLOOKUP(B29,'[1]Jan 14th'!$B:$C,2,FALSE)</f>
        <v>Historical Abbey &amp; Garden Tour (2pax)</v>
      </c>
      <c r="F29" s="8" t="s">
        <v>16</v>
      </c>
      <c r="G29" s="8" t="s">
        <v>580</v>
      </c>
      <c r="H29" s="8" t="s">
        <v>773</v>
      </c>
      <c r="I29" s="53">
        <v>67.5</v>
      </c>
      <c r="J29" s="53">
        <v>33.5</v>
      </c>
      <c r="K29" s="123">
        <f t="shared" si="0"/>
        <v>135</v>
      </c>
      <c r="L29" s="123">
        <f t="shared" si="1"/>
        <v>67</v>
      </c>
      <c r="M29" t="s">
        <v>765</v>
      </c>
      <c r="N29" s="21">
        <f>VLOOKUP(C29,'[1]Jan 14th'!$C:$D,2,FALSE)</f>
        <v>74326</v>
      </c>
      <c r="O29" s="21">
        <f t="shared" si="2"/>
        <v>0</v>
      </c>
    </row>
    <row r="30" spans="1:15" x14ac:dyDescent="0.25">
      <c r="A30" s="7" t="s">
        <v>819</v>
      </c>
      <c r="B30" s="7">
        <v>74570</v>
      </c>
      <c r="C30" s="7" t="s">
        <v>820</v>
      </c>
      <c r="D30" s="7" t="s">
        <v>15</v>
      </c>
      <c r="E30" s="7" t="str">
        <f>VLOOKUP(B30,'[1]Jan 14th'!$B:$C,2,FALSE)</f>
        <v>Historical Dinner with George Washington</v>
      </c>
      <c r="F30" s="8" t="s">
        <v>16</v>
      </c>
      <c r="G30" s="8" t="s">
        <v>580</v>
      </c>
      <c r="H30" s="8" t="s">
        <v>807</v>
      </c>
      <c r="I30" s="53">
        <v>99</v>
      </c>
      <c r="J30" s="53"/>
      <c r="K30" s="123">
        <f t="shared" si="0"/>
        <v>198</v>
      </c>
      <c r="L30" s="123">
        <f t="shared" si="1"/>
        <v>0</v>
      </c>
      <c r="M30" t="s">
        <v>765</v>
      </c>
      <c r="N30" s="21">
        <f>VLOOKUP(C30,'[1]Jan 14th'!$C:$D,2,FALSE)</f>
        <v>74570</v>
      </c>
      <c r="O30" s="21">
        <f t="shared" si="2"/>
        <v>0</v>
      </c>
    </row>
    <row r="31" spans="1:15" x14ac:dyDescent="0.25">
      <c r="A31" s="7" t="s">
        <v>821</v>
      </c>
      <c r="B31" s="7">
        <v>74567</v>
      </c>
      <c r="C31" s="7" t="s">
        <v>822</v>
      </c>
      <c r="D31" s="7" t="s">
        <v>15</v>
      </c>
      <c r="E31" s="7" t="str">
        <f>VLOOKUP(B31,'[1]Jan 14th'!$B:$C,2,FALSE)</f>
        <v>IE Best-of-Barbados Sightseeing and Rum Tour</v>
      </c>
      <c r="F31" s="8" t="s">
        <v>600</v>
      </c>
      <c r="G31" s="8" t="s">
        <v>580</v>
      </c>
      <c r="H31" s="8"/>
      <c r="I31" s="53">
        <v>46.05</v>
      </c>
      <c r="J31" s="53">
        <v>29.77</v>
      </c>
      <c r="K31" s="123">
        <f t="shared" si="0"/>
        <v>92.1</v>
      </c>
      <c r="L31" s="123">
        <f t="shared" si="1"/>
        <v>59.54</v>
      </c>
      <c r="M31" t="s">
        <v>765</v>
      </c>
      <c r="N31" s="21">
        <f>VLOOKUP(C31,'[1]Jan 14th'!$C:$D,2,FALSE)</f>
        <v>74567</v>
      </c>
      <c r="O31" s="21">
        <f t="shared" si="2"/>
        <v>0</v>
      </c>
    </row>
    <row r="32" spans="1:15" x14ac:dyDescent="0.25">
      <c r="A32" s="7" t="s">
        <v>821</v>
      </c>
      <c r="B32" s="7">
        <v>74567</v>
      </c>
      <c r="C32" s="7" t="s">
        <v>822</v>
      </c>
      <c r="D32" s="7" t="s">
        <v>15</v>
      </c>
      <c r="E32" s="7" t="str">
        <f>VLOOKUP(B32,'[1]Jan 14th'!$B:$C,2,FALSE)</f>
        <v>IE Best-of-Barbados Sightseeing and Rum Tour</v>
      </c>
      <c r="F32" s="8" t="s">
        <v>600</v>
      </c>
      <c r="G32" s="52" t="s">
        <v>602</v>
      </c>
      <c r="H32" s="52" t="s">
        <v>785</v>
      </c>
      <c r="I32" s="53">
        <v>130.24</v>
      </c>
      <c r="J32" s="53">
        <v>130.24</v>
      </c>
      <c r="K32" s="123">
        <f t="shared" si="0"/>
        <v>260.48</v>
      </c>
      <c r="L32" s="123">
        <f t="shared" si="1"/>
        <v>260.48</v>
      </c>
      <c r="M32" t="s">
        <v>765</v>
      </c>
      <c r="N32" s="21">
        <f>VLOOKUP(C32,'[1]Jan 14th'!$C:$D,2,FALSE)</f>
        <v>74567</v>
      </c>
      <c r="O32" s="21">
        <f t="shared" si="2"/>
        <v>0</v>
      </c>
    </row>
    <row r="33" spans="1:15" x14ac:dyDescent="0.25">
      <c r="A33" s="7" t="s">
        <v>823</v>
      </c>
      <c r="B33" s="7">
        <v>74400</v>
      </c>
      <c r="C33" s="7" t="s">
        <v>1608</v>
      </c>
      <c r="D33" s="7" t="s">
        <v>15</v>
      </c>
      <c r="E33" s="7" t="str">
        <f>VLOOKUP(B33,'[1]Jan 14th'!$B:$C,2,FALSE)</f>
        <v>Luxury Catamaran Charter Barbados</v>
      </c>
      <c r="F33" s="8" t="s">
        <v>16</v>
      </c>
      <c r="G33" s="8" t="s">
        <v>580</v>
      </c>
      <c r="H33" s="8" t="s">
        <v>797</v>
      </c>
      <c r="I33" s="53"/>
      <c r="J33" s="53"/>
      <c r="K33" s="123">
        <f t="shared" si="0"/>
        <v>0</v>
      </c>
      <c r="L33" s="123">
        <f t="shared" si="1"/>
        <v>0</v>
      </c>
      <c r="M33" t="s">
        <v>765</v>
      </c>
      <c r="N33" s="21">
        <f>VLOOKUP(C33,'[1]Jan 14th'!$C:$D,2,FALSE)</f>
        <v>74400</v>
      </c>
      <c r="O33" s="21">
        <f t="shared" si="2"/>
        <v>0</v>
      </c>
    </row>
    <row r="34" spans="1:15" x14ac:dyDescent="0.25">
      <c r="A34" s="7" t="s">
        <v>824</v>
      </c>
      <c r="B34" s="7">
        <v>70599</v>
      </c>
      <c r="C34" s="7" t="s">
        <v>825</v>
      </c>
      <c r="D34" s="7" t="s">
        <v>15</v>
      </c>
      <c r="E34" s="7" t="str">
        <f>VLOOKUP(B34,'[1]Jan 14th'!$B:$C,2,FALSE)</f>
        <v>Luxury Catamaran, Snorkel and Dining Experience at Carlisle Bay</v>
      </c>
      <c r="F34" s="8" t="s">
        <v>16</v>
      </c>
      <c r="G34" s="8" t="s">
        <v>580</v>
      </c>
      <c r="H34" s="8" t="s">
        <v>797</v>
      </c>
      <c r="I34" s="53">
        <v>134.88</v>
      </c>
      <c r="J34" s="53"/>
      <c r="K34" s="123">
        <f t="shared" si="0"/>
        <v>269.76</v>
      </c>
      <c r="L34" s="123">
        <f t="shared" si="1"/>
        <v>0</v>
      </c>
      <c r="M34" t="s">
        <v>765</v>
      </c>
      <c r="N34" s="21">
        <f>VLOOKUP(C34,'[1]Jan 14th'!$C:$D,2,FALSE)</f>
        <v>70599</v>
      </c>
      <c r="O34" s="21">
        <f t="shared" si="2"/>
        <v>0</v>
      </c>
    </row>
    <row r="35" spans="1:15" x14ac:dyDescent="0.25">
      <c r="A35" s="7" t="s">
        <v>826</v>
      </c>
      <c r="B35" s="7">
        <v>74328</v>
      </c>
      <c r="C35" s="7" t="s">
        <v>827</v>
      </c>
      <c r="D35" s="7" t="s">
        <v>15</v>
      </c>
      <c r="E35" s="7" t="str">
        <f>VLOOKUP(B35,'[1]Jan 14th'!$B:$C,2,FALSE)</f>
        <v>Mount Gay Rum Tour and Cave Expedition</v>
      </c>
      <c r="F35" s="8" t="s">
        <v>16</v>
      </c>
      <c r="G35" s="52" t="s">
        <v>580</v>
      </c>
      <c r="H35" s="8" t="s">
        <v>773</v>
      </c>
      <c r="I35" s="53">
        <v>60</v>
      </c>
      <c r="J35" s="53">
        <v>45</v>
      </c>
      <c r="K35" s="123">
        <f t="shared" si="0"/>
        <v>120</v>
      </c>
      <c r="L35" s="123">
        <f t="shared" si="1"/>
        <v>90</v>
      </c>
      <c r="M35" t="s">
        <v>765</v>
      </c>
      <c r="N35" s="21">
        <f>VLOOKUP(C35,'[1]Jan 14th'!$C:$D,2,FALSE)</f>
        <v>74328</v>
      </c>
      <c r="O35" s="21">
        <f t="shared" si="2"/>
        <v>0</v>
      </c>
    </row>
    <row r="36" spans="1:15" x14ac:dyDescent="0.25">
      <c r="A36" s="7" t="s">
        <v>828</v>
      </c>
      <c r="B36" s="7">
        <v>74330</v>
      </c>
      <c r="C36" s="7" t="s">
        <v>829</v>
      </c>
      <c r="D36" s="7" t="s">
        <v>15</v>
      </c>
      <c r="E36" s="7" t="str">
        <f>VLOOKUP(B36,'[1]Jan 14th'!$B:$C,2,FALSE)</f>
        <v>Mount Gay Rum Tour and Cave Expedition (2 pax)</v>
      </c>
      <c r="F36" s="8" t="s">
        <v>16</v>
      </c>
      <c r="G36" s="52" t="s">
        <v>580</v>
      </c>
      <c r="H36" s="8" t="s">
        <v>773</v>
      </c>
      <c r="I36" s="53">
        <v>90</v>
      </c>
      <c r="J36" s="53">
        <v>67.5</v>
      </c>
      <c r="K36" s="123">
        <f t="shared" si="0"/>
        <v>180</v>
      </c>
      <c r="L36" s="123">
        <f t="shared" si="1"/>
        <v>135</v>
      </c>
      <c r="M36" t="s">
        <v>765</v>
      </c>
      <c r="N36" s="21">
        <f>VLOOKUP(C36,'[1]Jan 14th'!$C:$D,2,FALSE)</f>
        <v>74330</v>
      </c>
      <c r="O36" s="21">
        <f t="shared" si="2"/>
        <v>0</v>
      </c>
    </row>
    <row r="37" spans="1:15" x14ac:dyDescent="0.25">
      <c r="A37" s="7" t="s">
        <v>830</v>
      </c>
      <c r="B37" s="7">
        <v>69167</v>
      </c>
      <c r="C37" s="7" t="s">
        <v>831</v>
      </c>
      <c r="D37" s="7" t="s">
        <v>15</v>
      </c>
      <c r="E37" s="7" t="str">
        <f>VLOOKUP(B37,'[1]Jan 14th'!$B:$C,2,FALSE)</f>
        <v>Oistins Express &amp; Seafood Fiesta</v>
      </c>
      <c r="F37" s="8" t="s">
        <v>16</v>
      </c>
      <c r="G37" s="52" t="s">
        <v>580</v>
      </c>
      <c r="H37" s="8" t="s">
        <v>776</v>
      </c>
      <c r="I37" s="53">
        <v>4.5</v>
      </c>
      <c r="J37" s="53"/>
      <c r="K37" s="123">
        <f t="shared" si="0"/>
        <v>9</v>
      </c>
      <c r="L37" s="123">
        <f t="shared" si="1"/>
        <v>0</v>
      </c>
      <c r="M37" t="s">
        <v>765</v>
      </c>
      <c r="N37" s="21">
        <f>VLOOKUP(C37,'[1]Jan 14th'!$C:$D,2,FALSE)</f>
        <v>69167</v>
      </c>
      <c r="O37" s="21">
        <f t="shared" si="2"/>
        <v>0</v>
      </c>
    </row>
    <row r="38" spans="1:15" x14ac:dyDescent="0.25">
      <c r="A38" s="7" t="s">
        <v>832</v>
      </c>
      <c r="B38" s="7">
        <v>74538</v>
      </c>
      <c r="C38" s="7" t="s">
        <v>833</v>
      </c>
      <c r="D38" s="7" t="s">
        <v>15</v>
      </c>
      <c r="E38" s="7" t="str">
        <f>VLOOKUP(B38,'[1]Jan 14th'!$B:$C,2,FALSE)</f>
        <v>On-Island Transfer to/from (Andromeda Gardens Bathsheba St. Joseph)</v>
      </c>
      <c r="F38" s="8" t="s">
        <v>16</v>
      </c>
      <c r="G38" s="8" t="s">
        <v>580</v>
      </c>
      <c r="H38" s="8" t="s">
        <v>785</v>
      </c>
      <c r="I38" s="53">
        <v>18.84</v>
      </c>
      <c r="J38" s="53"/>
      <c r="K38" s="123">
        <f t="shared" si="0"/>
        <v>37.68</v>
      </c>
      <c r="L38" s="123">
        <f t="shared" si="1"/>
        <v>0</v>
      </c>
      <c r="M38" t="s">
        <v>765</v>
      </c>
      <c r="N38" s="21">
        <f>VLOOKUP(C38,'[1]Jan 14th'!$C:$D,2,FALSE)</f>
        <v>74538</v>
      </c>
      <c r="O38" s="21">
        <f t="shared" si="2"/>
        <v>0</v>
      </c>
    </row>
    <row r="39" spans="1:15" x14ac:dyDescent="0.25">
      <c r="A39" s="7" t="s">
        <v>834</v>
      </c>
      <c r="B39" s="7">
        <v>74537</v>
      </c>
      <c r="C39" s="7" t="s">
        <v>835</v>
      </c>
      <c r="D39" s="7" t="s">
        <v>15</v>
      </c>
      <c r="E39" s="7" t="str">
        <f>VLOOKUP(B39,'[1]Jan 14th'!$B:$C,2,FALSE)</f>
        <v>On-Island Transfer to/from (Animal Flower Cave North Point St Lucy)</v>
      </c>
      <c r="F39" s="8" t="s">
        <v>16</v>
      </c>
      <c r="G39" s="8" t="s">
        <v>580</v>
      </c>
      <c r="H39" s="8" t="s">
        <v>785</v>
      </c>
      <c r="I39" s="53">
        <v>25.12</v>
      </c>
      <c r="J39" s="53"/>
      <c r="K39" s="123">
        <f t="shared" si="0"/>
        <v>50.24</v>
      </c>
      <c r="L39" s="123">
        <f t="shared" si="1"/>
        <v>0</v>
      </c>
      <c r="M39" t="s">
        <v>765</v>
      </c>
      <c r="N39" s="21">
        <f>VLOOKUP(C39,'[1]Jan 14th'!$C:$D,2,FALSE)</f>
        <v>74537</v>
      </c>
      <c r="O39" s="21">
        <f t="shared" si="2"/>
        <v>0</v>
      </c>
    </row>
    <row r="40" spans="1:15" x14ac:dyDescent="0.25">
      <c r="A40" s="7" t="s">
        <v>836</v>
      </c>
      <c r="B40" s="7">
        <v>74533</v>
      </c>
      <c r="C40" s="7" t="s">
        <v>837</v>
      </c>
      <c r="D40" s="7" t="s">
        <v>15</v>
      </c>
      <c r="E40" s="7" t="str">
        <f>VLOOKUP(B40,'[1]Jan 14th'!$B:$C,2,FALSE)</f>
        <v>On-Island Transfer to/from (Apes Hill Golf Club, Apes Hill, St. James)</v>
      </c>
      <c r="F40" s="8" t="s">
        <v>16</v>
      </c>
      <c r="G40" s="8" t="s">
        <v>580</v>
      </c>
      <c r="H40" s="8" t="s">
        <v>785</v>
      </c>
      <c r="I40" s="53">
        <v>33.49</v>
      </c>
      <c r="J40" s="53"/>
      <c r="K40" s="123">
        <f t="shared" si="0"/>
        <v>66.98</v>
      </c>
      <c r="L40" s="123">
        <f t="shared" si="1"/>
        <v>0</v>
      </c>
      <c r="M40" t="s">
        <v>765</v>
      </c>
      <c r="N40" s="21">
        <f>VLOOKUP(C40,'[1]Jan 14th'!$C:$D,2,FALSE)</f>
        <v>74533</v>
      </c>
      <c r="O40" s="21">
        <f t="shared" si="2"/>
        <v>0</v>
      </c>
    </row>
    <row r="41" spans="1:15" x14ac:dyDescent="0.25">
      <c r="A41" s="7" t="s">
        <v>838</v>
      </c>
      <c r="B41" s="7">
        <v>74529</v>
      </c>
      <c r="C41" s="7" t="s">
        <v>839</v>
      </c>
      <c r="D41" s="7" t="s">
        <v>15</v>
      </c>
      <c r="E41" s="7" t="str">
        <f>VLOOKUP(B41,'[1]Jan 14th'!$B:$C,2,FALSE)</f>
        <v>On-Island Transfer to/from (Cin Cin Restaraunt Prospect St. James)</v>
      </c>
      <c r="F41" s="8" t="s">
        <v>16</v>
      </c>
      <c r="G41" s="8" t="s">
        <v>580</v>
      </c>
      <c r="H41" s="8" t="s">
        <v>785</v>
      </c>
      <c r="I41" s="53">
        <v>25.12</v>
      </c>
      <c r="J41" s="53"/>
      <c r="K41" s="123">
        <f t="shared" si="0"/>
        <v>50.24</v>
      </c>
      <c r="L41" s="123">
        <f t="shared" si="1"/>
        <v>0</v>
      </c>
      <c r="M41" t="s">
        <v>765</v>
      </c>
      <c r="N41" s="21">
        <f>VLOOKUP(C41,'[1]Jan 14th'!$C:$D,2,FALSE)</f>
        <v>74529</v>
      </c>
      <c r="O41" s="21">
        <f t="shared" si="2"/>
        <v>0</v>
      </c>
    </row>
    <row r="42" spans="1:15" x14ac:dyDescent="0.25">
      <c r="A42" s="7" t="s">
        <v>840</v>
      </c>
      <c r="B42" s="7">
        <v>74532</v>
      </c>
      <c r="C42" s="7" t="s">
        <v>841</v>
      </c>
      <c r="D42" s="7" t="s">
        <v>15</v>
      </c>
      <c r="E42" s="7" t="str">
        <f>VLOOKUP(B42,'[1]Jan 14th'!$B:$C,2,FALSE)</f>
        <v>On-Island Transfer to/from (Elcourt Medical Clinic, Maxwell Main Road)</v>
      </c>
      <c r="F42" s="8" t="s">
        <v>16</v>
      </c>
      <c r="G42" s="8" t="s">
        <v>580</v>
      </c>
      <c r="H42" s="8" t="s">
        <v>785</v>
      </c>
      <c r="I42" s="53">
        <v>8.3699999999999992</v>
      </c>
      <c r="J42" s="53"/>
      <c r="K42" s="123">
        <f t="shared" si="0"/>
        <v>16.739999999999998</v>
      </c>
      <c r="L42" s="123">
        <f t="shared" si="1"/>
        <v>0</v>
      </c>
      <c r="M42" t="s">
        <v>765</v>
      </c>
      <c r="N42" s="21">
        <f>VLOOKUP(C42,'[1]Jan 14th'!$C:$D,2,FALSE)</f>
        <v>74532</v>
      </c>
      <c r="O42" s="21">
        <f t="shared" si="2"/>
        <v>0</v>
      </c>
    </row>
    <row r="43" spans="1:15" x14ac:dyDescent="0.25">
      <c r="A43" s="7" t="s">
        <v>842</v>
      </c>
      <c r="B43" s="7">
        <v>74531</v>
      </c>
      <c r="C43" s="7" t="s">
        <v>843</v>
      </c>
      <c r="D43" s="7" t="s">
        <v>15</v>
      </c>
      <c r="E43" s="7" t="str">
        <f>VLOOKUP(B43,'[1]Jan 14th'!$B:$C,2,FALSE)</f>
        <v>On-Island Transfer to/from (Fish Pot Restaurant, Shermans, St. Peter)</v>
      </c>
      <c r="F43" s="8" t="s">
        <v>16</v>
      </c>
      <c r="G43" s="8" t="s">
        <v>580</v>
      </c>
      <c r="H43" s="8" t="s">
        <v>785</v>
      </c>
      <c r="I43" s="53">
        <v>46.05</v>
      </c>
      <c r="J43" s="53"/>
      <c r="K43" s="123">
        <f t="shared" si="0"/>
        <v>92.1</v>
      </c>
      <c r="L43" s="123">
        <f t="shared" si="1"/>
        <v>0</v>
      </c>
      <c r="M43" t="s">
        <v>765</v>
      </c>
      <c r="N43" s="21">
        <f>VLOOKUP(C43,'[1]Jan 14th'!$C:$D,2,FALSE)</f>
        <v>74531</v>
      </c>
      <c r="O43" s="21">
        <f t="shared" si="2"/>
        <v>0</v>
      </c>
    </row>
    <row r="44" spans="1:15" x14ac:dyDescent="0.25">
      <c r="A44" s="7" t="s">
        <v>844</v>
      </c>
      <c r="B44" s="7">
        <v>74542</v>
      </c>
      <c r="C44" s="7" t="s">
        <v>845</v>
      </c>
      <c r="D44" s="7" t="s">
        <v>15</v>
      </c>
      <c r="E44" s="7" t="str">
        <f>VLOOKUP(B44,'[1]Jan 14th'!$B:$C,2,FALSE)</f>
        <v>On-Island Transfer to/from (Grantley Adams International Airport, Christ Church)</v>
      </c>
      <c r="F44" s="8" t="s">
        <v>16</v>
      </c>
      <c r="G44" s="8" t="s">
        <v>580</v>
      </c>
      <c r="H44" s="8" t="s">
        <v>785</v>
      </c>
      <c r="I44" s="53">
        <v>15.91</v>
      </c>
      <c r="J44" s="53"/>
      <c r="K44" s="123">
        <f t="shared" si="0"/>
        <v>31.82</v>
      </c>
      <c r="L44" s="123">
        <f t="shared" si="1"/>
        <v>0</v>
      </c>
      <c r="M44" t="s">
        <v>765</v>
      </c>
      <c r="N44" s="21">
        <f>VLOOKUP(C44,'[1]Jan 14th'!$C:$D,2,FALSE)</f>
        <v>74542</v>
      </c>
      <c r="O44" s="21">
        <f t="shared" si="2"/>
        <v>0</v>
      </c>
    </row>
    <row r="45" spans="1:15" x14ac:dyDescent="0.25">
      <c r="A45" s="7" t="s">
        <v>846</v>
      </c>
      <c r="B45" s="7">
        <v>74534</v>
      </c>
      <c r="C45" s="7" t="s">
        <v>847</v>
      </c>
      <c r="D45" s="7" t="s">
        <v>15</v>
      </c>
      <c r="E45" s="7" t="str">
        <f>VLOOKUP(B45,'[1]Jan 14th'!$B:$C,2,FALSE)</f>
        <v>On-Island Transfer to/from (Royal Westmoreland Golf Club, Westmoreland)</v>
      </c>
      <c r="F45" s="8" t="s">
        <v>16</v>
      </c>
      <c r="G45" s="8" t="s">
        <v>580</v>
      </c>
      <c r="H45" s="8" t="s">
        <v>785</v>
      </c>
      <c r="I45" s="53">
        <v>33.49</v>
      </c>
      <c r="J45" s="53"/>
      <c r="K45" s="123">
        <f t="shared" si="0"/>
        <v>66.98</v>
      </c>
      <c r="L45" s="123">
        <f t="shared" si="1"/>
        <v>0</v>
      </c>
      <c r="M45" t="s">
        <v>765</v>
      </c>
      <c r="N45" s="21">
        <f>VLOOKUP(C45,'[1]Jan 14th'!$C:$D,2,FALSE)</f>
        <v>74534</v>
      </c>
      <c r="O45" s="21">
        <f t="shared" si="2"/>
        <v>0</v>
      </c>
    </row>
    <row r="46" spans="1:15" x14ac:dyDescent="0.25">
      <c r="A46" s="7" t="s">
        <v>848</v>
      </c>
      <c r="B46" s="7">
        <v>74530</v>
      </c>
      <c r="C46" s="7" t="s">
        <v>849</v>
      </c>
      <c r="D46" s="7" t="s">
        <v>15</v>
      </c>
      <c r="E46" s="7" t="str">
        <f>VLOOKUP(B46,'[1]Jan 14th'!$B:$C,2,FALSE)</f>
        <v>On-Island Transfer to/from (St. Lawrence Gap, St. Lawrence, Christ Church)</v>
      </c>
      <c r="F46" s="8" t="s">
        <v>16</v>
      </c>
      <c r="G46" s="8" t="s">
        <v>580</v>
      </c>
      <c r="H46" s="8" t="s">
        <v>785</v>
      </c>
      <c r="I46" s="53">
        <v>8.3699999999999992</v>
      </c>
      <c r="J46" s="53"/>
      <c r="K46" s="123">
        <f t="shared" si="0"/>
        <v>16.739999999999998</v>
      </c>
      <c r="L46" s="123">
        <f t="shared" si="1"/>
        <v>0</v>
      </c>
      <c r="M46" t="s">
        <v>765</v>
      </c>
      <c r="N46" s="21">
        <f>VLOOKUP(C46,'[1]Jan 14th'!$C:$D,2,FALSE)</f>
        <v>74530</v>
      </c>
      <c r="O46" s="21">
        <f t="shared" si="2"/>
        <v>0</v>
      </c>
    </row>
    <row r="47" spans="1:15" x14ac:dyDescent="0.25">
      <c r="A47" s="7" t="s">
        <v>850</v>
      </c>
      <c r="B47" s="7">
        <v>74535</v>
      </c>
      <c r="C47" s="7" t="s">
        <v>851</v>
      </c>
      <c r="D47" s="7" t="s">
        <v>15</v>
      </c>
      <c r="E47" s="7" t="str">
        <f>VLOOKUP(B47,'[1]Jan 14th'!$B:$C,2,FALSE)</f>
        <v>On-Island Transfer to/from (The Crane Resort, The Crane, St. Phillip)</v>
      </c>
      <c r="F47" s="8" t="s">
        <v>16</v>
      </c>
      <c r="G47" s="8" t="s">
        <v>580</v>
      </c>
      <c r="H47" s="8" t="s">
        <v>785</v>
      </c>
      <c r="I47" s="53">
        <v>25.12</v>
      </c>
      <c r="J47" s="53"/>
      <c r="K47" s="123">
        <f t="shared" si="0"/>
        <v>50.24</v>
      </c>
      <c r="L47" s="123">
        <f t="shared" si="1"/>
        <v>0</v>
      </c>
      <c r="M47" t="s">
        <v>765</v>
      </c>
      <c r="N47" s="21">
        <f>VLOOKUP(C47,'[1]Jan 14th'!$C:$D,2,FALSE)</f>
        <v>74535</v>
      </c>
      <c r="O47" s="21">
        <f t="shared" si="2"/>
        <v>0</v>
      </c>
    </row>
    <row r="48" spans="1:15" x14ac:dyDescent="0.25">
      <c r="A48" s="7" t="s">
        <v>852</v>
      </c>
      <c r="B48" s="7">
        <v>74536</v>
      </c>
      <c r="C48" s="7" t="s">
        <v>853</v>
      </c>
      <c r="D48" s="7" t="s">
        <v>15</v>
      </c>
      <c r="E48" s="7" t="str">
        <f>VLOOKUP(B48,'[1]Jan 14th'!$B:$C,2,FALSE)</f>
        <v>On-Island Transfer to/from Bridgetown (Boatyard Brown's Beach, Carlise Bay)</v>
      </c>
      <c r="F48" s="8" t="s">
        <v>16</v>
      </c>
      <c r="G48" s="8" t="s">
        <v>580</v>
      </c>
      <c r="H48" s="8" t="s">
        <v>785</v>
      </c>
      <c r="I48" s="53">
        <v>15.07</v>
      </c>
      <c r="J48" s="53"/>
      <c r="K48" s="123">
        <f t="shared" si="0"/>
        <v>30.14</v>
      </c>
      <c r="L48" s="123">
        <f t="shared" si="1"/>
        <v>0</v>
      </c>
      <c r="M48" t="s">
        <v>765</v>
      </c>
      <c r="N48" s="21">
        <f>VLOOKUP(C48,'[1]Jan 14th'!$C:$D,2,FALSE)</f>
        <v>74536</v>
      </c>
      <c r="O48" s="21">
        <f t="shared" si="2"/>
        <v>0</v>
      </c>
    </row>
    <row r="49" spans="1:15" x14ac:dyDescent="0.25">
      <c r="A49" s="7" t="s">
        <v>854</v>
      </c>
      <c r="B49" s="7">
        <v>74549</v>
      </c>
      <c r="C49" s="7" t="s">
        <v>855</v>
      </c>
      <c r="D49" s="7" t="s">
        <v>15</v>
      </c>
      <c r="E49" s="7" t="str">
        <f>VLOOKUP(B49,'[1]Jan 14th'!$B:$C,2,FALSE)</f>
        <v>On-Island Transfer to/from Holetown St James(Limegrove Lifestyle Centre, Sandy lane Hotel)</v>
      </c>
      <c r="F49" s="8" t="s">
        <v>16</v>
      </c>
      <c r="G49" s="8" t="s">
        <v>580</v>
      </c>
      <c r="H49" s="8" t="s">
        <v>785</v>
      </c>
      <c r="I49" s="53">
        <v>33.49</v>
      </c>
      <c r="J49" s="53"/>
      <c r="K49" s="123">
        <f t="shared" si="0"/>
        <v>66.98</v>
      </c>
      <c r="L49" s="123">
        <f t="shared" si="1"/>
        <v>0</v>
      </c>
      <c r="M49" t="s">
        <v>765</v>
      </c>
      <c r="N49" s="21">
        <f>VLOOKUP(C49,'[1]Jan 14th'!$C:$D,2,FALSE)</f>
        <v>74549</v>
      </c>
      <c r="O49" s="21">
        <f t="shared" si="2"/>
        <v>0</v>
      </c>
    </row>
    <row r="50" spans="1:15" x14ac:dyDescent="0.25">
      <c r="A50" s="7" t="s">
        <v>856</v>
      </c>
      <c r="B50" s="7">
        <v>74552</v>
      </c>
      <c r="C50" s="7" t="s">
        <v>857</v>
      </c>
      <c r="D50" s="7" t="s">
        <v>15</v>
      </c>
      <c r="E50" s="7" t="str">
        <f>VLOOKUP(B50,'[1]Jan 14th'!$B:$C,2,FALSE)</f>
        <v>On-Island Transfer to/from Mount Gay Rum Distillery Bridgetown</v>
      </c>
      <c r="F50" s="8" t="s">
        <v>16</v>
      </c>
      <c r="G50" s="8" t="s">
        <v>580</v>
      </c>
      <c r="H50" s="8" t="s">
        <v>785</v>
      </c>
      <c r="I50" s="53">
        <v>20.93</v>
      </c>
      <c r="J50" s="53"/>
      <c r="K50" s="123">
        <f t="shared" si="0"/>
        <v>41.86</v>
      </c>
      <c r="L50" s="123">
        <f t="shared" si="1"/>
        <v>0</v>
      </c>
      <c r="M50" t="s">
        <v>765</v>
      </c>
      <c r="N50" s="21">
        <f>VLOOKUP(C50,'[1]Jan 14th'!$C:$D,2,FALSE)</f>
        <v>74552</v>
      </c>
      <c r="O50" s="21">
        <f t="shared" si="2"/>
        <v>0</v>
      </c>
    </row>
    <row r="51" spans="1:15" x14ac:dyDescent="0.25">
      <c r="A51" s="7" t="s">
        <v>858</v>
      </c>
      <c r="B51" s="7">
        <v>74551</v>
      </c>
      <c r="C51" s="7" t="s">
        <v>859</v>
      </c>
      <c r="D51" s="7" t="s">
        <v>15</v>
      </c>
      <c r="E51" s="7" t="str">
        <f>VLOOKUP(B51,'[1]Jan 14th'!$B:$C,2,FALSE)</f>
        <v>On-Island Transfer to/from Mullins Beach Bar St Peter</v>
      </c>
      <c r="F51" s="8" t="s">
        <v>16</v>
      </c>
      <c r="G51" s="8" t="s">
        <v>580</v>
      </c>
      <c r="H51" s="8" t="s">
        <v>785</v>
      </c>
      <c r="I51" s="53">
        <v>46.05</v>
      </c>
      <c r="J51" s="53"/>
      <c r="K51" s="123">
        <f t="shared" si="0"/>
        <v>92.1</v>
      </c>
      <c r="L51" s="123">
        <f t="shared" si="1"/>
        <v>0</v>
      </c>
      <c r="M51" t="s">
        <v>765</v>
      </c>
      <c r="N51" s="21">
        <f>VLOOKUP(C51,'[1]Jan 14th'!$C:$D,2,FALSE)</f>
        <v>74551</v>
      </c>
      <c r="O51" s="21">
        <f t="shared" si="2"/>
        <v>0</v>
      </c>
    </row>
    <row r="52" spans="1:15" x14ac:dyDescent="0.25">
      <c r="A52" s="7" t="s">
        <v>860</v>
      </c>
      <c r="B52" s="7">
        <v>74553</v>
      </c>
      <c r="C52" s="7" t="s">
        <v>861</v>
      </c>
      <c r="D52" s="7" t="s">
        <v>15</v>
      </c>
      <c r="E52" s="7" t="str">
        <f>VLOOKUP(B52,'[1]Jan 14th'!$B:$C,2,FALSE)</f>
        <v>On-Island Transfer to/from Oistins Bay Christ Church</v>
      </c>
      <c r="F52" s="8" t="s">
        <v>16</v>
      </c>
      <c r="G52" s="8" t="s">
        <v>580</v>
      </c>
      <c r="H52" s="8" t="s">
        <v>785</v>
      </c>
      <c r="I52" s="53">
        <v>10.47</v>
      </c>
      <c r="J52" s="53"/>
      <c r="K52" s="123">
        <f t="shared" si="0"/>
        <v>20.94</v>
      </c>
      <c r="L52" s="123">
        <f t="shared" si="1"/>
        <v>0</v>
      </c>
      <c r="M52" t="s">
        <v>765</v>
      </c>
      <c r="N52" s="21">
        <f>VLOOKUP(C52,'[1]Jan 14th'!$C:$D,2,FALSE)</f>
        <v>74553</v>
      </c>
      <c r="O52" s="21">
        <f t="shared" si="2"/>
        <v>0</v>
      </c>
    </row>
    <row r="53" spans="1:15" x14ac:dyDescent="0.25">
      <c r="A53" s="7" t="s">
        <v>862</v>
      </c>
      <c r="B53" s="7">
        <v>74557</v>
      </c>
      <c r="C53" s="7" t="s">
        <v>863</v>
      </c>
      <c r="D53" s="7" t="s">
        <v>15</v>
      </c>
      <c r="E53" s="7" t="str">
        <f>VLOOKUP(B53,'[1]Jan 14th'!$B:$C,2,FALSE)</f>
        <v>On-Island Transfer to/from Pelican Craft Centre, St Michael</v>
      </c>
      <c r="F53" s="8" t="s">
        <v>16</v>
      </c>
      <c r="G53" s="8" t="s">
        <v>580</v>
      </c>
      <c r="H53" s="8" t="s">
        <v>785</v>
      </c>
      <c r="I53" s="53">
        <v>20.93</v>
      </c>
      <c r="J53" s="53"/>
      <c r="K53" s="123">
        <f t="shared" si="0"/>
        <v>41.86</v>
      </c>
      <c r="L53" s="123">
        <f t="shared" si="1"/>
        <v>0</v>
      </c>
      <c r="M53" t="s">
        <v>765</v>
      </c>
      <c r="N53" s="21">
        <f>VLOOKUP(C53,'[1]Jan 14th'!$C:$D,2,FALSE)</f>
        <v>74557</v>
      </c>
      <c r="O53" s="21">
        <f t="shared" si="2"/>
        <v>0</v>
      </c>
    </row>
    <row r="54" spans="1:15" x14ac:dyDescent="0.25">
      <c r="A54" s="7" t="s">
        <v>864</v>
      </c>
      <c r="B54" s="7">
        <v>74556</v>
      </c>
      <c r="C54" s="7" t="s">
        <v>865</v>
      </c>
      <c r="D54" s="7" t="s">
        <v>15</v>
      </c>
      <c r="E54" s="7" t="str">
        <f>VLOOKUP(B54,'[1]Jan 14th'!$B:$C,2,FALSE)</f>
        <v>On-Island Transfer to/from The Accra Beach Worthing</v>
      </c>
      <c r="F54" s="8" t="s">
        <v>16</v>
      </c>
      <c r="G54" s="8" t="s">
        <v>580</v>
      </c>
      <c r="H54" s="8" t="s">
        <v>785</v>
      </c>
      <c r="I54" s="53">
        <v>10.47</v>
      </c>
      <c r="J54" s="53"/>
      <c r="K54" s="123">
        <f t="shared" si="0"/>
        <v>20.94</v>
      </c>
      <c r="L54" s="123">
        <f t="shared" si="1"/>
        <v>0</v>
      </c>
      <c r="M54" t="s">
        <v>765</v>
      </c>
      <c r="N54" s="21">
        <f>VLOOKUP(C54,'[1]Jan 14th'!$C:$D,2,FALSE)</f>
        <v>74556</v>
      </c>
      <c r="O54" s="21">
        <f t="shared" si="2"/>
        <v>0</v>
      </c>
    </row>
    <row r="55" spans="1:15" x14ac:dyDescent="0.25">
      <c r="A55" s="7" t="s">
        <v>866</v>
      </c>
      <c r="B55" s="7">
        <v>74558</v>
      </c>
      <c r="C55" s="7" t="s">
        <v>867</v>
      </c>
      <c r="D55" s="7" t="s">
        <v>15</v>
      </c>
      <c r="E55" s="7" t="str">
        <f>VLOOKUP(B55,'[1]Jan 14th'!$B:$C,2,FALSE)</f>
        <v>On-Island Transfer to/from The Cliff Restaurant, St James</v>
      </c>
      <c r="F55" s="8" t="s">
        <v>16</v>
      </c>
      <c r="G55" s="8" t="s">
        <v>580</v>
      </c>
      <c r="H55" s="8" t="s">
        <v>785</v>
      </c>
      <c r="I55" s="53">
        <v>27.21</v>
      </c>
      <c r="J55" s="53"/>
      <c r="K55" s="123">
        <f t="shared" si="0"/>
        <v>54.42</v>
      </c>
      <c r="L55" s="123">
        <f t="shared" si="1"/>
        <v>0</v>
      </c>
      <c r="M55" t="s">
        <v>765</v>
      </c>
      <c r="N55" s="21">
        <f>VLOOKUP(C55,'[1]Jan 14th'!$C:$D,2,FALSE)</f>
        <v>74558</v>
      </c>
      <c r="O55" s="21">
        <f t="shared" si="2"/>
        <v>0</v>
      </c>
    </row>
    <row r="56" spans="1:15" x14ac:dyDescent="0.25">
      <c r="A56" s="7" t="s">
        <v>868</v>
      </c>
      <c r="B56" s="7">
        <v>74562</v>
      </c>
      <c r="C56" s="7" t="s">
        <v>869</v>
      </c>
      <c r="D56" s="7" t="s">
        <v>15</v>
      </c>
      <c r="E56" s="7" t="str">
        <f>VLOOKUP(B56,'[1]Jan 14th'!$B:$C,2,FALSE)</f>
        <v>On-Island Transfer to/from The Garrison Savannah</v>
      </c>
      <c r="F56" s="8" t="s">
        <v>16</v>
      </c>
      <c r="G56" s="8" t="s">
        <v>580</v>
      </c>
      <c r="H56" s="8" t="s">
        <v>785</v>
      </c>
      <c r="I56" s="53">
        <v>12.56</v>
      </c>
      <c r="J56" s="53"/>
      <c r="K56" s="123">
        <f t="shared" si="0"/>
        <v>25.12</v>
      </c>
      <c r="L56" s="123">
        <f t="shared" si="1"/>
        <v>0</v>
      </c>
      <c r="M56" t="s">
        <v>765</v>
      </c>
      <c r="N56" s="21">
        <f>VLOOKUP(C56,'[1]Jan 14th'!$C:$D,2,FALSE)</f>
        <v>74562</v>
      </c>
      <c r="O56" s="21">
        <f t="shared" si="2"/>
        <v>0</v>
      </c>
    </row>
    <row r="57" spans="1:15" x14ac:dyDescent="0.25">
      <c r="A57" s="7" t="s">
        <v>870</v>
      </c>
      <c r="B57" s="7">
        <v>74561</v>
      </c>
      <c r="C57" s="7" t="s">
        <v>871</v>
      </c>
      <c r="D57" s="7" t="s">
        <v>15</v>
      </c>
      <c r="E57" s="7" t="str">
        <f>VLOOKUP(B57,'[1]Jan 14th'!$B:$C,2,FALSE)</f>
        <v>On-Island Transfer to/from The Harrisons Cave, St Thomas</v>
      </c>
      <c r="F57" s="8" t="s">
        <v>16</v>
      </c>
      <c r="G57" s="8" t="s">
        <v>580</v>
      </c>
      <c r="H57" s="8" t="s">
        <v>785</v>
      </c>
      <c r="I57" s="53">
        <v>31.6</v>
      </c>
      <c r="J57" s="53"/>
      <c r="K57" s="123">
        <f t="shared" si="0"/>
        <v>63.2</v>
      </c>
      <c r="L57" s="123">
        <f t="shared" si="1"/>
        <v>0</v>
      </c>
      <c r="M57" t="s">
        <v>765</v>
      </c>
      <c r="N57" s="21">
        <f>VLOOKUP(C57,'[1]Jan 14th'!$C:$D,2,FALSE)</f>
        <v>74561</v>
      </c>
      <c r="O57" s="21">
        <f t="shared" si="2"/>
        <v>0</v>
      </c>
    </row>
    <row r="58" spans="1:15" x14ac:dyDescent="0.25">
      <c r="A58" s="7" t="s">
        <v>872</v>
      </c>
      <c r="B58" s="7">
        <v>74566</v>
      </c>
      <c r="C58" s="7" t="s">
        <v>873</v>
      </c>
      <c r="D58" s="7" t="s">
        <v>15</v>
      </c>
      <c r="E58" s="7" t="str">
        <f>VLOOKUP(B58,'[1]Jan 14th'!$B:$C,2,FALSE)</f>
        <v>On-Island Transfer to/from The Lone Star Restaurant, St James</v>
      </c>
      <c r="F58" s="8" t="s">
        <v>16</v>
      </c>
      <c r="G58" s="8" t="s">
        <v>580</v>
      </c>
      <c r="H58" s="8" t="s">
        <v>785</v>
      </c>
      <c r="I58" s="53">
        <v>46.05</v>
      </c>
      <c r="J58" s="53"/>
      <c r="K58" s="123">
        <f t="shared" si="0"/>
        <v>92.1</v>
      </c>
      <c r="L58" s="123">
        <f t="shared" si="1"/>
        <v>0</v>
      </c>
      <c r="M58" t="s">
        <v>765</v>
      </c>
      <c r="N58" s="21">
        <f>VLOOKUP(C58,'[1]Jan 14th'!$C:$D,2,FALSE)</f>
        <v>74566</v>
      </c>
      <c r="O58" s="21">
        <f t="shared" si="2"/>
        <v>0</v>
      </c>
    </row>
    <row r="59" spans="1:15" x14ac:dyDescent="0.25">
      <c r="A59" s="7" t="s">
        <v>874</v>
      </c>
      <c r="B59" s="7">
        <v>70601</v>
      </c>
      <c r="C59" s="7" t="s">
        <v>1609</v>
      </c>
      <c r="D59" s="7" t="s">
        <v>15</v>
      </c>
      <c r="E59" s="7" t="str">
        <f>VLOOKUP(B59,'[1]Jan 14th'!$B:$C,2,FALSE)</f>
        <v>Private Catamaran Cruise and Snorkel at Carlisle Bay</v>
      </c>
      <c r="F59" s="8" t="s">
        <v>16</v>
      </c>
      <c r="G59" s="8" t="s">
        <v>580</v>
      </c>
      <c r="H59" s="8" t="s">
        <v>797</v>
      </c>
      <c r="I59" s="53">
        <v>1991.11</v>
      </c>
      <c r="J59" s="53"/>
      <c r="K59" s="123">
        <f t="shared" si="0"/>
        <v>3982.22</v>
      </c>
      <c r="L59" s="123">
        <f t="shared" si="1"/>
        <v>0</v>
      </c>
      <c r="M59" t="s">
        <v>765</v>
      </c>
      <c r="N59" s="21">
        <f>VLOOKUP(C59,'[1]Jan 14th'!$C:$D,2,FALSE)</f>
        <v>70601</v>
      </c>
      <c r="O59" s="21">
        <f t="shared" si="2"/>
        <v>0</v>
      </c>
    </row>
    <row r="60" spans="1:15" x14ac:dyDescent="0.25">
      <c r="A60" s="7" t="s">
        <v>875</v>
      </c>
      <c r="B60" s="7">
        <v>407983</v>
      </c>
      <c r="C60" s="7" t="s">
        <v>876</v>
      </c>
      <c r="D60" s="7" t="s">
        <v>15</v>
      </c>
      <c r="E60" s="7" t="str">
        <f>VLOOKUP(B60,'[1]Jan 14th'!$B:$C,2,FALSE)</f>
        <v>Private Eco Adventure Cave Expedition 2pax</v>
      </c>
      <c r="F60" s="8" t="s">
        <v>16</v>
      </c>
      <c r="G60" s="8" t="s">
        <v>580</v>
      </c>
      <c r="H60" s="8" t="s">
        <v>773</v>
      </c>
      <c r="I60" s="53">
        <v>145</v>
      </c>
      <c r="J60" s="53"/>
      <c r="K60" s="123">
        <f t="shared" si="0"/>
        <v>290</v>
      </c>
      <c r="L60" s="123">
        <f t="shared" si="1"/>
        <v>0</v>
      </c>
      <c r="M60" t="s">
        <v>765</v>
      </c>
      <c r="N60" s="21">
        <f>VLOOKUP(C60,'[1]Jan 14th'!$C:$D,2,FALSE)</f>
        <v>407983</v>
      </c>
      <c r="O60" s="21">
        <f>B60-N60</f>
        <v>0</v>
      </c>
    </row>
    <row r="61" spans="1:15" x14ac:dyDescent="0.25">
      <c r="A61" s="7" t="s">
        <v>877</v>
      </c>
      <c r="B61" s="7">
        <v>69814</v>
      </c>
      <c r="C61" s="7" t="s">
        <v>878</v>
      </c>
      <c r="D61" s="7" t="s">
        <v>15</v>
      </c>
      <c r="E61" s="7" t="str">
        <f>VLOOKUP(B61,'[1]Jan 14th'!$B:$C,2,FALSE)</f>
        <v>Private Half Day Deep Sea Fishing Barbados</v>
      </c>
      <c r="F61" s="8" t="s">
        <v>16</v>
      </c>
      <c r="G61" s="8" t="s">
        <v>580</v>
      </c>
      <c r="H61" s="8" t="s">
        <v>800</v>
      </c>
      <c r="I61" s="53">
        <v>381.4</v>
      </c>
      <c r="J61" s="53"/>
      <c r="K61" s="123">
        <f t="shared" si="0"/>
        <v>762.8</v>
      </c>
      <c r="L61" s="123">
        <f t="shared" si="1"/>
        <v>0</v>
      </c>
      <c r="M61" t="s">
        <v>765</v>
      </c>
      <c r="N61" s="21">
        <f>VLOOKUP(C61,'[1]Jan 14th'!$C:$D,2,FALSE)</f>
        <v>69814</v>
      </c>
      <c r="O61" s="21">
        <f t="shared" si="2"/>
        <v>0</v>
      </c>
    </row>
    <row r="62" spans="1:15" x14ac:dyDescent="0.25">
      <c r="A62" s="7" t="s">
        <v>879</v>
      </c>
      <c r="B62" s="7">
        <v>407982</v>
      </c>
      <c r="C62" s="7" t="s">
        <v>880</v>
      </c>
      <c r="D62" s="7" t="s">
        <v>15</v>
      </c>
      <c r="E62" s="7" t="str">
        <f>VLOOKUP(B62,'[1]Jan 14th'!$B:$C,2,FALSE)</f>
        <v>Private Rum and Eco-Adventure Cave Expedition 2pax</v>
      </c>
      <c r="F62" s="8" t="s">
        <v>16</v>
      </c>
      <c r="G62" s="8" t="s">
        <v>580</v>
      </c>
      <c r="H62" s="8" t="s">
        <v>773</v>
      </c>
      <c r="I62" s="53">
        <v>170</v>
      </c>
      <c r="J62" s="53"/>
      <c r="K62" s="123">
        <f t="shared" si="0"/>
        <v>340</v>
      </c>
      <c r="L62" s="123">
        <f t="shared" si="1"/>
        <v>0</v>
      </c>
      <c r="M62" t="s">
        <v>765</v>
      </c>
      <c r="N62" s="21">
        <f>VLOOKUP(C62,'[1]Jan 14th'!$C:$D,2,FALSE)</f>
        <v>407982</v>
      </c>
      <c r="O62" s="21">
        <f t="shared" si="2"/>
        <v>0</v>
      </c>
    </row>
    <row r="63" spans="1:15" x14ac:dyDescent="0.25">
      <c r="A63" s="7" t="s">
        <v>881</v>
      </c>
      <c r="B63" s="7">
        <v>69667</v>
      </c>
      <c r="C63" s="7" t="s">
        <v>882</v>
      </c>
      <c r="D63" s="7" t="s">
        <v>15</v>
      </c>
      <c r="E63" s="7" t="str">
        <f>VLOOKUP(B63,'[1]Jan 14th'!$B:$C,2,FALSE)</f>
        <v>Reading Road Trip in Barbados</v>
      </c>
      <c r="F63" s="8" t="s">
        <v>16</v>
      </c>
      <c r="G63" s="8" t="s">
        <v>580</v>
      </c>
      <c r="H63" s="8" t="s">
        <v>339</v>
      </c>
      <c r="I63" s="53">
        <v>9</v>
      </c>
      <c r="J63" s="53"/>
      <c r="K63" s="123">
        <f t="shared" si="0"/>
        <v>18</v>
      </c>
      <c r="L63" s="123">
        <f t="shared" si="1"/>
        <v>0</v>
      </c>
      <c r="M63" t="s">
        <v>765</v>
      </c>
      <c r="N63" s="21">
        <f>VLOOKUP(C63,'[1]Jan 14th'!$C:$D,2,FALSE)</f>
        <v>69667</v>
      </c>
      <c r="O63" s="21">
        <f t="shared" si="2"/>
        <v>0</v>
      </c>
    </row>
    <row r="64" spans="1:15" x14ac:dyDescent="0.25">
      <c r="A64" s="7" t="s">
        <v>883</v>
      </c>
      <c r="B64" s="7">
        <v>69197</v>
      </c>
      <c r="C64" s="7" t="s">
        <v>884</v>
      </c>
      <c r="D64" s="7" t="s">
        <v>15</v>
      </c>
      <c r="E64" s="7" t="str">
        <f>VLOOKUP(B64,'[1]Jan 14th'!$B:$C,2,FALSE)</f>
        <v>Single Round of 18 Holes of Golf</v>
      </c>
      <c r="F64" s="8" t="s">
        <v>16</v>
      </c>
      <c r="G64" s="8" t="s">
        <v>580</v>
      </c>
      <c r="H64" s="8" t="s">
        <v>764</v>
      </c>
      <c r="I64" s="53">
        <v>66</v>
      </c>
      <c r="J64" s="53"/>
      <c r="K64" s="123">
        <f t="shared" si="0"/>
        <v>132</v>
      </c>
      <c r="L64" s="123">
        <f t="shared" si="1"/>
        <v>0</v>
      </c>
      <c r="M64" t="s">
        <v>765</v>
      </c>
      <c r="N64" s="21">
        <f>VLOOKUP(C64,'[1]Jan 14th'!$C:$D,2,FALSE)</f>
        <v>69197</v>
      </c>
      <c r="O64" s="21">
        <f t="shared" si="2"/>
        <v>0</v>
      </c>
    </row>
    <row r="65" spans="1:15" x14ac:dyDescent="0.25">
      <c r="A65" s="7" t="s">
        <v>885</v>
      </c>
      <c r="B65" s="7">
        <v>70033</v>
      </c>
      <c r="C65" s="7" t="s">
        <v>886</v>
      </c>
      <c r="D65" s="7" t="s">
        <v>15</v>
      </c>
      <c r="E65" s="7" t="str">
        <f>VLOOKUP(B65,'[1]Jan 14th'!$B:$C,2,FALSE)</f>
        <v>Single Tank Scuba Dive</v>
      </c>
      <c r="F65" s="8" t="s">
        <v>600</v>
      </c>
      <c r="G65" s="8" t="s">
        <v>580</v>
      </c>
      <c r="H65" s="8" t="s">
        <v>810</v>
      </c>
      <c r="I65" s="53">
        <v>40</v>
      </c>
      <c r="J65" s="53"/>
      <c r="K65" s="123">
        <f t="shared" si="0"/>
        <v>80</v>
      </c>
      <c r="L65" s="123">
        <f t="shared" si="1"/>
        <v>0</v>
      </c>
      <c r="M65" t="s">
        <v>765</v>
      </c>
      <c r="N65" s="21">
        <f>VLOOKUP(C65,'[1]Jan 14th'!$C:$D,2,FALSE)</f>
        <v>70033</v>
      </c>
      <c r="O65" s="21">
        <f t="shared" si="2"/>
        <v>0</v>
      </c>
    </row>
    <row r="66" spans="1:15" x14ac:dyDescent="0.25">
      <c r="A66" s="7" t="s">
        <v>885</v>
      </c>
      <c r="B66" s="7">
        <v>70033</v>
      </c>
      <c r="C66" s="7" t="s">
        <v>886</v>
      </c>
      <c r="D66" s="7" t="s">
        <v>15</v>
      </c>
      <c r="E66" s="7" t="str">
        <f>VLOOKUP(B66,'[1]Jan 14th'!$B:$C,2,FALSE)</f>
        <v>Single Tank Scuba Dive</v>
      </c>
      <c r="F66" s="8" t="s">
        <v>600</v>
      </c>
      <c r="G66" s="8" t="s">
        <v>602</v>
      </c>
      <c r="H66" s="8" t="s">
        <v>773</v>
      </c>
      <c r="I66" s="53">
        <v>10</v>
      </c>
      <c r="J66" s="53"/>
      <c r="K66" s="123">
        <f t="shared" si="0"/>
        <v>20</v>
      </c>
      <c r="L66" s="123">
        <f t="shared" si="1"/>
        <v>0</v>
      </c>
      <c r="M66" t="s">
        <v>765</v>
      </c>
      <c r="N66" s="21">
        <f>VLOOKUP(C66,'[1]Jan 14th'!$C:$D,2,FALSE)</f>
        <v>70033</v>
      </c>
      <c r="O66" s="21">
        <f t="shared" si="2"/>
        <v>0</v>
      </c>
    </row>
    <row r="67" spans="1:15" x14ac:dyDescent="0.25">
      <c r="A67" s="7" t="s">
        <v>887</v>
      </c>
      <c r="B67" s="7">
        <v>69284</v>
      </c>
      <c r="C67" s="7" t="s">
        <v>888</v>
      </c>
      <c r="D67" s="7" t="s">
        <v>15</v>
      </c>
      <c r="E67" s="7" t="str">
        <f>VLOOKUP(B67,'[1]Jan 14th'!$B:$C,2,FALSE)</f>
        <v>Snorkeling At Carlisle Bay &amp; Bridgetown Shopping Highlight</v>
      </c>
      <c r="F67" s="8" t="s">
        <v>16</v>
      </c>
      <c r="G67" s="8" t="s">
        <v>580</v>
      </c>
      <c r="H67" s="8" t="s">
        <v>783</v>
      </c>
      <c r="I67" s="53">
        <v>39</v>
      </c>
      <c r="J67" s="53">
        <v>19.5</v>
      </c>
      <c r="K67" s="123">
        <f t="shared" si="0"/>
        <v>78</v>
      </c>
      <c r="L67" s="123">
        <f t="shared" si="1"/>
        <v>39</v>
      </c>
      <c r="M67" t="s">
        <v>765</v>
      </c>
      <c r="N67" s="21">
        <f>VLOOKUP(C67,'[1]Jan 14th'!$C:$D,2,FALSE)</f>
        <v>69284</v>
      </c>
      <c r="O67" s="21">
        <f t="shared" si="2"/>
        <v>0</v>
      </c>
    </row>
    <row r="68" spans="1:15" x14ac:dyDescent="0.25">
      <c r="A68" s="7" t="s">
        <v>889</v>
      </c>
      <c r="B68" s="7">
        <v>86632</v>
      </c>
      <c r="C68" s="7" t="s">
        <v>890</v>
      </c>
      <c r="D68" s="7" t="s">
        <v>15</v>
      </c>
      <c r="E68" s="7" t="str">
        <f>VLOOKUP(B68,'[1]Jan 14th'!$B:$C,2,FALSE)</f>
        <v>St. Nicholas Abbey &amp; Heritage Railway</v>
      </c>
      <c r="F68" s="8" t="s">
        <v>16</v>
      </c>
      <c r="G68" s="8" t="s">
        <v>580</v>
      </c>
      <c r="H68" s="8" t="s">
        <v>773</v>
      </c>
      <c r="I68" s="53">
        <v>11</v>
      </c>
      <c r="J68" s="53"/>
      <c r="K68" s="123">
        <f t="shared" si="0"/>
        <v>22</v>
      </c>
      <c r="L68" s="123">
        <f t="shared" si="1"/>
        <v>0</v>
      </c>
      <c r="M68" t="s">
        <v>765</v>
      </c>
      <c r="N68" s="21">
        <f>VLOOKUP(C68,'[1]Jan 14th'!$C:$D,2,FALSE)</f>
        <v>86632</v>
      </c>
      <c r="O68" s="21">
        <f t="shared" si="2"/>
        <v>0</v>
      </c>
    </row>
    <row r="69" spans="1:15" x14ac:dyDescent="0.25">
      <c r="A69" s="7" t="s">
        <v>891</v>
      </c>
      <c r="B69" s="7">
        <v>69614</v>
      </c>
      <c r="C69" s="7" t="s">
        <v>892</v>
      </c>
      <c r="D69" s="7" t="s">
        <v>15</v>
      </c>
      <c r="E69" s="7" t="str">
        <f>VLOOKUP(B69,'[1]Jan 14th'!$B:$C,2,FALSE)</f>
        <v>Sunset Catamaran and Snorkeling Cruise At Carlisle Bay</v>
      </c>
      <c r="F69" s="8" t="s">
        <v>16</v>
      </c>
      <c r="G69" s="52" t="s">
        <v>580</v>
      </c>
      <c r="H69" s="8" t="s">
        <v>797</v>
      </c>
      <c r="I69" s="53">
        <v>55.81</v>
      </c>
      <c r="J69" s="53">
        <v>27.9</v>
      </c>
      <c r="K69" s="123">
        <f t="shared" si="0"/>
        <v>111.62</v>
      </c>
      <c r="L69" s="123">
        <f t="shared" si="1"/>
        <v>55.8</v>
      </c>
      <c r="M69" t="s">
        <v>765</v>
      </c>
      <c r="N69" s="21">
        <f>VLOOKUP(C69,'[1]Jan 14th'!$C:$D,2,FALSE)</f>
        <v>69614</v>
      </c>
      <c r="O69" s="21">
        <f t="shared" ref="O69:O75" si="3">B69-N69</f>
        <v>0</v>
      </c>
    </row>
    <row r="70" spans="1:15" x14ac:dyDescent="0.25">
      <c r="A70" s="7" t="s">
        <v>893</v>
      </c>
      <c r="B70" s="7">
        <v>69914</v>
      </c>
      <c r="C70" s="7" t="s">
        <v>894</v>
      </c>
      <c r="D70" s="7" t="s">
        <v>15</v>
      </c>
      <c r="E70" s="7" t="str">
        <f>VLOOKUP(B70,'[1]Jan 14th'!$B:$C,2,FALSE)</f>
        <v>Two Tank Scuba Dive</v>
      </c>
      <c r="F70" s="8" t="s">
        <v>600</v>
      </c>
      <c r="G70" s="8" t="s">
        <v>580</v>
      </c>
      <c r="H70" s="8" t="s">
        <v>810</v>
      </c>
      <c r="I70" s="53">
        <v>80</v>
      </c>
      <c r="J70" s="53">
        <v>80</v>
      </c>
      <c r="K70" s="123">
        <f t="shared" si="0"/>
        <v>160</v>
      </c>
      <c r="L70" s="123">
        <f t="shared" si="1"/>
        <v>160</v>
      </c>
      <c r="M70" t="s">
        <v>765</v>
      </c>
      <c r="N70" s="21">
        <f>VLOOKUP(C70,'[1]Jan 14th'!$C:$D,2,FALSE)</f>
        <v>69914</v>
      </c>
      <c r="O70" s="21">
        <f t="shared" si="3"/>
        <v>0</v>
      </c>
    </row>
    <row r="71" spans="1:15" x14ac:dyDescent="0.25">
      <c r="A71" s="7" t="s">
        <v>893</v>
      </c>
      <c r="B71" s="7">
        <v>69914</v>
      </c>
      <c r="C71" s="7" t="s">
        <v>894</v>
      </c>
      <c r="D71" s="7" t="s">
        <v>15</v>
      </c>
      <c r="E71" s="7" t="str">
        <f>VLOOKUP(B71,'[1]Jan 14th'!$B:$C,2,FALSE)</f>
        <v>Two Tank Scuba Dive</v>
      </c>
      <c r="F71" s="8" t="s">
        <v>600</v>
      </c>
      <c r="G71" s="8" t="s">
        <v>895</v>
      </c>
      <c r="H71" s="8" t="s">
        <v>773</v>
      </c>
      <c r="I71" s="53">
        <v>10</v>
      </c>
      <c r="J71" s="53">
        <v>10</v>
      </c>
      <c r="K71" s="123">
        <f t="shared" si="0"/>
        <v>20</v>
      </c>
      <c r="L71" s="123">
        <f t="shared" si="1"/>
        <v>20</v>
      </c>
      <c r="M71" t="s">
        <v>765</v>
      </c>
      <c r="N71" s="21">
        <f>VLOOKUP(C71,'[1]Jan 14th'!$C:$D,2,FALSE)</f>
        <v>69914</v>
      </c>
      <c r="O71" s="21">
        <f t="shared" si="3"/>
        <v>0</v>
      </c>
    </row>
    <row r="72" spans="1:15" x14ac:dyDescent="0.25">
      <c r="A72" s="7" t="s">
        <v>896</v>
      </c>
      <c r="B72" s="7">
        <v>69624</v>
      </c>
      <c r="C72" s="7" t="s">
        <v>897</v>
      </c>
      <c r="D72" s="7" t="s">
        <v>15</v>
      </c>
      <c r="E72" s="7" t="str">
        <f>VLOOKUP(B72,'[1]Jan 14th'!$B:$C,2,FALSE)</f>
        <v>Wonders of Barbados Underwater Submarine Day Tour</v>
      </c>
      <c r="F72" s="8" t="s">
        <v>600</v>
      </c>
      <c r="G72" s="52" t="s">
        <v>580</v>
      </c>
      <c r="H72" s="8" t="s">
        <v>898</v>
      </c>
      <c r="I72" s="53">
        <v>80.930232558139537</v>
      </c>
      <c r="J72" s="53"/>
      <c r="K72" s="123">
        <f t="shared" si="0"/>
        <v>161.86046511627907</v>
      </c>
      <c r="L72" s="123">
        <f t="shared" si="1"/>
        <v>0</v>
      </c>
      <c r="M72" t="s">
        <v>765</v>
      </c>
      <c r="N72" s="21">
        <f>VLOOKUP(C72,'[1]Jan 14th'!$C:$D,2,FALSE)</f>
        <v>69624</v>
      </c>
      <c r="O72" s="21">
        <f t="shared" si="3"/>
        <v>0</v>
      </c>
    </row>
    <row r="73" spans="1:15" x14ac:dyDescent="0.25">
      <c r="A73" s="7" t="s">
        <v>896</v>
      </c>
      <c r="B73" s="7">
        <v>69624</v>
      </c>
      <c r="C73" s="7" t="s">
        <v>897</v>
      </c>
      <c r="D73" s="7" t="s">
        <v>15</v>
      </c>
      <c r="E73" s="7" t="str">
        <f>VLOOKUP(B73,'[1]Jan 14th'!$B:$C,2,FALSE)</f>
        <v>Wonders of Barbados Underwater Submarine Day Tour</v>
      </c>
      <c r="F73" s="8" t="s">
        <v>600</v>
      </c>
      <c r="G73" s="52" t="s">
        <v>602</v>
      </c>
      <c r="H73" s="8"/>
      <c r="I73" s="53">
        <v>10</v>
      </c>
      <c r="J73" s="53"/>
      <c r="K73" s="123">
        <f t="shared" ref="K73:K79" si="4">I73*2</f>
        <v>20</v>
      </c>
      <c r="L73" s="123">
        <f t="shared" ref="L73:L79" si="5">J73*2</f>
        <v>0</v>
      </c>
      <c r="M73" t="s">
        <v>765</v>
      </c>
      <c r="N73" s="21">
        <f>VLOOKUP(C73,'[1]Jan 14th'!$C:$D,2,FALSE)</f>
        <v>69624</v>
      </c>
      <c r="O73" s="21">
        <f t="shared" si="3"/>
        <v>0</v>
      </c>
    </row>
    <row r="74" spans="1:15" x14ac:dyDescent="0.25">
      <c r="A74" s="7" t="s">
        <v>899</v>
      </c>
      <c r="B74" s="7">
        <v>69718</v>
      </c>
      <c r="C74" s="7" t="s">
        <v>900</v>
      </c>
      <c r="D74" s="7" t="s">
        <v>15</v>
      </c>
      <c r="E74" s="7" t="str">
        <f>VLOOKUP(B74,'[1]Jan 14th'!$B:$C,2,FALSE)</f>
        <v>Wonders of Barbados Underwater Submarine Night Tour</v>
      </c>
      <c r="F74" s="8" t="s">
        <v>600</v>
      </c>
      <c r="G74" s="8" t="s">
        <v>580</v>
      </c>
      <c r="H74" s="8" t="s">
        <v>898</v>
      </c>
      <c r="I74" s="53">
        <v>88.84</v>
      </c>
      <c r="J74" s="53"/>
      <c r="K74" s="123">
        <f t="shared" si="4"/>
        <v>177.68</v>
      </c>
      <c r="L74" s="123">
        <f t="shared" si="5"/>
        <v>0</v>
      </c>
      <c r="M74" t="s">
        <v>765</v>
      </c>
      <c r="N74" s="21">
        <f>VLOOKUP(C74,'[1]Jan 14th'!$C:$D,2,FALSE)</f>
        <v>69718</v>
      </c>
      <c r="O74" s="21">
        <f t="shared" si="3"/>
        <v>0</v>
      </c>
    </row>
    <row r="75" spans="1:15" x14ac:dyDescent="0.25">
      <c r="A75" s="7" t="s">
        <v>899</v>
      </c>
      <c r="B75" s="7">
        <v>69718</v>
      </c>
      <c r="C75" s="7" t="s">
        <v>900</v>
      </c>
      <c r="D75" s="7" t="s">
        <v>15</v>
      </c>
      <c r="E75" s="7" t="str">
        <f>VLOOKUP(B75,'[1]Jan 14th'!$B:$C,2,FALSE)</f>
        <v>Wonders of Barbados Underwater Submarine Night Tour</v>
      </c>
      <c r="F75" s="8" t="s">
        <v>600</v>
      </c>
      <c r="G75" s="8" t="s">
        <v>602</v>
      </c>
      <c r="H75" s="8"/>
      <c r="I75" s="53">
        <v>10</v>
      </c>
      <c r="J75" s="53"/>
      <c r="K75" s="123">
        <f t="shared" si="4"/>
        <v>20</v>
      </c>
      <c r="L75" s="123">
        <f t="shared" si="5"/>
        <v>0</v>
      </c>
      <c r="M75" t="s">
        <v>765</v>
      </c>
      <c r="N75" s="21">
        <f>VLOOKUP(C75,'[1]Jan 14th'!$C:$D,2,FALSE)</f>
        <v>69718</v>
      </c>
      <c r="O75" s="21">
        <f t="shared" si="3"/>
        <v>0</v>
      </c>
    </row>
    <row r="76" spans="1:15" s="128" customFormat="1" x14ac:dyDescent="0.25">
      <c r="A76" s="7" t="s">
        <v>1723</v>
      </c>
      <c r="B76" s="7">
        <v>666010</v>
      </c>
      <c r="C76" s="7" t="s">
        <v>1724</v>
      </c>
      <c r="D76" s="7" t="s">
        <v>15</v>
      </c>
      <c r="E76" s="7"/>
      <c r="F76" s="8" t="s">
        <v>16</v>
      </c>
      <c r="G76" s="8" t="s">
        <v>580</v>
      </c>
      <c r="H76" s="8" t="s">
        <v>773</v>
      </c>
      <c r="I76" s="53">
        <v>55</v>
      </c>
      <c r="J76" s="53">
        <v>40</v>
      </c>
      <c r="K76" s="123">
        <f t="shared" si="4"/>
        <v>110</v>
      </c>
      <c r="L76" s="123">
        <f t="shared" si="5"/>
        <v>80</v>
      </c>
      <c r="N76" s="21"/>
      <c r="O76" s="21"/>
    </row>
    <row r="77" spans="1:15" s="156" customFormat="1" x14ac:dyDescent="0.25">
      <c r="A77" s="156" t="s">
        <v>1817</v>
      </c>
      <c r="B77" s="156">
        <v>1069692</v>
      </c>
      <c r="C77" s="156" t="s">
        <v>1818</v>
      </c>
      <c r="D77" s="156" t="s">
        <v>15</v>
      </c>
      <c r="E77" s="156" t="s">
        <v>1818</v>
      </c>
      <c r="F77" s="8" t="s">
        <v>16</v>
      </c>
      <c r="G77" s="8" t="s">
        <v>580</v>
      </c>
      <c r="H77" s="156" t="s">
        <v>800</v>
      </c>
      <c r="I77" s="53">
        <v>1070</v>
      </c>
      <c r="K77" s="123">
        <f t="shared" si="4"/>
        <v>2140</v>
      </c>
      <c r="L77" s="123">
        <f t="shared" si="5"/>
        <v>0</v>
      </c>
    </row>
    <row r="78" spans="1:15" s="156" customFormat="1" x14ac:dyDescent="0.25">
      <c r="A78" s="156" t="s">
        <v>1819</v>
      </c>
      <c r="B78" s="156">
        <v>1069693</v>
      </c>
      <c r="C78" s="156" t="s">
        <v>1820</v>
      </c>
      <c r="D78" s="156" t="s">
        <v>15</v>
      </c>
      <c r="E78" s="156" t="s">
        <v>1820</v>
      </c>
      <c r="F78" s="8" t="s">
        <v>16</v>
      </c>
      <c r="G78" s="8" t="s">
        <v>580</v>
      </c>
      <c r="H78" s="156" t="s">
        <v>800</v>
      </c>
      <c r="I78" s="53">
        <v>802.5</v>
      </c>
      <c r="K78" s="123">
        <f t="shared" si="4"/>
        <v>1605</v>
      </c>
      <c r="L78" s="123">
        <f t="shared" si="5"/>
        <v>0</v>
      </c>
    </row>
    <row r="79" spans="1:15" s="156" customFormat="1" x14ac:dyDescent="0.25">
      <c r="A79" s="156" t="s">
        <v>1821</v>
      </c>
      <c r="B79" s="156">
        <v>1074079</v>
      </c>
      <c r="C79" s="156" t="s">
        <v>1822</v>
      </c>
      <c r="D79" s="156" t="s">
        <v>15</v>
      </c>
      <c r="E79" s="156" t="s">
        <v>1822</v>
      </c>
      <c r="F79" s="8" t="s">
        <v>16</v>
      </c>
      <c r="G79" s="8" t="s">
        <v>580</v>
      </c>
      <c r="H79" s="156" t="s">
        <v>800</v>
      </c>
      <c r="I79" s="53">
        <v>535</v>
      </c>
      <c r="K79" s="123">
        <f t="shared" si="4"/>
        <v>1070</v>
      </c>
      <c r="L79" s="123">
        <f t="shared" si="5"/>
        <v>0</v>
      </c>
    </row>
    <row r="80" spans="1:15" x14ac:dyDescent="0.25">
      <c r="G80" s="8"/>
      <c r="N80" s="21"/>
      <c r="O80" s="21"/>
    </row>
    <row r="81" spans="1:15" x14ac:dyDescent="0.25">
      <c r="N81" s="21"/>
      <c r="O81" s="21"/>
    </row>
    <row r="82" spans="1:15" x14ac:dyDescent="0.25">
      <c r="N82" s="21"/>
      <c r="O82" s="21"/>
    </row>
    <row r="83" spans="1:15" s="27" customFormat="1" x14ac:dyDescent="0.25">
      <c r="A83" s="25" t="s">
        <v>784</v>
      </c>
      <c r="B83" s="25">
        <v>74568</v>
      </c>
      <c r="C83" s="25" t="s">
        <v>786</v>
      </c>
      <c r="D83" s="25"/>
      <c r="E83" s="25" t="str">
        <f>VLOOKUP(B83,'[1]Jan 14th'!$B:$C,2,FALSE)</f>
        <v>Best-of-Barbados Sightseeing Tour</v>
      </c>
      <c r="F83" s="26" t="s">
        <v>16</v>
      </c>
      <c r="G83" s="26" t="s">
        <v>580</v>
      </c>
      <c r="H83" s="110" t="s">
        <v>785</v>
      </c>
      <c r="I83" s="111">
        <v>70</v>
      </c>
      <c r="J83" s="111"/>
      <c r="K83" s="111"/>
      <c r="L83" s="111"/>
      <c r="M83" s="27" t="s">
        <v>765</v>
      </c>
      <c r="N83" s="25" t="e">
        <f>VLOOKUP(C83,'[1]Jan 14th'!$C:$D,2,FALSE)</f>
        <v>#N/A</v>
      </c>
      <c r="O83" s="25" t="e">
        <f>B83-N83</f>
        <v>#N/A</v>
      </c>
    </row>
    <row r="84" spans="1:15" s="27" customFormat="1" x14ac:dyDescent="0.25">
      <c r="A84" s="25" t="s">
        <v>784</v>
      </c>
      <c r="B84" s="25">
        <v>74568</v>
      </c>
      <c r="C84" s="25" t="s">
        <v>787</v>
      </c>
      <c r="D84" s="25"/>
      <c r="E84" s="25" t="str">
        <f>VLOOKUP(B84,'[1]Jan 14th'!$B:$C,2,FALSE)</f>
        <v>Best-of-Barbados Sightseeing Tour</v>
      </c>
      <c r="F84" s="26" t="s">
        <v>16</v>
      </c>
      <c r="G84" s="26" t="s">
        <v>580</v>
      </c>
      <c r="H84" s="110" t="s">
        <v>785</v>
      </c>
      <c r="I84" s="111">
        <v>35</v>
      </c>
      <c r="J84" s="111"/>
      <c r="K84" s="111"/>
      <c r="L84" s="111"/>
      <c r="M84" s="27" t="s">
        <v>765</v>
      </c>
      <c r="N84" s="25" t="e">
        <f>VLOOKUP(C84,'[1]Jan 14th'!$C:$D,2,FALSE)</f>
        <v>#N/A</v>
      </c>
      <c r="O84" s="25" t="e">
        <f>B84-N84</f>
        <v>#N/A</v>
      </c>
    </row>
    <row r="85" spans="1:15" s="27" customFormat="1" x14ac:dyDescent="0.25">
      <c r="A85" s="25" t="s">
        <v>784</v>
      </c>
      <c r="B85" s="25">
        <v>74568</v>
      </c>
      <c r="C85" s="25" t="s">
        <v>788</v>
      </c>
      <c r="D85" s="25"/>
      <c r="E85" s="25" t="str">
        <f>VLOOKUP(B85,'[1]Jan 14th'!$B:$C,2,FALSE)</f>
        <v>Best-of-Barbados Sightseeing Tour</v>
      </c>
      <c r="F85" s="26" t="s">
        <v>16</v>
      </c>
      <c r="G85" s="26" t="s">
        <v>580</v>
      </c>
      <c r="H85" s="110" t="s">
        <v>785</v>
      </c>
      <c r="I85" s="111">
        <v>87.5</v>
      </c>
      <c r="J85" s="111"/>
      <c r="K85" s="111"/>
      <c r="L85" s="111"/>
      <c r="M85" s="27" t="s">
        <v>765</v>
      </c>
      <c r="N85" s="25" t="e">
        <f>VLOOKUP(C85,'[1]Jan 14th'!$C:$D,2,FALSE)</f>
        <v>#N/A</v>
      </c>
      <c r="O85" s="25" t="e">
        <f>B85-N85</f>
        <v>#N/A</v>
      </c>
    </row>
    <row r="86" spans="1:15" s="27" customFormat="1" x14ac:dyDescent="0.25">
      <c r="A86" s="25" t="s">
        <v>784</v>
      </c>
      <c r="B86" s="25">
        <v>74568</v>
      </c>
      <c r="C86" s="25" t="s">
        <v>789</v>
      </c>
      <c r="D86" s="25"/>
      <c r="E86" s="25" t="str">
        <f>VLOOKUP(B86,'[1]Jan 14th'!$B:$C,2,FALSE)</f>
        <v>Best-of-Barbados Sightseeing Tour</v>
      </c>
      <c r="F86" s="26" t="s">
        <v>16</v>
      </c>
      <c r="G86" s="26" t="s">
        <v>580</v>
      </c>
      <c r="H86" s="110" t="s">
        <v>785</v>
      </c>
      <c r="I86" s="111">
        <v>40</v>
      </c>
      <c r="J86" s="111"/>
      <c r="K86" s="111"/>
      <c r="L86" s="111"/>
      <c r="M86" s="27" t="s">
        <v>765</v>
      </c>
      <c r="N86" s="25" t="e">
        <f>VLOOKUP(C86,'[1]Jan 14th'!$C:$D,2,FALSE)</f>
        <v>#N/A</v>
      </c>
      <c r="O86" s="25" t="e">
        <f>B86-N86</f>
        <v>#N/A</v>
      </c>
    </row>
    <row r="87" spans="1:15" x14ac:dyDescent="0.25">
      <c r="N87" s="21"/>
      <c r="O87" s="21"/>
    </row>
    <row r="88" spans="1:15" x14ac:dyDescent="0.25">
      <c r="N88" s="21"/>
      <c r="O88" s="21"/>
    </row>
    <row r="89" spans="1:15" x14ac:dyDescent="0.25">
      <c r="N89" s="21"/>
      <c r="O89" s="21"/>
    </row>
    <row r="90" spans="1:15" x14ac:dyDescent="0.25">
      <c r="N90" s="21"/>
      <c r="O90" s="21"/>
    </row>
    <row r="91" spans="1:15" x14ac:dyDescent="0.25">
      <c r="N91" s="21"/>
      <c r="O91" s="21"/>
    </row>
    <row r="92" spans="1:15" x14ac:dyDescent="0.25">
      <c r="N92" s="21"/>
      <c r="O92" s="21"/>
    </row>
    <row r="93" spans="1:15" x14ac:dyDescent="0.25">
      <c r="N93" s="21"/>
      <c r="O93" s="21"/>
    </row>
    <row r="94" spans="1:15" x14ac:dyDescent="0.25">
      <c r="N94" s="21"/>
      <c r="O94" s="21"/>
    </row>
    <row r="95" spans="1:15" x14ac:dyDescent="0.25">
      <c r="N95" s="21"/>
      <c r="O95" s="21"/>
    </row>
    <row r="96" spans="1:15" x14ac:dyDescent="0.25">
      <c r="N96" s="21"/>
      <c r="O96" s="21"/>
    </row>
    <row r="97" spans="14:15" x14ac:dyDescent="0.25">
      <c r="N97" s="21"/>
      <c r="O97" s="21"/>
    </row>
    <row r="98" spans="14:15" x14ac:dyDescent="0.25">
      <c r="N98" s="21"/>
      <c r="O98" s="21"/>
    </row>
    <row r="99" spans="14:15" x14ac:dyDescent="0.25">
      <c r="N99" s="21"/>
      <c r="O99" s="21"/>
    </row>
    <row r="100" spans="14:15" x14ac:dyDescent="0.25">
      <c r="N100" s="21"/>
      <c r="O100" s="21"/>
    </row>
    <row r="101" spans="14:15" x14ac:dyDescent="0.25">
      <c r="N101" s="21"/>
      <c r="O101" s="21"/>
    </row>
    <row r="102" spans="14:15" x14ac:dyDescent="0.25">
      <c r="N102" s="21"/>
      <c r="O102" s="21"/>
    </row>
    <row r="103" spans="14:15" x14ac:dyDescent="0.25">
      <c r="N103" s="21"/>
      <c r="O103" s="21"/>
    </row>
    <row r="104" spans="14:15" x14ac:dyDescent="0.25">
      <c r="N104" s="21"/>
      <c r="O104" s="21"/>
    </row>
    <row r="105" spans="14:15" x14ac:dyDescent="0.25">
      <c r="N105" s="21"/>
      <c r="O105" s="21"/>
    </row>
    <row r="106" spans="14:15" x14ac:dyDescent="0.25">
      <c r="N106" s="21"/>
      <c r="O106" s="21"/>
    </row>
    <row r="107" spans="14:15" x14ac:dyDescent="0.25">
      <c r="N107" s="21"/>
      <c r="O107" s="21"/>
    </row>
    <row r="108" spans="14:15" x14ac:dyDescent="0.25">
      <c r="N108" s="21"/>
      <c r="O108" s="21"/>
    </row>
    <row r="109" spans="14:15" x14ac:dyDescent="0.25">
      <c r="N109" s="21"/>
      <c r="O109" s="21"/>
    </row>
    <row r="110" spans="14:15" x14ac:dyDescent="0.25">
      <c r="N110" s="21"/>
      <c r="O110" s="21"/>
    </row>
    <row r="111" spans="14:15" x14ac:dyDescent="0.25">
      <c r="N111" s="21"/>
      <c r="O111" s="21"/>
    </row>
    <row r="112" spans="14:15" x14ac:dyDescent="0.25">
      <c r="N112" s="21"/>
      <c r="O112" s="21"/>
    </row>
    <row r="113" spans="14:15" x14ac:dyDescent="0.25">
      <c r="N113" s="21"/>
      <c r="O113" s="21"/>
    </row>
    <row r="114" spans="14:15" x14ac:dyDescent="0.25">
      <c r="N114" s="21"/>
      <c r="O114" s="21"/>
    </row>
    <row r="115" spans="14:15" x14ac:dyDescent="0.25">
      <c r="N115" s="21"/>
      <c r="O115" s="21"/>
    </row>
    <row r="116" spans="14:15" x14ac:dyDescent="0.25">
      <c r="N116" s="21"/>
      <c r="O116" s="21"/>
    </row>
    <row r="117" spans="14:15" x14ac:dyDescent="0.25">
      <c r="N117" s="21"/>
      <c r="O117" s="21"/>
    </row>
    <row r="118" spans="14:15" x14ac:dyDescent="0.25">
      <c r="N118" s="21"/>
      <c r="O118" s="21"/>
    </row>
    <row r="119" spans="14:15" x14ac:dyDescent="0.25">
      <c r="N119" s="21"/>
      <c r="O119" s="21"/>
    </row>
    <row r="120" spans="14:15" x14ac:dyDescent="0.25">
      <c r="N120" s="21"/>
      <c r="O120" s="21"/>
    </row>
    <row r="121" spans="14:15" x14ac:dyDescent="0.25">
      <c r="N121" s="21"/>
      <c r="O121" s="21"/>
    </row>
    <row r="122" spans="14:15" x14ac:dyDescent="0.25">
      <c r="N122" s="21"/>
      <c r="O122" s="21"/>
    </row>
    <row r="123" spans="14:15" x14ac:dyDescent="0.25">
      <c r="N123" s="21"/>
      <c r="O123" s="21"/>
    </row>
    <row r="124" spans="14:15" x14ac:dyDescent="0.25">
      <c r="N124" s="21"/>
      <c r="O124" s="21"/>
    </row>
    <row r="125" spans="14:15" x14ac:dyDescent="0.25">
      <c r="N125" s="21"/>
      <c r="O125" s="21"/>
    </row>
    <row r="126" spans="14:15" x14ac:dyDescent="0.25">
      <c r="N126" s="21"/>
      <c r="O126" s="21"/>
    </row>
    <row r="127" spans="14:15" x14ac:dyDescent="0.25">
      <c r="N127" s="21"/>
      <c r="O127" s="21"/>
    </row>
    <row r="128" spans="14:15" x14ac:dyDescent="0.25">
      <c r="N128" s="21"/>
      <c r="O128" s="21"/>
    </row>
    <row r="129" spans="14:15" x14ac:dyDescent="0.25">
      <c r="N129" s="21"/>
      <c r="O129" s="21"/>
    </row>
    <row r="130" spans="14:15" x14ac:dyDescent="0.25">
      <c r="N130" s="21"/>
      <c r="O130" s="21"/>
    </row>
    <row r="131" spans="14:15" x14ac:dyDescent="0.25">
      <c r="N131" s="21"/>
      <c r="O131" s="21"/>
    </row>
    <row r="132" spans="14:15" x14ac:dyDescent="0.25">
      <c r="N132" s="21"/>
      <c r="O132" s="21"/>
    </row>
    <row r="133" spans="14:15" x14ac:dyDescent="0.25">
      <c r="N133" s="21"/>
      <c r="O133" s="21"/>
    </row>
    <row r="134" spans="14:15" x14ac:dyDescent="0.25">
      <c r="N134" s="21"/>
      <c r="O134" s="21"/>
    </row>
    <row r="135" spans="14:15" x14ac:dyDescent="0.25">
      <c r="N135" s="21"/>
      <c r="O135" s="21"/>
    </row>
    <row r="136" spans="14:15" x14ac:dyDescent="0.25">
      <c r="N136" s="21"/>
      <c r="O136" s="21"/>
    </row>
    <row r="137" spans="14:15" x14ac:dyDescent="0.25">
      <c r="N137" s="21"/>
      <c r="O137" s="21"/>
    </row>
    <row r="138" spans="14:15" x14ac:dyDescent="0.25">
      <c r="N138" s="21"/>
      <c r="O138" s="21"/>
    </row>
    <row r="139" spans="14:15" x14ac:dyDescent="0.25">
      <c r="N139" s="21"/>
      <c r="O139" s="21"/>
    </row>
    <row r="140" spans="14:15" x14ac:dyDescent="0.25">
      <c r="N140" s="21"/>
      <c r="O140" s="21"/>
    </row>
    <row r="141" spans="14:15" x14ac:dyDescent="0.25">
      <c r="N141" s="21"/>
      <c r="O141" s="21"/>
    </row>
    <row r="142" spans="14:15" x14ac:dyDescent="0.25">
      <c r="N142" s="21"/>
      <c r="O142" s="21"/>
    </row>
    <row r="143" spans="14:15" x14ac:dyDescent="0.25">
      <c r="N143" s="21"/>
      <c r="O143" s="21"/>
    </row>
    <row r="144" spans="14:15" x14ac:dyDescent="0.25">
      <c r="N144" s="21"/>
      <c r="O144" s="21"/>
    </row>
    <row r="145" spans="14:15" x14ac:dyDescent="0.25">
      <c r="N145" s="21"/>
      <c r="O145" s="21"/>
    </row>
    <row r="146" spans="14:15" x14ac:dyDescent="0.25">
      <c r="N146" s="21"/>
      <c r="O146" s="21"/>
    </row>
    <row r="147" spans="14:15" x14ac:dyDescent="0.25">
      <c r="N147" s="21"/>
      <c r="O147" s="21"/>
    </row>
    <row r="148" spans="14:15" x14ac:dyDescent="0.25">
      <c r="N148" s="21"/>
      <c r="O148" s="21"/>
    </row>
    <row r="149" spans="14:15" x14ac:dyDescent="0.25">
      <c r="N149" s="21"/>
      <c r="O149" s="21"/>
    </row>
    <row r="150" spans="14:15" x14ac:dyDescent="0.25">
      <c r="N150" s="21"/>
      <c r="O150" s="21"/>
    </row>
    <row r="151" spans="14:15" x14ac:dyDescent="0.25">
      <c r="N151" s="21"/>
      <c r="O151" s="21"/>
    </row>
    <row r="152" spans="14:15" x14ac:dyDescent="0.25">
      <c r="N152" s="21"/>
      <c r="O152" s="21"/>
    </row>
    <row r="153" spans="14:15" x14ac:dyDescent="0.25">
      <c r="N153" s="21"/>
      <c r="O153" s="21"/>
    </row>
    <row r="154" spans="14:15" x14ac:dyDescent="0.25">
      <c r="N154" s="21"/>
      <c r="O154" s="21"/>
    </row>
    <row r="155" spans="14:15" x14ac:dyDescent="0.25">
      <c r="N155" s="21"/>
      <c r="O155" s="21"/>
    </row>
    <row r="156" spans="14:15" x14ac:dyDescent="0.25">
      <c r="N156" s="21"/>
      <c r="O156" s="21"/>
    </row>
    <row r="157" spans="14:15" x14ac:dyDescent="0.25">
      <c r="N157" s="21"/>
      <c r="O157" s="21"/>
    </row>
    <row r="158" spans="14:15" x14ac:dyDescent="0.25">
      <c r="N158" s="21"/>
      <c r="O158" s="21"/>
    </row>
    <row r="159" spans="14:15" x14ac:dyDescent="0.25">
      <c r="N159" s="21"/>
      <c r="O159" s="21"/>
    </row>
    <row r="160" spans="14:15" x14ac:dyDescent="0.25">
      <c r="N160" s="21"/>
      <c r="O160" s="21"/>
    </row>
    <row r="161" spans="14:15" x14ac:dyDescent="0.25">
      <c r="N161" s="21"/>
      <c r="O161" s="21"/>
    </row>
    <row r="162" spans="14:15" x14ac:dyDescent="0.25">
      <c r="N162" s="21"/>
      <c r="O162" s="21"/>
    </row>
    <row r="163" spans="14:15" x14ac:dyDescent="0.25">
      <c r="N163" s="21"/>
      <c r="O163" s="21"/>
    </row>
    <row r="164" spans="14:15" x14ac:dyDescent="0.25">
      <c r="N164" s="21"/>
      <c r="O164" s="21"/>
    </row>
    <row r="165" spans="14:15" x14ac:dyDescent="0.25">
      <c r="N165" s="21"/>
      <c r="O165" s="21"/>
    </row>
    <row r="166" spans="14:15" x14ac:dyDescent="0.25">
      <c r="N166" s="21"/>
      <c r="O166" s="21"/>
    </row>
    <row r="167" spans="14:15" x14ac:dyDescent="0.25">
      <c r="N167" s="21"/>
      <c r="O167" s="21"/>
    </row>
    <row r="168" spans="14:15" x14ac:dyDescent="0.25">
      <c r="N168" s="21"/>
      <c r="O168" s="21"/>
    </row>
    <row r="169" spans="14:15" x14ac:dyDescent="0.25">
      <c r="N169" s="21"/>
      <c r="O169" s="21"/>
    </row>
    <row r="170" spans="14:15" x14ac:dyDescent="0.25">
      <c r="N170" s="21"/>
      <c r="O170" s="21"/>
    </row>
    <row r="171" spans="14:15" x14ac:dyDescent="0.25">
      <c r="N171" s="21"/>
      <c r="O171" s="21"/>
    </row>
    <row r="172" spans="14:15" x14ac:dyDescent="0.25">
      <c r="N172" s="21"/>
      <c r="O172" s="21"/>
    </row>
    <row r="173" spans="14:15" x14ac:dyDescent="0.25">
      <c r="N173" s="21"/>
      <c r="O173" s="21"/>
    </row>
    <row r="174" spans="14:15" x14ac:dyDescent="0.25">
      <c r="N174" s="21"/>
      <c r="O174" s="21"/>
    </row>
    <row r="175" spans="14:15" x14ac:dyDescent="0.25">
      <c r="N175" s="21"/>
      <c r="O175" s="21"/>
    </row>
    <row r="176" spans="14:15" x14ac:dyDescent="0.25">
      <c r="N176" s="21"/>
      <c r="O176" s="21"/>
    </row>
    <row r="177" spans="14:15" x14ac:dyDescent="0.25">
      <c r="N177" s="21"/>
      <c r="O177" s="21"/>
    </row>
    <row r="178" spans="14:15" x14ac:dyDescent="0.25">
      <c r="N178" s="21"/>
      <c r="O178" s="21"/>
    </row>
    <row r="179" spans="14:15" x14ac:dyDescent="0.25">
      <c r="N179" s="21"/>
      <c r="O179" s="21"/>
    </row>
    <row r="180" spans="14:15" x14ac:dyDescent="0.25">
      <c r="N180" s="21"/>
      <c r="O180" s="21"/>
    </row>
    <row r="181" spans="14:15" x14ac:dyDescent="0.25">
      <c r="N181" s="21"/>
      <c r="O181" s="21"/>
    </row>
    <row r="182" spans="14:15" x14ac:dyDescent="0.25">
      <c r="N182" s="21"/>
      <c r="O182" s="21"/>
    </row>
    <row r="183" spans="14:15" x14ac:dyDescent="0.25">
      <c r="N183" s="21"/>
      <c r="O183" s="21"/>
    </row>
    <row r="184" spans="14:15" x14ac:dyDescent="0.25">
      <c r="N184" s="21"/>
      <c r="O184" s="21"/>
    </row>
    <row r="185" spans="14:15" x14ac:dyDescent="0.25">
      <c r="N185" s="21"/>
      <c r="O185" s="21"/>
    </row>
    <row r="186" spans="14:15" x14ac:dyDescent="0.25">
      <c r="N186" s="21"/>
      <c r="O186" s="21"/>
    </row>
    <row r="187" spans="14:15" x14ac:dyDescent="0.25">
      <c r="N187" s="21"/>
      <c r="O187" s="21"/>
    </row>
    <row r="188" spans="14:15" x14ac:dyDescent="0.25">
      <c r="N188" s="21"/>
      <c r="O188" s="21"/>
    </row>
    <row r="189" spans="14:15" x14ac:dyDescent="0.25">
      <c r="N189" s="21"/>
      <c r="O189" s="21"/>
    </row>
    <row r="190" spans="14:15" x14ac:dyDescent="0.25">
      <c r="N190" s="21"/>
      <c r="O190" s="21"/>
    </row>
    <row r="191" spans="14:15" x14ac:dyDescent="0.25">
      <c r="N191" s="21"/>
      <c r="O191" s="21"/>
    </row>
    <row r="192" spans="14:15" x14ac:dyDescent="0.25">
      <c r="N192" s="21"/>
      <c r="O192" s="21"/>
    </row>
    <row r="193" spans="14:15" x14ac:dyDescent="0.25">
      <c r="N193" s="21"/>
      <c r="O193" s="21"/>
    </row>
    <row r="194" spans="14:15" x14ac:dyDescent="0.25">
      <c r="N194" s="21"/>
      <c r="O194" s="21"/>
    </row>
    <row r="195" spans="14:15" x14ac:dyDescent="0.25">
      <c r="N195" s="21"/>
      <c r="O195" s="21"/>
    </row>
    <row r="196" spans="14:15" x14ac:dyDescent="0.25">
      <c r="N196" s="21"/>
      <c r="O196" s="21"/>
    </row>
    <row r="197" spans="14:15" x14ac:dyDescent="0.25">
      <c r="N197" s="21"/>
      <c r="O197" s="21"/>
    </row>
    <row r="198" spans="14:15" x14ac:dyDescent="0.25">
      <c r="N198" s="21"/>
      <c r="O198" s="21"/>
    </row>
    <row r="199" spans="14:15" x14ac:dyDescent="0.25">
      <c r="N199" s="21"/>
      <c r="O199" s="21"/>
    </row>
    <row r="200" spans="14:15" x14ac:dyDescent="0.25">
      <c r="N200" s="21"/>
      <c r="O200" s="21"/>
    </row>
    <row r="201" spans="14:15" x14ac:dyDescent="0.25">
      <c r="N201" s="21"/>
      <c r="O201" s="21"/>
    </row>
    <row r="202" spans="14:15" x14ac:dyDescent="0.25">
      <c r="N202" s="21"/>
      <c r="O202" s="21"/>
    </row>
    <row r="203" spans="14:15" x14ac:dyDescent="0.25">
      <c r="N203" s="21"/>
      <c r="O203" s="21"/>
    </row>
    <row r="204" spans="14:15" x14ac:dyDescent="0.25">
      <c r="N204" s="21"/>
      <c r="O204" s="21"/>
    </row>
    <row r="205" spans="14:15" x14ac:dyDescent="0.25">
      <c r="N205" s="21"/>
      <c r="O205" s="21"/>
    </row>
    <row r="206" spans="14:15" x14ac:dyDescent="0.25">
      <c r="N206" s="21"/>
      <c r="O206" s="21"/>
    </row>
    <row r="207" spans="14:15" x14ac:dyDescent="0.25">
      <c r="N207" s="21"/>
      <c r="O207" s="21"/>
    </row>
    <row r="208" spans="14:15" x14ac:dyDescent="0.25">
      <c r="N208" s="21"/>
      <c r="O208" s="21"/>
    </row>
    <row r="209" spans="14:15" x14ac:dyDescent="0.25">
      <c r="N209" s="21"/>
      <c r="O209" s="21"/>
    </row>
    <row r="210" spans="14:15" x14ac:dyDescent="0.25">
      <c r="N210" s="21"/>
      <c r="O210" s="21"/>
    </row>
    <row r="211" spans="14:15" x14ac:dyDescent="0.25">
      <c r="N211" s="21"/>
      <c r="O211" s="21"/>
    </row>
    <row r="212" spans="14:15" x14ac:dyDescent="0.25">
      <c r="N212" s="21"/>
      <c r="O212" s="21"/>
    </row>
    <row r="213" spans="14:15" x14ac:dyDescent="0.25">
      <c r="N213" s="21"/>
      <c r="O213" s="21"/>
    </row>
    <row r="214" spans="14:15" x14ac:dyDescent="0.25">
      <c r="N214" s="21"/>
      <c r="O214" s="21"/>
    </row>
    <row r="215" spans="14:15" x14ac:dyDescent="0.25">
      <c r="N215" s="21"/>
      <c r="O215" s="21"/>
    </row>
    <row r="216" spans="14:15" x14ac:dyDescent="0.25">
      <c r="N216" s="21"/>
      <c r="O216" s="21"/>
    </row>
    <row r="217" spans="14:15" x14ac:dyDescent="0.25">
      <c r="N217" s="21"/>
      <c r="O217" s="21"/>
    </row>
    <row r="218" spans="14:15" x14ac:dyDescent="0.25">
      <c r="N218" s="21"/>
      <c r="O218" s="21"/>
    </row>
    <row r="219" spans="14:15" x14ac:dyDescent="0.25">
      <c r="N219" s="21"/>
      <c r="O219" s="21"/>
    </row>
    <row r="220" spans="14:15" x14ac:dyDescent="0.25">
      <c r="N220" s="21"/>
      <c r="O220" s="21"/>
    </row>
    <row r="221" spans="14:15" x14ac:dyDescent="0.25">
      <c r="N221" s="21"/>
      <c r="O221" s="21"/>
    </row>
    <row r="222" spans="14:15" x14ac:dyDescent="0.25">
      <c r="N222" s="21"/>
      <c r="O222" s="21"/>
    </row>
    <row r="223" spans="14:15" x14ac:dyDescent="0.25">
      <c r="N223" s="21"/>
      <c r="O223" s="21"/>
    </row>
    <row r="224" spans="14:15" x14ac:dyDescent="0.25">
      <c r="N224" s="21"/>
      <c r="O224" s="21"/>
    </row>
    <row r="225" spans="14:15" x14ac:dyDescent="0.25">
      <c r="N225" s="21"/>
      <c r="O225" s="21"/>
    </row>
    <row r="226" spans="14:15" x14ac:dyDescent="0.25">
      <c r="N226" s="21"/>
      <c r="O226" s="21"/>
    </row>
    <row r="227" spans="14:15" x14ac:dyDescent="0.25">
      <c r="N227" s="21"/>
      <c r="O227" s="21"/>
    </row>
    <row r="228" spans="14:15" x14ac:dyDescent="0.25">
      <c r="N228" s="21"/>
      <c r="O228" s="21"/>
    </row>
    <row r="229" spans="14:15" x14ac:dyDescent="0.25">
      <c r="N229" s="21"/>
      <c r="O229" s="21"/>
    </row>
    <row r="230" spans="14:15" x14ac:dyDescent="0.25">
      <c r="N230" s="21"/>
      <c r="O230" s="21"/>
    </row>
    <row r="231" spans="14:15" x14ac:dyDescent="0.25">
      <c r="N231" s="21"/>
      <c r="O231" s="21"/>
    </row>
    <row r="232" spans="14:15" x14ac:dyDescent="0.25">
      <c r="N232" s="21"/>
      <c r="O232" s="21"/>
    </row>
    <row r="233" spans="14:15" x14ac:dyDescent="0.25">
      <c r="N233" s="21"/>
      <c r="O233" s="21"/>
    </row>
    <row r="234" spans="14:15" x14ac:dyDescent="0.25">
      <c r="N234" s="21"/>
      <c r="O234" s="21"/>
    </row>
    <row r="235" spans="14:15" x14ac:dyDescent="0.25">
      <c r="N235" s="21"/>
      <c r="O235" s="21"/>
    </row>
    <row r="236" spans="14:15" x14ac:dyDescent="0.25">
      <c r="N236" s="21"/>
      <c r="O236" s="21"/>
    </row>
    <row r="237" spans="14:15" x14ac:dyDescent="0.25">
      <c r="N237" s="21"/>
      <c r="O237" s="21"/>
    </row>
    <row r="238" spans="14:15" x14ac:dyDescent="0.25">
      <c r="N238" s="21"/>
      <c r="O238" s="21"/>
    </row>
    <row r="239" spans="14:15" x14ac:dyDescent="0.25">
      <c r="N239" s="21"/>
      <c r="O239" s="21"/>
    </row>
    <row r="240" spans="14:15" x14ac:dyDescent="0.25">
      <c r="N240" s="21"/>
      <c r="O240" s="21"/>
    </row>
    <row r="241" spans="14:15" x14ac:dyDescent="0.25">
      <c r="N241" s="21"/>
      <c r="O241" s="21"/>
    </row>
    <row r="242" spans="14:15" x14ac:dyDescent="0.25">
      <c r="N242" s="21"/>
      <c r="O242" s="21"/>
    </row>
    <row r="243" spans="14:15" x14ac:dyDescent="0.25">
      <c r="N243" s="21"/>
      <c r="O243" s="21"/>
    </row>
    <row r="244" spans="14:15" x14ac:dyDescent="0.25">
      <c r="N244" s="21"/>
      <c r="O244" s="21"/>
    </row>
    <row r="245" spans="14:15" x14ac:dyDescent="0.25">
      <c r="N245" s="21"/>
      <c r="O245" s="21"/>
    </row>
    <row r="246" spans="14:15" x14ac:dyDescent="0.25">
      <c r="N246" s="21"/>
      <c r="O246" s="21"/>
    </row>
    <row r="247" spans="14:15" x14ac:dyDescent="0.25">
      <c r="N247" s="21"/>
      <c r="O247" s="21"/>
    </row>
    <row r="248" spans="14:15" x14ac:dyDescent="0.25">
      <c r="N248" s="21"/>
      <c r="O248" s="21"/>
    </row>
    <row r="249" spans="14:15" x14ac:dyDescent="0.25">
      <c r="N249" s="21"/>
      <c r="O249" s="21"/>
    </row>
    <row r="250" spans="14:15" x14ac:dyDescent="0.25">
      <c r="N250" s="21"/>
      <c r="O250" s="21"/>
    </row>
    <row r="251" spans="14:15" x14ac:dyDescent="0.25">
      <c r="N251" s="21"/>
      <c r="O251" s="21"/>
    </row>
    <row r="252" spans="14:15" x14ac:dyDescent="0.25">
      <c r="N252" s="21"/>
      <c r="O252" s="21"/>
    </row>
    <row r="253" spans="14:15" x14ac:dyDescent="0.25">
      <c r="N253" s="21"/>
      <c r="O253" s="21"/>
    </row>
    <row r="254" spans="14:15" x14ac:dyDescent="0.25">
      <c r="N254" s="21"/>
      <c r="O254" s="21"/>
    </row>
    <row r="255" spans="14:15" x14ac:dyDescent="0.25">
      <c r="N255" s="21"/>
      <c r="O255" s="21"/>
    </row>
    <row r="256" spans="14:15" x14ac:dyDescent="0.25">
      <c r="N256" s="21"/>
      <c r="O256" s="21"/>
    </row>
    <row r="257" spans="14:15" x14ac:dyDescent="0.25">
      <c r="N257" s="21"/>
      <c r="O257" s="21"/>
    </row>
    <row r="258" spans="14:15" x14ac:dyDescent="0.25">
      <c r="N258" s="21"/>
      <c r="O258" s="21"/>
    </row>
    <row r="259" spans="14:15" x14ac:dyDescent="0.25">
      <c r="N259" s="21"/>
      <c r="O259" s="21"/>
    </row>
    <row r="260" spans="14:15" x14ac:dyDescent="0.25">
      <c r="N260" s="21"/>
      <c r="O260" s="21"/>
    </row>
    <row r="261" spans="14:15" x14ac:dyDescent="0.25">
      <c r="N261" s="21"/>
      <c r="O261" s="21"/>
    </row>
    <row r="262" spans="14:15" x14ac:dyDescent="0.25">
      <c r="N262" s="21"/>
      <c r="O262" s="21"/>
    </row>
    <row r="263" spans="14:15" x14ac:dyDescent="0.25">
      <c r="N263" s="21"/>
      <c r="O263" s="21"/>
    </row>
    <row r="264" spans="14:15" x14ac:dyDescent="0.25">
      <c r="N264" s="21"/>
      <c r="O264" s="21"/>
    </row>
    <row r="265" spans="14:15" x14ac:dyDescent="0.25">
      <c r="N265" s="21"/>
      <c r="O265" s="21"/>
    </row>
    <row r="266" spans="14:15" x14ac:dyDescent="0.25">
      <c r="N266" s="21"/>
      <c r="O266" s="21"/>
    </row>
    <row r="267" spans="14:15" x14ac:dyDescent="0.25">
      <c r="N267" s="21"/>
      <c r="O267" s="21"/>
    </row>
    <row r="268" spans="14:15" x14ac:dyDescent="0.25">
      <c r="N268" s="21"/>
      <c r="O268" s="21"/>
    </row>
    <row r="269" spans="14:15" x14ac:dyDescent="0.25">
      <c r="N269" s="21"/>
      <c r="O269" s="21"/>
    </row>
    <row r="270" spans="14:15" x14ac:dyDescent="0.25">
      <c r="N270" s="21"/>
      <c r="O270" s="21"/>
    </row>
    <row r="271" spans="14:15" x14ac:dyDescent="0.25">
      <c r="N271" s="21"/>
      <c r="O271" s="21"/>
    </row>
    <row r="272" spans="14:15" x14ac:dyDescent="0.25">
      <c r="N272" s="21"/>
      <c r="O272" s="21"/>
    </row>
    <row r="273" spans="14:15" x14ac:dyDescent="0.25">
      <c r="N273" s="21"/>
      <c r="O273" s="21"/>
    </row>
    <row r="274" spans="14:15" x14ac:dyDescent="0.25">
      <c r="N274" s="21"/>
      <c r="O274" s="21"/>
    </row>
    <row r="275" spans="14:15" x14ac:dyDescent="0.25">
      <c r="N275" s="21"/>
      <c r="O275" s="21"/>
    </row>
    <row r="276" spans="14:15" x14ac:dyDescent="0.25">
      <c r="N276" s="21"/>
      <c r="O276" s="21"/>
    </row>
    <row r="277" spans="14:15" x14ac:dyDescent="0.25">
      <c r="N277" s="21"/>
      <c r="O277" s="21"/>
    </row>
    <row r="278" spans="14:15" x14ac:dyDescent="0.25">
      <c r="N278" s="21"/>
      <c r="O278" s="21"/>
    </row>
    <row r="279" spans="14:15" x14ac:dyDescent="0.25">
      <c r="N279" s="21"/>
      <c r="O279" s="21"/>
    </row>
    <row r="280" spans="14:15" x14ac:dyDescent="0.25">
      <c r="N280" s="21"/>
      <c r="O280" s="21"/>
    </row>
    <row r="281" spans="14:15" x14ac:dyDescent="0.25">
      <c r="N281" s="21"/>
      <c r="O281" s="21"/>
    </row>
    <row r="282" spans="14:15" x14ac:dyDescent="0.25">
      <c r="N282" s="21"/>
      <c r="O282" s="21"/>
    </row>
    <row r="283" spans="14:15" x14ac:dyDescent="0.25">
      <c r="N283" s="21"/>
      <c r="O283" s="21"/>
    </row>
    <row r="284" spans="14:15" x14ac:dyDescent="0.25">
      <c r="N284" s="21"/>
      <c r="O284" s="21"/>
    </row>
    <row r="285" spans="14:15" x14ac:dyDescent="0.25">
      <c r="N285" s="21"/>
      <c r="O285" s="21"/>
    </row>
    <row r="286" spans="14:15" x14ac:dyDescent="0.25">
      <c r="N286" s="21"/>
      <c r="O286" s="21"/>
    </row>
    <row r="287" spans="14:15" x14ac:dyDescent="0.25">
      <c r="N287" s="21"/>
      <c r="O287" s="21"/>
    </row>
    <row r="288" spans="14:15" x14ac:dyDescent="0.25">
      <c r="N288" s="21"/>
      <c r="O288" s="21"/>
    </row>
    <row r="289" spans="14:15" x14ac:dyDescent="0.25">
      <c r="N289" s="21"/>
      <c r="O289" s="21"/>
    </row>
    <row r="290" spans="14:15" x14ac:dyDescent="0.25">
      <c r="N290" s="21"/>
      <c r="O290" s="21"/>
    </row>
    <row r="291" spans="14:15" x14ac:dyDescent="0.25">
      <c r="N291" s="21"/>
      <c r="O291" s="21"/>
    </row>
    <row r="292" spans="14:15" x14ac:dyDescent="0.25">
      <c r="N292" s="21"/>
      <c r="O292" s="21"/>
    </row>
    <row r="293" spans="14:15" x14ac:dyDescent="0.25">
      <c r="N293" s="21"/>
      <c r="O293" s="21"/>
    </row>
    <row r="294" spans="14:15" x14ac:dyDescent="0.25">
      <c r="N294" s="21"/>
      <c r="O294" s="21"/>
    </row>
    <row r="295" spans="14:15" x14ac:dyDescent="0.25">
      <c r="N295" s="21"/>
      <c r="O295" s="21"/>
    </row>
    <row r="296" spans="14:15" x14ac:dyDescent="0.25">
      <c r="N296" s="21"/>
      <c r="O296" s="21"/>
    </row>
    <row r="297" spans="14:15" x14ac:dyDescent="0.25">
      <c r="N297" s="21"/>
      <c r="O297" s="21"/>
    </row>
    <row r="298" spans="14:15" x14ac:dyDescent="0.25">
      <c r="N298" s="21"/>
      <c r="O298" s="21"/>
    </row>
    <row r="299" spans="14:15" x14ac:dyDescent="0.25">
      <c r="N299" s="21"/>
      <c r="O299" s="21"/>
    </row>
    <row r="300" spans="14:15" x14ac:dyDescent="0.25">
      <c r="N300" s="21"/>
      <c r="O300" s="21"/>
    </row>
    <row r="301" spans="14:15" x14ac:dyDescent="0.25">
      <c r="N301" s="21"/>
      <c r="O301" s="21"/>
    </row>
    <row r="302" spans="14:15" x14ac:dyDescent="0.25">
      <c r="N302" s="21"/>
      <c r="O302" s="21"/>
    </row>
    <row r="303" spans="14:15" x14ac:dyDescent="0.25">
      <c r="N303" s="21"/>
      <c r="O303" s="21"/>
    </row>
    <row r="304" spans="14:15" x14ac:dyDescent="0.25">
      <c r="N304" s="21"/>
      <c r="O304" s="21"/>
    </row>
    <row r="305" spans="14:15" x14ac:dyDescent="0.25">
      <c r="N305" s="21"/>
      <c r="O305" s="21"/>
    </row>
    <row r="306" spans="14:15" x14ac:dyDescent="0.25">
      <c r="N306" s="21"/>
      <c r="O306" s="21"/>
    </row>
    <row r="307" spans="14:15" x14ac:dyDescent="0.25">
      <c r="N307" s="21"/>
      <c r="O307" s="21"/>
    </row>
    <row r="308" spans="14:15" x14ac:dyDescent="0.25">
      <c r="N308" s="21"/>
      <c r="O308" s="21"/>
    </row>
    <row r="309" spans="14:15" x14ac:dyDescent="0.25">
      <c r="N309" s="21"/>
      <c r="O309" s="21"/>
    </row>
    <row r="310" spans="14:15" x14ac:dyDescent="0.25">
      <c r="N310" s="21"/>
      <c r="O310" s="21"/>
    </row>
    <row r="311" spans="14:15" x14ac:dyDescent="0.25">
      <c r="N311" s="21"/>
      <c r="O311" s="21"/>
    </row>
    <row r="312" spans="14:15" x14ac:dyDescent="0.25">
      <c r="N312" s="21"/>
      <c r="O312" s="21"/>
    </row>
    <row r="313" spans="14:15" x14ac:dyDescent="0.25">
      <c r="N313" s="21"/>
      <c r="O313" s="21"/>
    </row>
    <row r="314" spans="14:15" x14ac:dyDescent="0.25">
      <c r="N314" s="21"/>
      <c r="O314" s="21"/>
    </row>
    <row r="315" spans="14:15" x14ac:dyDescent="0.25">
      <c r="N315" s="21"/>
      <c r="O315" s="21"/>
    </row>
    <row r="316" spans="14:15" x14ac:dyDescent="0.25">
      <c r="N316" s="21"/>
      <c r="O316" s="21"/>
    </row>
    <row r="317" spans="14:15" x14ac:dyDescent="0.25">
      <c r="N317" s="21"/>
      <c r="O317" s="21"/>
    </row>
    <row r="318" spans="14:15" x14ac:dyDescent="0.25">
      <c r="N318" s="21"/>
      <c r="O318" s="21"/>
    </row>
    <row r="319" spans="14:15" x14ac:dyDescent="0.25">
      <c r="N319" s="21"/>
      <c r="O319" s="21"/>
    </row>
    <row r="320" spans="14:15" x14ac:dyDescent="0.25">
      <c r="N320" s="21"/>
      <c r="O320" s="21"/>
    </row>
    <row r="321" spans="14:15" x14ac:dyDescent="0.25">
      <c r="N321" s="21"/>
      <c r="O321" s="21"/>
    </row>
    <row r="322" spans="14:15" x14ac:dyDescent="0.25">
      <c r="N322" s="21"/>
      <c r="O322" s="21"/>
    </row>
    <row r="323" spans="14:15" x14ac:dyDescent="0.25">
      <c r="N323" s="21"/>
      <c r="O323" s="21"/>
    </row>
    <row r="324" spans="14:15" x14ac:dyDescent="0.25">
      <c r="N324" s="21"/>
      <c r="O324" s="21"/>
    </row>
    <row r="325" spans="14:15" x14ac:dyDescent="0.25">
      <c r="N325" s="21"/>
      <c r="O325" s="21"/>
    </row>
    <row r="326" spans="14:15" x14ac:dyDescent="0.25">
      <c r="N326" s="21"/>
      <c r="O326" s="21"/>
    </row>
    <row r="327" spans="14:15" x14ac:dyDescent="0.25">
      <c r="N327" s="21"/>
      <c r="O327" s="21"/>
    </row>
    <row r="328" spans="14:15" x14ac:dyDescent="0.25">
      <c r="N328" s="21"/>
      <c r="O328" s="21"/>
    </row>
    <row r="329" spans="14:15" x14ac:dyDescent="0.25">
      <c r="N329" s="21"/>
      <c r="O329" s="21"/>
    </row>
    <row r="330" spans="14:15" x14ac:dyDescent="0.25">
      <c r="N330" s="21"/>
      <c r="O330" s="21"/>
    </row>
    <row r="331" spans="14:15" x14ac:dyDescent="0.25">
      <c r="N331" s="21"/>
      <c r="O331" s="21"/>
    </row>
    <row r="332" spans="14:15" x14ac:dyDescent="0.25">
      <c r="N332" s="21"/>
      <c r="O332" s="21"/>
    </row>
    <row r="333" spans="14:15" x14ac:dyDescent="0.25">
      <c r="N333" s="21"/>
      <c r="O333" s="21"/>
    </row>
    <row r="334" spans="14:15" x14ac:dyDescent="0.25">
      <c r="N334" s="21"/>
      <c r="O334" s="21"/>
    </row>
    <row r="335" spans="14:15" x14ac:dyDescent="0.25">
      <c r="N335" s="21"/>
      <c r="O335" s="21"/>
    </row>
    <row r="336" spans="14:15" x14ac:dyDescent="0.25">
      <c r="N336" s="21"/>
      <c r="O336" s="21"/>
    </row>
    <row r="337" spans="14:15" x14ac:dyDescent="0.25">
      <c r="N337" s="21"/>
      <c r="O337" s="112"/>
    </row>
    <row r="338" spans="14:15" x14ac:dyDescent="0.25">
      <c r="N338" s="21"/>
      <c r="O338" s="112"/>
    </row>
    <row r="339" spans="14:15" x14ac:dyDescent="0.25">
      <c r="N339" s="21"/>
      <c r="O339" s="112"/>
    </row>
    <row r="340" spans="14:15" x14ac:dyDescent="0.25">
      <c r="N340" s="21"/>
      <c r="O340" s="112"/>
    </row>
    <row r="341" spans="14:15" x14ac:dyDescent="0.25">
      <c r="N341" s="21"/>
      <c r="O341" s="112"/>
    </row>
    <row r="342" spans="14:15" x14ac:dyDescent="0.25">
      <c r="N342" s="21"/>
      <c r="O342" s="112"/>
    </row>
    <row r="343" spans="14:15" x14ac:dyDescent="0.25">
      <c r="N343" s="21"/>
      <c r="O343" s="112"/>
    </row>
    <row r="344" spans="14:15" x14ac:dyDescent="0.25">
      <c r="N344" s="21"/>
      <c r="O344" s="112"/>
    </row>
    <row r="345" spans="14:15" x14ac:dyDescent="0.25">
      <c r="N345" s="21"/>
      <c r="O345" s="112"/>
    </row>
    <row r="346" spans="14:15" x14ac:dyDescent="0.25">
      <c r="N346" s="21"/>
      <c r="O346" s="112"/>
    </row>
    <row r="347" spans="14:15" x14ac:dyDescent="0.25">
      <c r="N347" s="21"/>
      <c r="O347" s="112"/>
    </row>
    <row r="348" spans="14:15" x14ac:dyDescent="0.25">
      <c r="N348" s="21"/>
      <c r="O348" s="112"/>
    </row>
    <row r="349" spans="14:15" x14ac:dyDescent="0.25">
      <c r="N349" s="21"/>
      <c r="O349" s="112"/>
    </row>
    <row r="350" spans="14:15" x14ac:dyDescent="0.25">
      <c r="N350" s="21"/>
      <c r="O350" s="112"/>
    </row>
    <row r="351" spans="14:15" x14ac:dyDescent="0.25">
      <c r="N351" s="21"/>
      <c r="O351" s="112"/>
    </row>
    <row r="352" spans="14:15" x14ac:dyDescent="0.25">
      <c r="N352" s="21"/>
      <c r="O352" s="112"/>
    </row>
    <row r="353" spans="14:15" x14ac:dyDescent="0.25">
      <c r="N353" s="21"/>
      <c r="O353" s="21"/>
    </row>
    <row r="354" spans="14:15" x14ac:dyDescent="0.25">
      <c r="N354" s="21"/>
      <c r="O354" s="21"/>
    </row>
    <row r="355" spans="14:15" x14ac:dyDescent="0.25">
      <c r="N355" s="21"/>
      <c r="O355" s="112"/>
    </row>
    <row r="356" spans="14:15" x14ac:dyDescent="0.25">
      <c r="N356" s="21"/>
      <c r="O356" s="21"/>
    </row>
    <row r="357" spans="14:15" x14ac:dyDescent="0.25">
      <c r="N357" s="21"/>
      <c r="O357" s="21"/>
    </row>
    <row r="358" spans="14:15" x14ac:dyDescent="0.25">
      <c r="N358" s="21"/>
      <c r="O358" s="21"/>
    </row>
    <row r="359" spans="14:15" x14ac:dyDescent="0.25">
      <c r="N359" s="21"/>
      <c r="O359" s="21"/>
    </row>
    <row r="360" spans="14:15" x14ac:dyDescent="0.25">
      <c r="N360" s="21"/>
      <c r="O360" s="21"/>
    </row>
    <row r="361" spans="14:15" x14ac:dyDescent="0.25">
      <c r="N361" s="21"/>
      <c r="O361" s="21"/>
    </row>
    <row r="362" spans="14:15" x14ac:dyDescent="0.25">
      <c r="N362" s="21"/>
      <c r="O362" s="21"/>
    </row>
    <row r="363" spans="14:15" x14ac:dyDescent="0.25">
      <c r="N363" s="21"/>
      <c r="O363" s="21"/>
    </row>
    <row r="364" spans="14:15" x14ac:dyDescent="0.25">
      <c r="N364" s="21"/>
      <c r="O364" s="21"/>
    </row>
    <row r="365" spans="14:15" x14ac:dyDescent="0.25">
      <c r="N365" s="21"/>
      <c r="O365" s="21"/>
    </row>
    <row r="366" spans="14:15" x14ac:dyDescent="0.25">
      <c r="N366" s="21"/>
      <c r="O366" s="21"/>
    </row>
    <row r="367" spans="14:15" x14ac:dyDescent="0.25">
      <c r="N367" s="21"/>
      <c r="O367" s="21"/>
    </row>
    <row r="368" spans="14:15" x14ac:dyDescent="0.25">
      <c r="N368" s="21"/>
      <c r="O368" s="21"/>
    </row>
    <row r="369" spans="14:15" x14ac:dyDescent="0.25">
      <c r="N369" s="21"/>
      <c r="O369" s="21"/>
    </row>
    <row r="370" spans="14:15" x14ac:dyDescent="0.25">
      <c r="N370" s="21"/>
      <c r="O370" s="21"/>
    </row>
    <row r="371" spans="14:15" x14ac:dyDescent="0.25">
      <c r="N371" s="21"/>
      <c r="O371" s="21"/>
    </row>
    <row r="372" spans="14:15" x14ac:dyDescent="0.25">
      <c r="N372" s="21"/>
      <c r="O372" s="21"/>
    </row>
    <row r="373" spans="14:15" x14ac:dyDescent="0.25">
      <c r="N373" s="21"/>
      <c r="O373" s="21"/>
    </row>
    <row r="374" spans="14:15" x14ac:dyDescent="0.25">
      <c r="N374" s="21"/>
      <c r="O374" s="21"/>
    </row>
    <row r="375" spans="14:15" x14ac:dyDescent="0.25">
      <c r="N375" s="21"/>
      <c r="O375" s="21"/>
    </row>
    <row r="376" spans="14:15" x14ac:dyDescent="0.25">
      <c r="N376" s="21"/>
      <c r="O376" s="21"/>
    </row>
    <row r="377" spans="14:15" x14ac:dyDescent="0.25">
      <c r="N377" s="21"/>
      <c r="O377" s="21"/>
    </row>
    <row r="378" spans="14:15" x14ac:dyDescent="0.25">
      <c r="N378" s="21"/>
      <c r="O378" s="21"/>
    </row>
    <row r="379" spans="14:15" x14ac:dyDescent="0.25">
      <c r="N379" s="21"/>
      <c r="O379" s="21"/>
    </row>
    <row r="380" spans="14:15" x14ac:dyDescent="0.25">
      <c r="N380" s="21"/>
      <c r="O380" s="21"/>
    </row>
    <row r="381" spans="14:15" x14ac:dyDescent="0.25">
      <c r="N381" s="21"/>
      <c r="O381" s="21"/>
    </row>
    <row r="382" spans="14:15" x14ac:dyDescent="0.25">
      <c r="N382" s="21"/>
      <c r="O382" s="21"/>
    </row>
    <row r="383" spans="14:15" x14ac:dyDescent="0.25">
      <c r="N383" s="21"/>
      <c r="O383" s="21"/>
    </row>
    <row r="384" spans="14:15" x14ac:dyDescent="0.25">
      <c r="N384" s="21"/>
      <c r="O384" s="21"/>
    </row>
    <row r="385" spans="14:15" x14ac:dyDescent="0.25">
      <c r="N385" s="21"/>
      <c r="O385" s="21"/>
    </row>
    <row r="386" spans="14:15" x14ac:dyDescent="0.25">
      <c r="N386" s="21"/>
      <c r="O386" s="21"/>
    </row>
    <row r="387" spans="14:15" x14ac:dyDescent="0.25">
      <c r="N387" s="21"/>
      <c r="O387" s="21"/>
    </row>
    <row r="388" spans="14:15" x14ac:dyDescent="0.25">
      <c r="N388" s="21"/>
      <c r="O388" s="21"/>
    </row>
    <row r="389" spans="14:15" x14ac:dyDescent="0.25">
      <c r="N389" s="21"/>
      <c r="O389" s="21"/>
    </row>
    <row r="390" spans="14:15" x14ac:dyDescent="0.25">
      <c r="N390" s="21"/>
      <c r="O390" s="21"/>
    </row>
    <row r="391" spans="14:15" x14ac:dyDescent="0.25">
      <c r="N391" s="21"/>
      <c r="O391" s="21"/>
    </row>
    <row r="392" spans="14:15" x14ac:dyDescent="0.25">
      <c r="N392" s="21"/>
      <c r="O392" s="21"/>
    </row>
    <row r="393" spans="14:15" x14ac:dyDescent="0.25">
      <c r="N393" s="113"/>
      <c r="O393" s="113"/>
    </row>
    <row r="394" spans="14:15" x14ac:dyDescent="0.25">
      <c r="N394" s="21"/>
      <c r="O394" s="21"/>
    </row>
    <row r="395" spans="14:15" x14ac:dyDescent="0.25">
      <c r="N395" s="21"/>
      <c r="O395" s="21"/>
    </row>
    <row r="396" spans="14:15" x14ac:dyDescent="0.25">
      <c r="N396" s="21"/>
      <c r="O396" s="21"/>
    </row>
    <row r="397" spans="14:15" x14ac:dyDescent="0.25">
      <c r="N397" s="21"/>
      <c r="O397" s="21"/>
    </row>
    <row r="398" spans="14:15" x14ac:dyDescent="0.25">
      <c r="N398" s="21"/>
      <c r="O398" s="21"/>
    </row>
    <row r="399" spans="14:15" x14ac:dyDescent="0.25">
      <c r="N399" s="113"/>
      <c r="O399" s="113"/>
    </row>
    <row r="400" spans="14:15" x14ac:dyDescent="0.25">
      <c r="N400" s="21"/>
      <c r="O400" s="21"/>
    </row>
    <row r="401" spans="14:15" x14ac:dyDescent="0.25">
      <c r="N401" s="21"/>
      <c r="O401" s="21"/>
    </row>
    <row r="402" spans="14:15" x14ac:dyDescent="0.25">
      <c r="N402" s="21"/>
      <c r="O402" s="21"/>
    </row>
    <row r="403" spans="14:15" x14ac:dyDescent="0.25">
      <c r="N403" s="21"/>
      <c r="O403" s="21"/>
    </row>
    <row r="404" spans="14:15" x14ac:dyDescent="0.25">
      <c r="N404" s="21"/>
      <c r="O404" s="21"/>
    </row>
    <row r="405" spans="14:15" x14ac:dyDescent="0.25">
      <c r="N405" s="21"/>
      <c r="O405" s="21"/>
    </row>
    <row r="406" spans="14:15" x14ac:dyDescent="0.25">
      <c r="N406" s="21"/>
      <c r="O406" s="21"/>
    </row>
    <row r="407" spans="14:15" x14ac:dyDescent="0.25">
      <c r="N407" s="21"/>
      <c r="O407" s="21"/>
    </row>
    <row r="408" spans="14:15" x14ac:dyDescent="0.25">
      <c r="N408" s="21"/>
      <c r="O408" s="21"/>
    </row>
    <row r="409" spans="14:15" x14ac:dyDescent="0.25">
      <c r="N409" s="21"/>
      <c r="O409" s="21"/>
    </row>
    <row r="410" spans="14:15" x14ac:dyDescent="0.25">
      <c r="N410" s="21"/>
      <c r="O410" s="21"/>
    </row>
    <row r="411" spans="14:15" x14ac:dyDescent="0.25">
      <c r="N411" s="21"/>
      <c r="O411" s="21"/>
    </row>
    <row r="412" spans="14:15" x14ac:dyDescent="0.25">
      <c r="N412" s="21"/>
      <c r="O412" s="21"/>
    </row>
    <row r="413" spans="14:15" x14ac:dyDescent="0.25">
      <c r="N413" s="21"/>
      <c r="O413" s="21"/>
    </row>
    <row r="414" spans="14:15" x14ac:dyDescent="0.25">
      <c r="N414" s="21"/>
      <c r="O414" s="21"/>
    </row>
    <row r="415" spans="14:15" x14ac:dyDescent="0.25">
      <c r="N415" s="21"/>
      <c r="O415" s="21"/>
    </row>
    <row r="416" spans="14:15" x14ac:dyDescent="0.25">
      <c r="N416" s="21"/>
      <c r="O416" s="21"/>
    </row>
    <row r="417" spans="14:15" x14ac:dyDescent="0.25">
      <c r="N417" s="21"/>
      <c r="O417" s="21"/>
    </row>
    <row r="418" spans="14:15" x14ac:dyDescent="0.25">
      <c r="N418" s="21"/>
      <c r="O418" s="21"/>
    </row>
    <row r="419" spans="14:15" x14ac:dyDescent="0.25">
      <c r="N419" s="21"/>
      <c r="O419" s="21"/>
    </row>
    <row r="420" spans="14:15" x14ac:dyDescent="0.25">
      <c r="N420" s="21"/>
      <c r="O420" s="21"/>
    </row>
    <row r="421" spans="14:15" x14ac:dyDescent="0.25">
      <c r="N421" s="21"/>
      <c r="O421" s="21"/>
    </row>
    <row r="422" spans="14:15" x14ac:dyDescent="0.25">
      <c r="N422" s="21"/>
      <c r="O422" s="21"/>
    </row>
    <row r="423" spans="14:15" x14ac:dyDescent="0.25">
      <c r="N423" s="21"/>
      <c r="O423" s="21"/>
    </row>
    <row r="424" spans="14:15" x14ac:dyDescent="0.25">
      <c r="N424" s="21"/>
      <c r="O424" s="21"/>
    </row>
    <row r="425" spans="14:15" x14ac:dyDescent="0.25">
      <c r="N425" s="21"/>
      <c r="O425" s="21"/>
    </row>
    <row r="426" spans="14:15" x14ac:dyDescent="0.25">
      <c r="N426" s="21"/>
      <c r="O426" s="21"/>
    </row>
    <row r="427" spans="14:15" x14ac:dyDescent="0.25">
      <c r="N427" s="21"/>
      <c r="O427" s="21"/>
    </row>
    <row r="428" spans="14:15" x14ac:dyDescent="0.25">
      <c r="N428" s="21"/>
      <c r="O428" s="21"/>
    </row>
    <row r="429" spans="14:15" x14ac:dyDescent="0.25">
      <c r="N429" s="21"/>
      <c r="O429" s="21"/>
    </row>
    <row r="430" spans="14:15" x14ac:dyDescent="0.25">
      <c r="N430" s="21"/>
      <c r="O430" s="21"/>
    </row>
    <row r="431" spans="14:15" x14ac:dyDescent="0.25">
      <c r="N431" s="21"/>
      <c r="O431" s="21"/>
    </row>
    <row r="432" spans="14:15" x14ac:dyDescent="0.25">
      <c r="N432" s="21"/>
      <c r="O432" s="21"/>
    </row>
    <row r="433" spans="14:15" x14ac:dyDescent="0.25">
      <c r="N433" s="21"/>
      <c r="O433" s="21"/>
    </row>
    <row r="434" spans="14:15" x14ac:dyDescent="0.25">
      <c r="N434" s="21"/>
      <c r="O434" s="21"/>
    </row>
    <row r="435" spans="14:15" x14ac:dyDescent="0.25">
      <c r="N435" s="21"/>
      <c r="O435" s="21"/>
    </row>
    <row r="436" spans="14:15" x14ac:dyDescent="0.25">
      <c r="N436" s="21"/>
      <c r="O436" s="21"/>
    </row>
    <row r="437" spans="14:15" x14ac:dyDescent="0.25">
      <c r="N437" s="21"/>
      <c r="O437" s="21"/>
    </row>
    <row r="438" spans="14:15" x14ac:dyDescent="0.25">
      <c r="N438" s="21"/>
      <c r="O438" s="21"/>
    </row>
    <row r="439" spans="14:15" x14ac:dyDescent="0.25">
      <c r="N439" s="21"/>
      <c r="O439" s="21"/>
    </row>
    <row r="440" spans="14:15" x14ac:dyDescent="0.25">
      <c r="N440" s="21"/>
      <c r="O440" s="21"/>
    </row>
    <row r="441" spans="14:15" x14ac:dyDescent="0.25">
      <c r="N441" s="21"/>
      <c r="O441" s="21"/>
    </row>
    <row r="442" spans="14:15" x14ac:dyDescent="0.25">
      <c r="N442" s="21"/>
      <c r="O442" s="21"/>
    </row>
    <row r="443" spans="14:15" x14ac:dyDescent="0.25">
      <c r="N443" s="21"/>
      <c r="O443" s="21"/>
    </row>
    <row r="444" spans="14:15" x14ac:dyDescent="0.25">
      <c r="N444" s="21"/>
      <c r="O444" s="21"/>
    </row>
    <row r="445" spans="14:15" x14ac:dyDescent="0.25">
      <c r="N445" s="21"/>
      <c r="O445" s="21"/>
    </row>
    <row r="446" spans="14:15" x14ac:dyDescent="0.25">
      <c r="N446" s="21"/>
      <c r="O446" s="21"/>
    </row>
    <row r="447" spans="14:15" x14ac:dyDescent="0.25">
      <c r="N447" s="21"/>
      <c r="O447" s="21"/>
    </row>
    <row r="448" spans="14:15" x14ac:dyDescent="0.25">
      <c r="N448" s="21"/>
      <c r="O448" s="21"/>
    </row>
    <row r="449" spans="14:15" x14ac:dyDescent="0.25">
      <c r="N449" s="21"/>
      <c r="O449" s="21"/>
    </row>
    <row r="450" spans="14:15" x14ac:dyDescent="0.25">
      <c r="N450" s="21"/>
      <c r="O450" s="21"/>
    </row>
    <row r="451" spans="14:15" x14ac:dyDescent="0.25">
      <c r="N451" s="21"/>
      <c r="O451" s="21"/>
    </row>
    <row r="452" spans="14:15" x14ac:dyDescent="0.25">
      <c r="N452" s="21"/>
      <c r="O452" s="21"/>
    </row>
    <row r="453" spans="14:15" x14ac:dyDescent="0.25">
      <c r="N453" s="21"/>
      <c r="O453" s="21"/>
    </row>
    <row r="454" spans="14:15" x14ac:dyDescent="0.25">
      <c r="N454" s="21"/>
      <c r="O454" s="21"/>
    </row>
    <row r="455" spans="14:15" x14ac:dyDescent="0.25">
      <c r="N455" s="21"/>
      <c r="O455" s="21"/>
    </row>
    <row r="456" spans="14:15" x14ac:dyDescent="0.25">
      <c r="N456" s="21"/>
      <c r="O456" s="21"/>
    </row>
    <row r="457" spans="14:15" x14ac:dyDescent="0.25">
      <c r="N457" s="21"/>
      <c r="O457" s="21"/>
    </row>
    <row r="458" spans="14:15" x14ac:dyDescent="0.25">
      <c r="N458" s="21"/>
      <c r="O458" s="21"/>
    </row>
    <row r="459" spans="14:15" x14ac:dyDescent="0.25">
      <c r="N459" s="21"/>
      <c r="O459" s="21"/>
    </row>
    <row r="460" spans="14:15" x14ac:dyDescent="0.25">
      <c r="N460" s="21"/>
      <c r="O460" s="21"/>
    </row>
    <row r="461" spans="14:15" x14ac:dyDescent="0.25">
      <c r="N461" s="21"/>
      <c r="O461" s="21"/>
    </row>
    <row r="462" spans="14:15" x14ac:dyDescent="0.25">
      <c r="N462" s="21"/>
      <c r="O462" s="21"/>
    </row>
    <row r="463" spans="14:15" x14ac:dyDescent="0.25">
      <c r="N463" s="21"/>
      <c r="O463" s="21"/>
    </row>
    <row r="464" spans="14:15" x14ac:dyDescent="0.25">
      <c r="N464" s="21"/>
      <c r="O464" s="21"/>
    </row>
    <row r="465" spans="14:15" x14ac:dyDescent="0.25">
      <c r="N465" s="21"/>
      <c r="O465" s="21"/>
    </row>
    <row r="466" spans="14:15" x14ac:dyDescent="0.25">
      <c r="N466" s="21"/>
      <c r="O466" s="21"/>
    </row>
    <row r="467" spans="14:15" x14ac:dyDescent="0.25">
      <c r="N467" s="21"/>
      <c r="O467" s="21"/>
    </row>
    <row r="468" spans="14:15" x14ac:dyDescent="0.25">
      <c r="N468" s="21"/>
      <c r="O468" s="21"/>
    </row>
    <row r="469" spans="14:15" x14ac:dyDescent="0.25">
      <c r="N469" s="21"/>
      <c r="O469" s="21"/>
    </row>
    <row r="470" spans="14:15" x14ac:dyDescent="0.25">
      <c r="N470" s="21"/>
      <c r="O470" s="21"/>
    </row>
    <row r="471" spans="14:15" x14ac:dyDescent="0.25">
      <c r="N471" s="112"/>
      <c r="O471" s="112"/>
    </row>
    <row r="472" spans="14:15" x14ac:dyDescent="0.25">
      <c r="N472" s="112"/>
      <c r="O472" s="112"/>
    </row>
    <row r="473" spans="14:15" x14ac:dyDescent="0.25">
      <c r="N473" s="112"/>
      <c r="O473" s="112"/>
    </row>
    <row r="474" spans="14:15" x14ac:dyDescent="0.25">
      <c r="N474" s="112"/>
      <c r="O474" s="112"/>
    </row>
    <row r="475" spans="14:15" x14ac:dyDescent="0.25">
      <c r="N475" s="21"/>
      <c r="O475" s="21"/>
    </row>
    <row r="476" spans="14:15" x14ac:dyDescent="0.25">
      <c r="N476" s="21"/>
      <c r="O476" s="21"/>
    </row>
    <row r="477" spans="14:15" x14ac:dyDescent="0.25">
      <c r="N477" s="21"/>
      <c r="O477" s="21"/>
    </row>
    <row r="478" spans="14:15" x14ac:dyDescent="0.25">
      <c r="N478" s="21"/>
      <c r="O478" s="21"/>
    </row>
    <row r="479" spans="14:15" x14ac:dyDescent="0.25">
      <c r="N479" s="21"/>
      <c r="O479" s="21"/>
    </row>
    <row r="480" spans="14:15" x14ac:dyDescent="0.25">
      <c r="N480" s="21"/>
      <c r="O480" s="21"/>
    </row>
    <row r="481" spans="14:15" x14ac:dyDescent="0.25">
      <c r="N481" s="21"/>
      <c r="O481" s="21"/>
    </row>
    <row r="482" spans="14:15" x14ac:dyDescent="0.25">
      <c r="N482" s="21"/>
      <c r="O482" s="21"/>
    </row>
    <row r="483" spans="14:15" x14ac:dyDescent="0.25">
      <c r="N483" s="21"/>
      <c r="O483" s="21"/>
    </row>
    <row r="484" spans="14:15" x14ac:dyDescent="0.25">
      <c r="N484" s="21"/>
      <c r="O484" s="21"/>
    </row>
    <row r="485" spans="14:15" x14ac:dyDescent="0.25">
      <c r="N485" s="112"/>
      <c r="O485" s="112"/>
    </row>
    <row r="486" spans="14:15" x14ac:dyDescent="0.25">
      <c r="N486" s="21"/>
      <c r="O486" s="21"/>
    </row>
    <row r="487" spans="14:15" x14ac:dyDescent="0.25">
      <c r="N487" s="21"/>
      <c r="O487" s="21"/>
    </row>
    <row r="488" spans="14:15" x14ac:dyDescent="0.25">
      <c r="N488" s="21"/>
      <c r="O488" s="21"/>
    </row>
    <row r="489" spans="14:15" x14ac:dyDescent="0.25">
      <c r="N489" s="21"/>
      <c r="O489" s="21"/>
    </row>
    <row r="490" spans="14:15" x14ac:dyDescent="0.25">
      <c r="N490" s="21"/>
      <c r="O490" s="21"/>
    </row>
    <row r="491" spans="14:15" x14ac:dyDescent="0.25">
      <c r="N491" s="21"/>
      <c r="O491" s="21"/>
    </row>
    <row r="492" spans="14:15" x14ac:dyDescent="0.25">
      <c r="N492" s="21"/>
      <c r="O492" s="21"/>
    </row>
    <row r="493" spans="14:15" x14ac:dyDescent="0.25">
      <c r="N493" s="21"/>
      <c r="O493" s="21"/>
    </row>
    <row r="494" spans="14:15" x14ac:dyDescent="0.25">
      <c r="N494" s="21"/>
      <c r="O494" s="21"/>
    </row>
    <row r="495" spans="14:15" x14ac:dyDescent="0.25">
      <c r="N495" s="21"/>
      <c r="O495" s="21"/>
    </row>
    <row r="496" spans="14:15" x14ac:dyDescent="0.25">
      <c r="N496" s="21"/>
      <c r="O496" s="21"/>
    </row>
    <row r="497" spans="14:15" x14ac:dyDescent="0.25">
      <c r="N497" s="21"/>
      <c r="O497" s="21"/>
    </row>
    <row r="498" spans="14:15" x14ac:dyDescent="0.25">
      <c r="N498" s="21"/>
      <c r="O498" s="21"/>
    </row>
    <row r="499" spans="14:15" x14ac:dyDescent="0.25">
      <c r="N499" s="21"/>
      <c r="O499" s="21"/>
    </row>
    <row r="500" spans="14:15" x14ac:dyDescent="0.25">
      <c r="N500" s="21"/>
      <c r="O500" s="21"/>
    </row>
    <row r="501" spans="14:15" x14ac:dyDescent="0.25">
      <c r="N501" s="21"/>
      <c r="O501" s="21"/>
    </row>
    <row r="502" spans="14:15" x14ac:dyDescent="0.25">
      <c r="N502" s="21"/>
      <c r="O502" s="21"/>
    </row>
    <row r="503" spans="14:15" x14ac:dyDescent="0.25">
      <c r="N503" s="21"/>
      <c r="O503" s="21"/>
    </row>
    <row r="504" spans="14:15" x14ac:dyDescent="0.25">
      <c r="N504" s="21"/>
      <c r="O504" s="21"/>
    </row>
    <row r="505" spans="14:15" x14ac:dyDescent="0.25">
      <c r="N505" s="21"/>
      <c r="O505" s="21"/>
    </row>
    <row r="506" spans="14:15" x14ac:dyDescent="0.25">
      <c r="N506" s="21"/>
      <c r="O506" s="21"/>
    </row>
    <row r="507" spans="14:15" x14ac:dyDescent="0.25">
      <c r="N507" s="21"/>
      <c r="O507" s="21"/>
    </row>
    <row r="508" spans="14:15" x14ac:dyDescent="0.25">
      <c r="N508" s="21"/>
      <c r="O508" s="21"/>
    </row>
    <row r="509" spans="14:15" x14ac:dyDescent="0.25">
      <c r="N509" s="21"/>
      <c r="O509" s="21"/>
    </row>
    <row r="510" spans="14:15" x14ac:dyDescent="0.25">
      <c r="N510" s="21"/>
      <c r="O510" s="21"/>
    </row>
    <row r="511" spans="14:15" x14ac:dyDescent="0.25">
      <c r="N511" s="21"/>
      <c r="O511" s="21"/>
    </row>
    <row r="512" spans="14:15" x14ac:dyDescent="0.25">
      <c r="N512" s="21"/>
      <c r="O512" s="21"/>
    </row>
    <row r="513" spans="14:15" x14ac:dyDescent="0.25">
      <c r="N513" s="21"/>
      <c r="O513" s="21"/>
    </row>
    <row r="514" spans="14:15" x14ac:dyDescent="0.25">
      <c r="N514" s="21"/>
      <c r="O514" s="21"/>
    </row>
    <row r="515" spans="14:15" x14ac:dyDescent="0.25">
      <c r="N515" s="21"/>
      <c r="O515" s="21"/>
    </row>
    <row r="516" spans="14:15" x14ac:dyDescent="0.25">
      <c r="N516" s="21"/>
      <c r="O516" s="21"/>
    </row>
    <row r="517" spans="14:15" x14ac:dyDescent="0.25">
      <c r="N517" s="21"/>
      <c r="O517" s="21"/>
    </row>
    <row r="518" spans="14:15" x14ac:dyDescent="0.25">
      <c r="N518" s="21"/>
      <c r="O518" s="21"/>
    </row>
    <row r="519" spans="14:15" x14ac:dyDescent="0.25">
      <c r="N519" s="21"/>
      <c r="O519" s="21"/>
    </row>
    <row r="520" spans="14:15" x14ac:dyDescent="0.25">
      <c r="N520" s="21"/>
      <c r="O520" s="21"/>
    </row>
    <row r="521" spans="14:15" x14ac:dyDescent="0.25">
      <c r="N521" s="21"/>
      <c r="O521" s="21"/>
    </row>
    <row r="522" spans="14:15" x14ac:dyDescent="0.25">
      <c r="N522" s="21"/>
      <c r="O522" s="21"/>
    </row>
    <row r="523" spans="14:15" x14ac:dyDescent="0.25">
      <c r="N523" s="21"/>
      <c r="O523" s="21"/>
    </row>
    <row r="524" spans="14:15" x14ac:dyDescent="0.25">
      <c r="N524" s="21"/>
      <c r="O524" s="21"/>
    </row>
    <row r="525" spans="14:15" x14ac:dyDescent="0.25">
      <c r="N525" s="21"/>
      <c r="O525" s="21"/>
    </row>
    <row r="526" spans="14:15" x14ac:dyDescent="0.25">
      <c r="N526" s="21"/>
      <c r="O526" s="21"/>
    </row>
    <row r="527" spans="14:15" x14ac:dyDescent="0.25">
      <c r="N527" s="21"/>
      <c r="O527" s="21"/>
    </row>
    <row r="528" spans="14:15" x14ac:dyDescent="0.25">
      <c r="N528" s="21"/>
      <c r="O528" s="21"/>
    </row>
    <row r="529" spans="14:15" x14ac:dyDescent="0.25">
      <c r="N529" s="21"/>
      <c r="O529" s="21"/>
    </row>
    <row r="530" spans="14:15" x14ac:dyDescent="0.25">
      <c r="N530" s="21"/>
      <c r="O530" s="21"/>
    </row>
    <row r="531" spans="14:15" x14ac:dyDescent="0.25">
      <c r="N531" s="21"/>
      <c r="O531" s="21"/>
    </row>
    <row r="532" spans="14:15" x14ac:dyDescent="0.25">
      <c r="N532" s="21"/>
      <c r="O532" s="21"/>
    </row>
    <row r="533" spans="14:15" x14ac:dyDescent="0.25">
      <c r="N533" s="21"/>
      <c r="O533" s="21"/>
    </row>
    <row r="534" spans="14:15" x14ac:dyDescent="0.25">
      <c r="N534" s="21"/>
      <c r="O534" s="21"/>
    </row>
    <row r="535" spans="14:15" x14ac:dyDescent="0.25">
      <c r="N535" s="21"/>
      <c r="O535" s="21"/>
    </row>
    <row r="536" spans="14:15" x14ac:dyDescent="0.25">
      <c r="N536" s="21"/>
      <c r="O536" s="21"/>
    </row>
    <row r="537" spans="14:15" x14ac:dyDescent="0.25">
      <c r="N537" s="21"/>
      <c r="O537" s="21"/>
    </row>
    <row r="538" spans="14:15" x14ac:dyDescent="0.25">
      <c r="N538" s="21"/>
      <c r="O538" s="21"/>
    </row>
    <row r="539" spans="14:15" x14ac:dyDescent="0.25">
      <c r="N539" s="21"/>
      <c r="O539" s="21"/>
    </row>
    <row r="540" spans="14:15" x14ac:dyDescent="0.25">
      <c r="N540" s="21"/>
      <c r="O540" s="21"/>
    </row>
    <row r="541" spans="14:15" x14ac:dyDescent="0.25">
      <c r="N541" s="21"/>
      <c r="O541" s="21"/>
    </row>
    <row r="542" spans="14:15" x14ac:dyDescent="0.25">
      <c r="N542" s="21"/>
      <c r="O542" s="21"/>
    </row>
    <row r="543" spans="14:15" x14ac:dyDescent="0.25">
      <c r="N543" s="21"/>
      <c r="O543" s="21"/>
    </row>
    <row r="544" spans="14:15" x14ac:dyDescent="0.25">
      <c r="N544" s="21"/>
      <c r="O544" s="21"/>
    </row>
    <row r="545" spans="14:15" x14ac:dyDescent="0.25">
      <c r="N545" s="21"/>
      <c r="O545" s="21"/>
    </row>
    <row r="546" spans="14:15" x14ac:dyDescent="0.25">
      <c r="N546" s="21"/>
      <c r="O546" s="21"/>
    </row>
    <row r="547" spans="14:15" x14ac:dyDescent="0.25">
      <c r="N547" s="21"/>
      <c r="O547" s="21"/>
    </row>
    <row r="548" spans="14:15" x14ac:dyDescent="0.25">
      <c r="N548" s="21"/>
      <c r="O548" s="21"/>
    </row>
    <row r="549" spans="14:15" x14ac:dyDescent="0.25">
      <c r="N549" s="21"/>
      <c r="O549" s="21"/>
    </row>
    <row r="550" spans="14:15" x14ac:dyDescent="0.25">
      <c r="N550" s="21"/>
      <c r="O550" s="21"/>
    </row>
    <row r="551" spans="14:15" x14ac:dyDescent="0.25">
      <c r="N551" s="21"/>
      <c r="O551" s="21"/>
    </row>
    <row r="552" spans="14:15" x14ac:dyDescent="0.25">
      <c r="N552" s="21"/>
      <c r="O552" s="21"/>
    </row>
    <row r="553" spans="14:15" x14ac:dyDescent="0.25">
      <c r="N553" s="21"/>
      <c r="O553" s="21"/>
    </row>
    <row r="554" spans="14:15" x14ac:dyDescent="0.25">
      <c r="N554" s="21"/>
      <c r="O554" s="21"/>
    </row>
    <row r="555" spans="14:15" x14ac:dyDescent="0.25">
      <c r="N555" s="21"/>
      <c r="O555" s="21"/>
    </row>
    <row r="556" spans="14:15" x14ac:dyDescent="0.25">
      <c r="N556" s="21"/>
      <c r="O556" s="21"/>
    </row>
    <row r="557" spans="14:15" x14ac:dyDescent="0.25">
      <c r="N557" s="21"/>
      <c r="O557" s="21"/>
    </row>
    <row r="558" spans="14:15" x14ac:dyDescent="0.25">
      <c r="N558" s="21"/>
      <c r="O558" s="21"/>
    </row>
    <row r="559" spans="14:15" x14ac:dyDescent="0.25">
      <c r="N559" s="21"/>
      <c r="O559" s="21"/>
    </row>
    <row r="560" spans="14:15" x14ac:dyDescent="0.25">
      <c r="N560" s="112"/>
      <c r="O560" s="112"/>
    </row>
    <row r="561" spans="14:15" x14ac:dyDescent="0.25">
      <c r="N561" s="113"/>
      <c r="O561" s="113"/>
    </row>
    <row r="562" spans="14:15" x14ac:dyDescent="0.25">
      <c r="N562" s="21"/>
      <c r="O562" s="21"/>
    </row>
    <row r="563" spans="14:15" x14ac:dyDescent="0.25">
      <c r="N563" s="21"/>
      <c r="O563" s="21"/>
    </row>
    <row r="564" spans="14:15" x14ac:dyDescent="0.25">
      <c r="N564" s="21"/>
      <c r="O564" s="21"/>
    </row>
    <row r="565" spans="14:15" x14ac:dyDescent="0.25">
      <c r="N565" s="21"/>
      <c r="O565" s="21"/>
    </row>
    <row r="566" spans="14:15" x14ac:dyDescent="0.25">
      <c r="N566" s="21"/>
      <c r="O566" s="21"/>
    </row>
    <row r="567" spans="14:15" x14ac:dyDescent="0.25">
      <c r="N567" s="21"/>
      <c r="O567" s="21"/>
    </row>
    <row r="568" spans="14:15" x14ac:dyDescent="0.25">
      <c r="N568" s="21"/>
      <c r="O568" s="21"/>
    </row>
    <row r="569" spans="14:15" x14ac:dyDescent="0.25">
      <c r="N569" s="21"/>
      <c r="O569" s="21"/>
    </row>
    <row r="570" spans="14:15" x14ac:dyDescent="0.25">
      <c r="N570" s="21"/>
      <c r="O570" s="21"/>
    </row>
    <row r="571" spans="14:15" x14ac:dyDescent="0.25">
      <c r="N571" s="21"/>
      <c r="O571" s="21"/>
    </row>
    <row r="572" spans="14:15" x14ac:dyDescent="0.25">
      <c r="N572" s="21"/>
      <c r="O572" s="21"/>
    </row>
    <row r="573" spans="14:15" x14ac:dyDescent="0.25">
      <c r="N573" s="21"/>
      <c r="O573" s="21"/>
    </row>
    <row r="574" spans="14:15" x14ac:dyDescent="0.25">
      <c r="N574" s="21"/>
      <c r="O574" s="21"/>
    </row>
    <row r="575" spans="14:15" x14ac:dyDescent="0.25">
      <c r="N575" s="21"/>
      <c r="O575" s="21"/>
    </row>
    <row r="576" spans="14:15" x14ac:dyDescent="0.25">
      <c r="N576" s="112"/>
      <c r="O576" s="112"/>
    </row>
    <row r="577" spans="14:15" x14ac:dyDescent="0.25">
      <c r="N577" s="112"/>
      <c r="O577" s="112"/>
    </row>
    <row r="578" spans="14:15" x14ac:dyDescent="0.25">
      <c r="N578" s="21"/>
      <c r="O578" s="21"/>
    </row>
    <row r="579" spans="14:15" x14ac:dyDescent="0.25">
      <c r="N579" s="21"/>
      <c r="O579" s="21"/>
    </row>
    <row r="580" spans="14:15" x14ac:dyDescent="0.25">
      <c r="N580" s="21"/>
      <c r="O580" s="21"/>
    </row>
    <row r="581" spans="14:15" x14ac:dyDescent="0.25">
      <c r="N581" s="21"/>
      <c r="O581" s="21"/>
    </row>
    <row r="582" spans="14:15" x14ac:dyDescent="0.25">
      <c r="N582" s="21"/>
      <c r="O582" s="21"/>
    </row>
    <row r="583" spans="14:15" x14ac:dyDescent="0.25">
      <c r="N583" s="21"/>
      <c r="O583" s="21"/>
    </row>
    <row r="584" spans="14:15" x14ac:dyDescent="0.25">
      <c r="N584" s="21"/>
      <c r="O584" s="21"/>
    </row>
    <row r="585" spans="14:15" x14ac:dyDescent="0.25">
      <c r="N585" s="21"/>
      <c r="O585" s="21"/>
    </row>
    <row r="586" spans="14:15" x14ac:dyDescent="0.25">
      <c r="N586" s="21"/>
      <c r="O586" s="21"/>
    </row>
    <row r="587" spans="14:15" x14ac:dyDescent="0.25">
      <c r="N587" s="21"/>
      <c r="O587" s="21"/>
    </row>
    <row r="588" spans="14:15" x14ac:dyDescent="0.25">
      <c r="N588" s="21"/>
      <c r="O588" s="21"/>
    </row>
    <row r="589" spans="14:15" x14ac:dyDescent="0.25">
      <c r="N589" s="21"/>
      <c r="O589" s="21"/>
    </row>
    <row r="590" spans="14:15" x14ac:dyDescent="0.25">
      <c r="N590" s="21"/>
      <c r="O590" s="21"/>
    </row>
    <row r="591" spans="14:15" x14ac:dyDescent="0.25">
      <c r="N591" s="21"/>
      <c r="O591" s="21"/>
    </row>
    <row r="592" spans="14:15" x14ac:dyDescent="0.25">
      <c r="N592" s="21"/>
      <c r="O592" s="21"/>
    </row>
    <row r="593" spans="14:15" x14ac:dyDescent="0.25">
      <c r="N593" s="21"/>
      <c r="O593" s="21"/>
    </row>
    <row r="594" spans="14:15" x14ac:dyDescent="0.25">
      <c r="N594" s="21"/>
      <c r="O594" s="21"/>
    </row>
    <row r="595" spans="14:15" x14ac:dyDescent="0.25">
      <c r="N595" s="21"/>
      <c r="O595" s="21"/>
    </row>
    <row r="596" spans="14:15" x14ac:dyDescent="0.25">
      <c r="N596" s="21"/>
      <c r="O596" s="21"/>
    </row>
    <row r="597" spans="14:15" x14ac:dyDescent="0.25">
      <c r="N597" s="21"/>
      <c r="O597" s="21"/>
    </row>
    <row r="598" spans="14:15" x14ac:dyDescent="0.25">
      <c r="N598" s="113"/>
      <c r="O598" s="113"/>
    </row>
    <row r="599" spans="14:15" x14ac:dyDescent="0.25">
      <c r="N599" s="21"/>
      <c r="O599" s="21"/>
    </row>
    <row r="600" spans="14:15" x14ac:dyDescent="0.25">
      <c r="N600" s="21"/>
      <c r="O600" s="21"/>
    </row>
    <row r="601" spans="14:15" x14ac:dyDescent="0.25">
      <c r="N601" s="21"/>
      <c r="O601" s="21"/>
    </row>
    <row r="602" spans="14:15" x14ac:dyDescent="0.25">
      <c r="N602" s="21"/>
      <c r="O602" s="21"/>
    </row>
    <row r="603" spans="14:15" x14ac:dyDescent="0.25">
      <c r="N603" s="21"/>
      <c r="O603" s="21"/>
    </row>
    <row r="604" spans="14:15" x14ac:dyDescent="0.25">
      <c r="N604" s="21"/>
      <c r="O604" s="21"/>
    </row>
    <row r="605" spans="14:15" x14ac:dyDescent="0.25">
      <c r="N605" s="21"/>
      <c r="O605" s="21"/>
    </row>
    <row r="606" spans="14:15" x14ac:dyDescent="0.25">
      <c r="N606" s="21"/>
      <c r="O606" s="21"/>
    </row>
    <row r="607" spans="14:15" x14ac:dyDescent="0.25">
      <c r="N607" s="21"/>
      <c r="O607" s="21"/>
    </row>
    <row r="608" spans="14:15" x14ac:dyDescent="0.25">
      <c r="N608" s="112"/>
      <c r="O608" s="112"/>
    </row>
    <row r="609" spans="14:15" x14ac:dyDescent="0.25">
      <c r="N609" s="21"/>
      <c r="O609" s="21"/>
    </row>
    <row r="610" spans="14:15" x14ac:dyDescent="0.25">
      <c r="N610" s="112"/>
      <c r="O610" s="112"/>
    </row>
    <row r="611" spans="14:15" x14ac:dyDescent="0.25">
      <c r="N611" s="21"/>
      <c r="O611" s="21"/>
    </row>
    <row r="612" spans="14:15" x14ac:dyDescent="0.25">
      <c r="N612" s="112"/>
      <c r="O612" s="112"/>
    </row>
    <row r="613" spans="14:15" x14ac:dyDescent="0.25">
      <c r="N613" s="21"/>
      <c r="O613" s="21"/>
    </row>
    <row r="614" spans="14:15" x14ac:dyDescent="0.25">
      <c r="N614" s="112"/>
      <c r="O614" s="112"/>
    </row>
    <row r="615" spans="14:15" x14ac:dyDescent="0.25">
      <c r="N615" s="21"/>
      <c r="O615" s="21"/>
    </row>
    <row r="616" spans="14:15" x14ac:dyDescent="0.25">
      <c r="N616" s="21"/>
      <c r="O616" s="21"/>
    </row>
    <row r="617" spans="14:15" x14ac:dyDescent="0.25">
      <c r="N617" s="21"/>
      <c r="O617" s="21"/>
    </row>
    <row r="618" spans="14:15" x14ac:dyDescent="0.25">
      <c r="N618" s="21"/>
      <c r="O618" s="21"/>
    </row>
    <row r="619" spans="14:15" x14ac:dyDescent="0.25">
      <c r="N619" s="21"/>
      <c r="O619" s="21"/>
    </row>
    <row r="620" spans="14:15" x14ac:dyDescent="0.25">
      <c r="N620" s="21"/>
      <c r="O620" s="21"/>
    </row>
    <row r="621" spans="14:15" x14ac:dyDescent="0.25">
      <c r="N621" s="21"/>
      <c r="O621" s="21"/>
    </row>
    <row r="622" spans="14:15" x14ac:dyDescent="0.25">
      <c r="N622" s="21"/>
      <c r="O622" s="21"/>
    </row>
    <row r="623" spans="14:15" x14ac:dyDescent="0.25">
      <c r="N623" s="21"/>
      <c r="O623" s="21"/>
    </row>
    <row r="624" spans="14:15" x14ac:dyDescent="0.25">
      <c r="N624" s="21"/>
      <c r="O624" s="21"/>
    </row>
    <row r="625" spans="14:15" x14ac:dyDescent="0.25">
      <c r="N625" s="21"/>
      <c r="O625" s="21"/>
    </row>
    <row r="626" spans="14:15" x14ac:dyDescent="0.25">
      <c r="N626" s="21"/>
      <c r="O626" s="21"/>
    </row>
    <row r="627" spans="14:15" x14ac:dyDescent="0.25">
      <c r="N627" s="21"/>
      <c r="O627" s="21"/>
    </row>
    <row r="628" spans="14:15" x14ac:dyDescent="0.25">
      <c r="N628" s="21"/>
      <c r="O628" s="21"/>
    </row>
    <row r="629" spans="14:15" x14ac:dyDescent="0.25">
      <c r="N629" s="21"/>
      <c r="O629" s="21"/>
    </row>
    <row r="630" spans="14:15" x14ac:dyDescent="0.25">
      <c r="N630" s="21"/>
      <c r="O630" s="21"/>
    </row>
    <row r="631" spans="14:15" x14ac:dyDescent="0.25">
      <c r="N631" s="21"/>
      <c r="O631" s="21"/>
    </row>
    <row r="632" spans="14:15" x14ac:dyDescent="0.25">
      <c r="N632" s="21"/>
      <c r="O632" s="21"/>
    </row>
    <row r="633" spans="14:15" x14ac:dyDescent="0.25">
      <c r="N633" s="21"/>
      <c r="O633" s="21"/>
    </row>
    <row r="634" spans="14:15" x14ac:dyDescent="0.25">
      <c r="N634" s="21"/>
      <c r="O634" s="21"/>
    </row>
    <row r="635" spans="14:15" x14ac:dyDescent="0.25">
      <c r="N635" s="21"/>
      <c r="O635" s="21"/>
    </row>
    <row r="636" spans="14:15" x14ac:dyDescent="0.25">
      <c r="N636" s="21"/>
      <c r="O636" s="21"/>
    </row>
    <row r="637" spans="14:15" x14ac:dyDescent="0.25">
      <c r="N637" s="21"/>
      <c r="O637" s="21"/>
    </row>
    <row r="639" spans="14:15" x14ac:dyDescent="0.25">
      <c r="N639" s="21"/>
      <c r="O639" s="21"/>
    </row>
    <row r="640" spans="14:15" x14ac:dyDescent="0.25">
      <c r="N640" s="21"/>
      <c r="O640" s="21"/>
    </row>
    <row r="641" spans="14:15" x14ac:dyDescent="0.25">
      <c r="N641" s="21"/>
      <c r="O641" s="21"/>
    </row>
    <row r="642" spans="14:15" x14ac:dyDescent="0.25">
      <c r="N642" s="21"/>
      <c r="O642" s="21"/>
    </row>
    <row r="643" spans="14:15" x14ac:dyDescent="0.25">
      <c r="N643" s="21"/>
      <c r="O643" s="21"/>
    </row>
    <row r="644" spans="14:15" x14ac:dyDescent="0.25">
      <c r="N644" s="21"/>
      <c r="O644" s="21"/>
    </row>
    <row r="645" spans="14:15" x14ac:dyDescent="0.25">
      <c r="N645" s="21"/>
      <c r="O645" s="21"/>
    </row>
    <row r="646" spans="14:15" x14ac:dyDescent="0.25">
      <c r="N646" s="21"/>
      <c r="O646" s="21"/>
    </row>
    <row r="647" spans="14:15" x14ac:dyDescent="0.25">
      <c r="N647" s="21"/>
      <c r="O647" s="21"/>
    </row>
    <row r="648" spans="14:15" x14ac:dyDescent="0.25">
      <c r="N648" s="21"/>
      <c r="O648" s="21"/>
    </row>
    <row r="649" spans="14:15" x14ac:dyDescent="0.25">
      <c r="N649" s="21"/>
      <c r="O649" s="21"/>
    </row>
    <row r="650" spans="14:15" x14ac:dyDescent="0.25">
      <c r="N650" s="21"/>
      <c r="O650" s="21"/>
    </row>
    <row r="651" spans="14:15" x14ac:dyDescent="0.25">
      <c r="N651" s="21"/>
      <c r="O651" s="21"/>
    </row>
    <row r="652" spans="14:15" x14ac:dyDescent="0.25">
      <c r="N652" s="21"/>
      <c r="O652" s="21"/>
    </row>
    <row r="653" spans="14:15" x14ac:dyDescent="0.25">
      <c r="N653" s="21"/>
      <c r="O653" s="21"/>
    </row>
    <row r="654" spans="14:15" x14ac:dyDescent="0.25">
      <c r="N654" s="21"/>
      <c r="O654" s="21"/>
    </row>
    <row r="655" spans="14:15" x14ac:dyDescent="0.25">
      <c r="N655" s="21"/>
      <c r="O655" s="21"/>
    </row>
    <row r="656" spans="14:15" x14ac:dyDescent="0.25">
      <c r="N656" s="21"/>
      <c r="O656" s="21"/>
    </row>
    <row r="657" spans="14:15" x14ac:dyDescent="0.25">
      <c r="N657" s="21"/>
      <c r="O657" s="21"/>
    </row>
    <row r="658" spans="14:15" x14ac:dyDescent="0.25">
      <c r="N658" s="21"/>
      <c r="O658" s="21"/>
    </row>
    <row r="659" spans="14:15" x14ac:dyDescent="0.25">
      <c r="N659" s="21"/>
      <c r="O659" s="21"/>
    </row>
    <row r="660" spans="14:15" x14ac:dyDescent="0.25">
      <c r="N660" s="21"/>
      <c r="O660" s="21"/>
    </row>
    <row r="661" spans="14:15" x14ac:dyDescent="0.25">
      <c r="N661" s="113"/>
      <c r="O661" s="113"/>
    </row>
    <row r="662" spans="14:15" x14ac:dyDescent="0.25">
      <c r="N662" s="113"/>
      <c r="O662" s="113"/>
    </row>
    <row r="663" spans="14:15" x14ac:dyDescent="0.25">
      <c r="N663" s="113"/>
      <c r="O663" s="113"/>
    </row>
    <row r="664" spans="14:15" x14ac:dyDescent="0.25">
      <c r="N664" s="112"/>
      <c r="O664" s="112"/>
    </row>
    <row r="665" spans="14:15" x14ac:dyDescent="0.25">
      <c r="N665" s="112"/>
      <c r="O665" s="112"/>
    </row>
    <row r="666" spans="14:15" x14ac:dyDescent="0.25">
      <c r="N666" s="21"/>
      <c r="O666" s="21"/>
    </row>
    <row r="667" spans="14:15" x14ac:dyDescent="0.25">
      <c r="N667" s="21"/>
      <c r="O667" s="21"/>
    </row>
    <row r="668" spans="14:15" x14ac:dyDescent="0.25">
      <c r="N668" s="21"/>
      <c r="O668" s="21"/>
    </row>
    <row r="669" spans="14:15" x14ac:dyDescent="0.25">
      <c r="N669" s="21"/>
      <c r="O669" s="21"/>
    </row>
    <row r="670" spans="14:15" x14ac:dyDescent="0.25">
      <c r="N670" s="21"/>
      <c r="O670" s="21"/>
    </row>
    <row r="671" spans="14:15" x14ac:dyDescent="0.25">
      <c r="N671" s="21"/>
      <c r="O671" s="21"/>
    </row>
    <row r="672" spans="14:15" x14ac:dyDescent="0.25">
      <c r="N672" s="21"/>
      <c r="O672" s="21"/>
    </row>
    <row r="673" spans="14:15" x14ac:dyDescent="0.25">
      <c r="N673" s="21"/>
      <c r="O673" s="21"/>
    </row>
    <row r="674" spans="14:15" x14ac:dyDescent="0.25">
      <c r="N674" s="21"/>
      <c r="O674" s="21"/>
    </row>
    <row r="675" spans="14:15" x14ac:dyDescent="0.25">
      <c r="N675" s="21"/>
      <c r="O675" s="21"/>
    </row>
    <row r="676" spans="14:15" x14ac:dyDescent="0.25">
      <c r="N676" s="21"/>
      <c r="O676" s="21"/>
    </row>
    <row r="677" spans="14:15" x14ac:dyDescent="0.25">
      <c r="N677" s="21"/>
      <c r="O677" s="21"/>
    </row>
    <row r="678" spans="14:15" x14ac:dyDescent="0.25">
      <c r="N678" s="21"/>
      <c r="O678" s="21"/>
    </row>
    <row r="679" spans="14:15" x14ac:dyDescent="0.25">
      <c r="N679" s="21"/>
      <c r="O679" s="21"/>
    </row>
    <row r="680" spans="14:15" x14ac:dyDescent="0.25">
      <c r="N680" s="21"/>
      <c r="O680" s="21"/>
    </row>
    <row r="681" spans="14:15" x14ac:dyDescent="0.25">
      <c r="N681" s="21"/>
      <c r="O681" s="21"/>
    </row>
    <row r="682" spans="14:15" x14ac:dyDescent="0.25">
      <c r="N682" s="21"/>
      <c r="O682" s="21"/>
    </row>
    <row r="683" spans="14:15" x14ac:dyDescent="0.25">
      <c r="N683" s="21"/>
      <c r="O683" s="21"/>
    </row>
    <row r="684" spans="14:15" x14ac:dyDescent="0.25">
      <c r="N684" s="21"/>
      <c r="O684" s="21"/>
    </row>
    <row r="690" spans="14:15" x14ac:dyDescent="0.25">
      <c r="N690" s="21"/>
      <c r="O690" s="21"/>
    </row>
    <row r="691" spans="14:15" x14ac:dyDescent="0.25">
      <c r="N691" s="21"/>
      <c r="O691" s="21"/>
    </row>
    <row r="692" spans="14:15" x14ac:dyDescent="0.25">
      <c r="N692" s="21"/>
      <c r="O692" s="21"/>
    </row>
    <row r="695" spans="14:15" x14ac:dyDescent="0.25">
      <c r="N695" s="21"/>
      <c r="O695" s="21"/>
    </row>
    <row r="696" spans="14:15" x14ac:dyDescent="0.25">
      <c r="N696" s="21"/>
      <c r="O696" s="21"/>
    </row>
    <row r="697" spans="14:15" x14ac:dyDescent="0.25">
      <c r="N697" s="21"/>
      <c r="O697" s="21"/>
    </row>
    <row r="698" spans="14:15" x14ac:dyDescent="0.25">
      <c r="N698" s="21"/>
      <c r="O698" s="21"/>
    </row>
    <row r="699" spans="14:15" x14ac:dyDescent="0.25">
      <c r="N699" s="21"/>
      <c r="O699" s="21"/>
    </row>
  </sheetData>
  <mergeCells count="2">
    <mergeCell ref="K6:L6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22"/>
  <sheetViews>
    <sheetView topLeftCell="A67" zoomScale="85" zoomScaleNormal="85" workbookViewId="0">
      <selection activeCell="N80" sqref="N80:N82"/>
    </sheetView>
  </sheetViews>
  <sheetFormatPr defaultRowHeight="15" x14ac:dyDescent="0.25"/>
  <cols>
    <col min="2" max="2" width="13" customWidth="1"/>
    <col min="3" max="3" width="59.28515625" customWidth="1"/>
    <col min="4" max="4" width="15" customWidth="1"/>
    <col min="5" max="5" width="18.140625" customWidth="1"/>
    <col min="7" max="7" width="16.85546875" customWidth="1"/>
    <col min="8" max="8" width="24.140625" customWidth="1"/>
    <col min="9" max="9" width="12.5703125" customWidth="1"/>
    <col min="11" max="11" width="12.28515625" style="122" customWidth="1"/>
    <col min="12" max="12" width="9.140625" style="122"/>
    <col min="14" max="15" width="9.140625" style="23"/>
  </cols>
  <sheetData>
    <row r="2" spans="1:15" ht="15.75" x14ac:dyDescent="0.25">
      <c r="A2" s="2" t="s">
        <v>0</v>
      </c>
    </row>
    <row r="4" spans="1:15" ht="23.25" x14ac:dyDescent="0.25">
      <c r="A4" s="3" t="s">
        <v>1</v>
      </c>
    </row>
    <row r="6" spans="1:15" ht="45" x14ac:dyDescent="0.25">
      <c r="A6" s="48" t="s">
        <v>2</v>
      </c>
      <c r="B6" s="48" t="s">
        <v>3</v>
      </c>
      <c r="C6" s="48" t="s">
        <v>4</v>
      </c>
      <c r="D6" s="48" t="s">
        <v>5</v>
      </c>
      <c r="E6" s="48" t="s">
        <v>6</v>
      </c>
      <c r="F6" s="49" t="s">
        <v>7</v>
      </c>
      <c r="G6" s="49" t="s">
        <v>8</v>
      </c>
      <c r="H6" s="49" t="s">
        <v>9</v>
      </c>
      <c r="I6" s="162" t="s">
        <v>1675</v>
      </c>
      <c r="J6" s="162"/>
      <c r="K6" s="162" t="s">
        <v>1677</v>
      </c>
      <c r="L6" s="162"/>
      <c r="M6" s="49" t="s">
        <v>12</v>
      </c>
      <c r="N6" s="126" t="s">
        <v>3</v>
      </c>
      <c r="O6" s="109"/>
    </row>
    <row r="7" spans="1:15" x14ac:dyDescent="0.25">
      <c r="A7" s="48"/>
      <c r="B7" s="48"/>
      <c r="C7" s="48"/>
      <c r="D7" s="48"/>
      <c r="E7" s="48"/>
      <c r="F7" s="49"/>
      <c r="G7" s="49"/>
      <c r="H7" s="49"/>
      <c r="I7" s="49" t="s">
        <v>576</v>
      </c>
      <c r="J7" s="49" t="s">
        <v>577</v>
      </c>
      <c r="K7" s="49" t="s">
        <v>576</v>
      </c>
      <c r="L7" s="49" t="s">
        <v>577</v>
      </c>
      <c r="M7" s="49"/>
      <c r="N7" s="117"/>
      <c r="O7" s="21"/>
    </row>
    <row r="8" spans="1:15" x14ac:dyDescent="0.25">
      <c r="A8" s="7" t="s">
        <v>901</v>
      </c>
      <c r="B8" s="7">
        <v>69370</v>
      </c>
      <c r="C8" s="7" t="s">
        <v>902</v>
      </c>
      <c r="D8" s="21" t="s">
        <v>15</v>
      </c>
      <c r="E8" s="7"/>
      <c r="F8" t="s">
        <v>600</v>
      </c>
      <c r="G8" t="s">
        <v>602</v>
      </c>
      <c r="H8" t="s">
        <v>1380</v>
      </c>
      <c r="I8" s="53">
        <v>12</v>
      </c>
      <c r="J8" s="53"/>
      <c r="K8" s="123">
        <f>I8*2.68</f>
        <v>32.160000000000004</v>
      </c>
      <c r="L8" s="123">
        <f>J8*2.68</f>
        <v>0</v>
      </c>
      <c r="M8" t="s">
        <v>903</v>
      </c>
      <c r="N8" s="21">
        <f>VLOOKUP(C8,'[1]Jan 14th'!$C:$D,2,FALSE)</f>
        <v>69370</v>
      </c>
      <c r="O8" s="21">
        <f t="shared" ref="O8:O39" si="0">B8-N8</f>
        <v>0</v>
      </c>
    </row>
    <row r="9" spans="1:15" x14ac:dyDescent="0.25">
      <c r="A9" s="7" t="s">
        <v>901</v>
      </c>
      <c r="B9" s="7">
        <v>69370</v>
      </c>
      <c r="C9" s="7" t="s">
        <v>902</v>
      </c>
      <c r="D9" s="21" t="s">
        <v>15</v>
      </c>
      <c r="E9" s="7"/>
      <c r="F9" t="s">
        <v>600</v>
      </c>
      <c r="G9" t="s">
        <v>580</v>
      </c>
      <c r="H9" t="s">
        <v>1657</v>
      </c>
      <c r="I9" s="53">
        <v>108.81</v>
      </c>
      <c r="J9" s="53"/>
      <c r="K9" s="123">
        <f t="shared" ref="K9:K72" si="1">I9*2.68</f>
        <v>291.61080000000004</v>
      </c>
      <c r="L9" s="123">
        <f t="shared" ref="L9:L72" si="2">J9*2.68</f>
        <v>0</v>
      </c>
      <c r="M9" t="s">
        <v>903</v>
      </c>
      <c r="N9" s="21">
        <f>VLOOKUP(C9,'[1]Jan 14th'!$C:$D,2,FALSE)</f>
        <v>69370</v>
      </c>
      <c r="O9" s="21">
        <f t="shared" si="0"/>
        <v>0</v>
      </c>
    </row>
    <row r="10" spans="1:15" x14ac:dyDescent="0.25">
      <c r="A10" s="7" t="s">
        <v>904</v>
      </c>
      <c r="B10" s="7">
        <v>69399</v>
      </c>
      <c r="C10" s="7" t="s">
        <v>905</v>
      </c>
      <c r="D10" s="21" t="s">
        <v>15</v>
      </c>
      <c r="E10" s="7"/>
      <c r="F10" s="7" t="s">
        <v>16</v>
      </c>
      <c r="H10" t="s">
        <v>1673</v>
      </c>
      <c r="I10" s="53">
        <v>61.88</v>
      </c>
      <c r="J10" s="53">
        <v>46.8</v>
      </c>
      <c r="K10" s="123">
        <f t="shared" si="1"/>
        <v>165.83840000000001</v>
      </c>
      <c r="L10" s="123">
        <f t="shared" si="2"/>
        <v>125.42400000000001</v>
      </c>
      <c r="M10" t="s">
        <v>903</v>
      </c>
      <c r="N10" s="21">
        <f>VLOOKUP(C10,'[1]Jan 14th'!$C:$D,2,FALSE)</f>
        <v>69399</v>
      </c>
      <c r="O10" s="21">
        <f t="shared" si="0"/>
        <v>0</v>
      </c>
    </row>
    <row r="11" spans="1:15" x14ac:dyDescent="0.25">
      <c r="A11" s="7" t="s">
        <v>906</v>
      </c>
      <c r="B11" s="7">
        <v>69402</v>
      </c>
      <c r="C11" s="7" t="s">
        <v>907</v>
      </c>
      <c r="D11" s="21" t="s">
        <v>15</v>
      </c>
      <c r="E11" s="7"/>
      <c r="F11" t="s">
        <v>16</v>
      </c>
      <c r="G11" t="s">
        <v>580</v>
      </c>
      <c r="H11" t="s">
        <v>1380</v>
      </c>
      <c r="I11" s="53">
        <v>33.92</v>
      </c>
      <c r="J11" s="53">
        <v>21.74</v>
      </c>
      <c r="K11" s="123">
        <f t="shared" si="1"/>
        <v>90.905600000000007</v>
      </c>
      <c r="L11" s="123">
        <f t="shared" si="2"/>
        <v>58.263199999999998</v>
      </c>
      <c r="M11" t="s">
        <v>903</v>
      </c>
      <c r="N11" s="21">
        <f>VLOOKUP(C11,'[1]Jan 14th'!$C:$D,2,FALSE)</f>
        <v>69402</v>
      </c>
      <c r="O11" s="21">
        <f t="shared" si="0"/>
        <v>0</v>
      </c>
    </row>
    <row r="12" spans="1:15" x14ac:dyDescent="0.25">
      <c r="A12" s="7" t="s">
        <v>908</v>
      </c>
      <c r="B12" s="7">
        <v>69449</v>
      </c>
      <c r="C12" s="7" t="s">
        <v>909</v>
      </c>
      <c r="D12" s="21" t="s">
        <v>15</v>
      </c>
      <c r="E12" s="7"/>
      <c r="F12" t="s">
        <v>600</v>
      </c>
      <c r="G12" t="s">
        <v>580</v>
      </c>
      <c r="H12" t="s">
        <v>1659</v>
      </c>
      <c r="I12" s="53">
        <v>100.3</v>
      </c>
      <c r="J12" s="53"/>
      <c r="K12" s="123">
        <f t="shared" si="1"/>
        <v>268.80400000000003</v>
      </c>
      <c r="L12" s="123">
        <f t="shared" si="2"/>
        <v>0</v>
      </c>
      <c r="M12" t="s">
        <v>903</v>
      </c>
      <c r="N12" s="21">
        <f>VLOOKUP(C12,'[1]Jan 14th'!$C:$D,2,FALSE)</f>
        <v>69449</v>
      </c>
      <c r="O12" s="21">
        <f t="shared" si="0"/>
        <v>0</v>
      </c>
    </row>
    <row r="13" spans="1:15" x14ac:dyDescent="0.25">
      <c r="A13" s="7" t="s">
        <v>908</v>
      </c>
      <c r="B13" s="7">
        <v>69449</v>
      </c>
      <c r="C13" s="7" t="s">
        <v>909</v>
      </c>
      <c r="D13" s="21" t="s">
        <v>15</v>
      </c>
      <c r="E13" s="7"/>
      <c r="F13" t="s">
        <v>600</v>
      </c>
      <c r="G13" t="s">
        <v>602</v>
      </c>
      <c r="H13" t="s">
        <v>1659</v>
      </c>
      <c r="I13" s="53">
        <v>10</v>
      </c>
      <c r="J13" s="53"/>
      <c r="K13" s="123">
        <f t="shared" si="1"/>
        <v>26.8</v>
      </c>
      <c r="L13" s="123">
        <f t="shared" si="2"/>
        <v>0</v>
      </c>
      <c r="M13" t="s">
        <v>903</v>
      </c>
      <c r="N13" s="21">
        <f>VLOOKUP(C13,'[1]Jan 14th'!$C:$D,2,FALSE)</f>
        <v>69449</v>
      </c>
      <c r="O13" s="21">
        <f t="shared" si="0"/>
        <v>0</v>
      </c>
    </row>
    <row r="14" spans="1:15" x14ac:dyDescent="0.25">
      <c r="A14" s="7" t="s">
        <v>910</v>
      </c>
      <c r="B14" s="7">
        <v>69505</v>
      </c>
      <c r="C14" s="7" t="s">
        <v>911</v>
      </c>
      <c r="D14" s="21" t="s">
        <v>15</v>
      </c>
      <c r="E14" s="7"/>
      <c r="F14" t="s">
        <v>16</v>
      </c>
      <c r="G14" t="s">
        <v>580</v>
      </c>
      <c r="H14" t="s">
        <v>1379</v>
      </c>
      <c r="I14" s="53">
        <v>79.13</v>
      </c>
      <c r="J14" s="53"/>
      <c r="K14" s="123">
        <f t="shared" si="1"/>
        <v>212.0684</v>
      </c>
      <c r="L14" s="123">
        <f t="shared" si="2"/>
        <v>0</v>
      </c>
      <c r="M14" t="s">
        <v>903</v>
      </c>
      <c r="N14" s="21">
        <f>VLOOKUP(C14,'[1]Jan 14th'!$C:$D,2,FALSE)</f>
        <v>69505</v>
      </c>
      <c r="O14" s="21">
        <f t="shared" si="0"/>
        <v>0</v>
      </c>
    </row>
    <row r="15" spans="1:15" x14ac:dyDescent="0.25">
      <c r="A15" s="7" t="s">
        <v>912</v>
      </c>
      <c r="B15" s="7">
        <v>69552</v>
      </c>
      <c r="C15" s="7" t="s">
        <v>913</v>
      </c>
      <c r="D15" s="21" t="s">
        <v>15</v>
      </c>
      <c r="E15" s="7"/>
      <c r="F15" t="s">
        <v>16</v>
      </c>
      <c r="G15" t="s">
        <v>580</v>
      </c>
      <c r="H15" t="s">
        <v>1379</v>
      </c>
      <c r="I15" s="53">
        <v>97.3</v>
      </c>
      <c r="J15" s="53">
        <v>68.11</v>
      </c>
      <c r="K15" s="123">
        <f t="shared" si="1"/>
        <v>260.76400000000001</v>
      </c>
      <c r="L15" s="123">
        <f t="shared" si="2"/>
        <v>182.53480000000002</v>
      </c>
      <c r="M15" t="s">
        <v>903</v>
      </c>
      <c r="N15" s="21">
        <f>VLOOKUP(C15,'[1]Jan 14th'!$C:$D,2,FALSE)</f>
        <v>69552</v>
      </c>
      <c r="O15" s="21">
        <f t="shared" si="0"/>
        <v>0</v>
      </c>
    </row>
    <row r="16" spans="1:15" x14ac:dyDescent="0.25">
      <c r="A16" s="7" t="s">
        <v>914</v>
      </c>
      <c r="B16" s="7">
        <v>69695</v>
      </c>
      <c r="C16" s="7" t="s">
        <v>915</v>
      </c>
      <c r="D16" s="21" t="s">
        <v>15</v>
      </c>
      <c r="E16" s="7"/>
      <c r="F16" t="s">
        <v>600</v>
      </c>
      <c r="G16" t="s">
        <v>580</v>
      </c>
      <c r="H16" t="s">
        <v>1659</v>
      </c>
      <c r="I16" s="53">
        <v>400</v>
      </c>
      <c r="J16" s="53"/>
      <c r="K16" s="123">
        <f t="shared" si="1"/>
        <v>1072</v>
      </c>
      <c r="L16" s="123">
        <f t="shared" si="2"/>
        <v>0</v>
      </c>
      <c r="M16" t="s">
        <v>903</v>
      </c>
      <c r="N16" s="21">
        <f>VLOOKUP(C16,'[1]Jan 14th'!$C:$D,2,FALSE)</f>
        <v>69695</v>
      </c>
      <c r="O16" s="21">
        <f t="shared" si="0"/>
        <v>0</v>
      </c>
    </row>
    <row r="17" spans="1:16" x14ac:dyDescent="0.25">
      <c r="A17" s="7" t="s">
        <v>914</v>
      </c>
      <c r="B17" s="7">
        <v>69695</v>
      </c>
      <c r="C17" s="7" t="s">
        <v>915</v>
      </c>
      <c r="D17" s="21" t="s">
        <v>15</v>
      </c>
      <c r="E17" s="7"/>
      <c r="F17" t="s">
        <v>600</v>
      </c>
      <c r="G17" t="s">
        <v>602</v>
      </c>
      <c r="H17" t="s">
        <v>1659</v>
      </c>
      <c r="I17" s="53">
        <v>60</v>
      </c>
      <c r="J17" s="53"/>
      <c r="K17" s="123">
        <f t="shared" si="1"/>
        <v>160.80000000000001</v>
      </c>
      <c r="L17" s="123">
        <f t="shared" si="2"/>
        <v>0</v>
      </c>
      <c r="M17" t="s">
        <v>903</v>
      </c>
      <c r="N17" s="21">
        <f>VLOOKUP(C17,'[1]Jan 14th'!$C:$D,2,FALSE)</f>
        <v>69695</v>
      </c>
      <c r="O17" s="21">
        <f t="shared" si="0"/>
        <v>0</v>
      </c>
    </row>
    <row r="18" spans="1:16" x14ac:dyDescent="0.25">
      <c r="A18" s="7" t="s">
        <v>916</v>
      </c>
      <c r="B18" s="7">
        <v>69721</v>
      </c>
      <c r="C18" s="7" t="s">
        <v>917</v>
      </c>
      <c r="D18" s="21" t="s">
        <v>15</v>
      </c>
      <c r="E18" s="7"/>
      <c r="F18" s="7" t="s">
        <v>16</v>
      </c>
      <c r="G18" s="7" t="s">
        <v>602</v>
      </c>
      <c r="I18" s="53">
        <v>9</v>
      </c>
      <c r="J18" s="53"/>
      <c r="K18" s="123">
        <f t="shared" si="1"/>
        <v>24.12</v>
      </c>
      <c r="L18" s="123">
        <f t="shared" si="2"/>
        <v>0</v>
      </c>
      <c r="M18" t="s">
        <v>903</v>
      </c>
      <c r="N18" s="21">
        <f>VLOOKUP(C18,'[1]Jan 14th'!$C:$D,2,FALSE)</f>
        <v>69721</v>
      </c>
      <c r="O18" s="21">
        <f t="shared" si="0"/>
        <v>0</v>
      </c>
    </row>
    <row r="19" spans="1:16" x14ac:dyDescent="0.25">
      <c r="A19" s="7" t="s">
        <v>918</v>
      </c>
      <c r="B19" s="7">
        <v>69725</v>
      </c>
      <c r="C19" s="7" t="s">
        <v>919</v>
      </c>
      <c r="D19" s="21" t="s">
        <v>15</v>
      </c>
      <c r="E19" s="7"/>
      <c r="F19" t="s">
        <v>600</v>
      </c>
      <c r="G19" t="s">
        <v>602</v>
      </c>
      <c r="H19" t="s">
        <v>1380</v>
      </c>
      <c r="I19" s="53">
        <v>60</v>
      </c>
      <c r="J19" s="53"/>
      <c r="K19" s="123">
        <f t="shared" si="1"/>
        <v>160.80000000000001</v>
      </c>
      <c r="L19" s="123">
        <f t="shared" si="2"/>
        <v>0</v>
      </c>
      <c r="M19" t="s">
        <v>903</v>
      </c>
      <c r="N19" s="21">
        <f>VLOOKUP(C19,'[1]Jan 14th'!$C:$D,2,FALSE)</f>
        <v>69725</v>
      </c>
      <c r="O19" s="21">
        <f t="shared" si="0"/>
        <v>0</v>
      </c>
    </row>
    <row r="20" spans="1:16" x14ac:dyDescent="0.25">
      <c r="A20" s="7" t="s">
        <v>918</v>
      </c>
      <c r="B20" s="7">
        <v>69725</v>
      </c>
      <c r="C20" s="7" t="s">
        <v>919</v>
      </c>
      <c r="D20" s="21" t="s">
        <v>15</v>
      </c>
      <c r="E20" s="7"/>
      <c r="F20" t="s">
        <v>600</v>
      </c>
      <c r="G20" t="s">
        <v>580</v>
      </c>
      <c r="H20" t="s">
        <v>1659</v>
      </c>
      <c r="I20" s="53">
        <v>556</v>
      </c>
      <c r="J20" s="53"/>
      <c r="K20" s="123">
        <f t="shared" si="1"/>
        <v>1490.0800000000002</v>
      </c>
      <c r="L20" s="123">
        <f t="shared" si="2"/>
        <v>0</v>
      </c>
      <c r="M20" t="s">
        <v>903</v>
      </c>
      <c r="N20" s="21">
        <f>VLOOKUP(C20,'[1]Jan 14th'!$C:$D,2,FALSE)</f>
        <v>69725</v>
      </c>
      <c r="O20" s="21">
        <f t="shared" si="0"/>
        <v>0</v>
      </c>
    </row>
    <row r="21" spans="1:16" x14ac:dyDescent="0.25">
      <c r="A21" s="7" t="s">
        <v>920</v>
      </c>
      <c r="B21" s="7">
        <v>70725</v>
      </c>
      <c r="C21" s="7" t="s">
        <v>921</v>
      </c>
      <c r="D21" s="21" t="s">
        <v>15</v>
      </c>
      <c r="E21" s="7"/>
      <c r="F21" t="s">
        <v>16</v>
      </c>
      <c r="G21" t="s">
        <v>580</v>
      </c>
      <c r="H21" t="s">
        <v>1380</v>
      </c>
      <c r="I21" s="53"/>
      <c r="J21" s="53"/>
      <c r="K21" s="123">
        <f t="shared" si="1"/>
        <v>0</v>
      </c>
      <c r="L21" s="123">
        <f t="shared" si="2"/>
        <v>0</v>
      </c>
      <c r="M21" t="s">
        <v>903</v>
      </c>
      <c r="N21" s="21">
        <f>VLOOKUP(C21,'[1]Jan 14th'!$C:$D,2,FALSE)</f>
        <v>70725</v>
      </c>
      <c r="O21" s="21">
        <f t="shared" si="0"/>
        <v>0</v>
      </c>
    </row>
    <row r="22" spans="1:16" x14ac:dyDescent="0.25">
      <c r="A22" s="7" t="s">
        <v>922</v>
      </c>
      <c r="B22" s="7">
        <v>71670</v>
      </c>
      <c r="C22" s="7" t="s">
        <v>923</v>
      </c>
      <c r="D22" s="21" t="s">
        <v>15</v>
      </c>
      <c r="E22" s="7"/>
      <c r="F22" t="s">
        <v>16</v>
      </c>
      <c r="G22" t="s">
        <v>602</v>
      </c>
      <c r="H22" t="s">
        <v>1380</v>
      </c>
      <c r="I22" s="53">
        <v>18</v>
      </c>
      <c r="J22" s="53"/>
      <c r="K22" s="123">
        <f t="shared" si="1"/>
        <v>48.24</v>
      </c>
      <c r="L22" s="123">
        <f t="shared" si="2"/>
        <v>0</v>
      </c>
      <c r="M22" t="s">
        <v>903</v>
      </c>
      <c r="N22" s="21">
        <f>VLOOKUP(C22,'[1]Jan 14th'!$C:$D,2,FALSE)</f>
        <v>71670</v>
      </c>
      <c r="O22" s="21">
        <f t="shared" si="0"/>
        <v>0</v>
      </c>
    </row>
    <row r="23" spans="1:16" x14ac:dyDescent="0.25">
      <c r="A23" s="7" t="s">
        <v>924</v>
      </c>
      <c r="B23" s="7">
        <v>71673</v>
      </c>
      <c r="C23" s="7" t="s">
        <v>925</v>
      </c>
      <c r="D23" s="21" t="s">
        <v>15</v>
      </c>
      <c r="E23" s="7"/>
      <c r="F23" s="7" t="s">
        <v>16</v>
      </c>
      <c r="G23" s="7" t="s">
        <v>602</v>
      </c>
      <c r="H23" t="s">
        <v>1380</v>
      </c>
      <c r="K23" s="123">
        <f t="shared" si="1"/>
        <v>0</v>
      </c>
      <c r="L23" s="123">
        <f t="shared" si="2"/>
        <v>0</v>
      </c>
      <c r="M23" t="s">
        <v>903</v>
      </c>
      <c r="N23" s="21">
        <f>VLOOKUP(C23,'[1]Jan 14th'!$C:$D,2,FALSE)</f>
        <v>71673</v>
      </c>
      <c r="O23" s="21">
        <f t="shared" si="0"/>
        <v>0</v>
      </c>
      <c r="P23">
        <f>VLOOKUP(B23,$B$8:$B$79,1,FALSE)</f>
        <v>71673</v>
      </c>
    </row>
    <row r="24" spans="1:16" x14ac:dyDescent="0.25">
      <c r="A24" s="7" t="s">
        <v>926</v>
      </c>
      <c r="B24" s="7">
        <v>71677</v>
      </c>
      <c r="C24" s="7" t="s">
        <v>927</v>
      </c>
      <c r="D24" s="21" t="s">
        <v>15</v>
      </c>
      <c r="E24" s="7"/>
      <c r="F24" t="s">
        <v>16</v>
      </c>
      <c r="G24" t="s">
        <v>602</v>
      </c>
      <c r="H24" t="s">
        <v>1380</v>
      </c>
      <c r="I24" s="53"/>
      <c r="J24" s="53"/>
      <c r="K24" s="123">
        <f t="shared" si="1"/>
        <v>0</v>
      </c>
      <c r="L24" s="123">
        <f t="shared" si="2"/>
        <v>0</v>
      </c>
      <c r="M24" t="s">
        <v>903</v>
      </c>
      <c r="N24" s="21">
        <f>VLOOKUP(C24,'[1]Jan 14th'!$C:$D,2,FALSE)</f>
        <v>71677</v>
      </c>
      <c r="O24" s="21">
        <f t="shared" si="0"/>
        <v>0</v>
      </c>
    </row>
    <row r="25" spans="1:16" x14ac:dyDescent="0.25">
      <c r="A25" s="7" t="s">
        <v>928</v>
      </c>
      <c r="B25" s="7">
        <v>71684</v>
      </c>
      <c r="C25" s="7" t="s">
        <v>929</v>
      </c>
      <c r="D25" s="21" t="s">
        <v>15</v>
      </c>
      <c r="E25" s="7"/>
      <c r="F25" s="7" t="s">
        <v>16</v>
      </c>
      <c r="G25" s="7" t="s">
        <v>602</v>
      </c>
      <c r="H25" t="s">
        <v>1380</v>
      </c>
      <c r="I25" s="53">
        <v>18</v>
      </c>
      <c r="K25" s="123">
        <f t="shared" si="1"/>
        <v>48.24</v>
      </c>
      <c r="L25" s="123">
        <f t="shared" si="2"/>
        <v>0</v>
      </c>
      <c r="M25" t="s">
        <v>903</v>
      </c>
      <c r="N25" s="21">
        <f>VLOOKUP(C25,'[1]Jan 14th'!$C:$D,2,FALSE)</f>
        <v>71684</v>
      </c>
      <c r="O25" s="21">
        <f t="shared" si="0"/>
        <v>0</v>
      </c>
      <c r="P25">
        <f>VLOOKUP(B25,$B$8:$B$79,1,FALSE)</f>
        <v>71684</v>
      </c>
    </row>
    <row r="26" spans="1:16" x14ac:dyDescent="0.25">
      <c r="A26" s="7" t="s">
        <v>930</v>
      </c>
      <c r="B26" s="7">
        <v>74282</v>
      </c>
      <c r="C26" s="7" t="s">
        <v>931</v>
      </c>
      <c r="D26" s="21" t="s">
        <v>15</v>
      </c>
      <c r="E26" s="7"/>
      <c r="F26" t="s">
        <v>16</v>
      </c>
      <c r="G26" t="s">
        <v>602</v>
      </c>
      <c r="H26" t="s">
        <v>1380</v>
      </c>
      <c r="I26" s="53">
        <v>39.130000000000003</v>
      </c>
      <c r="J26" s="53">
        <v>19.57</v>
      </c>
      <c r="K26" s="123">
        <f t="shared" si="1"/>
        <v>104.86840000000001</v>
      </c>
      <c r="L26" s="123">
        <f t="shared" si="2"/>
        <v>52.447600000000001</v>
      </c>
      <c r="M26" t="s">
        <v>903</v>
      </c>
      <c r="N26" s="21">
        <f>VLOOKUP(C26,'[1]Jan 14th'!$C:$D,2,FALSE)</f>
        <v>74282</v>
      </c>
      <c r="O26" s="21">
        <f t="shared" si="0"/>
        <v>0</v>
      </c>
    </row>
    <row r="27" spans="1:16" x14ac:dyDescent="0.25">
      <c r="A27" s="7" t="s">
        <v>932</v>
      </c>
      <c r="B27" s="7">
        <v>74284</v>
      </c>
      <c r="C27" s="7" t="s">
        <v>933</v>
      </c>
      <c r="D27" s="21" t="s">
        <v>15</v>
      </c>
      <c r="E27" s="7"/>
      <c r="F27" t="s">
        <v>16</v>
      </c>
      <c r="G27" t="s">
        <v>602</v>
      </c>
      <c r="H27" t="s">
        <v>1380</v>
      </c>
      <c r="I27" s="53">
        <v>71.67</v>
      </c>
      <c r="J27" s="53">
        <v>37.75</v>
      </c>
      <c r="K27" s="123">
        <f t="shared" si="1"/>
        <v>192.07560000000001</v>
      </c>
      <c r="L27" s="123">
        <f t="shared" si="2"/>
        <v>101.17</v>
      </c>
      <c r="M27" t="s">
        <v>903</v>
      </c>
      <c r="N27" s="21">
        <f>VLOOKUP(C27,'[1]Jan 14th'!$C:$D,2,FALSE)</f>
        <v>74284</v>
      </c>
      <c r="O27" s="21">
        <f t="shared" si="0"/>
        <v>0</v>
      </c>
    </row>
    <row r="28" spans="1:16" x14ac:dyDescent="0.25">
      <c r="A28" s="7" t="s">
        <v>934</v>
      </c>
      <c r="B28" s="7">
        <v>74286</v>
      </c>
      <c r="C28" s="7" t="s">
        <v>935</v>
      </c>
      <c r="D28" s="21" t="s">
        <v>15</v>
      </c>
      <c r="E28" s="7"/>
      <c r="F28" t="s">
        <v>16</v>
      </c>
      <c r="G28" t="s">
        <v>602</v>
      </c>
      <c r="H28" t="s">
        <v>1380</v>
      </c>
      <c r="I28" s="53">
        <v>35.65</v>
      </c>
      <c r="J28" s="53">
        <v>18.260000000000002</v>
      </c>
      <c r="K28" s="123">
        <f t="shared" si="1"/>
        <v>95.542000000000002</v>
      </c>
      <c r="L28" s="123">
        <f t="shared" si="2"/>
        <v>48.936800000000005</v>
      </c>
      <c r="M28" t="s">
        <v>903</v>
      </c>
      <c r="N28" s="21">
        <f>VLOOKUP(C28,'[1]Jan 14th'!$C:$D,2,FALSE)</f>
        <v>74286</v>
      </c>
      <c r="O28" s="21">
        <f t="shared" si="0"/>
        <v>0</v>
      </c>
    </row>
    <row r="29" spans="1:16" x14ac:dyDescent="0.25">
      <c r="A29" s="7" t="s">
        <v>936</v>
      </c>
      <c r="B29" s="7">
        <v>74290</v>
      </c>
      <c r="C29" s="7" t="s">
        <v>937</v>
      </c>
      <c r="D29" s="21" t="s">
        <v>15</v>
      </c>
      <c r="E29" s="7"/>
      <c r="F29" t="s">
        <v>16</v>
      </c>
      <c r="G29" t="s">
        <v>602</v>
      </c>
      <c r="H29" t="s">
        <v>1380</v>
      </c>
      <c r="I29" s="53">
        <v>52.17</v>
      </c>
      <c r="J29" s="53">
        <v>26.08</v>
      </c>
      <c r="K29" s="123">
        <f t="shared" si="1"/>
        <v>139.81560000000002</v>
      </c>
      <c r="L29" s="123">
        <f t="shared" si="2"/>
        <v>69.894400000000005</v>
      </c>
      <c r="M29" t="s">
        <v>903</v>
      </c>
      <c r="N29" s="21">
        <f>VLOOKUP(C29,'[1]Jan 14th'!$C:$D,2,FALSE)</f>
        <v>74290</v>
      </c>
      <c r="O29" s="21">
        <f t="shared" si="0"/>
        <v>0</v>
      </c>
    </row>
    <row r="30" spans="1:16" x14ac:dyDescent="0.25">
      <c r="A30" s="7" t="s">
        <v>938</v>
      </c>
      <c r="B30" s="7">
        <v>74292</v>
      </c>
      <c r="C30" s="7" t="s">
        <v>939</v>
      </c>
      <c r="D30" s="21" t="s">
        <v>351</v>
      </c>
      <c r="E30" s="7"/>
      <c r="F30" t="s">
        <v>16</v>
      </c>
      <c r="G30" t="s">
        <v>602</v>
      </c>
      <c r="H30" t="s">
        <v>1380</v>
      </c>
      <c r="I30" s="53">
        <v>13</v>
      </c>
      <c r="J30" s="53"/>
      <c r="K30" s="123">
        <f t="shared" si="1"/>
        <v>34.840000000000003</v>
      </c>
      <c r="L30" s="123">
        <f t="shared" si="2"/>
        <v>0</v>
      </c>
      <c r="M30" t="s">
        <v>903</v>
      </c>
      <c r="N30" s="21">
        <f>VLOOKUP(C30,'[1]Jan 14th'!$C:$D,2,FALSE)</f>
        <v>74292</v>
      </c>
      <c r="O30" s="21">
        <f t="shared" si="0"/>
        <v>0</v>
      </c>
    </row>
    <row r="31" spans="1:16" x14ac:dyDescent="0.25">
      <c r="A31" s="7" t="s">
        <v>940</v>
      </c>
      <c r="B31" s="7">
        <v>74294</v>
      </c>
      <c r="C31" s="7" t="s">
        <v>941</v>
      </c>
      <c r="D31" s="21" t="s">
        <v>15</v>
      </c>
      <c r="E31" s="7"/>
      <c r="F31" t="s">
        <v>16</v>
      </c>
      <c r="G31" t="s">
        <v>602</v>
      </c>
      <c r="H31" t="s">
        <v>1380</v>
      </c>
      <c r="I31" s="53">
        <v>40</v>
      </c>
      <c r="J31" s="53"/>
      <c r="K31" s="123">
        <f t="shared" si="1"/>
        <v>107.2</v>
      </c>
      <c r="L31" s="123">
        <f t="shared" si="2"/>
        <v>0</v>
      </c>
      <c r="M31" t="s">
        <v>903</v>
      </c>
      <c r="N31" s="21">
        <f>VLOOKUP(C31,'[1]Jan 14th'!$C:$D,2,FALSE)</f>
        <v>74294</v>
      </c>
      <c r="O31" s="21">
        <f t="shared" si="0"/>
        <v>0</v>
      </c>
    </row>
    <row r="32" spans="1:16" x14ac:dyDescent="0.25">
      <c r="A32" s="7" t="s">
        <v>942</v>
      </c>
      <c r="B32" s="7">
        <v>74296</v>
      </c>
      <c r="C32" s="7" t="s">
        <v>943</v>
      </c>
      <c r="D32" s="21" t="s">
        <v>15</v>
      </c>
      <c r="E32" s="7"/>
      <c r="F32" t="s">
        <v>16</v>
      </c>
      <c r="G32" t="s">
        <v>602</v>
      </c>
      <c r="H32" t="s">
        <v>1380</v>
      </c>
      <c r="I32" s="53">
        <v>36</v>
      </c>
      <c r="J32" s="53"/>
      <c r="K32" s="123">
        <f t="shared" si="1"/>
        <v>96.48</v>
      </c>
      <c r="L32" s="123">
        <f t="shared" si="2"/>
        <v>0</v>
      </c>
      <c r="M32" t="s">
        <v>903</v>
      </c>
      <c r="N32" s="21">
        <f>VLOOKUP(C32,'[1]Jan 14th'!$C:$D,2,FALSE)</f>
        <v>74296</v>
      </c>
      <c r="O32" s="21">
        <f t="shared" si="0"/>
        <v>0</v>
      </c>
    </row>
    <row r="33" spans="1:16" x14ac:dyDescent="0.25">
      <c r="A33" s="7" t="s">
        <v>944</v>
      </c>
      <c r="B33" s="7">
        <v>74298</v>
      </c>
      <c r="C33" s="7" t="s">
        <v>945</v>
      </c>
      <c r="D33" s="21" t="s">
        <v>15</v>
      </c>
      <c r="E33" s="7"/>
      <c r="F33" t="s">
        <v>16</v>
      </c>
      <c r="G33" t="s">
        <v>602</v>
      </c>
      <c r="H33" t="s">
        <v>1380</v>
      </c>
      <c r="I33" s="53">
        <v>35.75</v>
      </c>
      <c r="J33" s="53"/>
      <c r="K33" s="123">
        <f t="shared" si="1"/>
        <v>95.81</v>
      </c>
      <c r="L33" s="123">
        <f t="shared" si="2"/>
        <v>0</v>
      </c>
      <c r="M33" t="s">
        <v>903</v>
      </c>
      <c r="N33" s="21">
        <f>VLOOKUP(C33,'[1]Jan 14th'!$C:$D,2,FALSE)</f>
        <v>74298</v>
      </c>
      <c r="O33" s="21">
        <f t="shared" si="0"/>
        <v>0</v>
      </c>
    </row>
    <row r="34" spans="1:16" x14ac:dyDescent="0.25">
      <c r="A34" s="7" t="s">
        <v>946</v>
      </c>
      <c r="B34" s="7">
        <v>74300</v>
      </c>
      <c r="C34" s="7" t="s">
        <v>947</v>
      </c>
      <c r="D34" s="21" t="s">
        <v>15</v>
      </c>
      <c r="E34" s="7"/>
      <c r="F34" t="s">
        <v>16</v>
      </c>
      <c r="G34" t="s">
        <v>602</v>
      </c>
      <c r="H34" t="s">
        <v>1380</v>
      </c>
      <c r="I34" s="53">
        <v>40</v>
      </c>
      <c r="J34" s="53"/>
      <c r="K34" s="123">
        <f t="shared" si="1"/>
        <v>107.2</v>
      </c>
      <c r="L34" s="123">
        <f t="shared" si="2"/>
        <v>0</v>
      </c>
      <c r="M34" t="s">
        <v>903</v>
      </c>
      <c r="N34" s="21">
        <f>VLOOKUP(C34,'[1]Jan 14th'!$C:$D,2,FALSE)</f>
        <v>74300</v>
      </c>
      <c r="O34" s="21">
        <f t="shared" si="0"/>
        <v>0</v>
      </c>
    </row>
    <row r="35" spans="1:16" x14ac:dyDescent="0.25">
      <c r="A35" s="7" t="s">
        <v>948</v>
      </c>
      <c r="B35" s="7">
        <v>74302</v>
      </c>
      <c r="C35" s="7" t="s">
        <v>949</v>
      </c>
      <c r="D35" s="21" t="s">
        <v>15</v>
      </c>
      <c r="E35" s="7"/>
      <c r="F35" t="s">
        <v>16</v>
      </c>
      <c r="G35" t="s">
        <v>602</v>
      </c>
      <c r="H35" t="s">
        <v>1380</v>
      </c>
      <c r="I35" s="53">
        <v>80</v>
      </c>
      <c r="J35" s="53"/>
      <c r="K35" s="123">
        <f t="shared" si="1"/>
        <v>214.4</v>
      </c>
      <c r="L35" s="123">
        <f t="shared" si="2"/>
        <v>0</v>
      </c>
      <c r="M35" t="s">
        <v>903</v>
      </c>
      <c r="N35" s="21">
        <f>VLOOKUP(C35,'[1]Jan 14th'!$C:$D,2,FALSE)</f>
        <v>74302</v>
      </c>
      <c r="O35" s="21">
        <f t="shared" si="0"/>
        <v>0</v>
      </c>
    </row>
    <row r="36" spans="1:16" x14ac:dyDescent="0.25">
      <c r="A36" s="7" t="s">
        <v>950</v>
      </c>
      <c r="B36" s="7">
        <v>74304</v>
      </c>
      <c r="C36" s="7" t="s">
        <v>951</v>
      </c>
      <c r="D36" s="21" t="s">
        <v>15</v>
      </c>
      <c r="E36" s="7"/>
      <c r="F36" t="s">
        <v>16</v>
      </c>
      <c r="G36" t="s">
        <v>602</v>
      </c>
      <c r="H36" t="s">
        <v>1380</v>
      </c>
      <c r="I36" s="53">
        <v>40</v>
      </c>
      <c r="J36" s="53"/>
      <c r="K36" s="123">
        <f t="shared" si="1"/>
        <v>107.2</v>
      </c>
      <c r="L36" s="123">
        <f t="shared" si="2"/>
        <v>0</v>
      </c>
      <c r="M36" t="s">
        <v>903</v>
      </c>
      <c r="N36" s="21">
        <f>VLOOKUP(C36,'[1]Jan 14th'!$C:$D,2,FALSE)</f>
        <v>74304</v>
      </c>
      <c r="O36" s="21">
        <f t="shared" si="0"/>
        <v>0</v>
      </c>
    </row>
    <row r="37" spans="1:16" x14ac:dyDescent="0.25">
      <c r="A37" s="7" t="s">
        <v>952</v>
      </c>
      <c r="B37" s="7">
        <v>74306</v>
      </c>
      <c r="C37" s="7" t="s">
        <v>953</v>
      </c>
      <c r="D37" s="21" t="s">
        <v>15</v>
      </c>
      <c r="E37" s="7"/>
      <c r="F37" t="s">
        <v>16</v>
      </c>
      <c r="G37" t="s">
        <v>602</v>
      </c>
      <c r="H37" t="s">
        <v>1380</v>
      </c>
      <c r="I37" s="53">
        <v>35.75</v>
      </c>
      <c r="J37" s="53"/>
      <c r="K37" s="123">
        <f t="shared" si="1"/>
        <v>95.81</v>
      </c>
      <c r="L37" s="123">
        <f t="shared" si="2"/>
        <v>0</v>
      </c>
      <c r="M37" t="s">
        <v>903</v>
      </c>
      <c r="N37" s="21">
        <f>VLOOKUP(C37,'[1]Jan 14th'!$C:$D,2,FALSE)</f>
        <v>74306</v>
      </c>
      <c r="O37" s="21">
        <f t="shared" si="0"/>
        <v>0</v>
      </c>
    </row>
    <row r="38" spans="1:16" x14ac:dyDescent="0.25">
      <c r="A38" s="7" t="s">
        <v>954</v>
      </c>
      <c r="B38" s="7">
        <v>74308</v>
      </c>
      <c r="C38" s="7" t="s">
        <v>955</v>
      </c>
      <c r="D38" s="21" t="s">
        <v>15</v>
      </c>
      <c r="E38" s="7"/>
      <c r="F38" t="s">
        <v>16</v>
      </c>
      <c r="G38" t="s">
        <v>602</v>
      </c>
      <c r="H38" t="s">
        <v>1380</v>
      </c>
      <c r="I38" s="53">
        <v>36</v>
      </c>
      <c r="J38" s="53"/>
      <c r="K38" s="123">
        <f t="shared" si="1"/>
        <v>96.48</v>
      </c>
      <c r="L38" s="123">
        <f t="shared" si="2"/>
        <v>0</v>
      </c>
      <c r="M38" t="s">
        <v>903</v>
      </c>
      <c r="N38" s="21">
        <f>VLOOKUP(C38,'[1]Jan 14th'!$C:$D,2,FALSE)</f>
        <v>74308</v>
      </c>
      <c r="O38" s="21">
        <f t="shared" si="0"/>
        <v>0</v>
      </c>
    </row>
    <row r="39" spans="1:16" x14ac:dyDescent="0.25">
      <c r="A39" s="7" t="s">
        <v>956</v>
      </c>
      <c r="B39" s="7">
        <v>74310</v>
      </c>
      <c r="C39" s="7" t="s">
        <v>957</v>
      </c>
      <c r="D39" s="21" t="s">
        <v>15</v>
      </c>
      <c r="E39" s="7"/>
      <c r="F39" t="s">
        <v>16</v>
      </c>
      <c r="G39" t="s">
        <v>602</v>
      </c>
      <c r="H39" t="s">
        <v>1380</v>
      </c>
      <c r="I39" s="53">
        <v>48</v>
      </c>
      <c r="J39" s="53"/>
      <c r="K39" s="123">
        <f t="shared" si="1"/>
        <v>128.64000000000001</v>
      </c>
      <c r="L39" s="123">
        <f t="shared" si="2"/>
        <v>0</v>
      </c>
      <c r="M39" t="s">
        <v>903</v>
      </c>
      <c r="N39" s="21">
        <f>VLOOKUP(C39,'[1]Jan 14th'!$C:$D,2,FALSE)</f>
        <v>74310</v>
      </c>
      <c r="O39" s="21">
        <f t="shared" si="0"/>
        <v>0</v>
      </c>
    </row>
    <row r="40" spans="1:16" x14ac:dyDescent="0.25">
      <c r="A40" s="7" t="s">
        <v>958</v>
      </c>
      <c r="B40" s="7">
        <v>74312</v>
      </c>
      <c r="C40" s="7" t="s">
        <v>959</v>
      </c>
      <c r="D40" s="21" t="s">
        <v>15</v>
      </c>
      <c r="E40" s="7"/>
      <c r="F40" t="s">
        <v>16</v>
      </c>
      <c r="G40" t="s">
        <v>602</v>
      </c>
      <c r="H40" t="s">
        <v>1380</v>
      </c>
      <c r="I40" s="53">
        <v>48</v>
      </c>
      <c r="J40" s="53"/>
      <c r="K40" s="123">
        <f t="shared" si="1"/>
        <v>128.64000000000001</v>
      </c>
      <c r="L40" s="123">
        <f t="shared" si="2"/>
        <v>0</v>
      </c>
      <c r="M40" t="s">
        <v>903</v>
      </c>
      <c r="N40" s="21">
        <f>VLOOKUP(C40,'[1]Jan 14th'!$C:$D,2,FALSE)</f>
        <v>74312</v>
      </c>
      <c r="O40" s="21">
        <f t="shared" ref="O40:O71" si="3">B40-N40</f>
        <v>0</v>
      </c>
    </row>
    <row r="41" spans="1:16" x14ac:dyDescent="0.25">
      <c r="A41" s="7" t="s">
        <v>960</v>
      </c>
      <c r="B41" s="7">
        <v>74314</v>
      </c>
      <c r="C41" s="7" t="s">
        <v>961</v>
      </c>
      <c r="D41" s="21" t="s">
        <v>15</v>
      </c>
      <c r="E41" s="7"/>
      <c r="F41" t="s">
        <v>16</v>
      </c>
      <c r="G41" t="s">
        <v>602</v>
      </c>
      <c r="H41" t="s">
        <v>1380</v>
      </c>
      <c r="I41" s="53">
        <v>56</v>
      </c>
      <c r="J41" s="53"/>
      <c r="K41" s="123">
        <f t="shared" si="1"/>
        <v>150.08000000000001</v>
      </c>
      <c r="L41" s="123">
        <f t="shared" si="2"/>
        <v>0</v>
      </c>
      <c r="M41" t="s">
        <v>903</v>
      </c>
      <c r="N41" s="21">
        <f>VLOOKUP(C41,'[1]Jan 14th'!$C:$D,2,FALSE)</f>
        <v>74314</v>
      </c>
      <c r="O41" s="21">
        <f t="shared" si="3"/>
        <v>0</v>
      </c>
    </row>
    <row r="42" spans="1:16" x14ac:dyDescent="0.25">
      <c r="A42" s="7" t="s">
        <v>962</v>
      </c>
      <c r="B42" s="7">
        <v>74316</v>
      </c>
      <c r="C42" s="7" t="s">
        <v>1610</v>
      </c>
      <c r="D42" s="21" t="s">
        <v>351</v>
      </c>
      <c r="E42" s="7"/>
      <c r="F42" s="7" t="s">
        <v>16</v>
      </c>
      <c r="G42" s="7" t="s">
        <v>602</v>
      </c>
      <c r="H42" t="s">
        <v>1380</v>
      </c>
      <c r="I42" s="53">
        <v>13</v>
      </c>
      <c r="K42" s="123">
        <f t="shared" si="1"/>
        <v>34.840000000000003</v>
      </c>
      <c r="L42" s="123">
        <f t="shared" si="2"/>
        <v>0</v>
      </c>
      <c r="M42" t="s">
        <v>903</v>
      </c>
      <c r="N42" s="21">
        <f>VLOOKUP(C42,'[1]Jan 14th'!$C:$D,2,FALSE)</f>
        <v>74316</v>
      </c>
      <c r="O42" s="21">
        <f t="shared" si="3"/>
        <v>0</v>
      </c>
      <c r="P42">
        <f>VLOOKUP(B42,$B$8:$B$79,1,FALSE)</f>
        <v>74316</v>
      </c>
    </row>
    <row r="43" spans="1:16" x14ac:dyDescent="0.25">
      <c r="A43" s="7" t="s">
        <v>963</v>
      </c>
      <c r="B43" s="7">
        <v>74363</v>
      </c>
      <c r="C43" s="7" t="s">
        <v>964</v>
      </c>
      <c r="D43" s="21" t="s">
        <v>15</v>
      </c>
      <c r="E43" s="7"/>
      <c r="F43" t="s">
        <v>16</v>
      </c>
      <c r="G43" t="s">
        <v>602</v>
      </c>
      <c r="H43" t="s">
        <v>1380</v>
      </c>
      <c r="I43" s="53">
        <v>59.13</v>
      </c>
      <c r="J43" s="53"/>
      <c r="K43" s="123">
        <f t="shared" si="1"/>
        <v>158.4684</v>
      </c>
      <c r="L43" s="123">
        <f t="shared" si="2"/>
        <v>0</v>
      </c>
      <c r="M43" t="s">
        <v>903</v>
      </c>
      <c r="N43" s="21">
        <f>VLOOKUP(C43,'[1]Jan 14th'!$C:$D,2,FALSE)</f>
        <v>74363</v>
      </c>
      <c r="O43" s="21">
        <f t="shared" si="3"/>
        <v>0</v>
      </c>
    </row>
    <row r="44" spans="1:16" x14ac:dyDescent="0.25">
      <c r="A44" s="7" t="s">
        <v>965</v>
      </c>
      <c r="B44" s="7">
        <v>74390</v>
      </c>
      <c r="C44" s="7" t="s">
        <v>966</v>
      </c>
      <c r="D44" s="21" t="s">
        <v>15</v>
      </c>
      <c r="E44" s="7"/>
      <c r="F44" t="s">
        <v>600</v>
      </c>
      <c r="G44" t="s">
        <v>580</v>
      </c>
      <c r="H44" t="s">
        <v>1674</v>
      </c>
      <c r="I44" s="53">
        <v>50</v>
      </c>
      <c r="J44" s="53">
        <v>39</v>
      </c>
      <c r="K44" s="123">
        <f t="shared" si="1"/>
        <v>134</v>
      </c>
      <c r="L44" s="123">
        <f t="shared" si="2"/>
        <v>104.52000000000001</v>
      </c>
      <c r="M44" t="s">
        <v>903</v>
      </c>
      <c r="N44" s="21">
        <f>VLOOKUP(C44,'[1]Jan 14th'!$C:$D,2,FALSE)</f>
        <v>74390</v>
      </c>
      <c r="O44" s="21">
        <f t="shared" si="3"/>
        <v>0</v>
      </c>
    </row>
    <row r="45" spans="1:16" x14ac:dyDescent="0.25">
      <c r="A45" s="7" t="s">
        <v>965</v>
      </c>
      <c r="B45" s="7">
        <v>74390</v>
      </c>
      <c r="C45" s="7" t="s">
        <v>966</v>
      </c>
      <c r="D45" s="21" t="s">
        <v>15</v>
      </c>
      <c r="E45" s="7"/>
      <c r="F45" t="s">
        <v>600</v>
      </c>
      <c r="G45" t="s">
        <v>602</v>
      </c>
      <c r="H45" t="s">
        <v>1674</v>
      </c>
      <c r="I45" s="53">
        <v>19</v>
      </c>
      <c r="J45" s="53">
        <v>19</v>
      </c>
      <c r="K45" s="123">
        <f t="shared" si="1"/>
        <v>50.92</v>
      </c>
      <c r="L45" s="123">
        <f t="shared" si="2"/>
        <v>50.92</v>
      </c>
      <c r="M45" t="s">
        <v>903</v>
      </c>
      <c r="N45" s="21">
        <f>VLOOKUP(C45,'[1]Jan 14th'!$C:$D,2,FALSE)</f>
        <v>74390</v>
      </c>
      <c r="O45" s="21">
        <f t="shared" si="3"/>
        <v>0</v>
      </c>
    </row>
    <row r="46" spans="1:16" x14ac:dyDescent="0.25">
      <c r="A46" s="7" t="s">
        <v>967</v>
      </c>
      <c r="B46" s="7">
        <v>81168</v>
      </c>
      <c r="C46" s="7" t="s">
        <v>968</v>
      </c>
      <c r="D46" s="21" t="s">
        <v>15</v>
      </c>
      <c r="E46" s="7"/>
      <c r="F46" t="s">
        <v>600</v>
      </c>
      <c r="G46" t="s">
        <v>580</v>
      </c>
      <c r="H46" t="s">
        <v>1391</v>
      </c>
      <c r="I46" s="53">
        <v>56.52</v>
      </c>
      <c r="J46" s="53">
        <v>56.52</v>
      </c>
      <c r="K46" s="123">
        <f t="shared" si="1"/>
        <v>151.4736</v>
      </c>
      <c r="L46" s="123">
        <f t="shared" si="2"/>
        <v>151.4736</v>
      </c>
      <c r="M46" t="s">
        <v>903</v>
      </c>
      <c r="N46" s="21">
        <f>VLOOKUP(C46,'[1]Jan 14th'!$C:$D,2,FALSE)</f>
        <v>81168</v>
      </c>
      <c r="O46" s="21">
        <f t="shared" si="3"/>
        <v>0</v>
      </c>
    </row>
    <row r="47" spans="1:16" x14ac:dyDescent="0.25">
      <c r="A47" s="7" t="s">
        <v>967</v>
      </c>
      <c r="B47" s="7">
        <v>81168</v>
      </c>
      <c r="C47" s="7" t="s">
        <v>968</v>
      </c>
      <c r="D47" s="21" t="s">
        <v>15</v>
      </c>
      <c r="E47" s="7"/>
      <c r="F47" t="s">
        <v>600</v>
      </c>
      <c r="G47" t="s">
        <v>602</v>
      </c>
      <c r="H47" t="s">
        <v>1380</v>
      </c>
      <c r="I47" s="53">
        <v>10</v>
      </c>
      <c r="J47" s="53">
        <v>10</v>
      </c>
      <c r="K47" s="123">
        <f t="shared" si="1"/>
        <v>26.8</v>
      </c>
      <c r="L47" s="123">
        <f t="shared" si="2"/>
        <v>26.8</v>
      </c>
      <c r="M47" t="s">
        <v>903</v>
      </c>
      <c r="N47" s="21">
        <f>VLOOKUP(C47,'[1]Jan 14th'!$C:$D,2,FALSE)</f>
        <v>81168</v>
      </c>
      <c r="O47" s="21">
        <f t="shared" si="3"/>
        <v>0</v>
      </c>
    </row>
    <row r="48" spans="1:16" x14ac:dyDescent="0.25">
      <c r="A48" s="7" t="s">
        <v>969</v>
      </c>
      <c r="B48" s="7">
        <v>81193</v>
      </c>
      <c r="C48" s="7" t="s">
        <v>970</v>
      </c>
      <c r="D48" s="21" t="s">
        <v>15</v>
      </c>
      <c r="E48" s="7"/>
      <c r="F48" t="s">
        <v>600</v>
      </c>
      <c r="G48" t="s">
        <v>602</v>
      </c>
      <c r="H48" t="s">
        <v>1380</v>
      </c>
      <c r="I48" s="53">
        <v>12</v>
      </c>
      <c r="J48" s="53"/>
      <c r="K48" s="123">
        <f t="shared" si="1"/>
        <v>32.160000000000004</v>
      </c>
      <c r="L48" s="123">
        <f t="shared" si="2"/>
        <v>0</v>
      </c>
      <c r="M48" t="s">
        <v>903</v>
      </c>
      <c r="N48" s="21">
        <f>VLOOKUP(C48,'[1]Jan 14th'!$C:$D,2,FALSE)</f>
        <v>81193</v>
      </c>
      <c r="O48" s="21">
        <f t="shared" si="3"/>
        <v>0</v>
      </c>
    </row>
    <row r="49" spans="1:15" x14ac:dyDescent="0.25">
      <c r="A49" s="7" t="s">
        <v>969</v>
      </c>
      <c r="B49" s="7">
        <v>81193</v>
      </c>
      <c r="C49" s="7" t="s">
        <v>970</v>
      </c>
      <c r="D49" s="21" t="s">
        <v>15</v>
      </c>
      <c r="E49" s="7"/>
      <c r="F49" t="s">
        <v>600</v>
      </c>
      <c r="G49" t="s">
        <v>580</v>
      </c>
      <c r="H49" t="s">
        <v>1657</v>
      </c>
      <c r="I49" s="53">
        <v>36.14</v>
      </c>
      <c r="J49" s="53"/>
      <c r="K49" s="123">
        <f t="shared" si="1"/>
        <v>96.855200000000011</v>
      </c>
      <c r="L49" s="123">
        <f t="shared" si="2"/>
        <v>0</v>
      </c>
      <c r="M49" t="s">
        <v>903</v>
      </c>
      <c r="N49" s="21">
        <f>VLOOKUP(C49,'[1]Jan 14th'!$C:$D,2,FALSE)</f>
        <v>81193</v>
      </c>
      <c r="O49" s="21">
        <f t="shared" si="3"/>
        <v>0</v>
      </c>
    </row>
    <row r="50" spans="1:15" x14ac:dyDescent="0.25">
      <c r="A50" s="7" t="s">
        <v>975</v>
      </c>
      <c r="B50" s="7">
        <v>81199</v>
      </c>
      <c r="C50" s="7" t="s">
        <v>976</v>
      </c>
      <c r="D50" s="21" t="s">
        <v>15</v>
      </c>
      <c r="E50" s="7"/>
      <c r="F50" t="s">
        <v>16</v>
      </c>
      <c r="G50" t="s">
        <v>580</v>
      </c>
      <c r="H50" t="s">
        <v>1379</v>
      </c>
      <c r="I50" s="53">
        <v>118.3</v>
      </c>
      <c r="J50" s="53">
        <v>69.3</v>
      </c>
      <c r="K50" s="123">
        <f t="shared" si="1"/>
        <v>317.04400000000004</v>
      </c>
      <c r="L50" s="123">
        <f t="shared" si="2"/>
        <v>185.72399999999999</v>
      </c>
      <c r="M50" t="s">
        <v>903</v>
      </c>
      <c r="N50" s="21">
        <f>VLOOKUP(C50,'[1]Jan 14th'!$C:$D,2,FALSE)</f>
        <v>81199</v>
      </c>
      <c r="O50" s="21">
        <f t="shared" si="3"/>
        <v>0</v>
      </c>
    </row>
    <row r="51" spans="1:15" x14ac:dyDescent="0.25">
      <c r="A51" s="7" t="s">
        <v>977</v>
      </c>
      <c r="B51" s="7">
        <v>81201</v>
      </c>
      <c r="C51" s="7" t="s">
        <v>978</v>
      </c>
      <c r="D51" s="21" t="s">
        <v>15</v>
      </c>
      <c r="E51" s="7"/>
      <c r="F51" t="s">
        <v>16</v>
      </c>
      <c r="G51" t="s">
        <v>580</v>
      </c>
      <c r="H51" t="s">
        <v>1379</v>
      </c>
      <c r="I51" s="53">
        <v>91</v>
      </c>
      <c r="J51" s="53">
        <v>69.3</v>
      </c>
      <c r="K51" s="123">
        <f t="shared" si="1"/>
        <v>243.88000000000002</v>
      </c>
      <c r="L51" s="123">
        <f t="shared" si="2"/>
        <v>185.72399999999999</v>
      </c>
      <c r="M51" t="s">
        <v>903</v>
      </c>
      <c r="N51" s="21">
        <f>VLOOKUP(C51,'[1]Jan 14th'!$C:$D,2,FALSE)</f>
        <v>81201</v>
      </c>
      <c r="O51" s="21">
        <f t="shared" si="3"/>
        <v>0</v>
      </c>
    </row>
    <row r="52" spans="1:15" x14ac:dyDescent="0.25">
      <c r="A52" s="7" t="s">
        <v>979</v>
      </c>
      <c r="B52" s="7">
        <v>81203</v>
      </c>
      <c r="C52" s="7" t="s">
        <v>980</v>
      </c>
      <c r="D52" s="21" t="s">
        <v>15</v>
      </c>
      <c r="E52" s="7"/>
      <c r="F52" t="s">
        <v>16</v>
      </c>
      <c r="G52" t="s">
        <v>580</v>
      </c>
      <c r="H52" t="s">
        <v>1379</v>
      </c>
      <c r="I52" s="53">
        <v>177.45</v>
      </c>
      <c r="J52" s="53"/>
      <c r="K52" s="123">
        <f t="shared" si="1"/>
        <v>475.56599999999997</v>
      </c>
      <c r="L52" s="123">
        <f t="shared" si="2"/>
        <v>0</v>
      </c>
      <c r="M52" t="s">
        <v>903</v>
      </c>
      <c r="N52" s="21">
        <f>VLOOKUP(C52,'[1]Jan 14th'!$C:$D,2,FALSE)</f>
        <v>81203</v>
      </c>
      <c r="O52" s="21">
        <f t="shared" si="3"/>
        <v>0</v>
      </c>
    </row>
    <row r="53" spans="1:15" x14ac:dyDescent="0.25">
      <c r="A53" s="7" t="s">
        <v>983</v>
      </c>
      <c r="B53" s="7">
        <v>81215</v>
      </c>
      <c r="C53" s="7" t="s">
        <v>984</v>
      </c>
      <c r="D53" s="21" t="s">
        <v>15</v>
      </c>
      <c r="E53" s="7"/>
      <c r="F53" t="s">
        <v>16</v>
      </c>
      <c r="G53" t="s">
        <v>580</v>
      </c>
      <c r="H53" t="s">
        <v>1380</v>
      </c>
      <c r="I53" s="53">
        <v>101.82</v>
      </c>
      <c r="J53" s="53">
        <v>101.82</v>
      </c>
      <c r="K53" s="123">
        <f t="shared" si="1"/>
        <v>272.87759999999997</v>
      </c>
      <c r="L53" s="123">
        <f t="shared" si="2"/>
        <v>272.87759999999997</v>
      </c>
      <c r="M53" t="s">
        <v>903</v>
      </c>
      <c r="N53" s="21">
        <f>VLOOKUP(C53,'[1]Jan 14th'!$C:$D,2,FALSE)</f>
        <v>81215</v>
      </c>
      <c r="O53" s="21">
        <f t="shared" si="3"/>
        <v>0</v>
      </c>
    </row>
    <row r="54" spans="1:15" x14ac:dyDescent="0.25">
      <c r="A54" s="7" t="s">
        <v>985</v>
      </c>
      <c r="B54" s="7">
        <v>88448</v>
      </c>
      <c r="C54" s="7" t="s">
        <v>986</v>
      </c>
      <c r="D54" s="21" t="s">
        <v>15</v>
      </c>
      <c r="E54" s="7"/>
      <c r="F54" t="s">
        <v>16</v>
      </c>
      <c r="G54" t="s">
        <v>580</v>
      </c>
      <c r="H54" t="s">
        <v>1658</v>
      </c>
      <c r="I54" s="53">
        <v>2800</v>
      </c>
      <c r="J54" s="53"/>
      <c r="K54" s="123">
        <f t="shared" si="1"/>
        <v>7504</v>
      </c>
      <c r="L54" s="123">
        <f t="shared" si="2"/>
        <v>0</v>
      </c>
      <c r="M54" t="s">
        <v>903</v>
      </c>
      <c r="N54" s="21">
        <f>VLOOKUP(C54,'[1]Jan 14th'!$C:$D,2,FALSE)</f>
        <v>88448</v>
      </c>
      <c r="O54" s="21">
        <f t="shared" si="3"/>
        <v>0</v>
      </c>
    </row>
    <row r="55" spans="1:15" x14ac:dyDescent="0.25">
      <c r="A55" s="7" t="s">
        <v>987</v>
      </c>
      <c r="B55" s="7">
        <v>88449</v>
      </c>
      <c r="C55" s="7" t="s">
        <v>988</v>
      </c>
      <c r="D55" s="21" t="s">
        <v>15</v>
      </c>
      <c r="E55" s="7"/>
      <c r="F55" t="s">
        <v>16</v>
      </c>
      <c r="G55" t="s">
        <v>580</v>
      </c>
      <c r="H55" t="s">
        <v>1658</v>
      </c>
      <c r="I55" s="53">
        <v>1980</v>
      </c>
      <c r="J55" s="53"/>
      <c r="K55" s="123">
        <f t="shared" si="1"/>
        <v>5306.4000000000005</v>
      </c>
      <c r="L55" s="123">
        <f t="shared" si="2"/>
        <v>0</v>
      </c>
      <c r="M55" t="s">
        <v>903</v>
      </c>
      <c r="N55" s="21">
        <f>VLOOKUP(C55,'[1]Jan 14th'!$C:$D,2,FALSE)</f>
        <v>88449</v>
      </c>
      <c r="O55" s="21">
        <f t="shared" si="3"/>
        <v>0</v>
      </c>
    </row>
    <row r="56" spans="1:15" x14ac:dyDescent="0.25">
      <c r="A56" s="7" t="s">
        <v>989</v>
      </c>
      <c r="B56" s="7">
        <v>88450</v>
      </c>
      <c r="C56" s="7" t="s">
        <v>990</v>
      </c>
      <c r="D56" s="21" t="s">
        <v>15</v>
      </c>
      <c r="E56" s="7"/>
      <c r="F56" t="s">
        <v>16</v>
      </c>
      <c r="G56" t="s">
        <v>580</v>
      </c>
      <c r="H56" t="s">
        <v>1658</v>
      </c>
      <c r="I56" s="53">
        <v>2950</v>
      </c>
      <c r="J56" s="53"/>
      <c r="K56" s="123">
        <f t="shared" si="1"/>
        <v>7906.0000000000009</v>
      </c>
      <c r="L56" s="123">
        <f t="shared" si="2"/>
        <v>0</v>
      </c>
      <c r="M56" t="s">
        <v>903</v>
      </c>
      <c r="N56" s="21">
        <f>VLOOKUP(C56,'[1]Jan 14th'!$C:$D,2,FALSE)</f>
        <v>88450</v>
      </c>
      <c r="O56" s="21">
        <f t="shared" si="3"/>
        <v>0</v>
      </c>
    </row>
    <row r="57" spans="1:15" x14ac:dyDescent="0.25">
      <c r="A57" s="7" t="s">
        <v>991</v>
      </c>
      <c r="B57" s="7">
        <v>88451</v>
      </c>
      <c r="C57" s="7" t="s">
        <v>992</v>
      </c>
      <c r="D57" s="21" t="s">
        <v>15</v>
      </c>
      <c r="E57" s="7"/>
      <c r="F57" t="s">
        <v>16</v>
      </c>
      <c r="G57" t="s">
        <v>580</v>
      </c>
      <c r="H57" t="s">
        <v>1658</v>
      </c>
      <c r="I57" s="53">
        <v>900</v>
      </c>
      <c r="J57" s="53"/>
      <c r="K57" s="123">
        <f t="shared" si="1"/>
        <v>2412</v>
      </c>
      <c r="L57" s="123">
        <f t="shared" si="2"/>
        <v>0</v>
      </c>
      <c r="M57" t="s">
        <v>903</v>
      </c>
      <c r="N57" s="21">
        <f>VLOOKUP(C57,'[1]Jan 14th'!$C:$D,2,FALSE)</f>
        <v>88451</v>
      </c>
      <c r="O57" s="21">
        <f t="shared" si="3"/>
        <v>0</v>
      </c>
    </row>
    <row r="58" spans="1:15" x14ac:dyDescent="0.25">
      <c r="A58" s="7" t="s">
        <v>993</v>
      </c>
      <c r="B58" s="7">
        <v>88452</v>
      </c>
      <c r="C58" s="7" t="s">
        <v>994</v>
      </c>
      <c r="D58" s="21" t="s">
        <v>15</v>
      </c>
      <c r="E58" s="7"/>
      <c r="F58" t="s">
        <v>16</v>
      </c>
      <c r="G58" t="s">
        <v>580</v>
      </c>
      <c r="H58" t="s">
        <v>1658</v>
      </c>
      <c r="I58" s="53">
        <v>1980</v>
      </c>
      <c r="J58" s="53"/>
      <c r="K58" s="123">
        <f t="shared" si="1"/>
        <v>5306.4000000000005</v>
      </c>
      <c r="L58" s="123">
        <f t="shared" si="2"/>
        <v>0</v>
      </c>
      <c r="M58" t="s">
        <v>903</v>
      </c>
      <c r="N58" s="21">
        <f>VLOOKUP(C58,'[1]Jan 14th'!$C:$D,2,FALSE)</f>
        <v>88452</v>
      </c>
      <c r="O58" s="21">
        <f t="shared" si="3"/>
        <v>0</v>
      </c>
    </row>
    <row r="59" spans="1:15" x14ac:dyDescent="0.25">
      <c r="A59" s="7" t="s">
        <v>995</v>
      </c>
      <c r="B59" s="7">
        <v>90752</v>
      </c>
      <c r="C59" s="7" t="s">
        <v>996</v>
      </c>
      <c r="D59" s="21" t="s">
        <v>15</v>
      </c>
      <c r="E59" s="7"/>
      <c r="F59" t="s">
        <v>16</v>
      </c>
      <c r="G59" t="s">
        <v>580</v>
      </c>
      <c r="H59" t="s">
        <v>1380</v>
      </c>
      <c r="I59" s="53">
        <v>18</v>
      </c>
      <c r="J59" s="53"/>
      <c r="K59" s="123">
        <f t="shared" si="1"/>
        <v>48.24</v>
      </c>
      <c r="L59" s="123">
        <f t="shared" si="2"/>
        <v>0</v>
      </c>
      <c r="M59" t="s">
        <v>903</v>
      </c>
      <c r="N59" s="21">
        <f>VLOOKUP(C59,'[1]Jan 14th'!$C:$D,2,FALSE)</f>
        <v>90752</v>
      </c>
      <c r="O59" s="21">
        <f t="shared" si="3"/>
        <v>0</v>
      </c>
    </row>
    <row r="60" spans="1:15" x14ac:dyDescent="0.25">
      <c r="A60" s="7" t="s">
        <v>997</v>
      </c>
      <c r="B60" s="7">
        <v>90754</v>
      </c>
      <c r="C60" s="7" t="s">
        <v>998</v>
      </c>
      <c r="D60" s="21" t="s">
        <v>15</v>
      </c>
      <c r="E60" s="7"/>
      <c r="F60" t="s">
        <v>16</v>
      </c>
      <c r="G60" t="s">
        <v>580</v>
      </c>
      <c r="H60" t="s">
        <v>1380</v>
      </c>
      <c r="I60" s="53">
        <v>55</v>
      </c>
      <c r="J60" s="53"/>
      <c r="K60" s="123">
        <f t="shared" si="1"/>
        <v>147.4</v>
      </c>
      <c r="L60" s="123">
        <f t="shared" si="2"/>
        <v>0</v>
      </c>
      <c r="M60" t="s">
        <v>903</v>
      </c>
      <c r="N60" s="21">
        <f>VLOOKUP(C60,'[1]Jan 14th'!$C:$D,2,FALSE)</f>
        <v>90754</v>
      </c>
      <c r="O60" s="21">
        <f t="shared" si="3"/>
        <v>0</v>
      </c>
    </row>
    <row r="61" spans="1:15" x14ac:dyDescent="0.25">
      <c r="A61" s="7" t="s">
        <v>999</v>
      </c>
      <c r="B61" s="7">
        <v>92227</v>
      </c>
      <c r="C61" s="7" t="s">
        <v>1000</v>
      </c>
      <c r="D61" s="21" t="s">
        <v>15</v>
      </c>
      <c r="E61" s="7"/>
      <c r="F61" t="s">
        <v>16</v>
      </c>
      <c r="G61" t="s">
        <v>580</v>
      </c>
      <c r="H61" t="s">
        <v>1656</v>
      </c>
      <c r="I61" s="53">
        <v>130</v>
      </c>
      <c r="J61" s="53">
        <v>75</v>
      </c>
      <c r="K61" s="123">
        <f t="shared" si="1"/>
        <v>348.40000000000003</v>
      </c>
      <c r="L61" s="123">
        <f t="shared" si="2"/>
        <v>201</v>
      </c>
      <c r="M61" t="s">
        <v>903</v>
      </c>
      <c r="N61" s="21">
        <f>VLOOKUP(C61,'[1]Jan 14th'!$C:$D,2,FALSE)</f>
        <v>92227</v>
      </c>
      <c r="O61" s="21">
        <f t="shared" si="3"/>
        <v>0</v>
      </c>
    </row>
    <row r="62" spans="1:15" x14ac:dyDescent="0.25">
      <c r="A62" s="7" t="s">
        <v>1001</v>
      </c>
      <c r="B62" s="7">
        <v>92228</v>
      </c>
      <c r="C62" s="7" t="s">
        <v>1002</v>
      </c>
      <c r="D62" s="21" t="s">
        <v>15</v>
      </c>
      <c r="E62" s="7"/>
      <c r="F62" t="s">
        <v>16</v>
      </c>
      <c r="G62" t="s">
        <v>580</v>
      </c>
      <c r="H62" t="s">
        <v>1656</v>
      </c>
      <c r="I62" s="53">
        <v>105</v>
      </c>
      <c r="J62" s="53"/>
      <c r="K62" s="123">
        <f t="shared" si="1"/>
        <v>281.40000000000003</v>
      </c>
      <c r="L62" s="123">
        <f t="shared" si="2"/>
        <v>0</v>
      </c>
      <c r="M62" t="s">
        <v>903</v>
      </c>
      <c r="N62" s="21">
        <f>VLOOKUP(C62,'[1]Jan 14th'!$C:$D,2,FALSE)</f>
        <v>92228</v>
      </c>
      <c r="O62" s="21">
        <f t="shared" si="3"/>
        <v>0</v>
      </c>
    </row>
    <row r="63" spans="1:15" x14ac:dyDescent="0.25">
      <c r="A63" s="7" t="s">
        <v>1003</v>
      </c>
      <c r="B63" s="7">
        <v>92229</v>
      </c>
      <c r="C63" s="7" t="s">
        <v>1004</v>
      </c>
      <c r="D63" s="21" t="s">
        <v>15</v>
      </c>
      <c r="E63" s="7"/>
      <c r="F63" t="s">
        <v>16</v>
      </c>
      <c r="G63" t="s">
        <v>580</v>
      </c>
      <c r="H63" t="s">
        <v>1656</v>
      </c>
      <c r="I63" s="53">
        <v>33</v>
      </c>
      <c r="J63" s="53"/>
      <c r="K63" s="123">
        <f t="shared" si="1"/>
        <v>88.440000000000012</v>
      </c>
      <c r="L63" s="123">
        <f t="shared" si="2"/>
        <v>0</v>
      </c>
      <c r="M63" t="s">
        <v>903</v>
      </c>
      <c r="N63" s="21">
        <f>VLOOKUP(C63,'[1]Jan 14th'!$C:$D,2,FALSE)</f>
        <v>92229</v>
      </c>
      <c r="O63" s="21">
        <f t="shared" si="3"/>
        <v>0</v>
      </c>
    </row>
    <row r="64" spans="1:15" x14ac:dyDescent="0.25">
      <c r="A64" s="7" t="s">
        <v>1005</v>
      </c>
      <c r="B64" s="7">
        <v>92230</v>
      </c>
      <c r="C64" s="7" t="s">
        <v>1006</v>
      </c>
      <c r="D64" s="21" t="s">
        <v>15</v>
      </c>
      <c r="E64" s="7"/>
      <c r="F64" t="s">
        <v>16</v>
      </c>
      <c r="G64" t="s">
        <v>580</v>
      </c>
      <c r="H64" t="s">
        <v>1656</v>
      </c>
      <c r="I64" s="53">
        <v>70</v>
      </c>
      <c r="J64" s="53">
        <v>60</v>
      </c>
      <c r="K64" s="123">
        <f t="shared" si="1"/>
        <v>187.60000000000002</v>
      </c>
      <c r="L64" s="123">
        <f t="shared" si="2"/>
        <v>160.80000000000001</v>
      </c>
      <c r="M64" t="s">
        <v>903</v>
      </c>
      <c r="N64" s="21">
        <f>VLOOKUP(C64,'[1]Jan 14th'!$C:$D,2,FALSE)</f>
        <v>92230</v>
      </c>
      <c r="O64" s="21">
        <f t="shared" si="3"/>
        <v>0</v>
      </c>
    </row>
    <row r="65" spans="1:15" x14ac:dyDescent="0.25">
      <c r="A65" s="7" t="s">
        <v>1007</v>
      </c>
      <c r="B65" s="7">
        <v>92231</v>
      </c>
      <c r="C65" s="7" t="s">
        <v>1008</v>
      </c>
      <c r="D65" s="21" t="s">
        <v>15</v>
      </c>
      <c r="E65" s="7"/>
      <c r="F65" t="s">
        <v>16</v>
      </c>
      <c r="G65" t="s">
        <v>580</v>
      </c>
      <c r="H65" t="s">
        <v>1656</v>
      </c>
      <c r="I65" s="53">
        <v>80</v>
      </c>
      <c r="J65" s="53">
        <v>65</v>
      </c>
      <c r="K65" s="123">
        <f t="shared" si="1"/>
        <v>214.4</v>
      </c>
      <c r="L65" s="123">
        <f t="shared" si="2"/>
        <v>174.20000000000002</v>
      </c>
      <c r="M65" t="s">
        <v>903</v>
      </c>
      <c r="N65" s="21">
        <f>VLOOKUP(C65,'[1]Jan 14th'!$C:$D,2,FALSE)</f>
        <v>92231</v>
      </c>
      <c r="O65" s="21">
        <f t="shared" si="3"/>
        <v>0</v>
      </c>
    </row>
    <row r="66" spans="1:15" x14ac:dyDescent="0.25">
      <c r="A66" s="7" t="s">
        <v>1009</v>
      </c>
      <c r="B66" s="7">
        <v>92232</v>
      </c>
      <c r="C66" s="7" t="s">
        <v>1010</v>
      </c>
      <c r="D66" s="21" t="s">
        <v>15</v>
      </c>
      <c r="E66" s="7"/>
      <c r="F66" t="s">
        <v>16</v>
      </c>
      <c r="G66" t="s">
        <v>580</v>
      </c>
      <c r="H66" t="s">
        <v>1656</v>
      </c>
      <c r="I66" s="53">
        <v>100</v>
      </c>
      <c r="J66" s="53">
        <v>70</v>
      </c>
      <c r="K66" s="123">
        <f t="shared" si="1"/>
        <v>268</v>
      </c>
      <c r="L66" s="123">
        <f t="shared" si="2"/>
        <v>187.60000000000002</v>
      </c>
      <c r="M66" t="s">
        <v>903</v>
      </c>
      <c r="N66" s="21">
        <f>VLOOKUP(C66,'[1]Jan 14th'!$C:$D,2,FALSE)</f>
        <v>92232</v>
      </c>
      <c r="O66" s="21">
        <f t="shared" si="3"/>
        <v>0</v>
      </c>
    </row>
    <row r="67" spans="1:15" x14ac:dyDescent="0.25">
      <c r="A67" s="7" t="s">
        <v>1011</v>
      </c>
      <c r="B67" s="7">
        <v>92233</v>
      </c>
      <c r="C67" s="7" t="s">
        <v>1012</v>
      </c>
      <c r="D67" s="21" t="s">
        <v>15</v>
      </c>
      <c r="E67" s="7"/>
      <c r="F67" t="s">
        <v>16</v>
      </c>
      <c r="G67" t="s">
        <v>580</v>
      </c>
      <c r="H67" t="s">
        <v>1656</v>
      </c>
      <c r="I67" s="53">
        <v>200</v>
      </c>
      <c r="J67" s="53">
        <v>140</v>
      </c>
      <c r="K67" s="123">
        <f t="shared" si="1"/>
        <v>536</v>
      </c>
      <c r="L67" s="123">
        <f t="shared" si="2"/>
        <v>375.20000000000005</v>
      </c>
      <c r="M67" t="s">
        <v>903</v>
      </c>
      <c r="N67" s="21">
        <f>VLOOKUP(C67,'[1]Jan 14th'!$C:$D,2,FALSE)</f>
        <v>92233</v>
      </c>
      <c r="O67" s="21">
        <f t="shared" si="3"/>
        <v>0</v>
      </c>
    </row>
    <row r="68" spans="1:15" x14ac:dyDescent="0.25">
      <c r="A68" s="7" t="s">
        <v>1019</v>
      </c>
      <c r="B68" s="7">
        <v>94110</v>
      </c>
      <c r="C68" s="7" t="s">
        <v>1020</v>
      </c>
      <c r="D68" s="21" t="s">
        <v>15</v>
      </c>
      <c r="E68" s="7"/>
      <c r="F68" t="s">
        <v>600</v>
      </c>
      <c r="G68" t="s">
        <v>602</v>
      </c>
      <c r="H68" t="s">
        <v>1380</v>
      </c>
      <c r="I68" s="53">
        <v>24</v>
      </c>
      <c r="J68" s="53"/>
      <c r="K68" s="123">
        <f t="shared" si="1"/>
        <v>64.320000000000007</v>
      </c>
      <c r="L68" s="123">
        <f t="shared" si="2"/>
        <v>0</v>
      </c>
      <c r="M68" t="s">
        <v>903</v>
      </c>
      <c r="N68" s="21">
        <f>VLOOKUP(C68,'[1]Jan 14th'!$C:$D,2,FALSE)</f>
        <v>94110</v>
      </c>
      <c r="O68" s="21">
        <f t="shared" si="3"/>
        <v>0</v>
      </c>
    </row>
    <row r="69" spans="1:15" x14ac:dyDescent="0.25">
      <c r="A69" s="7" t="s">
        <v>1019</v>
      </c>
      <c r="B69" s="7">
        <v>94110</v>
      </c>
      <c r="C69" s="7" t="s">
        <v>1020</v>
      </c>
      <c r="D69" s="21" t="s">
        <v>15</v>
      </c>
      <c r="E69" s="7"/>
      <c r="F69" t="s">
        <v>600</v>
      </c>
      <c r="G69" t="s">
        <v>580</v>
      </c>
      <c r="H69" t="s">
        <v>1657</v>
      </c>
      <c r="I69" s="53">
        <v>122.16</v>
      </c>
      <c r="J69" s="53"/>
      <c r="K69" s="123">
        <f t="shared" si="1"/>
        <v>327.3888</v>
      </c>
      <c r="L69" s="123">
        <f t="shared" si="2"/>
        <v>0</v>
      </c>
      <c r="M69" t="s">
        <v>903</v>
      </c>
      <c r="N69" s="21">
        <f>VLOOKUP(C69,'[1]Jan 14th'!$C:$D,2,FALSE)</f>
        <v>94110</v>
      </c>
      <c r="O69" s="21">
        <f t="shared" si="3"/>
        <v>0</v>
      </c>
    </row>
    <row r="70" spans="1:15" x14ac:dyDescent="0.25">
      <c r="A70" s="7" t="s">
        <v>1021</v>
      </c>
      <c r="B70" s="7">
        <v>94111</v>
      </c>
      <c r="C70" s="7" t="s">
        <v>1022</v>
      </c>
      <c r="D70" s="21" t="s">
        <v>15</v>
      </c>
      <c r="E70" s="7"/>
      <c r="F70" t="s">
        <v>600</v>
      </c>
      <c r="G70" t="s">
        <v>602</v>
      </c>
      <c r="H70" t="s">
        <v>1380</v>
      </c>
      <c r="I70" s="53">
        <v>12</v>
      </c>
      <c r="J70" s="53"/>
      <c r="K70" s="123">
        <f t="shared" si="1"/>
        <v>32.160000000000004</v>
      </c>
      <c r="L70" s="123">
        <f t="shared" si="2"/>
        <v>0</v>
      </c>
      <c r="M70" t="s">
        <v>903</v>
      </c>
      <c r="N70" s="21">
        <f>VLOOKUP(C70,'[1]Jan 14th'!$C:$D,2,FALSE)</f>
        <v>94111</v>
      </c>
      <c r="O70" s="21">
        <f t="shared" si="3"/>
        <v>0</v>
      </c>
    </row>
    <row r="71" spans="1:15" x14ac:dyDescent="0.25">
      <c r="A71" s="7" t="s">
        <v>1021</v>
      </c>
      <c r="B71" s="7">
        <v>94111</v>
      </c>
      <c r="C71" s="7" t="s">
        <v>1022</v>
      </c>
      <c r="D71" s="21" t="s">
        <v>15</v>
      </c>
      <c r="E71" s="7"/>
      <c r="F71" t="s">
        <v>600</v>
      </c>
      <c r="G71" t="s">
        <v>580</v>
      </c>
      <c r="H71" t="s">
        <v>1657</v>
      </c>
      <c r="I71" s="53">
        <v>122.16</v>
      </c>
      <c r="J71" s="53"/>
      <c r="K71" s="123">
        <f t="shared" si="1"/>
        <v>327.3888</v>
      </c>
      <c r="L71" s="123">
        <f t="shared" si="2"/>
        <v>0</v>
      </c>
      <c r="M71" t="s">
        <v>903</v>
      </c>
      <c r="N71" s="21">
        <f>VLOOKUP(C71,'[1]Jan 14th'!$C:$D,2,FALSE)</f>
        <v>94111</v>
      </c>
      <c r="O71" s="21">
        <f t="shared" si="3"/>
        <v>0</v>
      </c>
    </row>
    <row r="72" spans="1:15" x14ac:dyDescent="0.25">
      <c r="A72" s="7" t="s">
        <v>1023</v>
      </c>
      <c r="B72" s="7">
        <v>288474</v>
      </c>
      <c r="C72" s="7" t="s">
        <v>1024</v>
      </c>
      <c r="D72" s="21" t="s">
        <v>15</v>
      </c>
      <c r="E72" s="7"/>
      <c r="F72" t="s">
        <v>16</v>
      </c>
      <c r="G72" t="s">
        <v>580</v>
      </c>
      <c r="H72" t="s">
        <v>1658</v>
      </c>
      <c r="I72" s="53">
        <v>150</v>
      </c>
      <c r="J72" s="53"/>
      <c r="K72" s="123">
        <f t="shared" si="1"/>
        <v>402</v>
      </c>
      <c r="L72" s="123">
        <f t="shared" si="2"/>
        <v>0</v>
      </c>
      <c r="M72" t="s">
        <v>903</v>
      </c>
      <c r="N72" s="21">
        <f>VLOOKUP(C72,'[1]Jan 14th'!$C:$D,2,FALSE)</f>
        <v>288474</v>
      </c>
      <c r="O72" s="21">
        <f t="shared" ref="O72:O79" si="4">B72-N72</f>
        <v>0</v>
      </c>
    </row>
    <row r="73" spans="1:15" x14ac:dyDescent="0.25">
      <c r="A73" s="7" t="s">
        <v>1025</v>
      </c>
      <c r="B73" s="7">
        <v>288493</v>
      </c>
      <c r="C73" s="7" t="s">
        <v>1026</v>
      </c>
      <c r="D73" s="21" t="s">
        <v>15</v>
      </c>
      <c r="E73" s="7"/>
      <c r="F73" t="s">
        <v>16</v>
      </c>
      <c r="G73" t="s">
        <v>580</v>
      </c>
      <c r="H73" t="s">
        <v>1658</v>
      </c>
      <c r="I73" s="53">
        <v>450</v>
      </c>
      <c r="J73" s="53"/>
      <c r="K73" s="123">
        <f t="shared" ref="K73:K82" si="5">I73*2.68</f>
        <v>1206</v>
      </c>
      <c r="L73" s="123">
        <f t="shared" ref="L73:L82" si="6">J73*2.68</f>
        <v>0</v>
      </c>
      <c r="M73" t="s">
        <v>903</v>
      </c>
      <c r="N73" s="21">
        <f>VLOOKUP(C73,'[1]Jan 14th'!$C:$D,2,FALSE)</f>
        <v>288493</v>
      </c>
      <c r="O73" s="21">
        <f t="shared" si="4"/>
        <v>0</v>
      </c>
    </row>
    <row r="74" spans="1:15" x14ac:dyDescent="0.25">
      <c r="A74" s="7" t="s">
        <v>1027</v>
      </c>
      <c r="B74" s="7">
        <v>288494</v>
      </c>
      <c r="C74" s="7" t="s">
        <v>1028</v>
      </c>
      <c r="D74" s="21" t="s">
        <v>15</v>
      </c>
      <c r="E74" s="7"/>
      <c r="F74" t="s">
        <v>16</v>
      </c>
      <c r="G74" t="s">
        <v>580</v>
      </c>
      <c r="H74" t="s">
        <v>1658</v>
      </c>
      <c r="I74" s="53">
        <v>425</v>
      </c>
      <c r="J74" s="53"/>
      <c r="K74" s="123">
        <f t="shared" si="5"/>
        <v>1139</v>
      </c>
      <c r="L74" s="123">
        <f t="shared" si="6"/>
        <v>0</v>
      </c>
      <c r="M74" t="s">
        <v>903</v>
      </c>
      <c r="N74" s="21">
        <f>VLOOKUP(C74,'[1]Jan 14th'!$C:$D,2,FALSE)</f>
        <v>288494</v>
      </c>
      <c r="O74" s="21">
        <f t="shared" si="4"/>
        <v>0</v>
      </c>
    </row>
    <row r="75" spans="1:15" x14ac:dyDescent="0.25">
      <c r="A75" s="7" t="s">
        <v>1029</v>
      </c>
      <c r="B75" s="7">
        <v>288495</v>
      </c>
      <c r="C75" s="7" t="s">
        <v>1030</v>
      </c>
      <c r="D75" s="21" t="s">
        <v>15</v>
      </c>
      <c r="E75" s="7"/>
      <c r="F75" t="s">
        <v>16</v>
      </c>
      <c r="G75" t="s">
        <v>580</v>
      </c>
      <c r="H75" t="s">
        <v>1658</v>
      </c>
      <c r="I75" s="53">
        <v>300</v>
      </c>
      <c r="J75" s="53">
        <v>300</v>
      </c>
      <c r="K75" s="123">
        <f t="shared" si="5"/>
        <v>804</v>
      </c>
      <c r="L75" s="123">
        <f t="shared" si="6"/>
        <v>804</v>
      </c>
      <c r="M75" t="s">
        <v>903</v>
      </c>
      <c r="N75" s="21">
        <f>VLOOKUP(C75,'[1]Jan 14th'!$C:$D,2,FALSE)</f>
        <v>288495</v>
      </c>
      <c r="O75" s="21">
        <f t="shared" si="4"/>
        <v>0</v>
      </c>
    </row>
    <row r="76" spans="1:15" x14ac:dyDescent="0.25">
      <c r="A76" s="7" t="s">
        <v>1031</v>
      </c>
      <c r="B76" s="7">
        <v>288496</v>
      </c>
      <c r="C76" s="7" t="s">
        <v>1032</v>
      </c>
      <c r="D76" s="21" t="s">
        <v>15</v>
      </c>
      <c r="E76" s="7"/>
      <c r="F76" t="s">
        <v>16</v>
      </c>
      <c r="G76" t="s">
        <v>580</v>
      </c>
      <c r="H76" t="s">
        <v>1658</v>
      </c>
      <c r="I76" s="53">
        <v>300</v>
      </c>
      <c r="J76" s="53">
        <v>300</v>
      </c>
      <c r="K76" s="123">
        <f t="shared" si="5"/>
        <v>804</v>
      </c>
      <c r="L76" s="123">
        <f t="shared" si="6"/>
        <v>804</v>
      </c>
      <c r="M76" t="s">
        <v>903</v>
      </c>
      <c r="N76" s="21">
        <f>VLOOKUP(C76,'[1]Jan 14th'!$C:$D,2,FALSE)</f>
        <v>288496</v>
      </c>
      <c r="O76" s="21">
        <f t="shared" si="4"/>
        <v>0</v>
      </c>
    </row>
    <row r="77" spans="1:15" x14ac:dyDescent="0.25">
      <c r="A77" s="7" t="s">
        <v>1033</v>
      </c>
      <c r="B77" s="7">
        <v>411817</v>
      </c>
      <c r="C77" s="7" t="s">
        <v>1034</v>
      </c>
      <c r="D77" s="21" t="s">
        <v>15</v>
      </c>
      <c r="E77" s="7"/>
      <c r="F77" t="s">
        <v>16</v>
      </c>
      <c r="G77" t="s">
        <v>580</v>
      </c>
      <c r="H77" t="s">
        <v>1380</v>
      </c>
      <c r="I77" s="53">
        <v>177.5</v>
      </c>
      <c r="J77" s="53"/>
      <c r="K77" s="123">
        <f t="shared" si="5"/>
        <v>475.70000000000005</v>
      </c>
      <c r="L77" s="123">
        <f t="shared" si="6"/>
        <v>0</v>
      </c>
      <c r="M77" t="s">
        <v>903</v>
      </c>
      <c r="N77" s="21">
        <f>VLOOKUP(C77,'[1]Jan 14th'!$C:$D,2,FALSE)</f>
        <v>411817</v>
      </c>
      <c r="O77" s="21">
        <f t="shared" si="4"/>
        <v>0</v>
      </c>
    </row>
    <row r="78" spans="1:15" x14ac:dyDescent="0.25">
      <c r="A78" s="7" t="s">
        <v>1035</v>
      </c>
      <c r="B78" s="7">
        <v>435425</v>
      </c>
      <c r="C78" s="7" t="s">
        <v>1036</v>
      </c>
      <c r="D78" s="21" t="s">
        <v>15</v>
      </c>
      <c r="E78" s="7"/>
      <c r="F78" t="s">
        <v>16</v>
      </c>
      <c r="G78" t="s">
        <v>580</v>
      </c>
      <c r="H78" t="s">
        <v>1379</v>
      </c>
      <c r="I78" s="53">
        <v>139.30000000000001</v>
      </c>
      <c r="J78" s="53"/>
      <c r="K78" s="123">
        <f t="shared" si="5"/>
        <v>373.32400000000007</v>
      </c>
      <c r="L78" s="123">
        <f t="shared" si="6"/>
        <v>0</v>
      </c>
      <c r="M78" t="s">
        <v>903</v>
      </c>
      <c r="N78" s="21">
        <f>VLOOKUP(C78,'[1]Jan 14th'!$C:$D,2,FALSE)</f>
        <v>435425</v>
      </c>
      <c r="O78" s="21">
        <f t="shared" si="4"/>
        <v>0</v>
      </c>
    </row>
    <row r="79" spans="1:15" x14ac:dyDescent="0.25">
      <c r="A79" s="7" t="s">
        <v>1037</v>
      </c>
      <c r="B79" s="7">
        <v>435426</v>
      </c>
      <c r="C79" s="7" t="s">
        <v>1038</v>
      </c>
      <c r="D79" s="21" t="s">
        <v>15</v>
      </c>
      <c r="E79" s="7"/>
      <c r="F79" t="s">
        <v>16</v>
      </c>
      <c r="G79" t="s">
        <v>580</v>
      </c>
      <c r="H79" t="s">
        <v>1379</v>
      </c>
      <c r="I79" s="53">
        <v>118.3</v>
      </c>
      <c r="J79" s="53"/>
      <c r="K79" s="123">
        <f t="shared" si="5"/>
        <v>317.04400000000004</v>
      </c>
      <c r="L79" s="123">
        <f t="shared" si="6"/>
        <v>0</v>
      </c>
      <c r="M79" t="s">
        <v>903</v>
      </c>
      <c r="N79" s="21">
        <f>VLOOKUP(C79,'[1]Jan 14th'!$C:$D,2,FALSE)</f>
        <v>435426</v>
      </c>
      <c r="O79" s="21">
        <f t="shared" si="4"/>
        <v>0</v>
      </c>
    </row>
    <row r="80" spans="1:15" s="156" customFormat="1" x14ac:dyDescent="0.25">
      <c r="A80" s="23" t="s">
        <v>1838</v>
      </c>
      <c r="B80" s="23">
        <v>1128563</v>
      </c>
      <c r="C80" s="23" t="s">
        <v>1839</v>
      </c>
      <c r="D80" s="21" t="s">
        <v>15</v>
      </c>
      <c r="E80" s="7"/>
      <c r="G80" s="156" t="s">
        <v>580</v>
      </c>
      <c r="H80" s="156" t="s">
        <v>1380</v>
      </c>
      <c r="I80" s="53">
        <v>120</v>
      </c>
      <c r="K80" s="123">
        <f t="shared" si="5"/>
        <v>321.60000000000002</v>
      </c>
      <c r="L80" s="123">
        <f t="shared" si="6"/>
        <v>0</v>
      </c>
      <c r="M80" s="156" t="s">
        <v>903</v>
      </c>
      <c r="N80" s="21"/>
      <c r="O80" s="21"/>
    </row>
    <row r="81" spans="1:15" s="156" customFormat="1" x14ac:dyDescent="0.25">
      <c r="A81" s="23" t="s">
        <v>1840</v>
      </c>
      <c r="B81" s="23">
        <v>1128564</v>
      </c>
      <c r="C81" s="23" t="s">
        <v>1841</v>
      </c>
      <c r="D81" s="21" t="s">
        <v>15</v>
      </c>
      <c r="E81" s="7"/>
      <c r="G81" s="156" t="s">
        <v>580</v>
      </c>
      <c r="H81" s="156" t="s">
        <v>1380</v>
      </c>
      <c r="I81" s="53">
        <v>90</v>
      </c>
      <c r="K81" s="123">
        <f t="shared" si="5"/>
        <v>241.20000000000002</v>
      </c>
      <c r="L81" s="123">
        <f t="shared" si="6"/>
        <v>0</v>
      </c>
      <c r="M81" s="156" t="s">
        <v>903</v>
      </c>
      <c r="N81" s="21"/>
      <c r="O81" s="21"/>
    </row>
    <row r="82" spans="1:15" s="156" customFormat="1" x14ac:dyDescent="0.25">
      <c r="A82" s="23" t="s">
        <v>1842</v>
      </c>
      <c r="B82" s="23">
        <v>1128565</v>
      </c>
      <c r="C82" s="23" t="s">
        <v>1843</v>
      </c>
      <c r="D82" s="21" t="s">
        <v>15</v>
      </c>
      <c r="E82" s="7"/>
      <c r="G82" s="156" t="s">
        <v>580</v>
      </c>
      <c r="H82" s="156" t="s">
        <v>1380</v>
      </c>
      <c r="I82" s="53">
        <v>120</v>
      </c>
      <c r="K82" s="123">
        <f t="shared" si="5"/>
        <v>321.60000000000002</v>
      </c>
      <c r="L82" s="123">
        <f t="shared" si="6"/>
        <v>0</v>
      </c>
      <c r="M82" s="156" t="s">
        <v>903</v>
      </c>
      <c r="N82" s="21"/>
      <c r="O82" s="21"/>
    </row>
    <row r="83" spans="1:15" x14ac:dyDescent="0.25">
      <c r="A83" s="7"/>
      <c r="B83" s="7"/>
      <c r="C83" s="7"/>
      <c r="D83" s="7"/>
      <c r="E83" s="7"/>
      <c r="I83" s="53"/>
      <c r="J83" s="53"/>
      <c r="K83" s="123"/>
      <c r="L83" s="123"/>
      <c r="N83" s="21"/>
      <c r="O83" s="21"/>
    </row>
    <row r="84" spans="1:15" x14ac:dyDescent="0.25">
      <c r="A84" s="7"/>
      <c r="B84" s="7"/>
      <c r="C84" s="7"/>
      <c r="D84" s="7"/>
      <c r="E84" s="7"/>
      <c r="I84" s="53"/>
      <c r="J84" s="53"/>
      <c r="K84" s="123"/>
      <c r="L84" s="123"/>
      <c r="N84" s="21"/>
      <c r="O84" s="21"/>
    </row>
    <row r="85" spans="1:15" x14ac:dyDescent="0.25">
      <c r="A85" s="7"/>
      <c r="B85" s="7"/>
      <c r="C85" s="7"/>
      <c r="D85" s="7"/>
      <c r="E85" s="7"/>
      <c r="I85" s="53"/>
      <c r="J85" s="53"/>
      <c r="K85" s="123"/>
      <c r="L85" s="123"/>
      <c r="N85" s="21"/>
      <c r="O85" s="21"/>
    </row>
    <row r="86" spans="1:15" x14ac:dyDescent="0.25">
      <c r="A86" s="7" t="s">
        <v>981</v>
      </c>
      <c r="B86" s="7">
        <v>81205</v>
      </c>
      <c r="C86" s="7" t="s">
        <v>982</v>
      </c>
      <c r="D86" s="7"/>
      <c r="E86" s="7" t="e">
        <f>VLOOKUP(B86,'[1]Jan 14th'!$B:$C,2,FALSE)</f>
        <v>#N/A</v>
      </c>
      <c r="I86" s="53"/>
      <c r="J86" s="53"/>
      <c r="K86" s="123"/>
      <c r="L86" s="123"/>
      <c r="M86" t="s">
        <v>903</v>
      </c>
      <c r="N86" s="21" t="e">
        <f>VLOOKUP(C86,'[1]Jan 14th'!$C:$D,2,FALSE)</f>
        <v>#N/A</v>
      </c>
      <c r="O86" s="21" t="e">
        <f t="shared" ref="O86:O88" si="7">B86-N86</f>
        <v>#N/A</v>
      </c>
    </row>
    <row r="87" spans="1:15" x14ac:dyDescent="0.25">
      <c r="A87" s="7" t="s">
        <v>973</v>
      </c>
      <c r="B87" s="7">
        <v>81197</v>
      </c>
      <c r="C87" s="7" t="s">
        <v>974</v>
      </c>
      <c r="D87" s="7"/>
      <c r="E87" s="7" t="e">
        <f>VLOOKUP(B87,'[1]Jan 14th'!$B:$C,2,FALSE)</f>
        <v>#N/A</v>
      </c>
      <c r="I87" s="53"/>
      <c r="J87" s="53"/>
      <c r="K87" s="123"/>
      <c r="L87" s="123"/>
      <c r="M87" t="s">
        <v>903</v>
      </c>
      <c r="N87" s="21" t="e">
        <f>VLOOKUP(C87,'[1]Jan 14th'!$C:$D,2,FALSE)</f>
        <v>#N/A</v>
      </c>
      <c r="O87" s="21" t="e">
        <f t="shared" si="7"/>
        <v>#N/A</v>
      </c>
    </row>
    <row r="88" spans="1:15" x14ac:dyDescent="0.25">
      <c r="A88" s="7" t="s">
        <v>971</v>
      </c>
      <c r="B88" s="7">
        <v>81195</v>
      </c>
      <c r="C88" s="7" t="s">
        <v>972</v>
      </c>
      <c r="D88" s="7"/>
      <c r="E88" s="7" t="e">
        <f>VLOOKUP(B88,'[1]Jan 14th'!$B:$C,2,FALSE)</f>
        <v>#N/A</v>
      </c>
      <c r="I88" s="53"/>
      <c r="J88" s="53"/>
      <c r="K88" s="123"/>
      <c r="L88" s="123"/>
      <c r="M88" t="s">
        <v>903</v>
      </c>
      <c r="N88" s="21" t="e">
        <f>VLOOKUP(C88,'[1]Jan 14th'!$C:$D,2,FALSE)</f>
        <v>#N/A</v>
      </c>
      <c r="O88" s="21" t="e">
        <f t="shared" si="7"/>
        <v>#N/A</v>
      </c>
    </row>
    <row r="89" spans="1:15" x14ac:dyDescent="0.25">
      <c r="A89" s="7" t="s">
        <v>1015</v>
      </c>
      <c r="B89" s="7">
        <v>92865</v>
      </c>
      <c r="C89" s="7" t="s">
        <v>1016</v>
      </c>
      <c r="D89" s="7"/>
      <c r="E89" s="7" t="e">
        <f>VLOOKUP(B89,'[1]Jan 14th'!$B:$C,2,FALSE)</f>
        <v>#N/A</v>
      </c>
      <c r="F89" t="s">
        <v>16</v>
      </c>
      <c r="G89" t="s">
        <v>580</v>
      </c>
      <c r="H89" t="s">
        <v>1379</v>
      </c>
      <c r="I89" s="53">
        <v>118.3</v>
      </c>
      <c r="J89" s="53">
        <v>69.3</v>
      </c>
      <c r="K89" s="123"/>
      <c r="L89" s="123"/>
      <c r="M89" t="s">
        <v>903</v>
      </c>
      <c r="N89" s="21" t="e">
        <f>VLOOKUP(C89,'[1]Jan 14th'!$C:$D,2,FALSE)</f>
        <v>#N/A</v>
      </c>
      <c r="O89" s="21" t="e">
        <f t="shared" ref="O89:O104" si="8">B89-N89</f>
        <v>#N/A</v>
      </c>
    </row>
    <row r="90" spans="1:15" x14ac:dyDescent="0.25">
      <c r="A90" s="7" t="s">
        <v>1017</v>
      </c>
      <c r="B90" s="7">
        <v>92866</v>
      </c>
      <c r="C90" s="7" t="s">
        <v>1018</v>
      </c>
      <c r="D90" s="7"/>
      <c r="E90" s="7" t="e">
        <f>VLOOKUP(B90,'[1]Jan 14th'!$B:$C,2,FALSE)</f>
        <v>#N/A</v>
      </c>
      <c r="F90" t="s">
        <v>16</v>
      </c>
      <c r="G90" t="s">
        <v>580</v>
      </c>
      <c r="H90" t="s">
        <v>1379</v>
      </c>
      <c r="I90" s="53">
        <v>91</v>
      </c>
      <c r="J90" s="53">
        <v>69.3</v>
      </c>
      <c r="K90" s="123"/>
      <c r="L90" s="123"/>
      <c r="M90" t="s">
        <v>903</v>
      </c>
      <c r="N90" s="21" t="e">
        <f>VLOOKUP(C90,'[1]Jan 14th'!$C:$D,2,FALSE)</f>
        <v>#N/A</v>
      </c>
      <c r="O90" s="21" t="e">
        <f t="shared" si="8"/>
        <v>#N/A</v>
      </c>
    </row>
    <row r="91" spans="1:15" x14ac:dyDescent="0.25">
      <c r="A91" s="7" t="s">
        <v>1013</v>
      </c>
      <c r="B91" s="7">
        <v>92864</v>
      </c>
      <c r="C91" s="7" t="s">
        <v>1014</v>
      </c>
      <c r="D91" s="7"/>
      <c r="E91" s="7" t="e">
        <f>VLOOKUP(B91,'[1]Jan 14th'!$B:$C,2,FALSE)</f>
        <v>#N/A</v>
      </c>
      <c r="F91" t="s">
        <v>16</v>
      </c>
      <c r="G91" t="s">
        <v>580</v>
      </c>
      <c r="H91" t="s">
        <v>1379</v>
      </c>
      <c r="I91" s="53">
        <v>177.45</v>
      </c>
      <c r="J91" s="53"/>
      <c r="K91" s="123"/>
      <c r="L91" s="123"/>
      <c r="M91" t="s">
        <v>903</v>
      </c>
      <c r="N91" s="21" t="e">
        <f>VLOOKUP(C91,'[1]Jan 14th'!$C:$D,2,FALSE)</f>
        <v>#N/A</v>
      </c>
      <c r="O91" s="21" t="e">
        <f t="shared" si="8"/>
        <v>#N/A</v>
      </c>
    </row>
    <row r="92" spans="1:15" x14ac:dyDescent="0.25">
      <c r="A92" s="7" t="s">
        <v>948</v>
      </c>
      <c r="B92" s="7">
        <v>74302</v>
      </c>
      <c r="C92" s="7" t="s">
        <v>1660</v>
      </c>
      <c r="D92" s="7"/>
      <c r="E92" s="7" t="str">
        <f>VLOOKUP(B92,'[1]Jan 14th'!$B:$C,2,FALSE)</f>
        <v>On Island Luxury Transfer To Balthazar River Roundtrip</v>
      </c>
      <c r="F92" t="s">
        <v>16</v>
      </c>
      <c r="G92" t="s">
        <v>580</v>
      </c>
      <c r="H92" t="s">
        <v>1380</v>
      </c>
      <c r="I92" s="53">
        <v>20</v>
      </c>
      <c r="J92" s="53"/>
      <c r="K92" s="123"/>
      <c r="L92" s="123"/>
      <c r="M92" t="s">
        <v>903</v>
      </c>
      <c r="N92" s="21" t="e">
        <f>VLOOKUP(C92,'[1]Jan 14th'!$C:$D,2,FALSE)</f>
        <v>#N/A</v>
      </c>
      <c r="O92" s="21" t="e">
        <f t="shared" si="8"/>
        <v>#N/A</v>
      </c>
    </row>
    <row r="93" spans="1:15" x14ac:dyDescent="0.25">
      <c r="A93" s="7" t="s">
        <v>946</v>
      </c>
      <c r="B93" s="7">
        <v>74300</v>
      </c>
      <c r="C93" s="7" t="s">
        <v>1661</v>
      </c>
      <c r="D93" s="7"/>
      <c r="E93" s="7" t="str">
        <f>VLOOKUP(B93,'[1]Jan 14th'!$B:$C,2,FALSE)</f>
        <v>On Island Luxury Transfer To BBC Beach (Morne Rouge) Roundtrip</v>
      </c>
      <c r="F93" t="s">
        <v>16</v>
      </c>
      <c r="G93" t="s">
        <v>580</v>
      </c>
      <c r="H93" t="s">
        <v>1380</v>
      </c>
      <c r="I93" s="53">
        <v>10</v>
      </c>
      <c r="J93" s="53"/>
      <c r="K93" s="123"/>
      <c r="L93" s="123"/>
      <c r="M93" t="s">
        <v>903</v>
      </c>
      <c r="N93" s="21" t="e">
        <f>VLOOKUP(C93,'[1]Jan 14th'!$C:$D,2,FALSE)</f>
        <v>#N/A</v>
      </c>
      <c r="O93" s="21" t="e">
        <f t="shared" si="8"/>
        <v>#N/A</v>
      </c>
    </row>
    <row r="94" spans="1:15" x14ac:dyDescent="0.25">
      <c r="A94" s="7" t="s">
        <v>950</v>
      </c>
      <c r="B94" s="7">
        <v>74304</v>
      </c>
      <c r="C94" s="7" t="s">
        <v>1662</v>
      </c>
      <c r="D94" s="7"/>
      <c r="E94" s="7" t="str">
        <f>VLOOKUP(B94,'[1]Jan 14th'!$B:$C,2,FALSE)</f>
        <v>On Island Luxury Transfer To Golf Course Roundtrip</v>
      </c>
      <c r="F94" t="s">
        <v>16</v>
      </c>
      <c r="G94" t="s">
        <v>580</v>
      </c>
      <c r="H94" t="s">
        <v>1380</v>
      </c>
      <c r="I94" s="53">
        <v>10</v>
      </c>
      <c r="J94" s="53"/>
      <c r="K94" s="123"/>
      <c r="L94" s="123"/>
      <c r="M94" t="s">
        <v>903</v>
      </c>
      <c r="N94" s="21" t="e">
        <f>VLOOKUP(C94,'[1]Jan 14th'!$C:$D,2,FALSE)</f>
        <v>#N/A</v>
      </c>
      <c r="O94" s="21" t="e">
        <f t="shared" si="8"/>
        <v>#N/A</v>
      </c>
    </row>
    <row r="95" spans="1:15" x14ac:dyDescent="0.25">
      <c r="A95" s="7" t="s">
        <v>942</v>
      </c>
      <c r="B95" s="7">
        <v>74296</v>
      </c>
      <c r="C95" s="7" t="s">
        <v>1663</v>
      </c>
      <c r="D95" s="7"/>
      <c r="E95" s="7" t="str">
        <f>VLOOKUP(B95,'[1]Jan 14th'!$B:$C,2,FALSE)</f>
        <v>On Island Luxury Transfer To Grand Anse Roundtrip</v>
      </c>
      <c r="F95" t="s">
        <v>16</v>
      </c>
      <c r="G95" t="s">
        <v>580</v>
      </c>
      <c r="H95" t="s">
        <v>1380</v>
      </c>
      <c r="I95" s="53">
        <v>9</v>
      </c>
      <c r="J95" s="53"/>
      <c r="K95" s="123"/>
      <c r="L95" s="123"/>
      <c r="M95" t="s">
        <v>903</v>
      </c>
      <c r="N95" s="21" t="e">
        <f>VLOOKUP(C95,'[1]Jan 14th'!$C:$D,2,FALSE)</f>
        <v>#N/A</v>
      </c>
      <c r="O95" s="21" t="e">
        <f t="shared" si="8"/>
        <v>#N/A</v>
      </c>
    </row>
    <row r="96" spans="1:15" x14ac:dyDescent="0.25">
      <c r="A96" s="7" t="s">
        <v>940</v>
      </c>
      <c r="B96" s="7">
        <v>74294</v>
      </c>
      <c r="C96" s="7" t="s">
        <v>1664</v>
      </c>
      <c r="D96" s="7"/>
      <c r="E96" s="7" t="str">
        <f>VLOOKUP(B96,'[1]Jan 14th'!$B:$C,2,FALSE)</f>
        <v>On Island Luxury Transfer To Lance Aux Epines (SGU Club to Coral Cove) Roundtrip</v>
      </c>
      <c r="F96" t="s">
        <v>16</v>
      </c>
      <c r="G96" t="s">
        <v>580</v>
      </c>
      <c r="H96" t="s">
        <v>1380</v>
      </c>
      <c r="I96" s="53">
        <v>10</v>
      </c>
      <c r="J96" s="53"/>
      <c r="K96" s="123"/>
      <c r="L96" s="123"/>
      <c r="M96" t="s">
        <v>903</v>
      </c>
      <c r="N96" s="21" t="e">
        <f>VLOOKUP(C96,'[1]Jan 14th'!$C:$D,2,FALSE)</f>
        <v>#N/A</v>
      </c>
      <c r="O96" s="21" t="e">
        <f t="shared" si="8"/>
        <v>#N/A</v>
      </c>
    </row>
    <row r="97" spans="1:15" x14ac:dyDescent="0.25">
      <c r="A97" s="7" t="s">
        <v>944</v>
      </c>
      <c r="B97" s="7">
        <v>74298</v>
      </c>
      <c r="C97" s="7" t="s">
        <v>1665</v>
      </c>
      <c r="D97" s="7"/>
      <c r="E97" s="7" t="str">
        <f>VLOOKUP(B97,'[1]Jan 14th'!$B:$C,2,FALSE)</f>
        <v>On Island Luxury Transfer To Lance Aux Epines (Start of Lance Aux Pines to Campesh Hill ) Roundtrip</v>
      </c>
      <c r="F97" t="s">
        <v>16</v>
      </c>
      <c r="G97" t="s">
        <v>580</v>
      </c>
      <c r="H97" t="s">
        <v>1380</v>
      </c>
      <c r="I97" s="53">
        <v>9</v>
      </c>
      <c r="J97" s="53"/>
      <c r="K97" s="123"/>
      <c r="L97" s="123"/>
      <c r="M97" t="s">
        <v>903</v>
      </c>
      <c r="N97" s="21" t="e">
        <f>VLOOKUP(C97,'[1]Jan 14th'!$C:$D,2,FALSE)</f>
        <v>#N/A</v>
      </c>
      <c r="O97" s="21" t="e">
        <f t="shared" si="8"/>
        <v>#N/A</v>
      </c>
    </row>
    <row r="98" spans="1:15" x14ac:dyDescent="0.25">
      <c r="A98" s="7" t="s">
        <v>938</v>
      </c>
      <c r="B98" s="7">
        <v>74292</v>
      </c>
      <c r="C98" s="7" t="s">
        <v>1666</v>
      </c>
      <c r="D98" s="7"/>
      <c r="E98" s="7" t="str">
        <f>VLOOKUP(B98,'[1]Jan 14th'!$B:$C,2,FALSE)</f>
        <v>On Island Luxury Transfer To Maurice Bishop Intl Airport One Way (1-2pax)</v>
      </c>
      <c r="F98" t="s">
        <v>16</v>
      </c>
      <c r="G98" t="s">
        <v>580</v>
      </c>
      <c r="H98" t="s">
        <v>1380</v>
      </c>
      <c r="I98" s="53">
        <v>6.5</v>
      </c>
      <c r="J98" s="53"/>
      <c r="K98" s="123"/>
      <c r="L98" s="123"/>
      <c r="M98" t="s">
        <v>903</v>
      </c>
      <c r="N98" s="21" t="e">
        <f>VLOOKUP(C98,'[1]Jan 14th'!$C:$D,2,FALSE)</f>
        <v>#N/A</v>
      </c>
      <c r="O98" s="21" t="e">
        <f t="shared" si="8"/>
        <v>#N/A</v>
      </c>
    </row>
    <row r="99" spans="1:15" x14ac:dyDescent="0.25">
      <c r="A99" s="7" t="s">
        <v>952</v>
      </c>
      <c r="B99" s="7">
        <v>74306</v>
      </c>
      <c r="C99" s="7" t="s">
        <v>1667</v>
      </c>
      <c r="D99" s="7"/>
      <c r="E99" s="7" t="str">
        <f>VLOOKUP(B99,'[1]Jan 14th'!$B:$C,2,FALSE)</f>
        <v>On Island Luxury Transfer To Micro Brewery Roundtrip 1-4pax</v>
      </c>
      <c r="F99" t="s">
        <v>16</v>
      </c>
      <c r="G99" t="s">
        <v>580</v>
      </c>
      <c r="H99" t="s">
        <v>1380</v>
      </c>
      <c r="I99" s="53">
        <v>9</v>
      </c>
      <c r="J99" s="53"/>
      <c r="K99" s="123"/>
      <c r="L99" s="123"/>
      <c r="M99" t="s">
        <v>903</v>
      </c>
      <c r="N99" s="21" t="e">
        <f>VLOOKUP(C99,'[1]Jan 14th'!$C:$D,2,FALSE)</f>
        <v>#N/A</v>
      </c>
      <c r="O99" s="21" t="e">
        <f t="shared" si="8"/>
        <v>#N/A</v>
      </c>
    </row>
    <row r="100" spans="1:15" x14ac:dyDescent="0.25">
      <c r="A100" s="7" t="s">
        <v>956</v>
      </c>
      <c r="B100" s="7">
        <v>74310</v>
      </c>
      <c r="C100" s="7" t="s">
        <v>1668</v>
      </c>
      <c r="D100" s="7"/>
      <c r="E100" s="7" t="str">
        <f>VLOOKUP(B100,'[1]Jan 14th'!$B:$C,2,FALSE)</f>
        <v>On Island Luxury Transfer To Port Louis Roundtrip 1-4 pax</v>
      </c>
      <c r="F100" t="s">
        <v>16</v>
      </c>
      <c r="G100" t="s">
        <v>580</v>
      </c>
      <c r="H100" t="s">
        <v>1380</v>
      </c>
      <c r="I100" s="53">
        <v>12</v>
      </c>
      <c r="J100" s="53"/>
      <c r="K100" s="123"/>
      <c r="L100" s="123"/>
      <c r="M100" t="s">
        <v>903</v>
      </c>
      <c r="N100" s="21" t="e">
        <f>VLOOKUP(C100,'[1]Jan 14th'!$C:$D,2,FALSE)</f>
        <v>#N/A</v>
      </c>
      <c r="O100" s="21" t="e">
        <f t="shared" si="8"/>
        <v>#N/A</v>
      </c>
    </row>
    <row r="101" spans="1:15" x14ac:dyDescent="0.25">
      <c r="A101" s="7" t="s">
        <v>960</v>
      </c>
      <c r="B101" s="7">
        <v>74314</v>
      </c>
      <c r="C101" s="7" t="s">
        <v>1669</v>
      </c>
      <c r="D101" s="7"/>
      <c r="E101" s="7" t="str">
        <f>VLOOKUP(B101,'[1]Jan 14th'!$B:$C,2,FALSE)</f>
        <v>On Island Luxury Transfer To St Augustine Hospital Roundtrip 1-4 pax</v>
      </c>
      <c r="F101" t="s">
        <v>16</v>
      </c>
      <c r="G101" t="s">
        <v>580</v>
      </c>
      <c r="H101" t="s">
        <v>1380</v>
      </c>
      <c r="I101" s="53">
        <v>14</v>
      </c>
      <c r="J101" s="53"/>
      <c r="K101" s="123"/>
      <c r="L101" s="123"/>
      <c r="M101" t="s">
        <v>903</v>
      </c>
      <c r="N101" s="21" t="e">
        <f>VLOOKUP(C101,'[1]Jan 14th'!$C:$D,2,FALSE)</f>
        <v>#N/A</v>
      </c>
      <c r="O101" s="21" t="e">
        <f t="shared" si="8"/>
        <v>#N/A</v>
      </c>
    </row>
    <row r="102" spans="1:15" x14ac:dyDescent="0.25">
      <c r="A102" s="7" t="s">
        <v>958</v>
      </c>
      <c r="B102" s="7">
        <v>74312</v>
      </c>
      <c r="C102" s="7" t="s">
        <v>1670</v>
      </c>
      <c r="D102" s="7"/>
      <c r="E102" s="7" t="str">
        <f>VLOOKUP(B102,'[1]Jan 14th'!$B:$C,2,FALSE)</f>
        <v>On Island Luxury Transfer To St. Georges Roundtrip 1-4pax</v>
      </c>
      <c r="F102" t="s">
        <v>16</v>
      </c>
      <c r="G102" t="s">
        <v>580</v>
      </c>
      <c r="H102" t="s">
        <v>1380</v>
      </c>
      <c r="I102" s="53">
        <v>12</v>
      </c>
      <c r="J102" s="53"/>
      <c r="K102" s="123"/>
      <c r="L102" s="123"/>
      <c r="M102" t="s">
        <v>903</v>
      </c>
      <c r="N102" s="21" t="e">
        <f>VLOOKUP(C102,'[1]Jan 14th'!$C:$D,2,FALSE)</f>
        <v>#N/A</v>
      </c>
      <c r="O102" s="21" t="e">
        <f t="shared" si="8"/>
        <v>#N/A</v>
      </c>
    </row>
    <row r="103" spans="1:15" x14ac:dyDescent="0.25">
      <c r="A103" s="7" t="s">
        <v>954</v>
      </c>
      <c r="B103" s="7">
        <v>74308</v>
      </c>
      <c r="C103" s="7" t="s">
        <v>1671</v>
      </c>
      <c r="D103" s="7"/>
      <c r="E103" s="7" t="str">
        <f>VLOOKUP(B103,'[1]Jan 14th'!$B:$C,2,FALSE)</f>
        <v>On Island Luxury Transfer To True Blue Roundtrip 1-4 pax</v>
      </c>
      <c r="F103" t="s">
        <v>16</v>
      </c>
      <c r="G103" t="s">
        <v>580</v>
      </c>
      <c r="H103" t="s">
        <v>1380</v>
      </c>
      <c r="I103" s="53">
        <v>9</v>
      </c>
      <c r="J103" s="53"/>
      <c r="K103" s="123"/>
      <c r="L103" s="123"/>
      <c r="M103" t="s">
        <v>903</v>
      </c>
      <c r="N103" s="21" t="e">
        <f>VLOOKUP(C103,'[1]Jan 14th'!$C:$D,2,FALSE)</f>
        <v>#N/A</v>
      </c>
      <c r="O103" s="21" t="e">
        <f t="shared" si="8"/>
        <v>#N/A</v>
      </c>
    </row>
    <row r="104" spans="1:15" x14ac:dyDescent="0.25">
      <c r="A104" s="7" t="s">
        <v>962</v>
      </c>
      <c r="B104" s="7">
        <v>74316</v>
      </c>
      <c r="C104" s="7" t="s">
        <v>1672</v>
      </c>
      <c r="D104" s="7"/>
      <c r="E104" s="7" t="str">
        <f>VLOOKUP(B104,'[1]Jan 14th'!$B:$C,2,FALSE)</f>
        <v>On Island Luxury Transfer To/From Airport (Sandals La Source)</v>
      </c>
      <c r="F104" t="s">
        <v>16</v>
      </c>
      <c r="G104" t="s">
        <v>580</v>
      </c>
      <c r="H104" t="s">
        <v>1380</v>
      </c>
      <c r="I104" s="53">
        <v>13</v>
      </c>
      <c r="J104" s="53"/>
      <c r="K104" s="123"/>
      <c r="L104" s="123"/>
      <c r="M104" t="s">
        <v>903</v>
      </c>
      <c r="N104" s="21" t="e">
        <f>VLOOKUP(C104,'[1]Jan 14th'!$C:$D,2,FALSE)</f>
        <v>#N/A</v>
      </c>
      <c r="O104" s="21" t="e">
        <f t="shared" si="8"/>
        <v>#N/A</v>
      </c>
    </row>
    <row r="105" spans="1:15" x14ac:dyDescent="0.25">
      <c r="N105" s="21"/>
      <c r="O105" s="21"/>
    </row>
    <row r="106" spans="1:15" x14ac:dyDescent="0.25">
      <c r="N106" s="21"/>
      <c r="O106" s="21"/>
    </row>
    <row r="107" spans="1:15" x14ac:dyDescent="0.25">
      <c r="N107" s="21"/>
      <c r="O107" s="21"/>
    </row>
    <row r="108" spans="1:15" x14ac:dyDescent="0.25">
      <c r="N108" s="21"/>
      <c r="O108" s="21"/>
    </row>
    <row r="109" spans="1:15" x14ac:dyDescent="0.25">
      <c r="N109" s="21"/>
      <c r="O109" s="21"/>
    </row>
    <row r="110" spans="1:15" x14ac:dyDescent="0.25">
      <c r="N110" s="21"/>
      <c r="O110" s="21"/>
    </row>
    <row r="111" spans="1:15" x14ac:dyDescent="0.25">
      <c r="N111" s="21"/>
      <c r="O111" s="21"/>
    </row>
    <row r="112" spans="1:15" x14ac:dyDescent="0.25">
      <c r="N112" s="21"/>
      <c r="O112" s="21"/>
    </row>
    <row r="113" spans="14:15" x14ac:dyDescent="0.25">
      <c r="N113" s="21"/>
      <c r="O113" s="21"/>
    </row>
    <row r="114" spans="14:15" x14ac:dyDescent="0.25">
      <c r="N114" s="21"/>
      <c r="O114" s="21"/>
    </row>
    <row r="115" spans="14:15" x14ac:dyDescent="0.25">
      <c r="N115" s="21"/>
      <c r="O115" s="21"/>
    </row>
    <row r="116" spans="14:15" x14ac:dyDescent="0.25">
      <c r="N116" s="21"/>
      <c r="O116" s="21"/>
    </row>
    <row r="117" spans="14:15" x14ac:dyDescent="0.25">
      <c r="N117" s="21"/>
      <c r="O117" s="21"/>
    </row>
    <row r="118" spans="14:15" x14ac:dyDescent="0.25">
      <c r="N118" s="21"/>
      <c r="O118" s="21"/>
    </row>
    <row r="119" spans="14:15" x14ac:dyDescent="0.25">
      <c r="N119" s="21"/>
      <c r="O119" s="21"/>
    </row>
    <row r="120" spans="14:15" x14ac:dyDescent="0.25">
      <c r="N120" s="21"/>
      <c r="O120" s="21"/>
    </row>
    <row r="121" spans="14:15" x14ac:dyDescent="0.25">
      <c r="N121" s="21"/>
      <c r="O121" s="21"/>
    </row>
    <row r="122" spans="14:15" x14ac:dyDescent="0.25">
      <c r="N122" s="21"/>
      <c r="O122" s="21"/>
    </row>
    <row r="123" spans="14:15" x14ac:dyDescent="0.25">
      <c r="N123" s="21"/>
      <c r="O123" s="21"/>
    </row>
    <row r="124" spans="14:15" x14ac:dyDescent="0.25">
      <c r="N124" s="21"/>
      <c r="O124" s="21"/>
    </row>
    <row r="125" spans="14:15" x14ac:dyDescent="0.25">
      <c r="N125" s="21"/>
      <c r="O125" s="21"/>
    </row>
    <row r="126" spans="14:15" x14ac:dyDescent="0.25">
      <c r="N126" s="21"/>
      <c r="O126" s="21"/>
    </row>
    <row r="127" spans="14:15" x14ac:dyDescent="0.25">
      <c r="N127" s="21"/>
      <c r="O127" s="21"/>
    </row>
    <row r="128" spans="14:15" x14ac:dyDescent="0.25">
      <c r="N128" s="21"/>
      <c r="O128" s="21"/>
    </row>
    <row r="129" spans="14:15" x14ac:dyDescent="0.25">
      <c r="N129" s="21"/>
      <c r="O129" s="21"/>
    </row>
    <row r="130" spans="14:15" x14ac:dyDescent="0.25">
      <c r="N130" s="21"/>
      <c r="O130" s="21"/>
    </row>
    <row r="131" spans="14:15" x14ac:dyDescent="0.25">
      <c r="N131" s="21"/>
      <c r="O131" s="21"/>
    </row>
    <row r="132" spans="14:15" x14ac:dyDescent="0.25">
      <c r="N132" s="21"/>
      <c r="O132" s="21"/>
    </row>
    <row r="133" spans="14:15" x14ac:dyDescent="0.25">
      <c r="N133" s="21"/>
      <c r="O133" s="21"/>
    </row>
    <row r="134" spans="14:15" x14ac:dyDescent="0.25">
      <c r="N134" s="21"/>
      <c r="O134" s="21"/>
    </row>
    <row r="135" spans="14:15" x14ac:dyDescent="0.25">
      <c r="N135" s="21"/>
      <c r="O135" s="21"/>
    </row>
    <row r="136" spans="14:15" x14ac:dyDescent="0.25">
      <c r="N136" s="21"/>
      <c r="O136" s="21"/>
    </row>
    <row r="137" spans="14:15" x14ac:dyDescent="0.25">
      <c r="N137" s="21"/>
      <c r="O137" s="21"/>
    </row>
    <row r="138" spans="14:15" x14ac:dyDescent="0.25">
      <c r="N138" s="21"/>
      <c r="O138" s="21"/>
    </row>
    <row r="139" spans="14:15" x14ac:dyDescent="0.25">
      <c r="N139" s="21"/>
      <c r="O139" s="21"/>
    </row>
    <row r="140" spans="14:15" x14ac:dyDescent="0.25">
      <c r="N140" s="21"/>
      <c r="O140" s="21"/>
    </row>
    <row r="141" spans="14:15" x14ac:dyDescent="0.25">
      <c r="N141" s="21"/>
      <c r="O141" s="21"/>
    </row>
    <row r="142" spans="14:15" x14ac:dyDescent="0.25">
      <c r="N142" s="21"/>
      <c r="O142" s="21"/>
    </row>
    <row r="143" spans="14:15" x14ac:dyDescent="0.25">
      <c r="N143" s="21"/>
      <c r="O143" s="21"/>
    </row>
    <row r="144" spans="14:15" x14ac:dyDescent="0.25">
      <c r="N144" s="21"/>
      <c r="O144" s="21"/>
    </row>
    <row r="145" spans="14:15" x14ac:dyDescent="0.25">
      <c r="N145" s="21"/>
      <c r="O145" s="21"/>
    </row>
    <row r="146" spans="14:15" x14ac:dyDescent="0.25">
      <c r="N146" s="21"/>
      <c r="O146" s="21"/>
    </row>
    <row r="147" spans="14:15" x14ac:dyDescent="0.25">
      <c r="N147" s="21"/>
      <c r="O147" s="21"/>
    </row>
    <row r="148" spans="14:15" x14ac:dyDescent="0.25">
      <c r="N148" s="21"/>
      <c r="O148" s="21"/>
    </row>
    <row r="149" spans="14:15" x14ac:dyDescent="0.25">
      <c r="N149" s="21"/>
      <c r="O149" s="21"/>
    </row>
    <row r="150" spans="14:15" x14ac:dyDescent="0.25">
      <c r="N150" s="21"/>
      <c r="O150" s="21"/>
    </row>
    <row r="151" spans="14:15" x14ac:dyDescent="0.25">
      <c r="N151" s="21"/>
      <c r="O151" s="21"/>
    </row>
    <row r="152" spans="14:15" x14ac:dyDescent="0.25">
      <c r="N152" s="21"/>
      <c r="O152" s="21"/>
    </row>
    <row r="153" spans="14:15" x14ac:dyDescent="0.25">
      <c r="N153" s="21"/>
      <c r="O153" s="21"/>
    </row>
    <row r="154" spans="14:15" x14ac:dyDescent="0.25">
      <c r="N154" s="21"/>
      <c r="O154" s="21"/>
    </row>
    <row r="155" spans="14:15" x14ac:dyDescent="0.25">
      <c r="N155" s="21"/>
      <c r="O155" s="21"/>
    </row>
    <row r="156" spans="14:15" x14ac:dyDescent="0.25">
      <c r="N156" s="21"/>
      <c r="O156" s="21"/>
    </row>
    <row r="157" spans="14:15" x14ac:dyDescent="0.25">
      <c r="N157" s="21"/>
      <c r="O157" s="21"/>
    </row>
    <row r="158" spans="14:15" x14ac:dyDescent="0.25">
      <c r="N158" s="21"/>
      <c r="O158" s="21"/>
    </row>
    <row r="159" spans="14:15" x14ac:dyDescent="0.25">
      <c r="N159" s="21"/>
      <c r="O159" s="21"/>
    </row>
    <row r="160" spans="14:15" x14ac:dyDescent="0.25">
      <c r="N160" s="21"/>
      <c r="O160" s="21"/>
    </row>
    <row r="161" spans="14:15" x14ac:dyDescent="0.25">
      <c r="N161" s="21"/>
      <c r="O161" s="21"/>
    </row>
    <row r="162" spans="14:15" x14ac:dyDescent="0.25">
      <c r="N162" s="21"/>
      <c r="O162" s="21"/>
    </row>
    <row r="163" spans="14:15" x14ac:dyDescent="0.25">
      <c r="N163" s="21"/>
      <c r="O163" s="21"/>
    </row>
    <row r="164" spans="14:15" x14ac:dyDescent="0.25">
      <c r="N164" s="21"/>
      <c r="O164" s="21"/>
    </row>
    <row r="165" spans="14:15" x14ac:dyDescent="0.25">
      <c r="N165" s="21"/>
      <c r="O165" s="21"/>
    </row>
    <row r="166" spans="14:15" x14ac:dyDescent="0.25">
      <c r="N166" s="21"/>
      <c r="O166" s="21"/>
    </row>
    <row r="167" spans="14:15" x14ac:dyDescent="0.25">
      <c r="N167" s="21"/>
      <c r="O167" s="21"/>
    </row>
    <row r="168" spans="14:15" x14ac:dyDescent="0.25">
      <c r="N168" s="21"/>
      <c r="O168" s="21"/>
    </row>
    <row r="169" spans="14:15" x14ac:dyDescent="0.25">
      <c r="N169" s="21"/>
      <c r="O169" s="21"/>
    </row>
    <row r="170" spans="14:15" x14ac:dyDescent="0.25">
      <c r="N170" s="21"/>
      <c r="O170" s="21"/>
    </row>
    <row r="171" spans="14:15" x14ac:dyDescent="0.25">
      <c r="N171" s="21"/>
      <c r="O171" s="21"/>
    </row>
    <row r="172" spans="14:15" x14ac:dyDescent="0.25">
      <c r="N172" s="21"/>
      <c r="O172" s="21"/>
    </row>
    <row r="173" spans="14:15" x14ac:dyDescent="0.25">
      <c r="N173" s="21"/>
      <c r="O173" s="21"/>
    </row>
    <row r="174" spans="14:15" x14ac:dyDescent="0.25">
      <c r="N174" s="21"/>
      <c r="O174" s="21"/>
    </row>
    <row r="175" spans="14:15" x14ac:dyDescent="0.25">
      <c r="N175" s="21"/>
      <c r="O175" s="21"/>
    </row>
    <row r="176" spans="14:15" x14ac:dyDescent="0.25">
      <c r="N176" s="21"/>
      <c r="O176" s="21"/>
    </row>
    <row r="177" spans="14:15" x14ac:dyDescent="0.25">
      <c r="N177" s="21"/>
      <c r="O177" s="21"/>
    </row>
    <row r="178" spans="14:15" x14ac:dyDescent="0.25">
      <c r="N178" s="21"/>
      <c r="O178" s="21"/>
    </row>
    <row r="179" spans="14:15" x14ac:dyDescent="0.25">
      <c r="N179" s="21"/>
      <c r="O179" s="21"/>
    </row>
    <row r="180" spans="14:15" x14ac:dyDescent="0.25">
      <c r="N180" s="21"/>
      <c r="O180" s="21"/>
    </row>
    <row r="181" spans="14:15" x14ac:dyDescent="0.25">
      <c r="N181" s="21"/>
      <c r="O181" s="21"/>
    </row>
    <row r="182" spans="14:15" x14ac:dyDescent="0.25">
      <c r="N182" s="21"/>
      <c r="O182" s="21"/>
    </row>
    <row r="183" spans="14:15" x14ac:dyDescent="0.25">
      <c r="N183" s="21"/>
      <c r="O183" s="21"/>
    </row>
    <row r="184" spans="14:15" x14ac:dyDescent="0.25">
      <c r="N184" s="21"/>
      <c r="O184" s="21"/>
    </row>
    <row r="185" spans="14:15" x14ac:dyDescent="0.25">
      <c r="N185" s="21"/>
      <c r="O185" s="21"/>
    </row>
    <row r="186" spans="14:15" x14ac:dyDescent="0.25">
      <c r="N186" s="21"/>
      <c r="O186" s="21"/>
    </row>
    <row r="187" spans="14:15" x14ac:dyDescent="0.25">
      <c r="N187" s="21"/>
      <c r="O187" s="21"/>
    </row>
    <row r="188" spans="14:15" x14ac:dyDescent="0.25">
      <c r="N188" s="21"/>
      <c r="O188" s="21"/>
    </row>
    <row r="189" spans="14:15" x14ac:dyDescent="0.25">
      <c r="N189" s="21"/>
      <c r="O189" s="21"/>
    </row>
    <row r="190" spans="14:15" x14ac:dyDescent="0.25">
      <c r="N190" s="21"/>
      <c r="O190" s="21"/>
    </row>
    <row r="191" spans="14:15" x14ac:dyDescent="0.25">
      <c r="N191" s="21"/>
      <c r="O191" s="21"/>
    </row>
    <row r="192" spans="14:15" x14ac:dyDescent="0.25">
      <c r="N192" s="21"/>
      <c r="O192" s="21"/>
    </row>
    <row r="193" spans="14:15" x14ac:dyDescent="0.25">
      <c r="N193" s="21"/>
      <c r="O193" s="21"/>
    </row>
    <row r="194" spans="14:15" x14ac:dyDescent="0.25">
      <c r="N194" s="21"/>
      <c r="O194" s="21"/>
    </row>
    <row r="195" spans="14:15" x14ac:dyDescent="0.25">
      <c r="N195" s="21"/>
      <c r="O195" s="21"/>
    </row>
    <row r="196" spans="14:15" x14ac:dyDescent="0.25">
      <c r="N196" s="21"/>
      <c r="O196" s="21"/>
    </row>
    <row r="197" spans="14:15" x14ac:dyDescent="0.25">
      <c r="N197" s="21"/>
      <c r="O197" s="21"/>
    </row>
    <row r="198" spans="14:15" x14ac:dyDescent="0.25">
      <c r="N198" s="21"/>
      <c r="O198" s="21"/>
    </row>
    <row r="199" spans="14:15" x14ac:dyDescent="0.25">
      <c r="N199" s="21"/>
      <c r="O199" s="21"/>
    </row>
    <row r="200" spans="14:15" x14ac:dyDescent="0.25">
      <c r="N200" s="21"/>
      <c r="O200" s="21"/>
    </row>
    <row r="201" spans="14:15" x14ac:dyDescent="0.25">
      <c r="N201" s="21"/>
      <c r="O201" s="21"/>
    </row>
    <row r="202" spans="14:15" x14ac:dyDescent="0.25">
      <c r="N202" s="21"/>
      <c r="O202" s="21"/>
    </row>
    <row r="203" spans="14:15" x14ac:dyDescent="0.25">
      <c r="N203" s="21"/>
      <c r="O203" s="21"/>
    </row>
    <row r="204" spans="14:15" x14ac:dyDescent="0.25">
      <c r="N204" s="21"/>
      <c r="O204" s="21"/>
    </row>
    <row r="205" spans="14:15" x14ac:dyDescent="0.25">
      <c r="N205" s="21"/>
      <c r="O205" s="21"/>
    </row>
    <row r="206" spans="14:15" x14ac:dyDescent="0.25">
      <c r="N206" s="21"/>
      <c r="O206" s="21"/>
    </row>
    <row r="207" spans="14:15" x14ac:dyDescent="0.25">
      <c r="N207" s="21"/>
      <c r="O207" s="21"/>
    </row>
    <row r="208" spans="14:15" x14ac:dyDescent="0.25">
      <c r="N208" s="21"/>
      <c r="O208" s="21"/>
    </row>
    <row r="209" spans="14:15" x14ac:dyDescent="0.25">
      <c r="N209" s="21"/>
      <c r="O209" s="21"/>
    </row>
    <row r="210" spans="14:15" x14ac:dyDescent="0.25">
      <c r="N210" s="21"/>
      <c r="O210" s="21"/>
    </row>
    <row r="211" spans="14:15" x14ac:dyDescent="0.25">
      <c r="N211" s="21"/>
      <c r="O211" s="21"/>
    </row>
    <row r="212" spans="14:15" x14ac:dyDescent="0.25">
      <c r="N212" s="21"/>
      <c r="O212" s="21"/>
    </row>
    <row r="213" spans="14:15" x14ac:dyDescent="0.25">
      <c r="N213" s="21"/>
      <c r="O213" s="21"/>
    </row>
    <row r="214" spans="14:15" x14ac:dyDescent="0.25">
      <c r="N214" s="21"/>
      <c r="O214" s="21"/>
    </row>
    <row r="215" spans="14:15" x14ac:dyDescent="0.25">
      <c r="N215" s="21"/>
      <c r="O215" s="21"/>
    </row>
    <row r="216" spans="14:15" x14ac:dyDescent="0.25">
      <c r="N216" s="21"/>
      <c r="O216" s="21"/>
    </row>
    <row r="217" spans="14:15" x14ac:dyDescent="0.25">
      <c r="N217" s="21"/>
      <c r="O217" s="21"/>
    </row>
    <row r="218" spans="14:15" x14ac:dyDescent="0.25">
      <c r="N218" s="21"/>
      <c r="O218" s="21"/>
    </row>
    <row r="219" spans="14:15" x14ac:dyDescent="0.25">
      <c r="N219" s="21"/>
      <c r="O219" s="21"/>
    </row>
    <row r="220" spans="14:15" x14ac:dyDescent="0.25">
      <c r="N220" s="21"/>
      <c r="O220" s="21"/>
    </row>
    <row r="221" spans="14:15" x14ac:dyDescent="0.25">
      <c r="N221" s="21"/>
      <c r="O221" s="21"/>
    </row>
    <row r="222" spans="14:15" x14ac:dyDescent="0.25">
      <c r="N222" s="21"/>
      <c r="O222" s="21"/>
    </row>
    <row r="223" spans="14:15" x14ac:dyDescent="0.25">
      <c r="N223" s="21"/>
      <c r="O223" s="21"/>
    </row>
    <row r="224" spans="14:15" x14ac:dyDescent="0.25">
      <c r="N224" s="21"/>
      <c r="O224" s="21"/>
    </row>
    <row r="225" spans="14:15" x14ac:dyDescent="0.25">
      <c r="N225" s="21"/>
      <c r="O225" s="21"/>
    </row>
    <row r="226" spans="14:15" x14ac:dyDescent="0.25">
      <c r="N226" s="21"/>
      <c r="O226" s="21"/>
    </row>
    <row r="227" spans="14:15" x14ac:dyDescent="0.25">
      <c r="N227" s="21"/>
      <c r="O227" s="21"/>
    </row>
    <row r="228" spans="14:15" x14ac:dyDescent="0.25">
      <c r="N228" s="21"/>
      <c r="O228" s="21"/>
    </row>
    <row r="229" spans="14:15" x14ac:dyDescent="0.25">
      <c r="N229" s="21"/>
      <c r="O229" s="21"/>
    </row>
    <row r="230" spans="14:15" x14ac:dyDescent="0.25">
      <c r="N230" s="21"/>
      <c r="O230" s="21"/>
    </row>
    <row r="231" spans="14:15" x14ac:dyDescent="0.25">
      <c r="N231" s="21"/>
      <c r="O231" s="21"/>
    </row>
    <row r="232" spans="14:15" x14ac:dyDescent="0.25">
      <c r="N232" s="21"/>
      <c r="O232" s="21"/>
    </row>
    <row r="233" spans="14:15" x14ac:dyDescent="0.25">
      <c r="N233" s="21"/>
      <c r="O233" s="21"/>
    </row>
    <row r="234" spans="14:15" x14ac:dyDescent="0.25">
      <c r="N234" s="21"/>
      <c r="O234" s="21"/>
    </row>
    <row r="235" spans="14:15" x14ac:dyDescent="0.25">
      <c r="N235" s="21"/>
      <c r="O235" s="21"/>
    </row>
    <row r="236" spans="14:15" x14ac:dyDescent="0.25">
      <c r="N236" s="21"/>
      <c r="O236" s="21"/>
    </row>
    <row r="237" spans="14:15" x14ac:dyDescent="0.25">
      <c r="N237" s="21"/>
      <c r="O237" s="21"/>
    </row>
    <row r="238" spans="14:15" x14ac:dyDescent="0.25">
      <c r="N238" s="21"/>
      <c r="O238" s="21"/>
    </row>
    <row r="239" spans="14:15" x14ac:dyDescent="0.25">
      <c r="N239" s="21"/>
      <c r="O239" s="21"/>
    </row>
    <row r="240" spans="14:15" x14ac:dyDescent="0.25">
      <c r="N240" s="21"/>
      <c r="O240" s="21"/>
    </row>
    <row r="241" spans="14:15" x14ac:dyDescent="0.25">
      <c r="N241" s="21"/>
      <c r="O241" s="21"/>
    </row>
    <row r="242" spans="14:15" x14ac:dyDescent="0.25">
      <c r="N242" s="21"/>
      <c r="O242" s="21"/>
    </row>
    <row r="243" spans="14:15" x14ac:dyDescent="0.25">
      <c r="N243" s="21"/>
      <c r="O243" s="21"/>
    </row>
    <row r="244" spans="14:15" x14ac:dyDescent="0.25">
      <c r="N244" s="21"/>
      <c r="O244" s="21"/>
    </row>
    <row r="245" spans="14:15" x14ac:dyDescent="0.25">
      <c r="N245" s="21"/>
      <c r="O245" s="21"/>
    </row>
    <row r="246" spans="14:15" x14ac:dyDescent="0.25">
      <c r="N246" s="21"/>
      <c r="O246" s="21"/>
    </row>
    <row r="247" spans="14:15" x14ac:dyDescent="0.25">
      <c r="N247" s="21"/>
      <c r="O247" s="21"/>
    </row>
    <row r="248" spans="14:15" x14ac:dyDescent="0.25">
      <c r="N248" s="21"/>
      <c r="O248" s="21"/>
    </row>
    <row r="249" spans="14:15" x14ac:dyDescent="0.25">
      <c r="N249" s="21"/>
      <c r="O249" s="21"/>
    </row>
    <row r="250" spans="14:15" x14ac:dyDescent="0.25">
      <c r="N250" s="21"/>
      <c r="O250" s="21"/>
    </row>
    <row r="251" spans="14:15" x14ac:dyDescent="0.25">
      <c r="N251" s="21"/>
      <c r="O251" s="21"/>
    </row>
    <row r="252" spans="14:15" x14ac:dyDescent="0.25">
      <c r="N252" s="21"/>
      <c r="O252" s="21"/>
    </row>
    <row r="253" spans="14:15" x14ac:dyDescent="0.25">
      <c r="N253" s="21"/>
      <c r="O253" s="21"/>
    </row>
    <row r="254" spans="14:15" x14ac:dyDescent="0.25">
      <c r="N254" s="21"/>
      <c r="O254" s="21"/>
    </row>
    <row r="255" spans="14:15" x14ac:dyDescent="0.25">
      <c r="N255" s="21"/>
      <c r="O255" s="21"/>
    </row>
    <row r="256" spans="14:15" x14ac:dyDescent="0.25">
      <c r="N256" s="21"/>
      <c r="O256" s="21"/>
    </row>
    <row r="257" spans="14:15" x14ac:dyDescent="0.25">
      <c r="N257" s="21"/>
      <c r="O257" s="21"/>
    </row>
    <row r="258" spans="14:15" x14ac:dyDescent="0.25">
      <c r="N258" s="21"/>
      <c r="O258" s="21"/>
    </row>
    <row r="259" spans="14:15" x14ac:dyDescent="0.25">
      <c r="N259" s="21"/>
      <c r="O259" s="21"/>
    </row>
    <row r="260" spans="14:15" x14ac:dyDescent="0.25">
      <c r="N260" s="21"/>
      <c r="O260" s="112"/>
    </row>
    <row r="261" spans="14:15" x14ac:dyDescent="0.25">
      <c r="N261" s="21"/>
      <c r="O261" s="112"/>
    </row>
    <row r="262" spans="14:15" x14ac:dyDescent="0.25">
      <c r="N262" s="21"/>
      <c r="O262" s="112"/>
    </row>
    <row r="263" spans="14:15" x14ac:dyDescent="0.25">
      <c r="N263" s="21"/>
      <c r="O263" s="112"/>
    </row>
    <row r="264" spans="14:15" x14ac:dyDescent="0.25">
      <c r="N264" s="21"/>
      <c r="O264" s="112"/>
    </row>
    <row r="265" spans="14:15" x14ac:dyDescent="0.25">
      <c r="N265" s="21"/>
      <c r="O265" s="112"/>
    </row>
    <row r="266" spans="14:15" x14ac:dyDescent="0.25">
      <c r="N266" s="21"/>
      <c r="O266" s="112"/>
    </row>
    <row r="267" spans="14:15" x14ac:dyDescent="0.25">
      <c r="N267" s="21"/>
      <c r="O267" s="112"/>
    </row>
    <row r="268" spans="14:15" x14ac:dyDescent="0.25">
      <c r="N268" s="21"/>
      <c r="O268" s="112"/>
    </row>
    <row r="269" spans="14:15" x14ac:dyDescent="0.25">
      <c r="N269" s="21"/>
      <c r="O269" s="112"/>
    </row>
    <row r="270" spans="14:15" x14ac:dyDescent="0.25">
      <c r="N270" s="21"/>
      <c r="O270" s="112"/>
    </row>
    <row r="271" spans="14:15" x14ac:dyDescent="0.25">
      <c r="N271" s="21"/>
      <c r="O271" s="112"/>
    </row>
    <row r="272" spans="14:15" x14ac:dyDescent="0.25">
      <c r="N272" s="21"/>
      <c r="O272" s="112"/>
    </row>
    <row r="273" spans="14:15" x14ac:dyDescent="0.25">
      <c r="N273" s="21"/>
      <c r="O273" s="112"/>
    </row>
    <row r="274" spans="14:15" x14ac:dyDescent="0.25">
      <c r="N274" s="21"/>
      <c r="O274" s="112"/>
    </row>
    <row r="275" spans="14:15" x14ac:dyDescent="0.25">
      <c r="N275" s="21"/>
      <c r="O275" s="112"/>
    </row>
    <row r="276" spans="14:15" x14ac:dyDescent="0.25">
      <c r="N276" s="21"/>
      <c r="O276" s="21"/>
    </row>
    <row r="277" spans="14:15" x14ac:dyDescent="0.25">
      <c r="N277" s="21"/>
      <c r="O277" s="21"/>
    </row>
    <row r="278" spans="14:15" x14ac:dyDescent="0.25">
      <c r="N278" s="21"/>
      <c r="O278" s="112"/>
    </row>
    <row r="279" spans="14:15" x14ac:dyDescent="0.25">
      <c r="N279" s="21"/>
      <c r="O279" s="21"/>
    </row>
    <row r="280" spans="14:15" x14ac:dyDescent="0.25">
      <c r="N280" s="21"/>
      <c r="O280" s="21"/>
    </row>
    <row r="281" spans="14:15" x14ac:dyDescent="0.25">
      <c r="N281" s="21"/>
      <c r="O281" s="21"/>
    </row>
    <row r="282" spans="14:15" x14ac:dyDescent="0.25">
      <c r="N282" s="21"/>
      <c r="O282" s="21"/>
    </row>
    <row r="283" spans="14:15" x14ac:dyDescent="0.25">
      <c r="N283" s="21"/>
      <c r="O283" s="21"/>
    </row>
    <row r="284" spans="14:15" x14ac:dyDescent="0.25">
      <c r="N284" s="21"/>
      <c r="O284" s="21"/>
    </row>
    <row r="285" spans="14:15" x14ac:dyDescent="0.25">
      <c r="N285" s="21"/>
      <c r="O285" s="21"/>
    </row>
    <row r="286" spans="14:15" x14ac:dyDescent="0.25">
      <c r="N286" s="21"/>
      <c r="O286" s="21"/>
    </row>
    <row r="287" spans="14:15" x14ac:dyDescent="0.25">
      <c r="N287" s="21"/>
      <c r="O287" s="21"/>
    </row>
    <row r="288" spans="14:15" x14ac:dyDescent="0.25">
      <c r="N288" s="21"/>
      <c r="O288" s="21"/>
    </row>
    <row r="289" spans="14:15" x14ac:dyDescent="0.25">
      <c r="N289" s="21"/>
      <c r="O289" s="21"/>
    </row>
    <row r="290" spans="14:15" x14ac:dyDescent="0.25">
      <c r="N290" s="21"/>
      <c r="O290" s="21"/>
    </row>
    <row r="291" spans="14:15" x14ac:dyDescent="0.25">
      <c r="N291" s="21"/>
      <c r="O291" s="21"/>
    </row>
    <row r="292" spans="14:15" x14ac:dyDescent="0.25">
      <c r="N292" s="21"/>
      <c r="O292" s="21"/>
    </row>
    <row r="293" spans="14:15" x14ac:dyDescent="0.25">
      <c r="N293" s="21"/>
      <c r="O293" s="21"/>
    </row>
    <row r="294" spans="14:15" x14ac:dyDescent="0.25">
      <c r="N294" s="21"/>
      <c r="O294" s="21"/>
    </row>
    <row r="295" spans="14:15" x14ac:dyDescent="0.25">
      <c r="N295" s="21"/>
      <c r="O295" s="21"/>
    </row>
    <row r="296" spans="14:15" x14ac:dyDescent="0.25">
      <c r="N296" s="21"/>
      <c r="O296" s="21"/>
    </row>
    <row r="297" spans="14:15" x14ac:dyDescent="0.25">
      <c r="N297" s="21"/>
      <c r="O297" s="21"/>
    </row>
    <row r="298" spans="14:15" x14ac:dyDescent="0.25">
      <c r="N298" s="21"/>
      <c r="O298" s="21"/>
    </row>
    <row r="299" spans="14:15" x14ac:dyDescent="0.25">
      <c r="N299" s="21"/>
      <c r="O299" s="21"/>
    </row>
    <row r="300" spans="14:15" x14ac:dyDescent="0.25">
      <c r="N300" s="21"/>
      <c r="O300" s="21"/>
    </row>
    <row r="301" spans="14:15" x14ac:dyDescent="0.25">
      <c r="N301" s="21"/>
      <c r="O301" s="21"/>
    </row>
    <row r="302" spans="14:15" x14ac:dyDescent="0.25">
      <c r="N302" s="21"/>
      <c r="O302" s="21"/>
    </row>
    <row r="303" spans="14:15" x14ac:dyDescent="0.25">
      <c r="N303" s="21"/>
      <c r="O303" s="21"/>
    </row>
    <row r="304" spans="14:15" x14ac:dyDescent="0.25">
      <c r="N304" s="21"/>
      <c r="O304" s="21"/>
    </row>
    <row r="305" spans="14:15" x14ac:dyDescent="0.25">
      <c r="N305" s="21"/>
      <c r="O305" s="21"/>
    </row>
    <row r="306" spans="14:15" x14ac:dyDescent="0.25">
      <c r="N306" s="21"/>
      <c r="O306" s="21"/>
    </row>
    <row r="307" spans="14:15" x14ac:dyDescent="0.25">
      <c r="N307" s="21"/>
      <c r="O307" s="21"/>
    </row>
    <row r="308" spans="14:15" x14ac:dyDescent="0.25">
      <c r="N308" s="21"/>
      <c r="O308" s="21"/>
    </row>
    <row r="309" spans="14:15" x14ac:dyDescent="0.25">
      <c r="N309" s="21"/>
      <c r="O309" s="21"/>
    </row>
    <row r="310" spans="14:15" x14ac:dyDescent="0.25">
      <c r="N310" s="21"/>
      <c r="O310" s="21"/>
    </row>
    <row r="311" spans="14:15" x14ac:dyDescent="0.25">
      <c r="N311" s="21"/>
      <c r="O311" s="21"/>
    </row>
    <row r="312" spans="14:15" x14ac:dyDescent="0.25">
      <c r="N312" s="21"/>
      <c r="O312" s="21"/>
    </row>
    <row r="313" spans="14:15" x14ac:dyDescent="0.25">
      <c r="N313" s="21"/>
      <c r="O313" s="21"/>
    </row>
    <row r="314" spans="14:15" x14ac:dyDescent="0.25">
      <c r="N314" s="21"/>
      <c r="O314" s="21"/>
    </row>
    <row r="315" spans="14:15" x14ac:dyDescent="0.25">
      <c r="N315" s="21"/>
      <c r="O315" s="21"/>
    </row>
    <row r="316" spans="14:15" x14ac:dyDescent="0.25">
      <c r="N316" s="113"/>
      <c r="O316" s="113"/>
    </row>
    <row r="317" spans="14:15" x14ac:dyDescent="0.25">
      <c r="N317" s="21"/>
      <c r="O317" s="21"/>
    </row>
    <row r="318" spans="14:15" x14ac:dyDescent="0.25">
      <c r="N318" s="21"/>
      <c r="O318" s="21"/>
    </row>
    <row r="319" spans="14:15" x14ac:dyDescent="0.25">
      <c r="N319" s="21"/>
      <c r="O319" s="21"/>
    </row>
    <row r="320" spans="14:15" x14ac:dyDescent="0.25">
      <c r="N320" s="21"/>
      <c r="O320" s="21"/>
    </row>
    <row r="321" spans="14:15" x14ac:dyDescent="0.25">
      <c r="N321" s="21"/>
      <c r="O321" s="21"/>
    </row>
    <row r="322" spans="14:15" x14ac:dyDescent="0.25">
      <c r="N322" s="113"/>
      <c r="O322" s="113"/>
    </row>
    <row r="323" spans="14:15" x14ac:dyDescent="0.25">
      <c r="N323" s="21"/>
      <c r="O323" s="21"/>
    </row>
    <row r="324" spans="14:15" x14ac:dyDescent="0.25">
      <c r="N324" s="21"/>
      <c r="O324" s="21"/>
    </row>
    <row r="325" spans="14:15" x14ac:dyDescent="0.25">
      <c r="N325" s="21"/>
      <c r="O325" s="21"/>
    </row>
    <row r="326" spans="14:15" x14ac:dyDescent="0.25">
      <c r="N326" s="21"/>
      <c r="O326" s="21"/>
    </row>
    <row r="327" spans="14:15" x14ac:dyDescent="0.25">
      <c r="N327" s="21"/>
      <c r="O327" s="21"/>
    </row>
    <row r="328" spans="14:15" x14ac:dyDescent="0.25">
      <c r="N328" s="21"/>
      <c r="O328" s="21"/>
    </row>
    <row r="329" spans="14:15" x14ac:dyDescent="0.25">
      <c r="N329" s="21"/>
      <c r="O329" s="21"/>
    </row>
    <row r="330" spans="14:15" x14ac:dyDescent="0.25">
      <c r="N330" s="21"/>
      <c r="O330" s="21"/>
    </row>
    <row r="331" spans="14:15" x14ac:dyDescent="0.25">
      <c r="N331" s="21"/>
      <c r="O331" s="21"/>
    </row>
    <row r="332" spans="14:15" x14ac:dyDescent="0.25">
      <c r="N332" s="21"/>
      <c r="O332" s="21"/>
    </row>
    <row r="333" spans="14:15" x14ac:dyDescent="0.25">
      <c r="N333" s="21"/>
      <c r="O333" s="21"/>
    </row>
    <row r="334" spans="14:15" x14ac:dyDescent="0.25">
      <c r="N334" s="21"/>
      <c r="O334" s="21"/>
    </row>
    <row r="335" spans="14:15" x14ac:dyDescent="0.25">
      <c r="N335" s="21"/>
      <c r="O335" s="21"/>
    </row>
    <row r="336" spans="14:15" x14ac:dyDescent="0.25">
      <c r="N336" s="21"/>
      <c r="O336" s="21"/>
    </row>
    <row r="337" spans="14:15" x14ac:dyDescent="0.25">
      <c r="N337" s="21"/>
      <c r="O337" s="21"/>
    </row>
    <row r="338" spans="14:15" x14ac:dyDescent="0.25">
      <c r="N338" s="21"/>
      <c r="O338" s="21"/>
    </row>
    <row r="339" spans="14:15" x14ac:dyDescent="0.25">
      <c r="N339" s="21"/>
      <c r="O339" s="21"/>
    </row>
    <row r="340" spans="14:15" x14ac:dyDescent="0.25">
      <c r="N340" s="21"/>
      <c r="O340" s="21"/>
    </row>
    <row r="341" spans="14:15" x14ac:dyDescent="0.25">
      <c r="N341" s="21"/>
      <c r="O341" s="21"/>
    </row>
    <row r="342" spans="14:15" x14ac:dyDescent="0.25">
      <c r="N342" s="21"/>
      <c r="O342" s="21"/>
    </row>
    <row r="343" spans="14:15" x14ac:dyDescent="0.25">
      <c r="N343" s="21"/>
      <c r="O343" s="21"/>
    </row>
    <row r="344" spans="14:15" x14ac:dyDescent="0.25">
      <c r="N344" s="21"/>
      <c r="O344" s="21"/>
    </row>
    <row r="345" spans="14:15" x14ac:dyDescent="0.25">
      <c r="N345" s="21"/>
      <c r="O345" s="21"/>
    </row>
    <row r="346" spans="14:15" x14ac:dyDescent="0.25">
      <c r="N346" s="21"/>
      <c r="O346" s="21"/>
    </row>
    <row r="347" spans="14:15" x14ac:dyDescent="0.25">
      <c r="N347" s="21"/>
      <c r="O347" s="21"/>
    </row>
    <row r="348" spans="14:15" x14ac:dyDescent="0.25">
      <c r="N348" s="21"/>
      <c r="O348" s="21"/>
    </row>
    <row r="349" spans="14:15" x14ac:dyDescent="0.25">
      <c r="N349" s="21"/>
      <c r="O349" s="21"/>
    </row>
    <row r="350" spans="14:15" x14ac:dyDescent="0.25">
      <c r="N350" s="21"/>
      <c r="O350" s="21"/>
    </row>
    <row r="351" spans="14:15" x14ac:dyDescent="0.25">
      <c r="N351" s="21"/>
      <c r="O351" s="21"/>
    </row>
    <row r="352" spans="14:15" x14ac:dyDescent="0.25">
      <c r="N352" s="21"/>
      <c r="O352" s="21"/>
    </row>
    <row r="353" spans="14:15" x14ac:dyDescent="0.25">
      <c r="N353" s="21"/>
      <c r="O353" s="21"/>
    </row>
    <row r="354" spans="14:15" x14ac:dyDescent="0.25">
      <c r="N354" s="21"/>
      <c r="O354" s="21"/>
    </row>
    <row r="355" spans="14:15" x14ac:dyDescent="0.25">
      <c r="N355" s="21"/>
      <c r="O355" s="21"/>
    </row>
    <row r="356" spans="14:15" x14ac:dyDescent="0.25">
      <c r="N356" s="21"/>
      <c r="O356" s="21"/>
    </row>
    <row r="357" spans="14:15" x14ac:dyDescent="0.25">
      <c r="N357" s="21"/>
      <c r="O357" s="21"/>
    </row>
    <row r="358" spans="14:15" x14ac:dyDescent="0.25">
      <c r="N358" s="21"/>
      <c r="O358" s="21"/>
    </row>
    <row r="359" spans="14:15" x14ac:dyDescent="0.25">
      <c r="N359" s="21"/>
      <c r="O359" s="21"/>
    </row>
    <row r="360" spans="14:15" x14ac:dyDescent="0.25">
      <c r="N360" s="21"/>
      <c r="O360" s="21"/>
    </row>
    <row r="361" spans="14:15" x14ac:dyDescent="0.25">
      <c r="N361" s="21"/>
      <c r="O361" s="21"/>
    </row>
    <row r="362" spans="14:15" x14ac:dyDescent="0.25">
      <c r="N362" s="21"/>
      <c r="O362" s="21"/>
    </row>
    <row r="363" spans="14:15" x14ac:dyDescent="0.25">
      <c r="N363" s="21"/>
      <c r="O363" s="21"/>
    </row>
    <row r="364" spans="14:15" x14ac:dyDescent="0.25">
      <c r="N364" s="21"/>
      <c r="O364" s="21"/>
    </row>
    <row r="365" spans="14:15" x14ac:dyDescent="0.25">
      <c r="N365" s="21"/>
      <c r="O365" s="21"/>
    </row>
    <row r="366" spans="14:15" x14ac:dyDescent="0.25">
      <c r="N366" s="21"/>
      <c r="O366" s="21"/>
    </row>
    <row r="367" spans="14:15" x14ac:dyDescent="0.25">
      <c r="N367" s="21"/>
      <c r="O367" s="21"/>
    </row>
    <row r="368" spans="14:15" x14ac:dyDescent="0.25">
      <c r="N368" s="21"/>
      <c r="O368" s="21"/>
    </row>
    <row r="369" spans="14:15" x14ac:dyDescent="0.25">
      <c r="N369" s="21"/>
      <c r="O369" s="21"/>
    </row>
    <row r="370" spans="14:15" x14ac:dyDescent="0.25">
      <c r="N370" s="21"/>
      <c r="O370" s="21"/>
    </row>
    <row r="371" spans="14:15" x14ac:dyDescent="0.25">
      <c r="N371" s="21"/>
      <c r="O371" s="21"/>
    </row>
    <row r="372" spans="14:15" x14ac:dyDescent="0.25">
      <c r="N372" s="21"/>
      <c r="O372" s="21"/>
    </row>
    <row r="373" spans="14:15" x14ac:dyDescent="0.25">
      <c r="N373" s="21"/>
      <c r="O373" s="21"/>
    </row>
    <row r="374" spans="14:15" x14ac:dyDescent="0.25">
      <c r="N374" s="21"/>
      <c r="O374" s="21"/>
    </row>
    <row r="375" spans="14:15" x14ac:dyDescent="0.25">
      <c r="N375" s="21"/>
      <c r="O375" s="21"/>
    </row>
    <row r="376" spans="14:15" x14ac:dyDescent="0.25">
      <c r="N376" s="21"/>
      <c r="O376" s="21"/>
    </row>
    <row r="377" spans="14:15" x14ac:dyDescent="0.25">
      <c r="N377" s="21"/>
      <c r="O377" s="21"/>
    </row>
    <row r="378" spans="14:15" x14ac:dyDescent="0.25">
      <c r="N378" s="21"/>
      <c r="O378" s="21"/>
    </row>
    <row r="379" spans="14:15" x14ac:dyDescent="0.25">
      <c r="N379" s="21"/>
      <c r="O379" s="21"/>
    </row>
    <row r="380" spans="14:15" x14ac:dyDescent="0.25">
      <c r="N380" s="21"/>
      <c r="O380" s="21"/>
    </row>
    <row r="381" spans="14:15" x14ac:dyDescent="0.25">
      <c r="N381" s="21"/>
      <c r="O381" s="21"/>
    </row>
    <row r="382" spans="14:15" x14ac:dyDescent="0.25">
      <c r="N382" s="21"/>
      <c r="O382" s="21"/>
    </row>
    <row r="383" spans="14:15" x14ac:dyDescent="0.25">
      <c r="N383" s="21"/>
      <c r="O383" s="21"/>
    </row>
    <row r="384" spans="14:15" x14ac:dyDescent="0.25">
      <c r="N384" s="21"/>
      <c r="O384" s="21"/>
    </row>
    <row r="385" spans="14:15" x14ac:dyDescent="0.25">
      <c r="N385" s="21"/>
      <c r="O385" s="21"/>
    </row>
    <row r="386" spans="14:15" x14ac:dyDescent="0.25">
      <c r="N386" s="21"/>
      <c r="O386" s="21"/>
    </row>
    <row r="387" spans="14:15" x14ac:dyDescent="0.25">
      <c r="N387" s="21"/>
      <c r="O387" s="21"/>
    </row>
    <row r="388" spans="14:15" x14ac:dyDescent="0.25">
      <c r="N388" s="21"/>
      <c r="O388" s="21"/>
    </row>
    <row r="389" spans="14:15" x14ac:dyDescent="0.25">
      <c r="N389" s="21"/>
      <c r="O389" s="21"/>
    </row>
    <row r="390" spans="14:15" x14ac:dyDescent="0.25">
      <c r="N390" s="21"/>
      <c r="O390" s="21"/>
    </row>
    <row r="391" spans="14:15" x14ac:dyDescent="0.25">
      <c r="N391" s="21"/>
      <c r="O391" s="21"/>
    </row>
    <row r="392" spans="14:15" x14ac:dyDescent="0.25">
      <c r="N392" s="21"/>
      <c r="O392" s="21"/>
    </row>
    <row r="393" spans="14:15" x14ac:dyDescent="0.25">
      <c r="N393" s="21"/>
      <c r="O393" s="21"/>
    </row>
    <row r="394" spans="14:15" x14ac:dyDescent="0.25">
      <c r="N394" s="112"/>
      <c r="O394" s="112"/>
    </row>
    <row r="395" spans="14:15" x14ac:dyDescent="0.25">
      <c r="N395" s="112"/>
      <c r="O395" s="112"/>
    </row>
    <row r="396" spans="14:15" x14ac:dyDescent="0.25">
      <c r="N396" s="112"/>
      <c r="O396" s="112"/>
    </row>
    <row r="397" spans="14:15" x14ac:dyDescent="0.25">
      <c r="N397" s="112"/>
      <c r="O397" s="112"/>
    </row>
    <row r="398" spans="14:15" x14ac:dyDescent="0.25">
      <c r="N398" s="21"/>
      <c r="O398" s="21"/>
    </row>
    <row r="399" spans="14:15" x14ac:dyDescent="0.25">
      <c r="N399" s="21"/>
      <c r="O399" s="21"/>
    </row>
    <row r="400" spans="14:15" x14ac:dyDescent="0.25">
      <c r="N400" s="21"/>
      <c r="O400" s="21"/>
    </row>
    <row r="401" spans="14:15" x14ac:dyDescent="0.25">
      <c r="N401" s="21"/>
      <c r="O401" s="21"/>
    </row>
    <row r="402" spans="14:15" x14ac:dyDescent="0.25">
      <c r="N402" s="21"/>
      <c r="O402" s="21"/>
    </row>
    <row r="403" spans="14:15" x14ac:dyDescent="0.25">
      <c r="N403" s="21"/>
      <c r="O403" s="21"/>
    </row>
    <row r="404" spans="14:15" x14ac:dyDescent="0.25">
      <c r="N404" s="21"/>
      <c r="O404" s="21"/>
    </row>
    <row r="405" spans="14:15" x14ac:dyDescent="0.25">
      <c r="N405" s="21"/>
      <c r="O405" s="21"/>
    </row>
    <row r="406" spans="14:15" x14ac:dyDescent="0.25">
      <c r="N406" s="21"/>
      <c r="O406" s="21"/>
    </row>
    <row r="407" spans="14:15" x14ac:dyDescent="0.25">
      <c r="N407" s="21"/>
      <c r="O407" s="21"/>
    </row>
    <row r="408" spans="14:15" x14ac:dyDescent="0.25">
      <c r="N408" s="112"/>
      <c r="O408" s="112"/>
    </row>
    <row r="409" spans="14:15" x14ac:dyDescent="0.25">
      <c r="N409" s="21"/>
      <c r="O409" s="21"/>
    </row>
    <row r="410" spans="14:15" x14ac:dyDescent="0.25">
      <c r="N410" s="21"/>
      <c r="O410" s="21"/>
    </row>
    <row r="411" spans="14:15" x14ac:dyDescent="0.25">
      <c r="N411" s="21"/>
      <c r="O411" s="21"/>
    </row>
    <row r="412" spans="14:15" x14ac:dyDescent="0.25">
      <c r="N412" s="21"/>
      <c r="O412" s="21"/>
    </row>
    <row r="413" spans="14:15" x14ac:dyDescent="0.25">
      <c r="N413" s="21"/>
      <c r="O413" s="21"/>
    </row>
    <row r="414" spans="14:15" x14ac:dyDescent="0.25">
      <c r="N414" s="21"/>
      <c r="O414" s="21"/>
    </row>
    <row r="415" spans="14:15" x14ac:dyDescent="0.25">
      <c r="N415" s="21"/>
      <c r="O415" s="21"/>
    </row>
    <row r="416" spans="14:15" x14ac:dyDescent="0.25">
      <c r="N416" s="21"/>
      <c r="O416" s="21"/>
    </row>
    <row r="417" spans="14:15" x14ac:dyDescent="0.25">
      <c r="N417" s="21"/>
      <c r="O417" s="21"/>
    </row>
    <row r="418" spans="14:15" x14ac:dyDescent="0.25">
      <c r="N418" s="21"/>
      <c r="O418" s="21"/>
    </row>
    <row r="419" spans="14:15" x14ac:dyDescent="0.25">
      <c r="N419" s="21"/>
      <c r="O419" s="21"/>
    </row>
    <row r="420" spans="14:15" x14ac:dyDescent="0.25">
      <c r="N420" s="21"/>
      <c r="O420" s="21"/>
    </row>
    <row r="421" spans="14:15" x14ac:dyDescent="0.25">
      <c r="N421" s="21"/>
      <c r="O421" s="21"/>
    </row>
    <row r="422" spans="14:15" x14ac:dyDescent="0.25">
      <c r="N422" s="21"/>
      <c r="O422" s="21"/>
    </row>
    <row r="423" spans="14:15" x14ac:dyDescent="0.25">
      <c r="N423" s="21"/>
      <c r="O423" s="21"/>
    </row>
    <row r="424" spans="14:15" x14ac:dyDescent="0.25">
      <c r="N424" s="21"/>
      <c r="O424" s="21"/>
    </row>
    <row r="425" spans="14:15" x14ac:dyDescent="0.25">
      <c r="N425" s="21"/>
      <c r="O425" s="21"/>
    </row>
    <row r="426" spans="14:15" x14ac:dyDescent="0.25">
      <c r="N426" s="21"/>
      <c r="O426" s="21"/>
    </row>
    <row r="427" spans="14:15" x14ac:dyDescent="0.25">
      <c r="N427" s="21"/>
      <c r="O427" s="21"/>
    </row>
    <row r="428" spans="14:15" x14ac:dyDescent="0.25">
      <c r="N428" s="21"/>
      <c r="O428" s="21"/>
    </row>
    <row r="429" spans="14:15" x14ac:dyDescent="0.25">
      <c r="N429" s="21"/>
      <c r="O429" s="21"/>
    </row>
    <row r="430" spans="14:15" x14ac:dyDescent="0.25">
      <c r="N430" s="21"/>
      <c r="O430" s="21"/>
    </row>
    <row r="431" spans="14:15" x14ac:dyDescent="0.25">
      <c r="N431" s="21"/>
      <c r="O431" s="21"/>
    </row>
    <row r="432" spans="14:15" x14ac:dyDescent="0.25">
      <c r="N432" s="21"/>
      <c r="O432" s="21"/>
    </row>
    <row r="433" spans="14:15" x14ac:dyDescent="0.25">
      <c r="N433" s="21"/>
      <c r="O433" s="21"/>
    </row>
    <row r="434" spans="14:15" x14ac:dyDescent="0.25">
      <c r="N434" s="21"/>
      <c r="O434" s="21"/>
    </row>
    <row r="435" spans="14:15" x14ac:dyDescent="0.25">
      <c r="N435" s="21"/>
      <c r="O435" s="21"/>
    </row>
    <row r="436" spans="14:15" x14ac:dyDescent="0.25">
      <c r="N436" s="21"/>
      <c r="O436" s="21"/>
    </row>
    <row r="437" spans="14:15" x14ac:dyDescent="0.25">
      <c r="N437" s="21"/>
      <c r="O437" s="21"/>
    </row>
    <row r="438" spans="14:15" x14ac:dyDescent="0.25">
      <c r="N438" s="21"/>
      <c r="O438" s="21"/>
    </row>
    <row r="439" spans="14:15" x14ac:dyDescent="0.25">
      <c r="N439" s="21"/>
      <c r="O439" s="21"/>
    </row>
    <row r="440" spans="14:15" x14ac:dyDescent="0.25">
      <c r="N440" s="21"/>
      <c r="O440" s="21"/>
    </row>
    <row r="441" spans="14:15" x14ac:dyDescent="0.25">
      <c r="N441" s="21"/>
      <c r="O441" s="21"/>
    </row>
    <row r="442" spans="14:15" x14ac:dyDescent="0.25">
      <c r="N442" s="21"/>
      <c r="O442" s="21"/>
    </row>
    <row r="443" spans="14:15" x14ac:dyDescent="0.25">
      <c r="N443" s="21"/>
      <c r="O443" s="21"/>
    </row>
    <row r="444" spans="14:15" x14ac:dyDescent="0.25">
      <c r="N444" s="21"/>
      <c r="O444" s="21"/>
    </row>
    <row r="445" spans="14:15" x14ac:dyDescent="0.25">
      <c r="N445" s="21"/>
      <c r="O445" s="21"/>
    </row>
    <row r="446" spans="14:15" x14ac:dyDescent="0.25">
      <c r="N446" s="21"/>
      <c r="O446" s="21"/>
    </row>
    <row r="447" spans="14:15" x14ac:dyDescent="0.25">
      <c r="N447" s="21"/>
      <c r="O447" s="21"/>
    </row>
    <row r="448" spans="14:15" x14ac:dyDescent="0.25">
      <c r="N448" s="21"/>
      <c r="O448" s="21"/>
    </row>
    <row r="449" spans="14:15" x14ac:dyDescent="0.25">
      <c r="N449" s="21"/>
      <c r="O449" s="21"/>
    </row>
    <row r="450" spans="14:15" x14ac:dyDescent="0.25">
      <c r="N450" s="21"/>
      <c r="O450" s="21"/>
    </row>
    <row r="451" spans="14:15" x14ac:dyDescent="0.25">
      <c r="N451" s="21"/>
      <c r="O451" s="21"/>
    </row>
    <row r="452" spans="14:15" x14ac:dyDescent="0.25">
      <c r="N452" s="21"/>
      <c r="O452" s="21"/>
    </row>
    <row r="453" spans="14:15" x14ac:dyDescent="0.25">
      <c r="N453" s="21"/>
      <c r="O453" s="21"/>
    </row>
    <row r="454" spans="14:15" x14ac:dyDescent="0.25">
      <c r="N454" s="21"/>
      <c r="O454" s="21"/>
    </row>
    <row r="455" spans="14:15" x14ac:dyDescent="0.25">
      <c r="N455" s="21"/>
      <c r="O455" s="21"/>
    </row>
    <row r="456" spans="14:15" x14ac:dyDescent="0.25">
      <c r="N456" s="21"/>
      <c r="O456" s="21"/>
    </row>
    <row r="457" spans="14:15" x14ac:dyDescent="0.25">
      <c r="N457" s="21"/>
      <c r="O457" s="21"/>
    </row>
    <row r="458" spans="14:15" x14ac:dyDescent="0.25">
      <c r="N458" s="21"/>
      <c r="O458" s="21"/>
    </row>
    <row r="459" spans="14:15" x14ac:dyDescent="0.25">
      <c r="N459" s="21"/>
      <c r="O459" s="21"/>
    </row>
    <row r="460" spans="14:15" x14ac:dyDescent="0.25">
      <c r="N460" s="21"/>
      <c r="O460" s="21"/>
    </row>
    <row r="461" spans="14:15" x14ac:dyDescent="0.25">
      <c r="N461" s="21"/>
      <c r="O461" s="21"/>
    </row>
    <row r="462" spans="14:15" x14ac:dyDescent="0.25">
      <c r="N462" s="21"/>
      <c r="O462" s="21"/>
    </row>
    <row r="463" spans="14:15" x14ac:dyDescent="0.25">
      <c r="N463" s="21"/>
      <c r="O463" s="21"/>
    </row>
    <row r="464" spans="14:15" x14ac:dyDescent="0.25">
      <c r="N464" s="21"/>
      <c r="O464" s="21"/>
    </row>
    <row r="465" spans="14:15" x14ac:dyDescent="0.25">
      <c r="N465" s="21"/>
      <c r="O465" s="21"/>
    </row>
    <row r="466" spans="14:15" x14ac:dyDescent="0.25">
      <c r="N466" s="21"/>
      <c r="O466" s="21"/>
    </row>
    <row r="467" spans="14:15" x14ac:dyDescent="0.25">
      <c r="N467" s="21"/>
      <c r="O467" s="21"/>
    </row>
    <row r="468" spans="14:15" x14ac:dyDescent="0.25">
      <c r="N468" s="21"/>
      <c r="O468" s="21"/>
    </row>
    <row r="469" spans="14:15" x14ac:dyDescent="0.25">
      <c r="N469" s="21"/>
      <c r="O469" s="21"/>
    </row>
    <row r="470" spans="14:15" x14ac:dyDescent="0.25">
      <c r="N470" s="21"/>
      <c r="O470" s="21"/>
    </row>
    <row r="471" spans="14:15" x14ac:dyDescent="0.25">
      <c r="N471" s="21"/>
      <c r="O471" s="21"/>
    </row>
    <row r="472" spans="14:15" x14ac:dyDescent="0.25">
      <c r="N472" s="21"/>
      <c r="O472" s="21"/>
    </row>
    <row r="473" spans="14:15" x14ac:dyDescent="0.25">
      <c r="N473" s="21"/>
      <c r="O473" s="21"/>
    </row>
    <row r="474" spans="14:15" x14ac:dyDescent="0.25">
      <c r="N474" s="21"/>
      <c r="O474" s="21"/>
    </row>
    <row r="475" spans="14:15" x14ac:dyDescent="0.25">
      <c r="N475" s="21"/>
      <c r="O475" s="21"/>
    </row>
    <row r="476" spans="14:15" x14ac:dyDescent="0.25">
      <c r="N476" s="21"/>
      <c r="O476" s="21"/>
    </row>
    <row r="477" spans="14:15" x14ac:dyDescent="0.25">
      <c r="N477" s="21"/>
      <c r="O477" s="21"/>
    </row>
    <row r="478" spans="14:15" x14ac:dyDescent="0.25">
      <c r="N478" s="21"/>
      <c r="O478" s="21"/>
    </row>
    <row r="479" spans="14:15" x14ac:dyDescent="0.25">
      <c r="N479" s="21"/>
      <c r="O479" s="21"/>
    </row>
    <row r="480" spans="14:15" x14ac:dyDescent="0.25">
      <c r="N480" s="21"/>
      <c r="O480" s="21"/>
    </row>
    <row r="481" spans="14:15" x14ac:dyDescent="0.25">
      <c r="N481" s="21"/>
      <c r="O481" s="21"/>
    </row>
    <row r="482" spans="14:15" x14ac:dyDescent="0.25">
      <c r="N482" s="21"/>
      <c r="O482" s="21"/>
    </row>
    <row r="483" spans="14:15" x14ac:dyDescent="0.25">
      <c r="N483" s="112"/>
      <c r="O483" s="112"/>
    </row>
    <row r="484" spans="14:15" x14ac:dyDescent="0.25">
      <c r="N484" s="113"/>
      <c r="O484" s="113"/>
    </row>
    <row r="485" spans="14:15" x14ac:dyDescent="0.25">
      <c r="N485" s="21"/>
      <c r="O485" s="21"/>
    </row>
    <row r="486" spans="14:15" x14ac:dyDescent="0.25">
      <c r="N486" s="21"/>
      <c r="O486" s="21"/>
    </row>
    <row r="487" spans="14:15" x14ac:dyDescent="0.25">
      <c r="N487" s="21"/>
      <c r="O487" s="21"/>
    </row>
    <row r="488" spans="14:15" x14ac:dyDescent="0.25">
      <c r="N488" s="21"/>
      <c r="O488" s="21"/>
    </row>
    <row r="489" spans="14:15" x14ac:dyDescent="0.25">
      <c r="N489" s="21"/>
      <c r="O489" s="21"/>
    </row>
    <row r="490" spans="14:15" x14ac:dyDescent="0.25">
      <c r="N490" s="21"/>
      <c r="O490" s="21"/>
    </row>
    <row r="491" spans="14:15" x14ac:dyDescent="0.25">
      <c r="N491" s="21"/>
      <c r="O491" s="21"/>
    </row>
    <row r="492" spans="14:15" x14ac:dyDescent="0.25">
      <c r="N492" s="21"/>
      <c r="O492" s="21"/>
    </row>
    <row r="493" spans="14:15" x14ac:dyDescent="0.25">
      <c r="N493" s="21"/>
      <c r="O493" s="21"/>
    </row>
    <row r="494" spans="14:15" x14ac:dyDescent="0.25">
      <c r="N494" s="21"/>
      <c r="O494" s="21"/>
    </row>
    <row r="495" spans="14:15" x14ac:dyDescent="0.25">
      <c r="N495" s="21"/>
      <c r="O495" s="21"/>
    </row>
    <row r="496" spans="14:15" x14ac:dyDescent="0.25">
      <c r="N496" s="21"/>
      <c r="O496" s="21"/>
    </row>
    <row r="497" spans="14:15" x14ac:dyDescent="0.25">
      <c r="N497" s="21"/>
      <c r="O497" s="21"/>
    </row>
    <row r="498" spans="14:15" x14ac:dyDescent="0.25">
      <c r="N498" s="21"/>
      <c r="O498" s="21"/>
    </row>
    <row r="499" spans="14:15" x14ac:dyDescent="0.25">
      <c r="N499" s="112"/>
      <c r="O499" s="112"/>
    </row>
    <row r="500" spans="14:15" x14ac:dyDescent="0.25">
      <c r="N500" s="112"/>
      <c r="O500" s="112"/>
    </row>
    <row r="501" spans="14:15" x14ac:dyDescent="0.25">
      <c r="N501" s="21"/>
      <c r="O501" s="21"/>
    </row>
    <row r="502" spans="14:15" x14ac:dyDescent="0.25">
      <c r="N502" s="21"/>
      <c r="O502" s="21"/>
    </row>
    <row r="503" spans="14:15" x14ac:dyDescent="0.25">
      <c r="N503" s="21"/>
      <c r="O503" s="21"/>
    </row>
    <row r="504" spans="14:15" x14ac:dyDescent="0.25">
      <c r="N504" s="21"/>
      <c r="O504" s="21"/>
    </row>
    <row r="505" spans="14:15" x14ac:dyDescent="0.25">
      <c r="N505" s="21"/>
      <c r="O505" s="21"/>
    </row>
    <row r="506" spans="14:15" x14ac:dyDescent="0.25">
      <c r="N506" s="21"/>
      <c r="O506" s="21"/>
    </row>
    <row r="507" spans="14:15" x14ac:dyDescent="0.25">
      <c r="N507" s="21"/>
      <c r="O507" s="21"/>
    </row>
    <row r="508" spans="14:15" x14ac:dyDescent="0.25">
      <c r="N508" s="21"/>
      <c r="O508" s="21"/>
    </row>
    <row r="509" spans="14:15" x14ac:dyDescent="0.25">
      <c r="N509" s="21"/>
      <c r="O509" s="21"/>
    </row>
    <row r="510" spans="14:15" x14ac:dyDescent="0.25">
      <c r="N510" s="21"/>
      <c r="O510" s="21"/>
    </row>
    <row r="511" spans="14:15" x14ac:dyDescent="0.25">
      <c r="N511" s="21"/>
      <c r="O511" s="21"/>
    </row>
    <row r="512" spans="14:15" x14ac:dyDescent="0.25">
      <c r="N512" s="21"/>
      <c r="O512" s="21"/>
    </row>
    <row r="513" spans="14:15" x14ac:dyDescent="0.25">
      <c r="N513" s="21"/>
      <c r="O513" s="21"/>
    </row>
    <row r="514" spans="14:15" x14ac:dyDescent="0.25">
      <c r="N514" s="21"/>
      <c r="O514" s="21"/>
    </row>
    <row r="515" spans="14:15" x14ac:dyDescent="0.25">
      <c r="N515" s="21"/>
      <c r="O515" s="21"/>
    </row>
    <row r="516" spans="14:15" x14ac:dyDescent="0.25">
      <c r="N516" s="21"/>
      <c r="O516" s="21"/>
    </row>
    <row r="517" spans="14:15" x14ac:dyDescent="0.25">
      <c r="N517" s="21"/>
      <c r="O517" s="21"/>
    </row>
    <row r="518" spans="14:15" x14ac:dyDescent="0.25">
      <c r="N518" s="21"/>
      <c r="O518" s="21"/>
    </row>
    <row r="519" spans="14:15" x14ac:dyDescent="0.25">
      <c r="N519" s="21"/>
      <c r="O519" s="21"/>
    </row>
    <row r="520" spans="14:15" x14ac:dyDescent="0.25">
      <c r="N520" s="21"/>
      <c r="O520" s="21"/>
    </row>
    <row r="521" spans="14:15" x14ac:dyDescent="0.25">
      <c r="N521" s="113"/>
      <c r="O521" s="113"/>
    </row>
    <row r="522" spans="14:15" x14ac:dyDescent="0.25">
      <c r="N522" s="21"/>
      <c r="O522" s="21"/>
    </row>
    <row r="523" spans="14:15" x14ac:dyDescent="0.25">
      <c r="N523" s="21"/>
      <c r="O523" s="21"/>
    </row>
    <row r="524" spans="14:15" x14ac:dyDescent="0.25">
      <c r="N524" s="21"/>
      <c r="O524" s="21"/>
    </row>
    <row r="525" spans="14:15" x14ac:dyDescent="0.25">
      <c r="N525" s="21"/>
      <c r="O525" s="21"/>
    </row>
    <row r="526" spans="14:15" x14ac:dyDescent="0.25">
      <c r="N526" s="21"/>
      <c r="O526" s="21"/>
    </row>
    <row r="527" spans="14:15" x14ac:dyDescent="0.25">
      <c r="N527" s="21"/>
      <c r="O527" s="21"/>
    </row>
    <row r="528" spans="14:15" x14ac:dyDescent="0.25">
      <c r="N528" s="21"/>
      <c r="O528" s="21"/>
    </row>
    <row r="529" spans="14:15" x14ac:dyDescent="0.25">
      <c r="N529" s="21"/>
      <c r="O529" s="21"/>
    </row>
    <row r="530" spans="14:15" x14ac:dyDescent="0.25">
      <c r="N530" s="21"/>
      <c r="O530" s="21"/>
    </row>
    <row r="531" spans="14:15" x14ac:dyDescent="0.25">
      <c r="N531" s="112"/>
      <c r="O531" s="112"/>
    </row>
    <row r="532" spans="14:15" x14ac:dyDescent="0.25">
      <c r="N532" s="21"/>
      <c r="O532" s="21"/>
    </row>
    <row r="533" spans="14:15" x14ac:dyDescent="0.25">
      <c r="N533" s="112"/>
      <c r="O533" s="112"/>
    </row>
    <row r="534" spans="14:15" x14ac:dyDescent="0.25">
      <c r="N534" s="21"/>
      <c r="O534" s="21"/>
    </row>
    <row r="535" spans="14:15" x14ac:dyDescent="0.25">
      <c r="N535" s="112"/>
      <c r="O535" s="112"/>
    </row>
    <row r="536" spans="14:15" x14ac:dyDescent="0.25">
      <c r="N536" s="21"/>
      <c r="O536" s="21"/>
    </row>
    <row r="537" spans="14:15" x14ac:dyDescent="0.25">
      <c r="N537" s="112"/>
      <c r="O537" s="112"/>
    </row>
    <row r="538" spans="14:15" x14ac:dyDescent="0.25">
      <c r="N538" s="21"/>
      <c r="O538" s="21"/>
    </row>
    <row r="539" spans="14:15" x14ac:dyDescent="0.25">
      <c r="N539" s="21"/>
      <c r="O539" s="21"/>
    </row>
    <row r="540" spans="14:15" x14ac:dyDescent="0.25">
      <c r="N540" s="21"/>
      <c r="O540" s="21"/>
    </row>
    <row r="541" spans="14:15" x14ac:dyDescent="0.25">
      <c r="N541" s="21"/>
      <c r="O541" s="21"/>
    </row>
    <row r="542" spans="14:15" x14ac:dyDescent="0.25">
      <c r="N542" s="21"/>
      <c r="O542" s="21"/>
    </row>
    <row r="543" spans="14:15" x14ac:dyDescent="0.25">
      <c r="N543" s="21"/>
      <c r="O543" s="21"/>
    </row>
    <row r="544" spans="14:15" x14ac:dyDescent="0.25">
      <c r="N544" s="21"/>
      <c r="O544" s="21"/>
    </row>
    <row r="545" spans="14:15" x14ac:dyDescent="0.25">
      <c r="N545" s="21"/>
      <c r="O545" s="21"/>
    </row>
    <row r="546" spans="14:15" x14ac:dyDescent="0.25">
      <c r="N546" s="21"/>
      <c r="O546" s="21"/>
    </row>
    <row r="547" spans="14:15" x14ac:dyDescent="0.25">
      <c r="N547" s="21"/>
      <c r="O547" s="21"/>
    </row>
    <row r="548" spans="14:15" x14ac:dyDescent="0.25">
      <c r="N548" s="21"/>
      <c r="O548" s="21"/>
    </row>
    <row r="549" spans="14:15" x14ac:dyDescent="0.25">
      <c r="N549" s="21"/>
      <c r="O549" s="21"/>
    </row>
    <row r="550" spans="14:15" x14ac:dyDescent="0.25">
      <c r="N550" s="21"/>
      <c r="O550" s="21"/>
    </row>
    <row r="551" spans="14:15" x14ac:dyDescent="0.25">
      <c r="N551" s="21"/>
      <c r="O551" s="21"/>
    </row>
    <row r="552" spans="14:15" x14ac:dyDescent="0.25">
      <c r="N552" s="21"/>
      <c r="O552" s="21"/>
    </row>
    <row r="553" spans="14:15" x14ac:dyDescent="0.25">
      <c r="N553" s="21"/>
      <c r="O553" s="21"/>
    </row>
    <row r="554" spans="14:15" x14ac:dyDescent="0.25">
      <c r="N554" s="21"/>
      <c r="O554" s="21"/>
    </row>
    <row r="555" spans="14:15" x14ac:dyDescent="0.25">
      <c r="N555" s="21"/>
      <c r="O555" s="21"/>
    </row>
    <row r="556" spans="14:15" x14ac:dyDescent="0.25">
      <c r="N556" s="21"/>
      <c r="O556" s="21"/>
    </row>
    <row r="557" spans="14:15" x14ac:dyDescent="0.25">
      <c r="N557" s="21"/>
      <c r="O557" s="21"/>
    </row>
    <row r="558" spans="14:15" x14ac:dyDescent="0.25">
      <c r="N558" s="21"/>
      <c r="O558" s="21"/>
    </row>
    <row r="559" spans="14:15" x14ac:dyDescent="0.25">
      <c r="N559" s="21"/>
      <c r="O559" s="21"/>
    </row>
    <row r="560" spans="14:15" x14ac:dyDescent="0.25">
      <c r="N560" s="21"/>
      <c r="O560" s="21"/>
    </row>
    <row r="562" spans="14:15" x14ac:dyDescent="0.25">
      <c r="N562" s="21"/>
      <c r="O562" s="21"/>
    </row>
    <row r="563" spans="14:15" x14ac:dyDescent="0.25">
      <c r="N563" s="21"/>
      <c r="O563" s="21"/>
    </row>
    <row r="564" spans="14:15" x14ac:dyDescent="0.25">
      <c r="N564" s="21"/>
      <c r="O564" s="21"/>
    </row>
    <row r="565" spans="14:15" x14ac:dyDescent="0.25">
      <c r="N565" s="21"/>
      <c r="O565" s="21"/>
    </row>
    <row r="566" spans="14:15" x14ac:dyDescent="0.25">
      <c r="N566" s="21"/>
      <c r="O566" s="21"/>
    </row>
    <row r="567" spans="14:15" x14ac:dyDescent="0.25">
      <c r="N567" s="21"/>
      <c r="O567" s="21"/>
    </row>
    <row r="568" spans="14:15" x14ac:dyDescent="0.25">
      <c r="N568" s="21"/>
      <c r="O568" s="21"/>
    </row>
    <row r="569" spans="14:15" x14ac:dyDescent="0.25">
      <c r="N569" s="21"/>
      <c r="O569" s="21"/>
    </row>
    <row r="570" spans="14:15" x14ac:dyDescent="0.25">
      <c r="N570" s="21"/>
      <c r="O570" s="21"/>
    </row>
    <row r="571" spans="14:15" x14ac:dyDescent="0.25">
      <c r="N571" s="21"/>
      <c r="O571" s="21"/>
    </row>
    <row r="572" spans="14:15" x14ac:dyDescent="0.25">
      <c r="N572" s="21"/>
      <c r="O572" s="21"/>
    </row>
    <row r="573" spans="14:15" x14ac:dyDescent="0.25">
      <c r="N573" s="21"/>
      <c r="O573" s="21"/>
    </row>
    <row r="574" spans="14:15" x14ac:dyDescent="0.25">
      <c r="N574" s="21"/>
      <c r="O574" s="21"/>
    </row>
    <row r="575" spans="14:15" x14ac:dyDescent="0.25">
      <c r="N575" s="21"/>
      <c r="O575" s="21"/>
    </row>
    <row r="576" spans="14:15" x14ac:dyDescent="0.25">
      <c r="N576" s="21"/>
      <c r="O576" s="21"/>
    </row>
    <row r="577" spans="14:15" x14ac:dyDescent="0.25">
      <c r="N577" s="21"/>
      <c r="O577" s="21"/>
    </row>
    <row r="578" spans="14:15" x14ac:dyDescent="0.25">
      <c r="N578" s="21"/>
      <c r="O578" s="21"/>
    </row>
    <row r="579" spans="14:15" x14ac:dyDescent="0.25">
      <c r="N579" s="21"/>
      <c r="O579" s="21"/>
    </row>
    <row r="580" spans="14:15" x14ac:dyDescent="0.25">
      <c r="N580" s="21"/>
      <c r="O580" s="21"/>
    </row>
    <row r="581" spans="14:15" x14ac:dyDescent="0.25">
      <c r="N581" s="21"/>
      <c r="O581" s="21"/>
    </row>
    <row r="582" spans="14:15" x14ac:dyDescent="0.25">
      <c r="N582" s="21"/>
      <c r="O582" s="21"/>
    </row>
    <row r="583" spans="14:15" x14ac:dyDescent="0.25">
      <c r="N583" s="21"/>
      <c r="O583" s="21"/>
    </row>
    <row r="584" spans="14:15" x14ac:dyDescent="0.25">
      <c r="N584" s="113"/>
      <c r="O584" s="113"/>
    </row>
    <row r="585" spans="14:15" x14ac:dyDescent="0.25">
      <c r="N585" s="113"/>
      <c r="O585" s="113"/>
    </row>
    <row r="586" spans="14:15" x14ac:dyDescent="0.25">
      <c r="N586" s="113"/>
      <c r="O586" s="113"/>
    </row>
    <row r="587" spans="14:15" x14ac:dyDescent="0.25">
      <c r="N587" s="112"/>
      <c r="O587" s="112"/>
    </row>
    <row r="588" spans="14:15" x14ac:dyDescent="0.25">
      <c r="N588" s="112"/>
      <c r="O588" s="112"/>
    </row>
    <row r="589" spans="14:15" x14ac:dyDescent="0.25">
      <c r="N589" s="21"/>
      <c r="O589" s="21"/>
    </row>
    <row r="590" spans="14:15" x14ac:dyDescent="0.25">
      <c r="N590" s="21"/>
      <c r="O590" s="21"/>
    </row>
    <row r="591" spans="14:15" x14ac:dyDescent="0.25">
      <c r="N591" s="21"/>
      <c r="O591" s="21"/>
    </row>
    <row r="592" spans="14:15" x14ac:dyDescent="0.25">
      <c r="N592" s="21"/>
      <c r="O592" s="21"/>
    </row>
    <row r="593" spans="14:15" x14ac:dyDescent="0.25">
      <c r="N593" s="21"/>
      <c r="O593" s="21"/>
    </row>
    <row r="594" spans="14:15" x14ac:dyDescent="0.25">
      <c r="N594" s="21"/>
      <c r="O594" s="21"/>
    </row>
    <row r="595" spans="14:15" x14ac:dyDescent="0.25">
      <c r="N595" s="21"/>
      <c r="O595" s="21"/>
    </row>
    <row r="596" spans="14:15" x14ac:dyDescent="0.25">
      <c r="N596" s="21"/>
      <c r="O596" s="21"/>
    </row>
    <row r="597" spans="14:15" x14ac:dyDescent="0.25">
      <c r="N597" s="21"/>
      <c r="O597" s="21"/>
    </row>
    <row r="598" spans="14:15" x14ac:dyDescent="0.25">
      <c r="N598" s="21"/>
      <c r="O598" s="21"/>
    </row>
    <row r="599" spans="14:15" x14ac:dyDescent="0.25">
      <c r="N599" s="21"/>
      <c r="O599" s="21"/>
    </row>
    <row r="600" spans="14:15" x14ac:dyDescent="0.25">
      <c r="N600" s="21"/>
      <c r="O600" s="21"/>
    </row>
    <row r="601" spans="14:15" x14ac:dyDescent="0.25">
      <c r="N601" s="21"/>
      <c r="O601" s="21"/>
    </row>
    <row r="602" spans="14:15" x14ac:dyDescent="0.25">
      <c r="N602" s="21"/>
      <c r="O602" s="21"/>
    </row>
    <row r="603" spans="14:15" x14ac:dyDescent="0.25">
      <c r="N603" s="21"/>
      <c r="O603" s="21"/>
    </row>
    <row r="604" spans="14:15" x14ac:dyDescent="0.25">
      <c r="N604" s="21"/>
      <c r="O604" s="21"/>
    </row>
    <row r="605" spans="14:15" x14ac:dyDescent="0.25">
      <c r="N605" s="21"/>
      <c r="O605" s="21"/>
    </row>
    <row r="606" spans="14:15" x14ac:dyDescent="0.25">
      <c r="N606" s="21"/>
      <c r="O606" s="21"/>
    </row>
    <row r="607" spans="14:15" x14ac:dyDescent="0.25">
      <c r="N607" s="21"/>
      <c r="O607" s="21"/>
    </row>
    <row r="613" spans="14:15" x14ac:dyDescent="0.25">
      <c r="N613" s="21"/>
      <c r="O613" s="21"/>
    </row>
    <row r="614" spans="14:15" x14ac:dyDescent="0.25">
      <c r="N614" s="21"/>
      <c r="O614" s="21"/>
    </row>
    <row r="615" spans="14:15" x14ac:dyDescent="0.25">
      <c r="N615" s="21"/>
      <c r="O615" s="21"/>
    </row>
    <row r="618" spans="14:15" x14ac:dyDescent="0.25">
      <c r="N618" s="21"/>
      <c r="O618" s="21"/>
    </row>
    <row r="619" spans="14:15" x14ac:dyDescent="0.25">
      <c r="N619" s="21"/>
      <c r="O619" s="21"/>
    </row>
    <row r="620" spans="14:15" x14ac:dyDescent="0.25">
      <c r="N620" s="21"/>
      <c r="O620" s="21"/>
    </row>
    <row r="621" spans="14:15" x14ac:dyDescent="0.25">
      <c r="N621" s="21"/>
      <c r="O621" s="21"/>
    </row>
    <row r="622" spans="14:15" x14ac:dyDescent="0.25">
      <c r="N622" s="21"/>
      <c r="O622" s="21"/>
    </row>
  </sheetData>
  <sortState ref="A85:O159">
    <sortCondition ref="B85:B159"/>
  </sortState>
  <mergeCells count="2">
    <mergeCell ref="I6:J6"/>
    <mergeCell ref="K6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695"/>
  <sheetViews>
    <sheetView topLeftCell="A76" workbookViewId="0">
      <selection activeCell="K88" sqref="K88"/>
    </sheetView>
  </sheetViews>
  <sheetFormatPr defaultRowHeight="15" x14ac:dyDescent="0.25"/>
  <cols>
    <col min="3" max="3" width="59.5703125" customWidth="1"/>
    <col min="4" max="4" width="17.5703125" customWidth="1"/>
    <col min="5" max="5" width="11.7109375" customWidth="1"/>
    <col min="6" max="6" width="12.42578125" customWidth="1"/>
    <col min="8" max="8" width="26.85546875" customWidth="1"/>
    <col min="9" max="9" width="12" customWidth="1"/>
    <col min="11" max="11" width="19.28515625" customWidth="1"/>
    <col min="12" max="13" width="9.140625" style="23"/>
    <col min="14" max="14" width="25.140625" customWidth="1"/>
  </cols>
  <sheetData>
    <row r="2" spans="1:13" ht="15.75" x14ac:dyDescent="0.25">
      <c r="A2" s="2" t="s">
        <v>0</v>
      </c>
    </row>
    <row r="4" spans="1:13" ht="23.25" x14ac:dyDescent="0.25">
      <c r="A4" s="3" t="s">
        <v>1</v>
      </c>
    </row>
    <row r="6" spans="1:13" ht="75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5" t="s">
        <v>7</v>
      </c>
      <c r="G6" s="5" t="s">
        <v>8</v>
      </c>
      <c r="H6" s="5" t="s">
        <v>9</v>
      </c>
      <c r="I6" s="162" t="s">
        <v>1678</v>
      </c>
      <c r="J6" s="162"/>
      <c r="K6" s="5" t="s">
        <v>12</v>
      </c>
      <c r="L6" s="109" t="s">
        <v>3</v>
      </c>
      <c r="M6" s="109"/>
    </row>
    <row r="7" spans="1:13" x14ac:dyDescent="0.25">
      <c r="A7" s="4"/>
      <c r="B7" s="4"/>
      <c r="C7" s="4"/>
      <c r="D7" s="4"/>
      <c r="E7" s="4"/>
      <c r="F7" s="5"/>
      <c r="G7" s="5"/>
      <c r="H7" s="5"/>
      <c r="I7" s="49" t="s">
        <v>576</v>
      </c>
      <c r="J7" s="49" t="s">
        <v>577</v>
      </c>
      <c r="K7" s="5"/>
      <c r="L7" s="21"/>
      <c r="M7" s="21"/>
    </row>
    <row r="8" spans="1:13" x14ac:dyDescent="0.25">
      <c r="A8" s="7" t="s">
        <v>1141</v>
      </c>
      <c r="B8" s="7">
        <v>74342</v>
      </c>
      <c r="C8" s="7" t="s">
        <v>1142</v>
      </c>
      <c r="D8" s="7" t="s">
        <v>15</v>
      </c>
      <c r="E8" s="7" t="s">
        <v>1611</v>
      </c>
      <c r="H8" s="114" t="s">
        <v>1612</v>
      </c>
      <c r="I8" s="115">
        <v>60.47</v>
      </c>
      <c r="J8" s="115"/>
      <c r="K8" t="s">
        <v>1404</v>
      </c>
      <c r="L8" s="21">
        <f>VLOOKUP(C8,'[1]Jan 14th'!$C:$D,2,FALSE)</f>
        <v>74342</v>
      </c>
      <c r="M8" s="21">
        <f>B8-L8</f>
        <v>0</v>
      </c>
    </row>
    <row r="9" spans="1:13" x14ac:dyDescent="0.25">
      <c r="A9" s="7" t="s">
        <v>1060</v>
      </c>
      <c r="B9" s="7">
        <v>69631</v>
      </c>
      <c r="C9" s="7" t="s">
        <v>1061</v>
      </c>
      <c r="D9" s="7" t="s">
        <v>15</v>
      </c>
      <c r="E9" s="7" t="s">
        <v>1611</v>
      </c>
      <c r="F9" s="7" t="s">
        <v>580</v>
      </c>
      <c r="H9" s="114" t="s">
        <v>1613</v>
      </c>
      <c r="I9" s="115">
        <v>113.33</v>
      </c>
      <c r="J9" s="115"/>
      <c r="K9" t="s">
        <v>1404</v>
      </c>
      <c r="L9" s="21">
        <f>VLOOKUP(C9,'[1]Jan 14th'!$C:$D,2,FALSE)</f>
        <v>69631</v>
      </c>
      <c r="M9" s="21">
        <f t="shared" ref="M9:M72" si="0">B9-L9</f>
        <v>0</v>
      </c>
    </row>
    <row r="10" spans="1:13" x14ac:dyDescent="0.25">
      <c r="A10" s="7" t="s">
        <v>1060</v>
      </c>
      <c r="B10" s="7">
        <v>69631</v>
      </c>
      <c r="C10" s="7" t="s">
        <v>1061</v>
      </c>
      <c r="D10" s="7" t="s">
        <v>15</v>
      </c>
      <c r="E10" s="7" t="s">
        <v>1611</v>
      </c>
      <c r="F10" s="7" t="s">
        <v>1614</v>
      </c>
      <c r="H10" s="114" t="s">
        <v>1613</v>
      </c>
      <c r="I10" s="115">
        <v>20.58</v>
      </c>
      <c r="J10" s="115"/>
      <c r="K10" t="s">
        <v>1404</v>
      </c>
      <c r="L10" s="21">
        <f>VLOOKUP(C10,'[1]Jan 14th'!$C:$D,2,FALSE)</f>
        <v>69631</v>
      </c>
      <c r="M10" s="21">
        <f t="shared" si="0"/>
        <v>0</v>
      </c>
    </row>
    <row r="11" spans="1:13" x14ac:dyDescent="0.25">
      <c r="A11" s="7" t="s">
        <v>1060</v>
      </c>
      <c r="B11" s="7">
        <v>69631</v>
      </c>
      <c r="C11" s="7" t="s">
        <v>1061</v>
      </c>
      <c r="D11" s="7" t="s">
        <v>15</v>
      </c>
      <c r="E11" s="7" t="s">
        <v>1611</v>
      </c>
      <c r="F11" s="7" t="s">
        <v>602</v>
      </c>
      <c r="H11" s="114" t="s">
        <v>1615</v>
      </c>
      <c r="I11" s="115">
        <v>9</v>
      </c>
      <c r="J11" s="115"/>
      <c r="K11" t="s">
        <v>1404</v>
      </c>
      <c r="L11" s="21">
        <f>VLOOKUP(C11,'[1]Jan 14th'!$C:$D,2,FALSE)</f>
        <v>69631</v>
      </c>
      <c r="M11" s="21">
        <f t="shared" si="0"/>
        <v>0</v>
      </c>
    </row>
    <row r="12" spans="1:13" x14ac:dyDescent="0.25">
      <c r="A12" s="7" t="s">
        <v>1118</v>
      </c>
      <c r="B12" s="7">
        <v>70656</v>
      </c>
      <c r="C12" s="7" t="s">
        <v>1119</v>
      </c>
      <c r="D12" s="7" t="s">
        <v>15</v>
      </c>
      <c r="E12" s="7" t="s">
        <v>1611</v>
      </c>
      <c r="F12" s="7" t="s">
        <v>580</v>
      </c>
      <c r="H12" s="114" t="s">
        <v>1616</v>
      </c>
      <c r="I12" s="115">
        <v>179</v>
      </c>
      <c r="J12" s="115">
        <v>179</v>
      </c>
      <c r="K12" t="s">
        <v>1404</v>
      </c>
      <c r="L12" s="21">
        <f>VLOOKUP(C12,'[1]Jan 14th'!$C:$D,2,FALSE)</f>
        <v>70656</v>
      </c>
      <c r="M12" s="21">
        <f t="shared" si="0"/>
        <v>0</v>
      </c>
    </row>
    <row r="13" spans="1:13" x14ac:dyDescent="0.25">
      <c r="A13" s="7" t="s">
        <v>1118</v>
      </c>
      <c r="B13" s="7">
        <v>70656</v>
      </c>
      <c r="C13" s="7" t="s">
        <v>1119</v>
      </c>
      <c r="D13" s="7" t="s">
        <v>15</v>
      </c>
      <c r="E13" s="7" t="s">
        <v>1611</v>
      </c>
      <c r="F13" s="7" t="s">
        <v>602</v>
      </c>
      <c r="H13" s="114" t="s">
        <v>1615</v>
      </c>
      <c r="I13" s="115">
        <v>9</v>
      </c>
      <c r="J13" s="115">
        <v>9</v>
      </c>
      <c r="K13" t="s">
        <v>1404</v>
      </c>
      <c r="L13" s="21">
        <f>VLOOKUP(C13,'[1]Jan 14th'!$C:$D,2,FALSE)</f>
        <v>70656</v>
      </c>
      <c r="M13" s="21">
        <f t="shared" si="0"/>
        <v>0</v>
      </c>
    </row>
    <row r="14" spans="1:13" x14ac:dyDescent="0.25">
      <c r="A14" s="7" t="s">
        <v>1094</v>
      </c>
      <c r="B14" s="7">
        <v>70112</v>
      </c>
      <c r="C14" s="7" t="s">
        <v>1095</v>
      </c>
      <c r="D14" s="7" t="s">
        <v>15</v>
      </c>
      <c r="E14" s="7" t="s">
        <v>1611</v>
      </c>
      <c r="F14" s="7" t="s">
        <v>580</v>
      </c>
      <c r="H14" s="114" t="s">
        <v>1616</v>
      </c>
      <c r="I14" s="115">
        <v>92</v>
      </c>
      <c r="J14" s="115"/>
      <c r="K14" t="s">
        <v>1404</v>
      </c>
      <c r="L14" s="21">
        <f>VLOOKUP(C14,'[1]Jan 14th'!$C:$D,2,FALSE)</f>
        <v>70112</v>
      </c>
      <c r="M14" s="21">
        <f t="shared" si="0"/>
        <v>0</v>
      </c>
    </row>
    <row r="15" spans="1:13" x14ac:dyDescent="0.25">
      <c r="A15" s="7" t="s">
        <v>1094</v>
      </c>
      <c r="B15" s="7">
        <v>70112</v>
      </c>
      <c r="C15" s="7" t="s">
        <v>1095</v>
      </c>
      <c r="D15" s="7" t="s">
        <v>15</v>
      </c>
      <c r="E15" s="7" t="s">
        <v>1611</v>
      </c>
      <c r="F15" s="7" t="s">
        <v>602</v>
      </c>
      <c r="H15" s="114" t="s">
        <v>1615</v>
      </c>
      <c r="I15" s="115">
        <v>9</v>
      </c>
      <c r="J15" s="115"/>
      <c r="K15" t="s">
        <v>1404</v>
      </c>
      <c r="L15" s="21">
        <f>VLOOKUP(C15,'[1]Jan 14th'!$C:$D,2,FALSE)</f>
        <v>70112</v>
      </c>
      <c r="M15" s="21">
        <f t="shared" si="0"/>
        <v>0</v>
      </c>
    </row>
    <row r="16" spans="1:13" x14ac:dyDescent="0.25">
      <c r="A16" s="7" t="s">
        <v>1102</v>
      </c>
      <c r="B16" s="7">
        <v>70144</v>
      </c>
      <c r="C16" s="7" t="s">
        <v>1103</v>
      </c>
      <c r="D16" s="7" t="s">
        <v>15</v>
      </c>
      <c r="E16" s="7" t="s">
        <v>1611</v>
      </c>
      <c r="F16" s="7" t="s">
        <v>580</v>
      </c>
      <c r="H16" s="114" t="s">
        <v>1616</v>
      </c>
      <c r="I16" s="115">
        <v>30</v>
      </c>
      <c r="J16" s="115">
        <v>30</v>
      </c>
      <c r="K16" t="s">
        <v>1404</v>
      </c>
      <c r="L16" s="21">
        <f>VLOOKUP(C16,'[1]Jan 14th'!$C:$D,2,FALSE)</f>
        <v>70144</v>
      </c>
      <c r="M16" s="21">
        <f t="shared" si="0"/>
        <v>0</v>
      </c>
    </row>
    <row r="17" spans="1:13" x14ac:dyDescent="0.25">
      <c r="A17" s="7" t="s">
        <v>1102</v>
      </c>
      <c r="B17" s="7">
        <v>70144</v>
      </c>
      <c r="C17" s="7" t="s">
        <v>1103</v>
      </c>
      <c r="D17" s="7" t="s">
        <v>15</v>
      </c>
      <c r="E17" s="7" t="s">
        <v>1611</v>
      </c>
      <c r="F17" s="7" t="s">
        <v>602</v>
      </c>
      <c r="H17" s="114" t="s">
        <v>1615</v>
      </c>
      <c r="I17" s="115">
        <v>9</v>
      </c>
      <c r="J17" s="115">
        <v>9</v>
      </c>
      <c r="K17" t="s">
        <v>1404</v>
      </c>
      <c r="L17" s="21">
        <f>VLOOKUP(C17,'[1]Jan 14th'!$C:$D,2,FALSE)</f>
        <v>70144</v>
      </c>
      <c r="M17" s="21">
        <f t="shared" si="0"/>
        <v>0</v>
      </c>
    </row>
    <row r="18" spans="1:13" x14ac:dyDescent="0.25">
      <c r="A18" s="7" t="s">
        <v>1116</v>
      </c>
      <c r="B18" s="7">
        <v>70654</v>
      </c>
      <c r="C18" s="7" t="s">
        <v>1117</v>
      </c>
      <c r="D18" s="7" t="s">
        <v>15</v>
      </c>
      <c r="E18" s="7" t="s">
        <v>1611</v>
      </c>
      <c r="F18" s="7" t="s">
        <v>580</v>
      </c>
      <c r="H18" s="114" t="s">
        <v>1616</v>
      </c>
      <c r="I18" s="115">
        <v>199</v>
      </c>
      <c r="J18" s="115"/>
      <c r="K18" t="s">
        <v>1404</v>
      </c>
      <c r="L18" s="21">
        <f>VLOOKUP(C18,'[1]Jan 14th'!$C:$D,2,FALSE)</f>
        <v>70654</v>
      </c>
      <c r="M18" s="21">
        <f t="shared" si="0"/>
        <v>0</v>
      </c>
    </row>
    <row r="19" spans="1:13" x14ac:dyDescent="0.25">
      <c r="A19" s="7" t="s">
        <v>1116</v>
      </c>
      <c r="B19" s="7">
        <v>70654</v>
      </c>
      <c r="C19" s="7" t="s">
        <v>1117</v>
      </c>
      <c r="D19" s="7" t="s">
        <v>15</v>
      </c>
      <c r="E19" s="7" t="s">
        <v>1611</v>
      </c>
      <c r="F19" s="7" t="s">
        <v>602</v>
      </c>
      <c r="H19" s="114" t="s">
        <v>1615</v>
      </c>
      <c r="I19" s="115">
        <v>9</v>
      </c>
      <c r="J19" s="115">
        <v>9</v>
      </c>
      <c r="K19" t="s">
        <v>1404</v>
      </c>
      <c r="L19" s="21">
        <f>VLOOKUP(C19,'[1]Jan 14th'!$C:$D,2,FALSE)</f>
        <v>70654</v>
      </c>
      <c r="M19" s="21">
        <f t="shared" si="0"/>
        <v>0</v>
      </c>
    </row>
    <row r="20" spans="1:13" x14ac:dyDescent="0.25">
      <c r="A20" s="7" t="s">
        <v>1110</v>
      </c>
      <c r="B20" s="7">
        <v>70634</v>
      </c>
      <c r="C20" s="7" t="s">
        <v>1111</v>
      </c>
      <c r="D20" s="7" t="s">
        <v>15</v>
      </c>
      <c r="E20" s="7" t="s">
        <v>1611</v>
      </c>
      <c r="F20" s="7" t="s">
        <v>580</v>
      </c>
      <c r="H20" s="114" t="s">
        <v>1616</v>
      </c>
      <c r="I20" s="115">
        <v>235</v>
      </c>
      <c r="J20" s="115"/>
      <c r="K20" t="s">
        <v>1404</v>
      </c>
      <c r="L20" s="21">
        <f>VLOOKUP(C20,'[1]Jan 14th'!$C:$D,2,FALSE)</f>
        <v>70634</v>
      </c>
      <c r="M20" s="21">
        <f t="shared" si="0"/>
        <v>0</v>
      </c>
    </row>
    <row r="21" spans="1:13" x14ac:dyDescent="0.25">
      <c r="A21" s="7" t="s">
        <v>1110</v>
      </c>
      <c r="B21" s="7">
        <v>70634</v>
      </c>
      <c r="C21" s="7" t="s">
        <v>1111</v>
      </c>
      <c r="D21" s="7" t="s">
        <v>15</v>
      </c>
      <c r="E21" s="7" t="s">
        <v>1611</v>
      </c>
      <c r="F21" s="7" t="s">
        <v>602</v>
      </c>
      <c r="H21" s="114" t="s">
        <v>1615</v>
      </c>
      <c r="I21" s="115">
        <v>9</v>
      </c>
      <c r="J21" s="115">
        <v>9</v>
      </c>
      <c r="K21" t="s">
        <v>1404</v>
      </c>
      <c r="L21" s="21">
        <f>VLOOKUP(C21,'[1]Jan 14th'!$C:$D,2,FALSE)</f>
        <v>70634</v>
      </c>
      <c r="M21" s="21">
        <f t="shared" si="0"/>
        <v>0</v>
      </c>
    </row>
    <row r="22" spans="1:13" x14ac:dyDescent="0.25">
      <c r="A22" s="7" t="s">
        <v>1106</v>
      </c>
      <c r="B22" s="7">
        <v>70169</v>
      </c>
      <c r="C22" s="7" t="s">
        <v>1107</v>
      </c>
      <c r="D22" s="7" t="s">
        <v>15</v>
      </c>
      <c r="E22" s="7" t="s">
        <v>1611</v>
      </c>
      <c r="F22" s="7" t="s">
        <v>580</v>
      </c>
      <c r="H22" s="114" t="s">
        <v>1616</v>
      </c>
      <c r="I22" s="115">
        <v>148</v>
      </c>
      <c r="J22" s="114"/>
      <c r="K22" t="s">
        <v>1404</v>
      </c>
      <c r="L22" s="21">
        <f>VLOOKUP(C22,'[1]Jan 14th'!$C:$D,2,FALSE)</f>
        <v>70169</v>
      </c>
      <c r="M22" s="21">
        <f t="shared" si="0"/>
        <v>0</v>
      </c>
    </row>
    <row r="23" spans="1:13" x14ac:dyDescent="0.25">
      <c r="A23" s="7" t="s">
        <v>1106</v>
      </c>
      <c r="B23" s="7">
        <v>70169</v>
      </c>
      <c r="C23" s="7" t="s">
        <v>1107</v>
      </c>
      <c r="D23" s="7" t="s">
        <v>15</v>
      </c>
      <c r="E23" s="7" t="s">
        <v>1611</v>
      </c>
      <c r="F23" s="7" t="s">
        <v>602</v>
      </c>
      <c r="H23" s="114" t="s">
        <v>1615</v>
      </c>
      <c r="I23" s="115">
        <v>9</v>
      </c>
      <c r="J23" s="115">
        <v>9</v>
      </c>
      <c r="K23" t="s">
        <v>1404</v>
      </c>
      <c r="L23" s="21">
        <f>VLOOKUP(C23,'[1]Jan 14th'!$C:$D,2,FALSE)</f>
        <v>70169</v>
      </c>
      <c r="M23" s="21">
        <f t="shared" si="0"/>
        <v>0</v>
      </c>
    </row>
    <row r="24" spans="1:13" x14ac:dyDescent="0.25">
      <c r="A24" s="7" t="s">
        <v>1084</v>
      </c>
      <c r="B24" s="7">
        <v>70066</v>
      </c>
      <c r="C24" s="7" t="s">
        <v>1085</v>
      </c>
      <c r="D24" s="7" t="s">
        <v>15</v>
      </c>
      <c r="E24" s="7" t="s">
        <v>1611</v>
      </c>
      <c r="F24" s="7" t="s">
        <v>580</v>
      </c>
      <c r="H24" s="114" t="s">
        <v>1616</v>
      </c>
      <c r="I24" s="115">
        <v>47</v>
      </c>
      <c r="J24" s="115">
        <v>47</v>
      </c>
      <c r="K24" t="s">
        <v>1404</v>
      </c>
      <c r="L24" s="21">
        <f>VLOOKUP(C24,'[1]Jan 14th'!$C:$D,2,FALSE)</f>
        <v>70066</v>
      </c>
      <c r="M24" s="21">
        <f t="shared" si="0"/>
        <v>0</v>
      </c>
    </row>
    <row r="25" spans="1:13" x14ac:dyDescent="0.25">
      <c r="A25" s="7" t="s">
        <v>1084</v>
      </c>
      <c r="B25" s="7">
        <v>70066</v>
      </c>
      <c r="C25" s="7" t="s">
        <v>1085</v>
      </c>
      <c r="D25" s="7" t="s">
        <v>15</v>
      </c>
      <c r="E25" s="7" t="s">
        <v>1611</v>
      </c>
      <c r="F25" s="7" t="s">
        <v>602</v>
      </c>
      <c r="H25" s="114" t="s">
        <v>1615</v>
      </c>
      <c r="I25" s="115">
        <v>9</v>
      </c>
      <c r="J25" s="115">
        <v>9</v>
      </c>
      <c r="K25" t="s">
        <v>1404</v>
      </c>
      <c r="L25" s="21">
        <f>VLOOKUP(C25,'[1]Jan 14th'!$C:$D,2,FALSE)</f>
        <v>70066</v>
      </c>
      <c r="M25" s="21">
        <f t="shared" si="0"/>
        <v>0</v>
      </c>
    </row>
    <row r="26" spans="1:13" x14ac:dyDescent="0.25">
      <c r="A26" s="7" t="s">
        <v>1096</v>
      </c>
      <c r="B26" s="7">
        <v>70122</v>
      </c>
      <c r="C26" s="7" t="s">
        <v>1097</v>
      </c>
      <c r="D26" s="7" t="s">
        <v>15</v>
      </c>
      <c r="E26" s="7" t="s">
        <v>1611</v>
      </c>
      <c r="F26" s="7" t="s">
        <v>580</v>
      </c>
      <c r="H26" s="114" t="s">
        <v>1616</v>
      </c>
      <c r="I26" s="115">
        <v>87</v>
      </c>
      <c r="J26" s="115">
        <v>87</v>
      </c>
      <c r="K26" t="s">
        <v>1404</v>
      </c>
      <c r="L26" s="21">
        <f>VLOOKUP(C26,'[1]Jan 14th'!$C:$D,2,FALSE)</f>
        <v>70122</v>
      </c>
      <c r="M26" s="21">
        <f t="shared" si="0"/>
        <v>0</v>
      </c>
    </row>
    <row r="27" spans="1:13" x14ac:dyDescent="0.25">
      <c r="A27" s="7" t="s">
        <v>1096</v>
      </c>
      <c r="B27" s="7">
        <v>70122</v>
      </c>
      <c r="C27" s="7" t="s">
        <v>1097</v>
      </c>
      <c r="D27" s="7" t="s">
        <v>15</v>
      </c>
      <c r="E27" s="7" t="s">
        <v>1611</v>
      </c>
      <c r="F27" s="7" t="s">
        <v>602</v>
      </c>
      <c r="H27" s="114" t="s">
        <v>1615</v>
      </c>
      <c r="I27" s="115">
        <v>9</v>
      </c>
      <c r="J27" s="115">
        <v>9</v>
      </c>
      <c r="K27" t="s">
        <v>1404</v>
      </c>
      <c r="L27" s="21">
        <f>VLOOKUP(C27,'[1]Jan 14th'!$C:$D,2,FALSE)</f>
        <v>70122</v>
      </c>
      <c r="M27" s="21">
        <f t="shared" si="0"/>
        <v>0</v>
      </c>
    </row>
    <row r="28" spans="1:13" x14ac:dyDescent="0.25">
      <c r="A28" s="7" t="s">
        <v>1108</v>
      </c>
      <c r="B28" s="7">
        <v>70630</v>
      </c>
      <c r="C28" s="7" t="s">
        <v>1109</v>
      </c>
      <c r="D28" s="7" t="s">
        <v>15</v>
      </c>
      <c r="E28" s="7" t="s">
        <v>1611</v>
      </c>
      <c r="F28" s="7" t="s">
        <v>580</v>
      </c>
      <c r="H28" s="114" t="s">
        <v>1616</v>
      </c>
      <c r="I28" s="115">
        <v>64</v>
      </c>
      <c r="J28" s="114"/>
      <c r="K28" t="s">
        <v>1404</v>
      </c>
      <c r="L28" s="21">
        <f>VLOOKUP(C28,'[1]Jan 14th'!$C:$D,2,FALSE)</f>
        <v>70630</v>
      </c>
      <c r="M28" s="21">
        <f t="shared" si="0"/>
        <v>0</v>
      </c>
    </row>
    <row r="29" spans="1:13" x14ac:dyDescent="0.25">
      <c r="A29" s="7" t="s">
        <v>1108</v>
      </c>
      <c r="B29" s="7">
        <v>70630</v>
      </c>
      <c r="C29" s="7" t="s">
        <v>1109</v>
      </c>
      <c r="D29" s="7" t="s">
        <v>15</v>
      </c>
      <c r="E29" s="7" t="s">
        <v>1611</v>
      </c>
      <c r="F29" s="7" t="s">
        <v>602</v>
      </c>
      <c r="H29" s="114" t="s">
        <v>1615</v>
      </c>
      <c r="I29" s="115">
        <v>9</v>
      </c>
      <c r="J29" s="115"/>
      <c r="K29" t="s">
        <v>1404</v>
      </c>
      <c r="L29" s="21">
        <f>VLOOKUP(C29,'[1]Jan 14th'!$C:$D,2,FALSE)</f>
        <v>70630</v>
      </c>
      <c r="M29" s="21">
        <f t="shared" si="0"/>
        <v>0</v>
      </c>
    </row>
    <row r="30" spans="1:13" x14ac:dyDescent="0.25">
      <c r="A30" s="7" t="s">
        <v>1112</v>
      </c>
      <c r="B30" s="7">
        <v>70636</v>
      </c>
      <c r="C30" s="7" t="s">
        <v>1113</v>
      </c>
      <c r="D30" s="7" t="s">
        <v>15</v>
      </c>
      <c r="E30" s="7" t="s">
        <v>1611</v>
      </c>
      <c r="F30" s="7" t="s">
        <v>580</v>
      </c>
      <c r="H30" s="114" t="s">
        <v>1616</v>
      </c>
      <c r="I30" s="115">
        <v>55</v>
      </c>
      <c r="J30" s="115">
        <v>55</v>
      </c>
      <c r="K30" t="s">
        <v>1404</v>
      </c>
      <c r="L30" s="21">
        <f>VLOOKUP(C30,'[1]Jan 14th'!$C:$D,2,FALSE)</f>
        <v>70636</v>
      </c>
      <c r="M30" s="21">
        <f t="shared" si="0"/>
        <v>0</v>
      </c>
    </row>
    <row r="31" spans="1:13" x14ac:dyDescent="0.25">
      <c r="A31" s="7" t="s">
        <v>1112</v>
      </c>
      <c r="B31" s="7">
        <v>70636</v>
      </c>
      <c r="C31" s="7" t="s">
        <v>1113</v>
      </c>
      <c r="D31" s="7" t="s">
        <v>15</v>
      </c>
      <c r="E31" s="7" t="s">
        <v>1611</v>
      </c>
      <c r="F31" s="7" t="s">
        <v>602</v>
      </c>
      <c r="H31" s="114" t="s">
        <v>1615</v>
      </c>
      <c r="I31" s="115">
        <v>9</v>
      </c>
      <c r="J31" s="115">
        <v>9</v>
      </c>
      <c r="K31" t="s">
        <v>1404</v>
      </c>
      <c r="L31" s="21">
        <f>VLOOKUP(C31,'[1]Jan 14th'!$C:$D,2,FALSE)</f>
        <v>70636</v>
      </c>
      <c r="M31" s="21">
        <f t="shared" si="0"/>
        <v>0</v>
      </c>
    </row>
    <row r="32" spans="1:13" x14ac:dyDescent="0.25">
      <c r="A32" s="7" t="s">
        <v>1041</v>
      </c>
      <c r="B32" s="7">
        <v>69485</v>
      </c>
      <c r="C32" s="7" t="s">
        <v>1617</v>
      </c>
      <c r="D32" s="7" t="s">
        <v>15</v>
      </c>
      <c r="E32" s="7" t="s">
        <v>1611</v>
      </c>
      <c r="F32" s="7" t="s">
        <v>580</v>
      </c>
      <c r="H32" s="114" t="s">
        <v>1381</v>
      </c>
      <c r="I32" s="115">
        <v>50</v>
      </c>
      <c r="J32" s="114"/>
      <c r="K32" t="s">
        <v>1404</v>
      </c>
      <c r="L32" s="21">
        <f>VLOOKUP(C32,'[1]Jan 14th'!$C:$D,2,FALSE)</f>
        <v>69485</v>
      </c>
      <c r="M32" s="21">
        <f t="shared" si="0"/>
        <v>0</v>
      </c>
    </row>
    <row r="33" spans="1:13" x14ac:dyDescent="0.25">
      <c r="A33" s="7" t="s">
        <v>1041</v>
      </c>
      <c r="B33" s="7">
        <v>69485</v>
      </c>
      <c r="C33" s="7" t="s">
        <v>1617</v>
      </c>
      <c r="D33" s="7" t="s">
        <v>15</v>
      </c>
      <c r="E33" s="7" t="s">
        <v>1611</v>
      </c>
      <c r="F33" s="7" t="s">
        <v>602</v>
      </c>
      <c r="H33" s="114" t="s">
        <v>1615</v>
      </c>
      <c r="I33" s="115">
        <v>9</v>
      </c>
      <c r="J33" s="115"/>
      <c r="K33" t="s">
        <v>1404</v>
      </c>
      <c r="L33" s="21">
        <f>VLOOKUP(C33,'[1]Jan 14th'!$C:$D,2,FALSE)</f>
        <v>69485</v>
      </c>
      <c r="M33" s="21">
        <f t="shared" si="0"/>
        <v>0</v>
      </c>
    </row>
    <row r="34" spans="1:13" x14ac:dyDescent="0.25">
      <c r="A34" s="7" t="s">
        <v>1172</v>
      </c>
      <c r="B34" s="7">
        <v>85787</v>
      </c>
      <c r="C34" s="7" t="s">
        <v>1173</v>
      </c>
      <c r="D34" s="7" t="s">
        <v>15</v>
      </c>
      <c r="E34" s="7" t="s">
        <v>1611</v>
      </c>
      <c r="F34" s="7" t="s">
        <v>580</v>
      </c>
      <c r="H34" s="114" t="s">
        <v>1618</v>
      </c>
      <c r="I34" s="115">
        <v>39.96</v>
      </c>
      <c r="J34" s="114"/>
      <c r="K34" t="s">
        <v>1404</v>
      </c>
      <c r="L34" s="21">
        <f>VLOOKUP(C34,'[1]Jan 14th'!$C:$D,2,FALSE)</f>
        <v>85787</v>
      </c>
      <c r="M34" s="21">
        <f t="shared" si="0"/>
        <v>0</v>
      </c>
    </row>
    <row r="35" spans="1:13" x14ac:dyDescent="0.25">
      <c r="A35" s="7" t="s">
        <v>1172</v>
      </c>
      <c r="B35" s="7">
        <v>85787</v>
      </c>
      <c r="C35" s="7" t="s">
        <v>1173</v>
      </c>
      <c r="D35" s="7" t="s">
        <v>15</v>
      </c>
      <c r="E35" s="7" t="s">
        <v>1611</v>
      </c>
      <c r="F35" s="7" t="s">
        <v>602</v>
      </c>
      <c r="H35" s="114" t="s">
        <v>1615</v>
      </c>
      <c r="I35" s="115">
        <v>9</v>
      </c>
      <c r="J35" s="115"/>
      <c r="K35" t="s">
        <v>1404</v>
      </c>
      <c r="L35" s="21">
        <f>VLOOKUP(C35,'[1]Jan 14th'!$C:$D,2,FALSE)</f>
        <v>85787</v>
      </c>
      <c r="M35" s="21">
        <f t="shared" si="0"/>
        <v>0</v>
      </c>
    </row>
    <row r="36" spans="1:13" x14ac:dyDescent="0.25">
      <c r="A36" s="7" t="s">
        <v>1048</v>
      </c>
      <c r="B36" s="7">
        <v>69550</v>
      </c>
      <c r="C36" s="7" t="s">
        <v>1049</v>
      </c>
      <c r="D36" s="7" t="s">
        <v>15</v>
      </c>
      <c r="E36" s="7" t="s">
        <v>1611</v>
      </c>
      <c r="F36" s="7" t="s">
        <v>580</v>
      </c>
      <c r="H36" s="114" t="s">
        <v>1619</v>
      </c>
      <c r="I36" s="115">
        <v>50</v>
      </c>
      <c r="J36" s="114"/>
      <c r="K36" t="s">
        <v>1404</v>
      </c>
      <c r="L36" s="21">
        <f>VLOOKUP(C36,'[1]Jan 14th'!$C:$D,2,FALSE)</f>
        <v>69550</v>
      </c>
      <c r="M36" s="21">
        <f t="shared" si="0"/>
        <v>0</v>
      </c>
    </row>
    <row r="37" spans="1:13" x14ac:dyDescent="0.25">
      <c r="A37" s="7" t="s">
        <v>1048</v>
      </c>
      <c r="B37" s="7">
        <v>69550</v>
      </c>
      <c r="C37" s="7" t="s">
        <v>1049</v>
      </c>
      <c r="D37" s="7" t="s">
        <v>15</v>
      </c>
      <c r="E37" s="7" t="s">
        <v>1611</v>
      </c>
      <c r="F37" s="7" t="s">
        <v>602</v>
      </c>
      <c r="H37" s="114" t="s">
        <v>1615</v>
      </c>
      <c r="I37" s="115">
        <v>9</v>
      </c>
      <c r="J37" s="115"/>
      <c r="K37" t="s">
        <v>1404</v>
      </c>
      <c r="L37" s="21">
        <f>VLOOKUP(C37,'[1]Jan 14th'!$C:$D,2,FALSE)</f>
        <v>69550</v>
      </c>
      <c r="M37" s="21">
        <f t="shared" si="0"/>
        <v>0</v>
      </c>
    </row>
    <row r="38" spans="1:13" x14ac:dyDescent="0.25">
      <c r="A38" s="7" t="s">
        <v>1042</v>
      </c>
      <c r="B38" s="7">
        <v>69508</v>
      </c>
      <c r="C38" s="7" t="s">
        <v>1043</v>
      </c>
      <c r="D38" s="7" t="s">
        <v>15</v>
      </c>
      <c r="E38" s="7" t="s">
        <v>1611</v>
      </c>
      <c r="F38" s="7" t="s">
        <v>580</v>
      </c>
      <c r="H38" s="114" t="s">
        <v>1381</v>
      </c>
      <c r="I38" s="115">
        <v>135</v>
      </c>
      <c r="J38" s="115">
        <v>110</v>
      </c>
      <c r="K38" t="s">
        <v>1404</v>
      </c>
      <c r="L38" s="21">
        <f>VLOOKUP(C38,'[1]Jan 14th'!$C:$D,2,FALSE)</f>
        <v>69508</v>
      </c>
      <c r="M38" s="21">
        <f t="shared" si="0"/>
        <v>0</v>
      </c>
    </row>
    <row r="39" spans="1:13" x14ac:dyDescent="0.25">
      <c r="A39" s="7" t="s">
        <v>1042</v>
      </c>
      <c r="B39" s="7">
        <v>69508</v>
      </c>
      <c r="C39" s="7" t="s">
        <v>1043</v>
      </c>
      <c r="D39" s="7" t="s">
        <v>15</v>
      </c>
      <c r="E39" s="7" t="s">
        <v>1611</v>
      </c>
      <c r="F39" s="7" t="s">
        <v>602</v>
      </c>
      <c r="H39" s="114" t="s">
        <v>1615</v>
      </c>
      <c r="I39" s="115">
        <v>9</v>
      </c>
      <c r="J39" s="115">
        <v>9</v>
      </c>
      <c r="K39" t="s">
        <v>1404</v>
      </c>
      <c r="L39" s="21">
        <f>VLOOKUP(C39,'[1]Jan 14th'!$C:$D,2,FALSE)</f>
        <v>69508</v>
      </c>
      <c r="M39" s="21">
        <f t="shared" si="0"/>
        <v>0</v>
      </c>
    </row>
    <row r="40" spans="1:13" x14ac:dyDescent="0.25">
      <c r="A40" s="7" t="s">
        <v>1174</v>
      </c>
      <c r="B40" s="7">
        <v>85789</v>
      </c>
      <c r="C40" s="7" t="s">
        <v>1175</v>
      </c>
      <c r="D40" s="7" t="s">
        <v>15</v>
      </c>
      <c r="E40" s="7" t="s">
        <v>1611</v>
      </c>
      <c r="F40" s="7" t="s">
        <v>580</v>
      </c>
      <c r="H40" s="114" t="s">
        <v>1381</v>
      </c>
      <c r="I40" s="115">
        <v>14.8</v>
      </c>
      <c r="J40" s="115">
        <v>9.8000000000000007</v>
      </c>
      <c r="K40" t="s">
        <v>1404</v>
      </c>
      <c r="L40" s="21">
        <f>VLOOKUP(C40,'[1]Jan 14th'!$C:$D,2,FALSE)</f>
        <v>85789</v>
      </c>
      <c r="M40" s="21">
        <f t="shared" si="0"/>
        <v>0</v>
      </c>
    </row>
    <row r="41" spans="1:13" x14ac:dyDescent="0.25">
      <c r="A41" s="7" t="s">
        <v>1174</v>
      </c>
      <c r="B41" s="7">
        <v>85789</v>
      </c>
      <c r="C41" s="7" t="s">
        <v>1175</v>
      </c>
      <c r="D41" s="7" t="s">
        <v>15</v>
      </c>
      <c r="E41" s="7" t="s">
        <v>1611</v>
      </c>
      <c r="F41" s="7" t="s">
        <v>602</v>
      </c>
      <c r="H41" s="114" t="s">
        <v>1615</v>
      </c>
      <c r="I41" s="115">
        <v>9</v>
      </c>
      <c r="J41" s="115">
        <v>9</v>
      </c>
      <c r="K41" t="s">
        <v>1404</v>
      </c>
      <c r="L41" s="21">
        <f>VLOOKUP(C41,'[1]Jan 14th'!$C:$D,2,FALSE)</f>
        <v>85789</v>
      </c>
      <c r="M41" s="21">
        <f t="shared" si="0"/>
        <v>0</v>
      </c>
    </row>
    <row r="42" spans="1:13" x14ac:dyDescent="0.25">
      <c r="A42" s="7" t="s">
        <v>1039</v>
      </c>
      <c r="B42" s="7">
        <v>69477</v>
      </c>
      <c r="C42" s="7" t="s">
        <v>1040</v>
      </c>
      <c r="D42" s="7" t="s">
        <v>15</v>
      </c>
      <c r="E42" s="7" t="s">
        <v>1611</v>
      </c>
      <c r="F42" s="7" t="s">
        <v>580</v>
      </c>
      <c r="H42" s="114" t="s">
        <v>1381</v>
      </c>
      <c r="I42" s="115">
        <v>100</v>
      </c>
      <c r="J42" s="115"/>
      <c r="K42" t="s">
        <v>1404</v>
      </c>
      <c r="L42" s="21">
        <f>VLOOKUP(C42,'[1]Jan 14th'!$C:$D,2,FALSE)</f>
        <v>69477</v>
      </c>
      <c r="M42" s="21">
        <f t="shared" si="0"/>
        <v>0</v>
      </c>
    </row>
    <row r="43" spans="1:13" x14ac:dyDescent="0.25">
      <c r="A43" s="7" t="s">
        <v>1039</v>
      </c>
      <c r="B43" s="7">
        <v>69477</v>
      </c>
      <c r="C43" s="7" t="s">
        <v>1040</v>
      </c>
      <c r="D43" s="7" t="s">
        <v>15</v>
      </c>
      <c r="E43" s="7" t="s">
        <v>1611</v>
      </c>
      <c r="F43" s="7" t="s">
        <v>602</v>
      </c>
      <c r="H43" s="114" t="s">
        <v>1615</v>
      </c>
      <c r="I43" s="115">
        <v>9</v>
      </c>
      <c r="J43" s="115"/>
      <c r="K43" t="s">
        <v>1404</v>
      </c>
      <c r="L43" s="21">
        <f>VLOOKUP(C43,'[1]Jan 14th'!$C:$D,2,FALSE)</f>
        <v>69477</v>
      </c>
      <c r="M43" s="21">
        <f t="shared" si="0"/>
        <v>0</v>
      </c>
    </row>
    <row r="44" spans="1:13" x14ac:dyDescent="0.25">
      <c r="A44" s="7" t="s">
        <v>1170</v>
      </c>
      <c r="B44" s="7">
        <v>85785</v>
      </c>
      <c r="C44" s="7" t="s">
        <v>1171</v>
      </c>
      <c r="D44" s="7" t="s">
        <v>15</v>
      </c>
      <c r="E44" s="7" t="s">
        <v>1611</v>
      </c>
      <c r="F44" s="7" t="s">
        <v>580</v>
      </c>
      <c r="H44" s="114" t="s">
        <v>1381</v>
      </c>
      <c r="I44" s="115">
        <v>95</v>
      </c>
      <c r="J44" s="115"/>
      <c r="K44" t="s">
        <v>1404</v>
      </c>
      <c r="L44" s="21">
        <f>VLOOKUP(C44,'[1]Jan 14th'!$C:$D,2,FALSE)</f>
        <v>85785</v>
      </c>
      <c r="M44" s="21">
        <f t="shared" si="0"/>
        <v>0</v>
      </c>
    </row>
    <row r="45" spans="1:13" x14ac:dyDescent="0.25">
      <c r="A45" s="7" t="s">
        <v>1170</v>
      </c>
      <c r="B45" s="7">
        <v>85785</v>
      </c>
      <c r="C45" s="7" t="s">
        <v>1171</v>
      </c>
      <c r="D45" s="7" t="s">
        <v>15</v>
      </c>
      <c r="E45" s="7" t="s">
        <v>1611</v>
      </c>
      <c r="F45" s="7" t="s">
        <v>602</v>
      </c>
      <c r="H45" s="114" t="s">
        <v>1615</v>
      </c>
      <c r="I45" s="115">
        <v>9</v>
      </c>
      <c r="J45" s="115"/>
      <c r="K45" t="s">
        <v>1404</v>
      </c>
      <c r="L45" s="21">
        <f>VLOOKUP(C45,'[1]Jan 14th'!$C:$D,2,FALSE)</f>
        <v>85785</v>
      </c>
      <c r="M45" s="21">
        <f t="shared" si="0"/>
        <v>0</v>
      </c>
    </row>
    <row r="46" spans="1:13" x14ac:dyDescent="0.25">
      <c r="A46" s="7" t="s">
        <v>1163</v>
      </c>
      <c r="B46" s="7">
        <v>82474</v>
      </c>
      <c r="C46" s="7" t="s">
        <v>1164</v>
      </c>
      <c r="D46" s="7" t="s">
        <v>15</v>
      </c>
      <c r="E46" s="7" t="s">
        <v>1611</v>
      </c>
      <c r="H46" s="114" t="s">
        <v>1620</v>
      </c>
      <c r="I46" s="115"/>
      <c r="J46" s="115"/>
      <c r="K46" t="s">
        <v>1404</v>
      </c>
      <c r="L46" s="21">
        <f>VLOOKUP(C46,'[1]Jan 14th'!$C:$D,2,FALSE)</f>
        <v>82474</v>
      </c>
      <c r="M46" s="21">
        <f t="shared" si="0"/>
        <v>0</v>
      </c>
    </row>
    <row r="47" spans="1:13" x14ac:dyDescent="0.25">
      <c r="A47" s="7" t="s">
        <v>1161</v>
      </c>
      <c r="B47" s="7">
        <v>81751</v>
      </c>
      <c r="C47" s="7" t="s">
        <v>1162</v>
      </c>
      <c r="D47" s="7" t="s">
        <v>15</v>
      </c>
      <c r="E47" s="7" t="s">
        <v>1611</v>
      </c>
      <c r="F47" s="7" t="s">
        <v>580</v>
      </c>
      <c r="H47" s="114" t="s">
        <v>1620</v>
      </c>
      <c r="I47" s="115">
        <v>297.67</v>
      </c>
      <c r="J47" s="115"/>
      <c r="K47" t="s">
        <v>1404</v>
      </c>
      <c r="L47" s="21">
        <f>VLOOKUP(C47,'[1]Jan 14th'!$C:$D,2,FALSE)</f>
        <v>81751</v>
      </c>
      <c r="M47" s="21">
        <f t="shared" si="0"/>
        <v>0</v>
      </c>
    </row>
    <row r="48" spans="1:13" x14ac:dyDescent="0.25">
      <c r="A48" s="7" t="s">
        <v>1161</v>
      </c>
      <c r="B48" s="7">
        <v>81751</v>
      </c>
      <c r="C48" s="7" t="s">
        <v>1162</v>
      </c>
      <c r="D48" s="7" t="s">
        <v>15</v>
      </c>
      <c r="E48" s="7" t="s">
        <v>1611</v>
      </c>
      <c r="F48" s="7" t="s">
        <v>602</v>
      </c>
      <c r="H48" s="114" t="s">
        <v>1615</v>
      </c>
      <c r="I48" s="115">
        <v>18</v>
      </c>
      <c r="J48" s="115"/>
      <c r="K48" t="s">
        <v>1404</v>
      </c>
      <c r="L48" s="21">
        <f>VLOOKUP(C48,'[1]Jan 14th'!$C:$D,2,FALSE)</f>
        <v>81751</v>
      </c>
      <c r="M48" s="21">
        <f t="shared" si="0"/>
        <v>0</v>
      </c>
    </row>
    <row r="49" spans="1:13" x14ac:dyDescent="0.25">
      <c r="A49" s="7" t="s">
        <v>1124</v>
      </c>
      <c r="B49" s="7">
        <v>74244</v>
      </c>
      <c r="C49" s="7" t="s">
        <v>1125</v>
      </c>
      <c r="D49" s="7" t="s">
        <v>15</v>
      </c>
      <c r="E49" s="7" t="s">
        <v>1611</v>
      </c>
      <c r="F49" s="7" t="s">
        <v>580</v>
      </c>
      <c r="H49" s="114" t="s">
        <v>1620</v>
      </c>
      <c r="I49" s="115">
        <v>200.19</v>
      </c>
      <c r="J49" s="115"/>
      <c r="K49" t="s">
        <v>1404</v>
      </c>
      <c r="L49" s="21">
        <f>VLOOKUP(C49,'[1]Jan 14th'!$C:$D,2,FALSE)</f>
        <v>74244</v>
      </c>
      <c r="M49" s="21">
        <f t="shared" si="0"/>
        <v>0</v>
      </c>
    </row>
    <row r="50" spans="1:13" x14ac:dyDescent="0.25">
      <c r="A50" s="7" t="s">
        <v>1124</v>
      </c>
      <c r="B50" s="7">
        <v>74244</v>
      </c>
      <c r="C50" s="7" t="s">
        <v>1125</v>
      </c>
      <c r="D50" s="7" t="s">
        <v>15</v>
      </c>
      <c r="E50" s="7" t="s">
        <v>1611</v>
      </c>
      <c r="F50" s="7" t="s">
        <v>602</v>
      </c>
      <c r="H50" s="114" t="s">
        <v>1615</v>
      </c>
      <c r="I50" s="115">
        <v>9</v>
      </c>
      <c r="J50" s="115"/>
      <c r="K50" t="s">
        <v>1404</v>
      </c>
      <c r="L50" s="21">
        <f>VLOOKUP(C50,'[1]Jan 14th'!$C:$D,2,FALSE)</f>
        <v>74244</v>
      </c>
      <c r="M50" s="21">
        <f t="shared" si="0"/>
        <v>0</v>
      </c>
    </row>
    <row r="51" spans="1:13" x14ac:dyDescent="0.25">
      <c r="A51" s="7" t="s">
        <v>1159</v>
      </c>
      <c r="B51" s="7">
        <v>81749</v>
      </c>
      <c r="C51" s="7" t="s">
        <v>1160</v>
      </c>
      <c r="D51" s="7" t="s">
        <v>15</v>
      </c>
      <c r="E51" s="7" t="s">
        <v>1611</v>
      </c>
      <c r="F51" s="7" t="s">
        <v>580</v>
      </c>
      <c r="H51" s="114" t="s">
        <v>1620</v>
      </c>
      <c r="I51" s="115">
        <v>372.06</v>
      </c>
      <c r="J51" s="115"/>
      <c r="K51" t="s">
        <v>1404</v>
      </c>
      <c r="L51" s="21">
        <f>VLOOKUP(C51,'[1]Jan 14th'!$C:$D,2,FALSE)</f>
        <v>81749</v>
      </c>
      <c r="M51" s="21">
        <f t="shared" si="0"/>
        <v>0</v>
      </c>
    </row>
    <row r="52" spans="1:13" x14ac:dyDescent="0.25">
      <c r="A52" s="7" t="s">
        <v>1159</v>
      </c>
      <c r="B52" s="7">
        <v>81749</v>
      </c>
      <c r="C52" s="7" t="s">
        <v>1160</v>
      </c>
      <c r="D52" s="7" t="s">
        <v>15</v>
      </c>
      <c r="E52" s="7" t="s">
        <v>1611</v>
      </c>
      <c r="F52" s="7" t="s">
        <v>602</v>
      </c>
      <c r="H52" s="114" t="s">
        <v>1615</v>
      </c>
      <c r="I52" s="115">
        <v>36</v>
      </c>
      <c r="J52" s="115"/>
      <c r="K52" t="s">
        <v>1404</v>
      </c>
      <c r="L52" s="21">
        <f>VLOOKUP(C52,'[1]Jan 14th'!$C:$D,2,FALSE)</f>
        <v>81749</v>
      </c>
      <c r="M52" s="21">
        <f t="shared" si="0"/>
        <v>0</v>
      </c>
    </row>
    <row r="53" spans="1:13" x14ac:dyDescent="0.25">
      <c r="A53" s="7" t="s">
        <v>1188</v>
      </c>
      <c r="B53" s="7">
        <v>406817</v>
      </c>
      <c r="C53" s="7" t="s">
        <v>1189</v>
      </c>
      <c r="D53" s="7" t="s">
        <v>415</v>
      </c>
      <c r="E53" s="7" t="s">
        <v>1611</v>
      </c>
      <c r="H53" s="114" t="s">
        <v>1621</v>
      </c>
      <c r="I53" s="114"/>
      <c r="J53" s="114"/>
      <c r="K53" t="s">
        <v>1404</v>
      </c>
      <c r="L53" s="21">
        <f>VLOOKUP(C53,'[1]Jan 14th'!$C:$D,2,FALSE)</f>
        <v>406817</v>
      </c>
      <c r="M53" s="21">
        <f t="shared" si="0"/>
        <v>0</v>
      </c>
    </row>
    <row r="54" spans="1:13" x14ac:dyDescent="0.25">
      <c r="A54" s="7" t="s">
        <v>1178</v>
      </c>
      <c r="B54" s="7">
        <v>88618</v>
      </c>
      <c r="C54" s="7" t="s">
        <v>1179</v>
      </c>
      <c r="D54" s="7" t="s">
        <v>415</v>
      </c>
      <c r="E54" s="7" t="s">
        <v>1611</v>
      </c>
      <c r="H54" s="114" t="s">
        <v>1621</v>
      </c>
      <c r="I54" s="114"/>
      <c r="J54" s="114"/>
      <c r="K54" t="s">
        <v>1404</v>
      </c>
      <c r="L54" s="21">
        <f>VLOOKUP(C54,'[1]Jan 14th'!$C:$D,2,FALSE)</f>
        <v>88618</v>
      </c>
      <c r="M54" s="21">
        <f t="shared" si="0"/>
        <v>0</v>
      </c>
    </row>
    <row r="55" spans="1:13" x14ac:dyDescent="0.25">
      <c r="A55" s="7" t="s">
        <v>1176</v>
      </c>
      <c r="B55" s="7">
        <v>88617</v>
      </c>
      <c r="C55" s="7" t="s">
        <v>1177</v>
      </c>
      <c r="D55" s="7" t="s">
        <v>415</v>
      </c>
      <c r="E55" s="7" t="s">
        <v>1611</v>
      </c>
      <c r="H55" s="114" t="s">
        <v>1621</v>
      </c>
      <c r="I55" s="114"/>
      <c r="J55" s="114"/>
      <c r="K55" t="s">
        <v>1404</v>
      </c>
      <c r="L55" s="21">
        <f>VLOOKUP(C55,'[1]Jan 14th'!$C:$D,2,FALSE)</f>
        <v>88617</v>
      </c>
      <c r="M55" s="21">
        <f t="shared" si="0"/>
        <v>0</v>
      </c>
    </row>
    <row r="56" spans="1:13" x14ac:dyDescent="0.25">
      <c r="A56" s="7" t="s">
        <v>1100</v>
      </c>
      <c r="B56" s="7">
        <v>70142</v>
      </c>
      <c r="C56" s="7" t="s">
        <v>1101</v>
      </c>
      <c r="D56" s="7" t="s">
        <v>15</v>
      </c>
      <c r="E56" s="7" t="s">
        <v>1611</v>
      </c>
      <c r="H56" s="114" t="s">
        <v>1622</v>
      </c>
      <c r="I56" s="115">
        <v>51.96</v>
      </c>
      <c r="J56" s="114"/>
      <c r="K56" t="s">
        <v>1404</v>
      </c>
      <c r="L56" s="21">
        <f>VLOOKUP(C56,'[1]Jan 14th'!$C:$D,2,FALSE)</f>
        <v>70142</v>
      </c>
      <c r="M56" s="21">
        <f t="shared" si="0"/>
        <v>0</v>
      </c>
    </row>
    <row r="57" spans="1:13" x14ac:dyDescent="0.25">
      <c r="A57" s="7" t="s">
        <v>1100</v>
      </c>
      <c r="B57" s="7">
        <v>70142</v>
      </c>
      <c r="C57" s="7" t="s">
        <v>1101</v>
      </c>
      <c r="D57" s="7" t="s">
        <v>15</v>
      </c>
      <c r="E57" s="7" t="s">
        <v>1611</v>
      </c>
      <c r="H57" s="114" t="s">
        <v>1615</v>
      </c>
      <c r="I57" s="115">
        <v>9</v>
      </c>
      <c r="J57" s="114"/>
      <c r="K57" t="s">
        <v>1404</v>
      </c>
      <c r="L57" s="21">
        <f>VLOOKUP(C57,'[1]Jan 14th'!$C:$D,2,FALSE)</f>
        <v>70142</v>
      </c>
      <c r="M57" s="21">
        <f t="shared" si="0"/>
        <v>0</v>
      </c>
    </row>
    <row r="58" spans="1:13" x14ac:dyDescent="0.25">
      <c r="A58" s="7" t="s">
        <v>1078</v>
      </c>
      <c r="B58" s="7">
        <v>69777</v>
      </c>
      <c r="C58" s="7" t="s">
        <v>1079</v>
      </c>
      <c r="D58" s="7" t="s">
        <v>15</v>
      </c>
      <c r="E58" s="7" t="s">
        <v>1611</v>
      </c>
      <c r="H58" s="114" t="s">
        <v>1623</v>
      </c>
      <c r="I58" s="115">
        <v>110</v>
      </c>
      <c r="J58" s="115">
        <v>110</v>
      </c>
      <c r="K58" t="s">
        <v>1404</v>
      </c>
      <c r="L58" s="21">
        <f>VLOOKUP(C58,'[1]Jan 14th'!$C:$D,2,FALSE)</f>
        <v>69777</v>
      </c>
      <c r="M58" s="21">
        <f t="shared" si="0"/>
        <v>0</v>
      </c>
    </row>
    <row r="59" spans="1:13" x14ac:dyDescent="0.25">
      <c r="A59" s="7" t="s">
        <v>1076</v>
      </c>
      <c r="B59" s="7">
        <v>69774</v>
      </c>
      <c r="C59" s="7" t="s">
        <v>1077</v>
      </c>
      <c r="D59" s="7" t="s">
        <v>15</v>
      </c>
      <c r="E59" s="7" t="s">
        <v>1611</v>
      </c>
      <c r="H59" s="114" t="s">
        <v>1623</v>
      </c>
      <c r="I59" s="115">
        <v>168</v>
      </c>
      <c r="J59" s="115">
        <v>0</v>
      </c>
      <c r="K59" t="s">
        <v>1404</v>
      </c>
      <c r="L59" s="21">
        <f>VLOOKUP(C59,'[1]Jan 14th'!$C:$D,2,FALSE)</f>
        <v>69774</v>
      </c>
      <c r="M59" s="21">
        <f t="shared" si="0"/>
        <v>0</v>
      </c>
    </row>
    <row r="60" spans="1:13" x14ac:dyDescent="0.25">
      <c r="A60" s="7" t="s">
        <v>1064</v>
      </c>
      <c r="B60" s="7">
        <v>69746</v>
      </c>
      <c r="C60" s="7" t="s">
        <v>1065</v>
      </c>
      <c r="D60" s="7" t="s">
        <v>15</v>
      </c>
      <c r="E60" s="7" t="s">
        <v>1611</v>
      </c>
      <c r="H60" s="114" t="s">
        <v>1623</v>
      </c>
      <c r="I60" s="115">
        <v>152</v>
      </c>
      <c r="J60" s="115">
        <v>0</v>
      </c>
      <c r="K60" t="s">
        <v>1404</v>
      </c>
      <c r="L60" s="21">
        <f>VLOOKUP(C60,'[1]Jan 14th'!$C:$D,2,FALSE)</f>
        <v>69746</v>
      </c>
      <c r="M60" s="21">
        <f t="shared" si="0"/>
        <v>0</v>
      </c>
    </row>
    <row r="61" spans="1:13" x14ac:dyDescent="0.25">
      <c r="A61" s="7" t="s">
        <v>1128</v>
      </c>
      <c r="B61" s="7">
        <v>74252</v>
      </c>
      <c r="C61" s="7" t="s">
        <v>1624</v>
      </c>
      <c r="D61" s="7" t="s">
        <v>351</v>
      </c>
      <c r="E61" s="7" t="s">
        <v>1611</v>
      </c>
      <c r="H61" s="114" t="s">
        <v>1615</v>
      </c>
      <c r="I61" s="114"/>
      <c r="J61" s="114"/>
      <c r="K61" t="s">
        <v>1404</v>
      </c>
      <c r="L61" s="21">
        <f>VLOOKUP(C61,'[1]Jan 14th'!$C:$D,2,FALSE)</f>
        <v>74252</v>
      </c>
      <c r="M61" s="21">
        <f t="shared" si="0"/>
        <v>0</v>
      </c>
    </row>
    <row r="62" spans="1:13" x14ac:dyDescent="0.25">
      <c r="A62" s="7" t="s">
        <v>1131</v>
      </c>
      <c r="B62" s="7">
        <v>74258</v>
      </c>
      <c r="C62" s="7" t="s">
        <v>1625</v>
      </c>
      <c r="D62" s="7" t="s">
        <v>351</v>
      </c>
      <c r="E62" s="7" t="s">
        <v>1611</v>
      </c>
      <c r="H62" s="114" t="s">
        <v>1615</v>
      </c>
      <c r="I62" s="114"/>
      <c r="J62" s="114"/>
      <c r="K62" t="s">
        <v>1404</v>
      </c>
      <c r="L62" s="21">
        <f>VLOOKUP(C62,'[1]Jan 14th'!$C:$D,2,FALSE)</f>
        <v>74258</v>
      </c>
      <c r="M62" s="21">
        <f t="shared" si="0"/>
        <v>0</v>
      </c>
    </row>
    <row r="63" spans="1:13" x14ac:dyDescent="0.25">
      <c r="A63" s="7" t="s">
        <v>1129</v>
      </c>
      <c r="B63" s="7">
        <v>74254</v>
      </c>
      <c r="C63" s="7" t="s">
        <v>1626</v>
      </c>
      <c r="D63" s="7" t="s">
        <v>351</v>
      </c>
      <c r="E63" s="7" t="s">
        <v>1611</v>
      </c>
      <c r="H63" s="114" t="s">
        <v>1615</v>
      </c>
      <c r="I63" s="115">
        <v>75</v>
      </c>
      <c r="J63" s="114"/>
      <c r="K63" t="s">
        <v>1404</v>
      </c>
      <c r="L63" s="21">
        <f>VLOOKUP(C63,'[1]Jan 14th'!$C:$D,2,FALSE)</f>
        <v>74254</v>
      </c>
      <c r="M63" s="21">
        <f>B63-L63</f>
        <v>0</v>
      </c>
    </row>
    <row r="64" spans="1:13" x14ac:dyDescent="0.25">
      <c r="A64" s="7" t="s">
        <v>1132</v>
      </c>
      <c r="B64" s="7">
        <v>74260</v>
      </c>
      <c r="C64" s="7" t="s">
        <v>1627</v>
      </c>
      <c r="D64" s="7" t="s">
        <v>351</v>
      </c>
      <c r="E64" s="7" t="s">
        <v>1611</v>
      </c>
      <c r="H64" s="114" t="s">
        <v>1615</v>
      </c>
      <c r="I64" s="114"/>
      <c r="J64" s="114"/>
      <c r="K64" t="s">
        <v>1404</v>
      </c>
      <c r="L64" s="21">
        <f>VLOOKUP(C64,'[1]Jan 14th'!$C:$D,2,FALSE)</f>
        <v>74260</v>
      </c>
      <c r="M64" s="21">
        <f t="shared" si="0"/>
        <v>0</v>
      </c>
    </row>
    <row r="65" spans="1:13" x14ac:dyDescent="0.25">
      <c r="A65" s="7" t="s">
        <v>1133</v>
      </c>
      <c r="B65" s="7">
        <v>74262</v>
      </c>
      <c r="C65" s="7" t="s">
        <v>1628</v>
      </c>
      <c r="D65" s="7" t="s">
        <v>351</v>
      </c>
      <c r="E65" s="7" t="s">
        <v>1611</v>
      </c>
      <c r="H65" s="114" t="s">
        <v>1615</v>
      </c>
      <c r="I65" s="115">
        <v>60</v>
      </c>
      <c r="J65" s="114"/>
      <c r="K65" t="s">
        <v>1404</v>
      </c>
      <c r="L65" s="21">
        <f>VLOOKUP(C65,'[1]Jan 14th'!$C:$D,2,FALSE)</f>
        <v>74262</v>
      </c>
      <c r="M65" s="21">
        <f t="shared" si="0"/>
        <v>0</v>
      </c>
    </row>
    <row r="66" spans="1:13" x14ac:dyDescent="0.25">
      <c r="A66" s="7" t="s">
        <v>1165</v>
      </c>
      <c r="B66" s="7">
        <v>82476</v>
      </c>
      <c r="C66" s="7" t="s">
        <v>1629</v>
      </c>
      <c r="D66" s="7" t="s">
        <v>351</v>
      </c>
      <c r="E66" s="7" t="s">
        <v>1611</v>
      </c>
      <c r="H66" s="114" t="s">
        <v>1615</v>
      </c>
      <c r="I66" s="114"/>
      <c r="J66" s="114"/>
      <c r="K66" t="s">
        <v>1404</v>
      </c>
      <c r="L66" s="21">
        <f>VLOOKUP(C66,'[1]Jan 14th'!$C:$D,2,FALSE)</f>
        <v>82476</v>
      </c>
      <c r="M66" s="21">
        <f t="shared" si="0"/>
        <v>0</v>
      </c>
    </row>
    <row r="67" spans="1:13" x14ac:dyDescent="0.25">
      <c r="A67" s="7" t="s">
        <v>1130</v>
      </c>
      <c r="B67" s="7">
        <v>74256</v>
      </c>
      <c r="C67" s="7" t="s">
        <v>1630</v>
      </c>
      <c r="D67" s="7" t="s">
        <v>351</v>
      </c>
      <c r="E67" s="7" t="s">
        <v>1611</v>
      </c>
      <c r="H67" s="114" t="s">
        <v>1615</v>
      </c>
      <c r="I67" s="115">
        <v>55</v>
      </c>
      <c r="J67" s="114"/>
      <c r="K67" t="s">
        <v>1404</v>
      </c>
      <c r="L67" s="21">
        <f>VLOOKUP(C67,'[1]Jan 14th'!$C:$D,2,FALSE)</f>
        <v>74256</v>
      </c>
      <c r="M67" s="21">
        <f t="shared" si="0"/>
        <v>0</v>
      </c>
    </row>
    <row r="68" spans="1:13" x14ac:dyDescent="0.25">
      <c r="A68" s="7" t="s">
        <v>1134</v>
      </c>
      <c r="B68" s="7">
        <v>74264</v>
      </c>
      <c r="C68" s="7" t="s">
        <v>1631</v>
      </c>
      <c r="D68" s="7" t="s">
        <v>351</v>
      </c>
      <c r="E68" s="7" t="s">
        <v>1611</v>
      </c>
      <c r="H68" s="114" t="s">
        <v>1615</v>
      </c>
      <c r="I68" s="114"/>
      <c r="J68" s="114"/>
      <c r="K68" t="s">
        <v>1404</v>
      </c>
      <c r="L68" s="21">
        <f>VLOOKUP(C68,'[1]Jan 14th'!$C:$D,2,FALSE)</f>
        <v>74264</v>
      </c>
      <c r="M68" s="21">
        <f t="shared" si="0"/>
        <v>0</v>
      </c>
    </row>
    <row r="69" spans="1:13" x14ac:dyDescent="0.25">
      <c r="A69" s="7" t="s">
        <v>1104</v>
      </c>
      <c r="B69" s="7">
        <v>70154</v>
      </c>
      <c r="C69" s="7" t="s">
        <v>1105</v>
      </c>
      <c r="D69" s="7" t="s">
        <v>15</v>
      </c>
      <c r="E69" s="7" t="s">
        <v>1611</v>
      </c>
      <c r="H69" s="114" t="s">
        <v>1615</v>
      </c>
      <c r="I69" s="115">
        <v>48.99</v>
      </c>
      <c r="J69" s="114"/>
      <c r="K69" t="s">
        <v>1404</v>
      </c>
      <c r="L69" s="21">
        <f>VLOOKUP(C69,'[1]Jan 14th'!$C:$D,2,FALSE)</f>
        <v>70154</v>
      </c>
      <c r="M69" s="21">
        <f t="shared" si="0"/>
        <v>0</v>
      </c>
    </row>
    <row r="70" spans="1:13" x14ac:dyDescent="0.25">
      <c r="A70" t="s">
        <v>1402</v>
      </c>
      <c r="B70">
        <v>70109</v>
      </c>
      <c r="C70" t="s">
        <v>1403</v>
      </c>
      <c r="D70" s="7" t="s">
        <v>15</v>
      </c>
      <c r="E70" s="7" t="s">
        <v>1611</v>
      </c>
      <c r="H70" s="114" t="s">
        <v>1615</v>
      </c>
      <c r="I70" s="115">
        <v>40</v>
      </c>
      <c r="J70" s="115">
        <v>20</v>
      </c>
      <c r="K70" t="s">
        <v>1404</v>
      </c>
      <c r="L70" s="21">
        <f>VLOOKUP(C70,'[1]Jan 14th'!$C:$D,2,FALSE)</f>
        <v>70109</v>
      </c>
      <c r="M70" s="21">
        <f t="shared" si="0"/>
        <v>0</v>
      </c>
    </row>
    <row r="71" spans="1:13" x14ac:dyDescent="0.25">
      <c r="A71" s="7" t="s">
        <v>1126</v>
      </c>
      <c r="B71" s="7">
        <v>74250</v>
      </c>
      <c r="C71" s="7" t="s">
        <v>1127</v>
      </c>
      <c r="D71" s="7" t="s">
        <v>15</v>
      </c>
      <c r="E71" s="7" t="s">
        <v>1611</v>
      </c>
      <c r="H71" s="114" t="s">
        <v>1615</v>
      </c>
      <c r="I71" s="115">
        <v>9</v>
      </c>
      <c r="J71" s="114"/>
      <c r="K71" t="s">
        <v>1404</v>
      </c>
      <c r="L71" s="21">
        <f>VLOOKUP(C71,'[1]Jan 14th'!$C:$D,2,FALSE)</f>
        <v>74250</v>
      </c>
      <c r="M71" s="21">
        <f t="shared" si="0"/>
        <v>0</v>
      </c>
    </row>
    <row r="72" spans="1:13" x14ac:dyDescent="0.25">
      <c r="A72" s="7" t="s">
        <v>1070</v>
      </c>
      <c r="B72" s="7">
        <v>69759</v>
      </c>
      <c r="C72" s="7" t="s">
        <v>1071</v>
      </c>
      <c r="D72" s="7" t="s">
        <v>15</v>
      </c>
      <c r="E72" s="7" t="s">
        <v>1611</v>
      </c>
      <c r="H72" s="114" t="s">
        <v>1632</v>
      </c>
      <c r="I72" s="116">
        <v>20</v>
      </c>
      <c r="J72" s="115">
        <v>15</v>
      </c>
      <c r="K72" t="s">
        <v>1404</v>
      </c>
      <c r="L72" s="21">
        <f>VLOOKUP(C72,'[1]Jan 14th'!$C:$D,2,FALSE)</f>
        <v>69759</v>
      </c>
      <c r="M72" s="21">
        <f t="shared" si="0"/>
        <v>0</v>
      </c>
    </row>
    <row r="73" spans="1:13" x14ac:dyDescent="0.25">
      <c r="A73" s="7" t="s">
        <v>1070</v>
      </c>
      <c r="B73" s="7">
        <v>69759</v>
      </c>
      <c r="C73" s="7" t="s">
        <v>1071</v>
      </c>
      <c r="D73" s="7" t="s">
        <v>15</v>
      </c>
      <c r="E73" s="7" t="s">
        <v>1611</v>
      </c>
      <c r="H73" s="114" t="s">
        <v>1615</v>
      </c>
      <c r="I73" s="115">
        <v>9</v>
      </c>
      <c r="J73" s="115">
        <v>4.5</v>
      </c>
      <c r="K73" t="s">
        <v>1404</v>
      </c>
      <c r="L73" s="21">
        <f>VLOOKUP(C73,'[1]Jan 14th'!$C:$D,2,FALSE)</f>
        <v>69759</v>
      </c>
      <c r="M73" s="21">
        <f>B73-L73</f>
        <v>0</v>
      </c>
    </row>
    <row r="74" spans="1:13" x14ac:dyDescent="0.25">
      <c r="A74" s="7" t="s">
        <v>1168</v>
      </c>
      <c r="B74" s="7">
        <v>82733</v>
      </c>
      <c r="C74" s="7" t="s">
        <v>1169</v>
      </c>
      <c r="D74" s="7" t="s">
        <v>15</v>
      </c>
      <c r="E74" s="7" t="s">
        <v>1611</v>
      </c>
      <c r="H74" s="114" t="s">
        <v>1615</v>
      </c>
      <c r="I74" s="115">
        <v>8</v>
      </c>
      <c r="J74" s="114"/>
      <c r="K74" t="s">
        <v>1404</v>
      </c>
      <c r="L74" s="21">
        <f>VLOOKUP(C74,'[1]Jan 14th'!$C:$D,2,FALSE)</f>
        <v>82733</v>
      </c>
      <c r="M74" s="21">
        <f>B74-L74</f>
        <v>0</v>
      </c>
    </row>
    <row r="75" spans="1:13" x14ac:dyDescent="0.25">
      <c r="A75" s="7" t="s">
        <v>1044</v>
      </c>
      <c r="B75" s="7">
        <v>69510</v>
      </c>
      <c r="C75" s="7" t="s">
        <v>1045</v>
      </c>
      <c r="D75" s="7" t="s">
        <v>15</v>
      </c>
      <c r="E75" s="7" t="s">
        <v>1611</v>
      </c>
      <c r="H75" s="114" t="s">
        <v>1633</v>
      </c>
      <c r="I75" s="115">
        <v>48</v>
      </c>
      <c r="J75" s="115">
        <v>24</v>
      </c>
      <c r="K75" t="s">
        <v>1404</v>
      </c>
      <c r="L75" s="21">
        <f>VLOOKUP(C75,'[1]Jan 14th'!$C:$D,2,FALSE)</f>
        <v>69510</v>
      </c>
      <c r="M75" s="21">
        <f t="shared" ref="M75:M129" si="1">B75-L75</f>
        <v>0</v>
      </c>
    </row>
    <row r="76" spans="1:13" x14ac:dyDescent="0.25">
      <c r="A76" s="7" t="s">
        <v>1044</v>
      </c>
      <c r="B76" s="7">
        <v>69510</v>
      </c>
      <c r="C76" s="7" t="s">
        <v>1045</v>
      </c>
      <c r="D76" s="7" t="s">
        <v>15</v>
      </c>
      <c r="E76" s="7" t="s">
        <v>1611</v>
      </c>
      <c r="H76" s="114" t="s">
        <v>1615</v>
      </c>
      <c r="I76" s="115">
        <v>9</v>
      </c>
      <c r="J76" s="115">
        <v>9</v>
      </c>
      <c r="K76" t="s">
        <v>1404</v>
      </c>
      <c r="L76" s="21">
        <f>VLOOKUP(C76,'[1]Jan 14th'!$C:$D,2,FALSE)</f>
        <v>69510</v>
      </c>
      <c r="M76" s="21">
        <f t="shared" si="1"/>
        <v>0</v>
      </c>
    </row>
    <row r="77" spans="1:13" x14ac:dyDescent="0.25">
      <c r="A77" s="7" t="s">
        <v>1050</v>
      </c>
      <c r="B77" s="7">
        <v>69554</v>
      </c>
      <c r="C77" s="7" t="s">
        <v>1051</v>
      </c>
      <c r="D77" s="7" t="s">
        <v>15</v>
      </c>
      <c r="E77" s="7" t="s">
        <v>1611</v>
      </c>
      <c r="H77" s="114" t="s">
        <v>1633</v>
      </c>
      <c r="I77" s="115">
        <v>38</v>
      </c>
      <c r="J77" s="115">
        <v>20</v>
      </c>
      <c r="K77" t="s">
        <v>1404</v>
      </c>
      <c r="L77" s="21">
        <f>VLOOKUP(C77,'[1]Jan 14th'!$C:$D,2,FALSE)</f>
        <v>69554</v>
      </c>
      <c r="M77" s="21">
        <f t="shared" si="1"/>
        <v>0</v>
      </c>
    </row>
    <row r="78" spans="1:13" x14ac:dyDescent="0.25">
      <c r="A78" s="7" t="s">
        <v>1050</v>
      </c>
      <c r="B78" s="7">
        <v>69554</v>
      </c>
      <c r="C78" s="7" t="s">
        <v>1051</v>
      </c>
      <c r="D78" s="7" t="s">
        <v>15</v>
      </c>
      <c r="E78" s="7" t="s">
        <v>1611</v>
      </c>
      <c r="H78" s="114" t="s">
        <v>1615</v>
      </c>
      <c r="I78" s="115">
        <v>9</v>
      </c>
      <c r="J78" s="115">
        <v>9</v>
      </c>
      <c r="K78" t="s">
        <v>1404</v>
      </c>
      <c r="L78" s="21">
        <f>VLOOKUP(C78,'[1]Jan 14th'!$C:$D,2,FALSE)</f>
        <v>69554</v>
      </c>
      <c r="M78" s="21">
        <f t="shared" si="1"/>
        <v>0</v>
      </c>
    </row>
    <row r="79" spans="1:13" x14ac:dyDescent="0.25">
      <c r="A79" s="7" t="s">
        <v>1098</v>
      </c>
      <c r="B79" s="7">
        <v>70133</v>
      </c>
      <c r="C79" s="7" t="s">
        <v>1099</v>
      </c>
      <c r="D79" s="7" t="s">
        <v>15</v>
      </c>
      <c r="E79" s="7" t="s">
        <v>1611</v>
      </c>
      <c r="H79" s="114" t="s">
        <v>1634</v>
      </c>
      <c r="I79" s="115">
        <v>118.4</v>
      </c>
      <c r="J79" s="115">
        <v>118.4</v>
      </c>
      <c r="K79" t="s">
        <v>1404</v>
      </c>
      <c r="L79" s="21">
        <f>VLOOKUP(C79,'[1]Jan 14th'!$C:$D,2,FALSE)</f>
        <v>70133</v>
      </c>
      <c r="M79" s="21">
        <f t="shared" si="1"/>
        <v>0</v>
      </c>
    </row>
    <row r="80" spans="1:13" x14ac:dyDescent="0.25">
      <c r="A80" s="7" t="s">
        <v>1086</v>
      </c>
      <c r="B80" s="7">
        <v>70067</v>
      </c>
      <c r="C80" s="7" t="s">
        <v>1087</v>
      </c>
      <c r="D80" s="7" t="s">
        <v>15</v>
      </c>
      <c r="E80" s="7" t="s">
        <v>1611</v>
      </c>
      <c r="H80" s="114" t="s">
        <v>1634</v>
      </c>
      <c r="I80" s="115">
        <v>71.2</v>
      </c>
      <c r="J80" s="115">
        <v>35.200000000000003</v>
      </c>
      <c r="K80" t="s">
        <v>1404</v>
      </c>
      <c r="L80" s="21">
        <f>VLOOKUP(C80,'[1]Jan 14th'!$C:$D,2,FALSE)</f>
        <v>70067</v>
      </c>
      <c r="M80" s="21">
        <f t="shared" si="1"/>
        <v>0</v>
      </c>
    </row>
    <row r="81" spans="1:13" x14ac:dyDescent="0.25">
      <c r="A81" s="7" t="s">
        <v>1092</v>
      </c>
      <c r="B81" s="7">
        <v>70093</v>
      </c>
      <c r="C81" s="7" t="s">
        <v>1093</v>
      </c>
      <c r="D81" s="7" t="s">
        <v>15</v>
      </c>
      <c r="E81" s="7" t="s">
        <v>1611</v>
      </c>
      <c r="H81" s="114" t="s">
        <v>1634</v>
      </c>
      <c r="I81" s="115">
        <v>101.6</v>
      </c>
      <c r="J81" s="115">
        <v>101.6</v>
      </c>
      <c r="K81" t="s">
        <v>1404</v>
      </c>
      <c r="L81" s="21">
        <f>VLOOKUP(C81,'[1]Jan 14th'!$C:$D,2,FALSE)</f>
        <v>70093</v>
      </c>
      <c r="M81" s="21">
        <f t="shared" si="1"/>
        <v>0</v>
      </c>
    </row>
    <row r="82" spans="1:13" x14ac:dyDescent="0.25">
      <c r="A82" s="7" t="s">
        <v>1082</v>
      </c>
      <c r="B82" s="7">
        <v>70054</v>
      </c>
      <c r="C82" s="7" t="s">
        <v>1083</v>
      </c>
      <c r="D82" s="7" t="s">
        <v>15</v>
      </c>
      <c r="E82" s="7" t="s">
        <v>1611</v>
      </c>
      <c r="H82" s="114" t="s">
        <v>1634</v>
      </c>
      <c r="I82" s="115">
        <v>115.2</v>
      </c>
      <c r="J82" s="115">
        <v>115.2</v>
      </c>
      <c r="K82" t="s">
        <v>1404</v>
      </c>
      <c r="L82" s="21">
        <f>VLOOKUP(C82,'[1]Jan 14th'!$C:$D,2,FALSE)</f>
        <v>70054</v>
      </c>
      <c r="M82" s="21">
        <f t="shared" si="1"/>
        <v>0</v>
      </c>
    </row>
    <row r="83" spans="1:13" x14ac:dyDescent="0.25">
      <c r="A83" s="7" t="s">
        <v>1088</v>
      </c>
      <c r="B83" s="7">
        <v>70075</v>
      </c>
      <c r="C83" s="7" t="s">
        <v>1089</v>
      </c>
      <c r="D83" s="7" t="s">
        <v>15</v>
      </c>
      <c r="E83" s="7" t="s">
        <v>1611</v>
      </c>
      <c r="H83" s="114" t="s">
        <v>1634</v>
      </c>
      <c r="I83" s="115">
        <v>153.6</v>
      </c>
      <c r="J83" s="115">
        <v>153.6</v>
      </c>
      <c r="K83" t="s">
        <v>1404</v>
      </c>
      <c r="L83" s="21">
        <f>VLOOKUP(C83,'[1]Jan 14th'!$C:$D,2,FALSE)</f>
        <v>70075</v>
      </c>
      <c r="M83" s="21">
        <f t="shared" si="1"/>
        <v>0</v>
      </c>
    </row>
    <row r="84" spans="1:13" x14ac:dyDescent="0.25">
      <c r="A84" s="7" t="s">
        <v>1062</v>
      </c>
      <c r="B84" s="7">
        <v>69669</v>
      </c>
      <c r="C84" s="7" t="s">
        <v>1063</v>
      </c>
      <c r="D84" s="7" t="s">
        <v>15</v>
      </c>
      <c r="E84" s="7" t="s">
        <v>1611</v>
      </c>
      <c r="H84" s="114" t="s">
        <v>1635</v>
      </c>
      <c r="I84" s="115">
        <v>48.297674418604657</v>
      </c>
      <c r="J84" s="115">
        <v>34.29767441860465</v>
      </c>
      <c r="K84" t="s">
        <v>1404</v>
      </c>
      <c r="L84" s="21">
        <f>VLOOKUP(C84,'[1]Jan 14th'!$C:$D,2,FALSE)</f>
        <v>69669</v>
      </c>
      <c r="M84" s="21">
        <f t="shared" si="1"/>
        <v>0</v>
      </c>
    </row>
    <row r="85" spans="1:13" x14ac:dyDescent="0.25">
      <c r="A85" s="7" t="s">
        <v>1062</v>
      </c>
      <c r="B85" s="7">
        <v>69669</v>
      </c>
      <c r="C85" s="7" t="s">
        <v>1063</v>
      </c>
      <c r="D85" s="7" t="s">
        <v>15</v>
      </c>
      <c r="E85" s="7" t="s">
        <v>1611</v>
      </c>
      <c r="H85" s="114" t="s">
        <v>1615</v>
      </c>
      <c r="I85" s="115">
        <v>9</v>
      </c>
      <c r="J85" s="115">
        <v>9</v>
      </c>
      <c r="K85" t="s">
        <v>1404</v>
      </c>
      <c r="L85" s="21">
        <f>VLOOKUP(C85,'[1]Jan 14th'!$C:$D,2,FALSE)</f>
        <v>69669</v>
      </c>
      <c r="M85" s="21">
        <f t="shared" si="1"/>
        <v>0</v>
      </c>
    </row>
    <row r="86" spans="1:13" x14ac:dyDescent="0.25">
      <c r="A86" s="7" t="s">
        <v>1143</v>
      </c>
      <c r="B86" s="7">
        <v>74484</v>
      </c>
      <c r="C86" s="7" t="s">
        <v>1144</v>
      </c>
      <c r="D86" s="7" t="s">
        <v>15</v>
      </c>
      <c r="E86" s="7" t="s">
        <v>1611</v>
      </c>
      <c r="H86" s="114" t="s">
        <v>1635</v>
      </c>
      <c r="I86" s="115">
        <v>55.3</v>
      </c>
      <c r="J86" s="114"/>
      <c r="K86" t="s">
        <v>1404</v>
      </c>
      <c r="L86" s="21">
        <f>VLOOKUP(C86,'[1]Jan 14th'!$C:$D,2,FALSE)</f>
        <v>74484</v>
      </c>
      <c r="M86" s="21">
        <f t="shared" si="1"/>
        <v>0</v>
      </c>
    </row>
    <row r="87" spans="1:13" x14ac:dyDescent="0.25">
      <c r="A87" s="7" t="s">
        <v>1143</v>
      </c>
      <c r="B87" s="7">
        <v>74484</v>
      </c>
      <c r="C87" s="7" t="s">
        <v>1144</v>
      </c>
      <c r="D87" s="7" t="s">
        <v>15</v>
      </c>
      <c r="E87" s="7" t="s">
        <v>1611</v>
      </c>
      <c r="H87" s="114" t="s">
        <v>1615</v>
      </c>
      <c r="I87" s="115">
        <v>9</v>
      </c>
      <c r="J87" s="115"/>
      <c r="K87" t="s">
        <v>1404</v>
      </c>
      <c r="L87" s="21">
        <f>VLOOKUP(C87,'[1]Jan 14th'!$C:$D,2,FALSE)</f>
        <v>74484</v>
      </c>
      <c r="M87" s="21">
        <f t="shared" si="1"/>
        <v>0</v>
      </c>
    </row>
    <row r="88" spans="1:13" x14ac:dyDescent="0.25">
      <c r="A88" s="7" t="s">
        <v>1693</v>
      </c>
      <c r="B88" s="7">
        <v>69463</v>
      </c>
      <c r="C88" s="7" t="s">
        <v>1694</v>
      </c>
      <c r="D88" s="7" t="s">
        <v>15</v>
      </c>
      <c r="E88" s="7" t="s">
        <v>1611</v>
      </c>
      <c r="H88" t="s">
        <v>1772</v>
      </c>
      <c r="I88" s="145">
        <v>40</v>
      </c>
      <c r="J88" s="145">
        <v>12</v>
      </c>
      <c r="L88" s="21"/>
      <c r="M88" s="21"/>
    </row>
    <row r="89" spans="1:13" x14ac:dyDescent="0.25">
      <c r="A89" s="7"/>
      <c r="B89" s="7"/>
      <c r="C89" s="7"/>
      <c r="D89" s="7"/>
      <c r="E89" s="7"/>
      <c r="H89" s="114"/>
      <c r="I89" s="115"/>
      <c r="J89" s="115"/>
      <c r="L89" s="21"/>
      <c r="M89" s="21"/>
    </row>
    <row r="90" spans="1:13" x14ac:dyDescent="0.25">
      <c r="A90" s="7" t="s">
        <v>1120</v>
      </c>
      <c r="B90" s="7">
        <v>70689</v>
      </c>
      <c r="C90" s="7" t="s">
        <v>1121</v>
      </c>
      <c r="D90" s="7" t="s">
        <v>15</v>
      </c>
      <c r="E90" s="7" t="s">
        <v>1636</v>
      </c>
      <c r="H90" s="117" t="s">
        <v>1621</v>
      </c>
      <c r="I90" s="114"/>
      <c r="J90" s="114"/>
      <c r="K90" t="s">
        <v>1404</v>
      </c>
      <c r="L90" s="21">
        <f>VLOOKUP(C90,'[1]Jan 14th'!$C:$D,2,FALSE)</f>
        <v>70689</v>
      </c>
      <c r="M90" s="21">
        <f t="shared" si="1"/>
        <v>0</v>
      </c>
    </row>
    <row r="91" spans="1:13" x14ac:dyDescent="0.25">
      <c r="A91" s="7" t="s">
        <v>1139</v>
      </c>
      <c r="B91" s="7">
        <v>74276</v>
      </c>
      <c r="C91" s="7" t="s">
        <v>1140</v>
      </c>
      <c r="D91" s="7" t="s">
        <v>15</v>
      </c>
      <c r="E91" s="7" t="s">
        <v>1636</v>
      </c>
      <c r="H91" s="114" t="s">
        <v>1637</v>
      </c>
      <c r="I91" s="115">
        <v>350</v>
      </c>
      <c r="J91" s="114"/>
      <c r="K91" t="s">
        <v>1404</v>
      </c>
      <c r="L91" s="21">
        <f>VLOOKUP(C91,'[1]Jan 14th'!$C:$D,2,FALSE)</f>
        <v>74276</v>
      </c>
      <c r="M91" s="21">
        <f t="shared" si="1"/>
        <v>0</v>
      </c>
    </row>
    <row r="92" spans="1:13" x14ac:dyDescent="0.25">
      <c r="A92" s="7" t="s">
        <v>1139</v>
      </c>
      <c r="B92" s="7">
        <v>74276</v>
      </c>
      <c r="C92" s="7" t="s">
        <v>1140</v>
      </c>
      <c r="D92" s="7" t="s">
        <v>15</v>
      </c>
      <c r="E92" s="7" t="s">
        <v>1636</v>
      </c>
      <c r="G92" s="7" t="s">
        <v>1614</v>
      </c>
      <c r="H92" s="114" t="s">
        <v>1637</v>
      </c>
      <c r="I92" s="115">
        <v>30</v>
      </c>
      <c r="J92" s="114"/>
      <c r="K92" t="s">
        <v>1404</v>
      </c>
      <c r="L92" s="21">
        <f>VLOOKUP(C92,'[1]Jan 14th'!$C:$D,2,FALSE)</f>
        <v>74276</v>
      </c>
      <c r="M92" s="21">
        <f t="shared" si="1"/>
        <v>0</v>
      </c>
    </row>
    <row r="93" spans="1:13" x14ac:dyDescent="0.25">
      <c r="A93" s="7" t="s">
        <v>1139</v>
      </c>
      <c r="B93" s="7">
        <v>74276</v>
      </c>
      <c r="C93" s="7" t="s">
        <v>1140</v>
      </c>
      <c r="D93" s="7" t="s">
        <v>15</v>
      </c>
      <c r="E93" s="7" t="s">
        <v>1636</v>
      </c>
      <c r="H93" s="114" t="s">
        <v>1638</v>
      </c>
      <c r="I93" s="115">
        <v>80</v>
      </c>
      <c r="J93" s="114"/>
      <c r="K93" t="s">
        <v>1404</v>
      </c>
      <c r="L93" s="21">
        <f>VLOOKUP(C93,'[1]Jan 14th'!$C:$D,2,FALSE)</f>
        <v>74276</v>
      </c>
      <c r="M93" s="21">
        <f t="shared" si="1"/>
        <v>0</v>
      </c>
    </row>
    <row r="94" spans="1:13" x14ac:dyDescent="0.25">
      <c r="A94" s="7" t="s">
        <v>1137</v>
      </c>
      <c r="B94" s="7">
        <v>74274</v>
      </c>
      <c r="C94" s="7" t="s">
        <v>1138</v>
      </c>
      <c r="D94" s="7" t="s">
        <v>15</v>
      </c>
      <c r="E94" s="7" t="s">
        <v>1636</v>
      </c>
      <c r="H94" s="114" t="s">
        <v>1637</v>
      </c>
      <c r="I94" s="115">
        <v>250</v>
      </c>
      <c r="J94" s="114"/>
      <c r="K94" t="s">
        <v>1404</v>
      </c>
      <c r="L94" s="21">
        <f>VLOOKUP(C94,'[1]Jan 14th'!$C:$D,2,FALSE)</f>
        <v>74274</v>
      </c>
      <c r="M94" s="21">
        <f t="shared" si="1"/>
        <v>0</v>
      </c>
    </row>
    <row r="95" spans="1:13" x14ac:dyDescent="0.25">
      <c r="A95" s="7" t="s">
        <v>1137</v>
      </c>
      <c r="B95" s="7">
        <v>74274</v>
      </c>
      <c r="C95" s="7" t="s">
        <v>1138</v>
      </c>
      <c r="D95" s="7" t="s">
        <v>15</v>
      </c>
      <c r="E95" s="7" t="s">
        <v>1636</v>
      </c>
      <c r="H95" s="114" t="s">
        <v>1638</v>
      </c>
      <c r="I95" s="115">
        <v>80</v>
      </c>
      <c r="J95" s="114"/>
      <c r="K95" t="s">
        <v>1404</v>
      </c>
      <c r="L95" s="21">
        <f>VLOOKUP(C95,'[1]Jan 14th'!$C:$D,2,FALSE)</f>
        <v>74274</v>
      </c>
      <c r="M95" s="21">
        <f t="shared" si="1"/>
        <v>0</v>
      </c>
    </row>
    <row r="96" spans="1:13" x14ac:dyDescent="0.25">
      <c r="A96" s="7" t="s">
        <v>1122</v>
      </c>
      <c r="B96" s="7">
        <v>70706</v>
      </c>
      <c r="C96" s="7" t="s">
        <v>1123</v>
      </c>
      <c r="D96" s="7" t="s">
        <v>15</v>
      </c>
      <c r="E96" s="7" t="s">
        <v>1636</v>
      </c>
      <c r="H96" s="114" t="s">
        <v>1637</v>
      </c>
      <c r="I96" s="115">
        <v>300</v>
      </c>
      <c r="J96" s="114"/>
      <c r="K96" t="s">
        <v>1404</v>
      </c>
      <c r="L96" s="21">
        <f>VLOOKUP(C96,'[1]Jan 14th'!$C:$D,2,FALSE)</f>
        <v>70706</v>
      </c>
      <c r="M96" s="21">
        <f t="shared" si="1"/>
        <v>0</v>
      </c>
    </row>
    <row r="97" spans="1:13" x14ac:dyDescent="0.25">
      <c r="A97" s="7" t="s">
        <v>1122</v>
      </c>
      <c r="B97" s="7">
        <v>70706</v>
      </c>
      <c r="C97" s="7" t="s">
        <v>1123</v>
      </c>
      <c r="D97" s="7" t="s">
        <v>15</v>
      </c>
      <c r="E97" s="7" t="s">
        <v>1636</v>
      </c>
      <c r="H97" s="114" t="s">
        <v>1638</v>
      </c>
      <c r="I97" s="115">
        <v>80</v>
      </c>
      <c r="J97" s="114"/>
      <c r="K97" t="s">
        <v>1404</v>
      </c>
      <c r="L97" s="21">
        <f>VLOOKUP(C97,'[1]Jan 14th'!$C:$D,2,FALSE)</f>
        <v>70706</v>
      </c>
      <c r="M97" s="21">
        <f t="shared" si="1"/>
        <v>0</v>
      </c>
    </row>
    <row r="98" spans="1:13" x14ac:dyDescent="0.25">
      <c r="A98" s="7" t="s">
        <v>1149</v>
      </c>
      <c r="B98" s="7">
        <v>74580</v>
      </c>
      <c r="C98" s="7" t="s">
        <v>1150</v>
      </c>
      <c r="D98" s="7" t="s">
        <v>15</v>
      </c>
      <c r="E98" s="7" t="s">
        <v>1636</v>
      </c>
      <c r="H98" s="114" t="s">
        <v>1639</v>
      </c>
      <c r="I98" s="115">
        <v>100</v>
      </c>
      <c r="J98" s="114"/>
      <c r="K98" t="s">
        <v>1404</v>
      </c>
      <c r="L98" s="21">
        <f>VLOOKUP(C98,'[1]Jan 14th'!$C:$D,2,FALSE)</f>
        <v>74580</v>
      </c>
      <c r="M98" s="21">
        <f t="shared" si="1"/>
        <v>0</v>
      </c>
    </row>
    <row r="99" spans="1:13" x14ac:dyDescent="0.25">
      <c r="A99" s="7" t="s">
        <v>1149</v>
      </c>
      <c r="B99" s="7">
        <v>74580</v>
      </c>
      <c r="C99" s="7" t="s">
        <v>1150</v>
      </c>
      <c r="D99" s="7" t="s">
        <v>15</v>
      </c>
      <c r="E99" s="7" t="s">
        <v>1636</v>
      </c>
      <c r="G99" s="7" t="s">
        <v>1614</v>
      </c>
      <c r="H99" s="114" t="s">
        <v>1639</v>
      </c>
      <c r="I99" s="115">
        <v>30</v>
      </c>
      <c r="J99" s="114"/>
      <c r="K99" t="s">
        <v>1404</v>
      </c>
      <c r="L99" s="21">
        <f>VLOOKUP(C99,'[1]Jan 14th'!$C:$D,2,FALSE)</f>
        <v>74580</v>
      </c>
      <c r="M99" s="21">
        <f t="shared" si="1"/>
        <v>0</v>
      </c>
    </row>
    <row r="100" spans="1:13" x14ac:dyDescent="0.25">
      <c r="A100" s="7" t="s">
        <v>1153</v>
      </c>
      <c r="B100" s="7">
        <v>74582</v>
      </c>
      <c r="C100" s="7" t="s">
        <v>1154</v>
      </c>
      <c r="D100" s="7" t="s">
        <v>15</v>
      </c>
      <c r="E100" s="7" t="s">
        <v>1636</v>
      </c>
      <c r="H100" s="114" t="s">
        <v>1639</v>
      </c>
      <c r="I100" s="115">
        <v>120</v>
      </c>
      <c r="J100" s="114"/>
      <c r="K100" t="s">
        <v>1404</v>
      </c>
      <c r="L100" s="21">
        <f>VLOOKUP(C100,'[1]Jan 14th'!$C:$D,2,FALSE)</f>
        <v>74582</v>
      </c>
      <c r="M100" s="21">
        <f t="shared" si="1"/>
        <v>0</v>
      </c>
    </row>
    <row r="101" spans="1:13" x14ac:dyDescent="0.25">
      <c r="A101" s="7" t="s">
        <v>1153</v>
      </c>
      <c r="B101" s="7">
        <v>74582</v>
      </c>
      <c r="C101" s="7" t="s">
        <v>1154</v>
      </c>
      <c r="D101" s="7" t="s">
        <v>15</v>
      </c>
      <c r="E101" s="7" t="s">
        <v>1636</v>
      </c>
      <c r="G101" s="7" t="s">
        <v>1614</v>
      </c>
      <c r="H101" s="114" t="s">
        <v>1639</v>
      </c>
      <c r="I101" s="115">
        <v>30</v>
      </c>
      <c r="J101" s="114"/>
      <c r="K101" t="s">
        <v>1404</v>
      </c>
      <c r="L101" s="21">
        <f>VLOOKUP(C101,'[1]Jan 14th'!$C:$D,2,FALSE)</f>
        <v>74582</v>
      </c>
      <c r="M101" s="21">
        <f t="shared" si="1"/>
        <v>0</v>
      </c>
    </row>
    <row r="102" spans="1:13" x14ac:dyDescent="0.25">
      <c r="A102" s="7" t="s">
        <v>1157</v>
      </c>
      <c r="B102" s="7">
        <v>74584</v>
      </c>
      <c r="C102" s="7" t="s">
        <v>1158</v>
      </c>
      <c r="D102" s="7" t="s">
        <v>15</v>
      </c>
      <c r="E102" s="7" t="s">
        <v>1636</v>
      </c>
      <c r="H102" s="114" t="s">
        <v>1639</v>
      </c>
      <c r="I102" s="115">
        <v>84</v>
      </c>
      <c r="J102" s="114"/>
      <c r="K102" t="s">
        <v>1404</v>
      </c>
      <c r="L102" s="21">
        <f>VLOOKUP(C102,'[1]Jan 14th'!$C:$D,2,FALSE)</f>
        <v>74584</v>
      </c>
      <c r="M102" s="21">
        <f t="shared" si="1"/>
        <v>0</v>
      </c>
    </row>
    <row r="103" spans="1:13" x14ac:dyDescent="0.25">
      <c r="A103" s="7" t="s">
        <v>1157</v>
      </c>
      <c r="B103" s="7">
        <v>74584</v>
      </c>
      <c r="C103" s="7" t="s">
        <v>1158</v>
      </c>
      <c r="D103" s="7" t="s">
        <v>15</v>
      </c>
      <c r="E103" s="7" t="s">
        <v>1636</v>
      </c>
      <c r="G103" s="7" t="s">
        <v>1614</v>
      </c>
      <c r="H103" s="114" t="s">
        <v>1639</v>
      </c>
      <c r="I103" s="115">
        <v>30</v>
      </c>
      <c r="J103" s="114"/>
      <c r="K103" t="s">
        <v>1404</v>
      </c>
      <c r="L103" s="21">
        <f>VLOOKUP(C103,'[1]Jan 14th'!$C:$D,2,FALSE)</f>
        <v>74584</v>
      </c>
      <c r="M103" s="21">
        <f t="shared" si="1"/>
        <v>0</v>
      </c>
    </row>
    <row r="104" spans="1:13" x14ac:dyDescent="0.25">
      <c r="A104" s="7" t="s">
        <v>1155</v>
      </c>
      <c r="B104" s="7">
        <v>74583</v>
      </c>
      <c r="C104" s="7" t="s">
        <v>1156</v>
      </c>
      <c r="D104" s="7" t="s">
        <v>15</v>
      </c>
      <c r="E104" s="7" t="s">
        <v>1636</v>
      </c>
      <c r="H104" s="114" t="s">
        <v>1639</v>
      </c>
      <c r="I104" s="115">
        <v>160</v>
      </c>
      <c r="J104" s="114"/>
      <c r="K104" t="s">
        <v>1404</v>
      </c>
      <c r="L104" s="21">
        <f>VLOOKUP(C104,'[1]Jan 14th'!$C:$D,2,FALSE)</f>
        <v>74583</v>
      </c>
      <c r="M104" s="21">
        <f t="shared" si="1"/>
        <v>0</v>
      </c>
    </row>
    <row r="105" spans="1:13" x14ac:dyDescent="0.25">
      <c r="A105" s="7" t="s">
        <v>1155</v>
      </c>
      <c r="B105" s="7">
        <v>74583</v>
      </c>
      <c r="C105" s="7" t="s">
        <v>1156</v>
      </c>
      <c r="D105" s="7" t="s">
        <v>15</v>
      </c>
      <c r="E105" s="7" t="s">
        <v>1636</v>
      </c>
      <c r="G105" s="7" t="s">
        <v>1614</v>
      </c>
      <c r="H105" s="114" t="s">
        <v>1639</v>
      </c>
      <c r="I105" s="115">
        <v>30</v>
      </c>
      <c r="J105" s="114"/>
      <c r="K105" t="s">
        <v>1404</v>
      </c>
      <c r="L105" s="21">
        <f>VLOOKUP(C105,'[1]Jan 14th'!$C:$D,2,FALSE)</f>
        <v>74583</v>
      </c>
      <c r="M105" s="21">
        <f t="shared" si="1"/>
        <v>0</v>
      </c>
    </row>
    <row r="106" spans="1:13" x14ac:dyDescent="0.25">
      <c r="A106" s="7" t="s">
        <v>1151</v>
      </c>
      <c r="B106" s="7">
        <v>74581</v>
      </c>
      <c r="C106" s="7" t="s">
        <v>1152</v>
      </c>
      <c r="D106" s="7" t="s">
        <v>15</v>
      </c>
      <c r="E106" s="7" t="s">
        <v>1636</v>
      </c>
      <c r="H106" s="114" t="s">
        <v>1639</v>
      </c>
      <c r="I106" s="115">
        <v>59.2</v>
      </c>
      <c r="J106" s="114"/>
      <c r="K106" t="s">
        <v>1404</v>
      </c>
      <c r="L106" s="21">
        <f>VLOOKUP(C106,'[1]Jan 14th'!$C:$D,2,FALSE)</f>
        <v>74581</v>
      </c>
      <c r="M106" s="21">
        <f t="shared" si="1"/>
        <v>0</v>
      </c>
    </row>
    <row r="107" spans="1:13" x14ac:dyDescent="0.25">
      <c r="A107" s="7" t="s">
        <v>1151</v>
      </c>
      <c r="B107" s="7">
        <v>74581</v>
      </c>
      <c r="C107" s="7" t="s">
        <v>1152</v>
      </c>
      <c r="D107" s="7" t="s">
        <v>15</v>
      </c>
      <c r="E107" s="7" t="s">
        <v>1636</v>
      </c>
      <c r="G107" s="7" t="s">
        <v>1614</v>
      </c>
      <c r="H107" s="114" t="s">
        <v>1639</v>
      </c>
      <c r="I107" s="115">
        <v>30</v>
      </c>
      <c r="J107" s="114"/>
      <c r="K107" t="s">
        <v>1404</v>
      </c>
      <c r="L107" s="21">
        <f>VLOOKUP(C107,'[1]Jan 14th'!$C:$D,2,FALSE)</f>
        <v>74581</v>
      </c>
      <c r="M107" s="21">
        <f t="shared" si="1"/>
        <v>0</v>
      </c>
    </row>
    <row r="108" spans="1:13" x14ac:dyDescent="0.25">
      <c r="A108" s="7" t="s">
        <v>1145</v>
      </c>
      <c r="B108" s="7">
        <v>74578</v>
      </c>
      <c r="C108" s="7" t="s">
        <v>1146</v>
      </c>
      <c r="D108" s="7" t="s">
        <v>15</v>
      </c>
      <c r="E108" s="7" t="s">
        <v>1636</v>
      </c>
      <c r="H108" s="114" t="s">
        <v>1639</v>
      </c>
      <c r="I108" s="115">
        <v>120</v>
      </c>
      <c r="J108" s="114"/>
      <c r="K108" t="s">
        <v>1404</v>
      </c>
      <c r="L108" s="21">
        <f>VLOOKUP(C108,'[1]Jan 14th'!$C:$D,2,FALSE)</f>
        <v>74578</v>
      </c>
      <c r="M108" s="21">
        <f t="shared" si="1"/>
        <v>0</v>
      </c>
    </row>
    <row r="109" spans="1:13" x14ac:dyDescent="0.25">
      <c r="A109" s="7" t="s">
        <v>1145</v>
      </c>
      <c r="B109" s="7">
        <v>74578</v>
      </c>
      <c r="C109" s="7" t="s">
        <v>1146</v>
      </c>
      <c r="D109" s="7" t="s">
        <v>15</v>
      </c>
      <c r="E109" s="7" t="s">
        <v>1636</v>
      </c>
      <c r="G109" s="7" t="s">
        <v>1614</v>
      </c>
      <c r="H109" s="114" t="s">
        <v>1639</v>
      </c>
      <c r="I109" s="115">
        <v>30</v>
      </c>
      <c r="J109" s="114"/>
      <c r="K109" t="s">
        <v>1404</v>
      </c>
      <c r="L109" s="21">
        <f>VLOOKUP(C109,'[1]Jan 14th'!$C:$D,2,FALSE)</f>
        <v>74578</v>
      </c>
      <c r="M109" s="21">
        <f t="shared" si="1"/>
        <v>0</v>
      </c>
    </row>
    <row r="110" spans="1:13" x14ac:dyDescent="0.25">
      <c r="A110" s="7" t="s">
        <v>1147</v>
      </c>
      <c r="B110" s="7">
        <v>74579</v>
      </c>
      <c r="C110" s="7" t="s">
        <v>1148</v>
      </c>
      <c r="D110" s="7" t="s">
        <v>15</v>
      </c>
      <c r="E110" s="7" t="s">
        <v>1636</v>
      </c>
      <c r="H110" s="114" t="s">
        <v>1639</v>
      </c>
      <c r="I110" s="115">
        <v>88</v>
      </c>
      <c r="J110" s="114"/>
      <c r="K110" t="s">
        <v>1404</v>
      </c>
      <c r="L110" s="21">
        <f>VLOOKUP(C110,'[1]Jan 14th'!$C:$D,2,FALSE)</f>
        <v>74579</v>
      </c>
      <c r="M110" s="21">
        <f t="shared" si="1"/>
        <v>0</v>
      </c>
    </row>
    <row r="111" spans="1:13" x14ac:dyDescent="0.25">
      <c r="A111" s="7" t="s">
        <v>1147</v>
      </c>
      <c r="B111" s="7">
        <v>74579</v>
      </c>
      <c r="C111" s="7" t="s">
        <v>1148</v>
      </c>
      <c r="D111" s="7" t="s">
        <v>15</v>
      </c>
      <c r="E111" s="7" t="s">
        <v>1636</v>
      </c>
      <c r="G111" s="7" t="s">
        <v>1614</v>
      </c>
      <c r="H111" s="114" t="s">
        <v>1639</v>
      </c>
      <c r="I111" s="115">
        <v>30</v>
      </c>
      <c r="J111" s="114"/>
      <c r="K111" t="s">
        <v>1404</v>
      </c>
      <c r="L111" s="21">
        <f>VLOOKUP(C111,'[1]Jan 14th'!$C:$D,2,FALSE)</f>
        <v>74579</v>
      </c>
      <c r="M111" s="21">
        <f t="shared" si="1"/>
        <v>0</v>
      </c>
    </row>
    <row r="112" spans="1:13" x14ac:dyDescent="0.25">
      <c r="A112" s="39" t="s">
        <v>1080</v>
      </c>
      <c r="B112" s="7">
        <v>69811</v>
      </c>
      <c r="C112" s="7" t="s">
        <v>1081</v>
      </c>
      <c r="D112" s="7" t="s">
        <v>15</v>
      </c>
      <c r="E112" s="7" t="s">
        <v>1636</v>
      </c>
      <c r="H112" s="114" t="s">
        <v>1638</v>
      </c>
      <c r="I112" s="115">
        <v>85</v>
      </c>
      <c r="J112" s="115">
        <v>45</v>
      </c>
      <c r="K112" t="s">
        <v>1404</v>
      </c>
      <c r="L112" s="21">
        <f>VLOOKUP(C112,'[1]Jan 14th'!$C:$D,2,FALSE)</f>
        <v>69811</v>
      </c>
      <c r="M112" s="21">
        <f t="shared" si="1"/>
        <v>0</v>
      </c>
    </row>
    <row r="113" spans="1:13" x14ac:dyDescent="0.25">
      <c r="A113" s="7" t="s">
        <v>1135</v>
      </c>
      <c r="B113" s="7">
        <v>74272</v>
      </c>
      <c r="C113" s="7" t="s">
        <v>1136</v>
      </c>
      <c r="D113" s="7" t="s">
        <v>15</v>
      </c>
      <c r="E113" s="7" t="s">
        <v>1636</v>
      </c>
      <c r="H113" s="114" t="s">
        <v>1640</v>
      </c>
      <c r="I113" s="115">
        <v>3000</v>
      </c>
      <c r="J113" s="114"/>
      <c r="K113" t="s">
        <v>1404</v>
      </c>
      <c r="L113" s="21">
        <f>VLOOKUP(C113,'[1]Jan 14th'!$C:$D,2,FALSE)</f>
        <v>74272</v>
      </c>
      <c r="M113" s="21">
        <f t="shared" si="1"/>
        <v>0</v>
      </c>
    </row>
    <row r="114" spans="1:13" x14ac:dyDescent="0.25">
      <c r="A114" s="7" t="s">
        <v>1135</v>
      </c>
      <c r="B114" s="7">
        <v>74272</v>
      </c>
      <c r="C114" s="7" t="s">
        <v>1136</v>
      </c>
      <c r="D114" s="7" t="s">
        <v>15</v>
      </c>
      <c r="E114" s="7" t="s">
        <v>1636</v>
      </c>
      <c r="G114" s="7" t="s">
        <v>1614</v>
      </c>
      <c r="H114" s="114" t="s">
        <v>1640</v>
      </c>
      <c r="I114" s="116">
        <v>600</v>
      </c>
      <c r="J114" s="114"/>
      <c r="K114" t="s">
        <v>1404</v>
      </c>
      <c r="L114" s="21">
        <f>VLOOKUP(C114,'[1]Jan 14th'!$C:$D,2,FALSE)</f>
        <v>74272</v>
      </c>
      <c r="M114" s="21">
        <f t="shared" si="1"/>
        <v>0</v>
      </c>
    </row>
    <row r="115" spans="1:13" x14ac:dyDescent="0.25">
      <c r="A115" s="7" t="s">
        <v>1135</v>
      </c>
      <c r="B115" s="7">
        <v>74272</v>
      </c>
      <c r="C115" s="7" t="s">
        <v>1136</v>
      </c>
      <c r="D115" s="7" t="s">
        <v>15</v>
      </c>
      <c r="E115" s="7" t="s">
        <v>1636</v>
      </c>
      <c r="G115" s="7" t="s">
        <v>602</v>
      </c>
      <c r="H115" s="114" t="s">
        <v>1638</v>
      </c>
      <c r="I115" s="118">
        <v>1200</v>
      </c>
      <c r="J115" s="114"/>
      <c r="K115" t="s">
        <v>1404</v>
      </c>
      <c r="L115" s="21">
        <f>VLOOKUP(C115,'[1]Jan 14th'!$C:$D,2,FALSE)</f>
        <v>74272</v>
      </c>
      <c r="M115" s="21">
        <f t="shared" si="1"/>
        <v>0</v>
      </c>
    </row>
    <row r="116" spans="1:13" x14ac:dyDescent="0.25">
      <c r="A116" s="7" t="s">
        <v>1056</v>
      </c>
      <c r="B116" s="7">
        <v>69582</v>
      </c>
      <c r="C116" s="7" t="s">
        <v>1057</v>
      </c>
      <c r="D116" s="7" t="s">
        <v>15</v>
      </c>
      <c r="E116" s="7" t="s">
        <v>1636</v>
      </c>
      <c r="H116" s="114" t="s">
        <v>1640</v>
      </c>
      <c r="I116" s="115">
        <v>100</v>
      </c>
      <c r="J116" s="114"/>
      <c r="K116" t="s">
        <v>1404</v>
      </c>
      <c r="L116" s="21">
        <f>VLOOKUP(C116,'[1]Jan 14th'!$C:$D,2,FALSE)</f>
        <v>69582</v>
      </c>
      <c r="M116" s="21">
        <f t="shared" si="1"/>
        <v>0</v>
      </c>
    </row>
    <row r="117" spans="1:13" x14ac:dyDescent="0.25">
      <c r="A117" s="7" t="s">
        <v>1056</v>
      </c>
      <c r="B117" s="7">
        <v>69582</v>
      </c>
      <c r="C117" s="7" t="s">
        <v>1057</v>
      </c>
      <c r="D117" s="7" t="s">
        <v>15</v>
      </c>
      <c r="E117" s="7" t="s">
        <v>1636</v>
      </c>
      <c r="G117" s="7" t="s">
        <v>602</v>
      </c>
      <c r="H117" s="114" t="s">
        <v>1638</v>
      </c>
      <c r="I117" s="115">
        <v>23</v>
      </c>
      <c r="J117" s="114"/>
      <c r="K117" t="s">
        <v>1404</v>
      </c>
      <c r="L117" s="21">
        <f>VLOOKUP(C117,'[1]Jan 14th'!$C:$D,2,FALSE)</f>
        <v>69582</v>
      </c>
      <c r="M117" s="21">
        <f t="shared" si="1"/>
        <v>0</v>
      </c>
    </row>
    <row r="118" spans="1:13" x14ac:dyDescent="0.25">
      <c r="A118" s="7" t="s">
        <v>1114</v>
      </c>
      <c r="B118" s="7">
        <v>70650</v>
      </c>
      <c r="C118" s="7" t="s">
        <v>1115</v>
      </c>
      <c r="D118" s="7" t="s">
        <v>15</v>
      </c>
      <c r="E118" s="7" t="s">
        <v>1636</v>
      </c>
      <c r="H118" s="114" t="s">
        <v>1640</v>
      </c>
      <c r="I118" s="115">
        <v>1200</v>
      </c>
      <c r="J118" s="114"/>
      <c r="K118" t="s">
        <v>1404</v>
      </c>
      <c r="L118" s="21">
        <f>VLOOKUP(C118,'[1]Jan 14th'!$C:$D,2,FALSE)</f>
        <v>70650</v>
      </c>
      <c r="M118" s="21">
        <f t="shared" si="1"/>
        <v>0</v>
      </c>
    </row>
    <row r="119" spans="1:13" x14ac:dyDescent="0.25">
      <c r="A119" s="7" t="s">
        <v>1114</v>
      </c>
      <c r="B119" s="7">
        <v>70650</v>
      </c>
      <c r="C119" s="7" t="s">
        <v>1115</v>
      </c>
      <c r="D119" s="7" t="s">
        <v>15</v>
      </c>
      <c r="E119" s="7" t="s">
        <v>1636</v>
      </c>
      <c r="G119" s="7" t="s">
        <v>602</v>
      </c>
      <c r="H119" s="114" t="s">
        <v>1638</v>
      </c>
      <c r="I119" s="115">
        <v>92</v>
      </c>
      <c r="J119" s="114"/>
      <c r="K119" t="s">
        <v>1404</v>
      </c>
      <c r="L119" s="21">
        <f>VLOOKUP(C119,'[1]Jan 14th'!$C:$D,2,FALSE)</f>
        <v>70650</v>
      </c>
      <c r="M119" s="21">
        <f t="shared" si="1"/>
        <v>0</v>
      </c>
    </row>
    <row r="120" spans="1:13" x14ac:dyDescent="0.25">
      <c r="A120" s="7" t="s">
        <v>1166</v>
      </c>
      <c r="B120" s="7">
        <v>82661</v>
      </c>
      <c r="C120" s="7" t="s">
        <v>1167</v>
      </c>
      <c r="D120" s="7" t="s">
        <v>15</v>
      </c>
      <c r="E120" s="7" t="s">
        <v>1636</v>
      </c>
      <c r="H120" s="114" t="s">
        <v>1640</v>
      </c>
      <c r="I120" s="115">
        <v>3000</v>
      </c>
      <c r="J120" s="114"/>
      <c r="K120" t="s">
        <v>1404</v>
      </c>
      <c r="L120" s="21">
        <f>VLOOKUP(C120,'[1]Jan 14th'!$C:$D,2,FALSE)</f>
        <v>82661</v>
      </c>
      <c r="M120" s="21">
        <f t="shared" si="1"/>
        <v>0</v>
      </c>
    </row>
    <row r="121" spans="1:13" x14ac:dyDescent="0.25">
      <c r="A121" s="7" t="s">
        <v>1166</v>
      </c>
      <c r="B121" s="7">
        <v>82661</v>
      </c>
      <c r="C121" s="7" t="s">
        <v>1167</v>
      </c>
      <c r="D121" s="7" t="s">
        <v>15</v>
      </c>
      <c r="E121" s="7" t="s">
        <v>1636</v>
      </c>
      <c r="G121" s="7" t="s">
        <v>602</v>
      </c>
      <c r="H121" s="114" t="s">
        <v>1638</v>
      </c>
      <c r="I121" s="115">
        <v>92</v>
      </c>
      <c r="J121" s="114"/>
      <c r="K121" t="s">
        <v>1404</v>
      </c>
      <c r="L121" s="21">
        <f>VLOOKUP(C121,'[1]Jan 14th'!$C:$D,2,FALSE)</f>
        <v>82661</v>
      </c>
      <c r="M121" s="21">
        <f t="shared" si="1"/>
        <v>0</v>
      </c>
    </row>
    <row r="122" spans="1:13" x14ac:dyDescent="0.25">
      <c r="A122" s="7" t="s">
        <v>1068</v>
      </c>
      <c r="B122" s="7">
        <v>69752</v>
      </c>
      <c r="C122" s="7" t="s">
        <v>1069</v>
      </c>
      <c r="D122" s="7" t="s">
        <v>15</v>
      </c>
      <c r="E122" s="7" t="s">
        <v>1636</v>
      </c>
      <c r="H122" s="114" t="s">
        <v>1620</v>
      </c>
      <c r="I122" s="114"/>
      <c r="J122" s="114"/>
      <c r="K122" t="s">
        <v>1404</v>
      </c>
      <c r="L122" s="21">
        <f>VLOOKUP(C122,'[1]Jan 14th'!$C:$D,2,FALSE)</f>
        <v>69752</v>
      </c>
      <c r="M122" s="21">
        <f t="shared" si="1"/>
        <v>0</v>
      </c>
    </row>
    <row r="123" spans="1:13" x14ac:dyDescent="0.25">
      <c r="A123" s="7" t="s">
        <v>1184</v>
      </c>
      <c r="B123" s="7">
        <v>98600</v>
      </c>
      <c r="C123" s="7" t="s">
        <v>1185</v>
      </c>
      <c r="D123" s="7" t="s">
        <v>15</v>
      </c>
      <c r="E123" s="7" t="s">
        <v>1636</v>
      </c>
      <c r="H123" s="114" t="s">
        <v>1641</v>
      </c>
      <c r="I123" s="114">
        <v>260</v>
      </c>
      <c r="J123" s="114"/>
      <c r="K123" t="s">
        <v>1404</v>
      </c>
      <c r="L123" s="21">
        <f>VLOOKUP(C123,'[1]Jan 14th'!$C:$D,2,FALSE)</f>
        <v>98600</v>
      </c>
      <c r="M123" s="21">
        <f t="shared" si="1"/>
        <v>0</v>
      </c>
    </row>
    <row r="124" spans="1:13" x14ac:dyDescent="0.25">
      <c r="A124" s="7" t="s">
        <v>1186</v>
      </c>
      <c r="B124" s="7">
        <v>373814</v>
      </c>
      <c r="C124" s="7" t="s">
        <v>1187</v>
      </c>
      <c r="D124" s="7" t="s">
        <v>15</v>
      </c>
      <c r="E124" s="7" t="s">
        <v>1636</v>
      </c>
      <c r="H124" s="114" t="s">
        <v>1623</v>
      </c>
      <c r="I124" s="115"/>
      <c r="J124" s="114"/>
      <c r="K124" t="s">
        <v>1404</v>
      </c>
      <c r="L124" s="21">
        <f>VLOOKUP(C124,'[1]Jan 14th'!$C:$D,2,FALSE)</f>
        <v>373814</v>
      </c>
      <c r="M124" s="21">
        <f t="shared" si="1"/>
        <v>0</v>
      </c>
    </row>
    <row r="125" spans="1:13" x14ac:dyDescent="0.25">
      <c r="A125" s="7" t="s">
        <v>1066</v>
      </c>
      <c r="B125" s="7">
        <v>69748</v>
      </c>
      <c r="C125" s="7" t="s">
        <v>1067</v>
      </c>
      <c r="D125" s="7" t="s">
        <v>15</v>
      </c>
      <c r="E125" s="7" t="s">
        <v>1636</v>
      </c>
      <c r="H125" s="114" t="s">
        <v>1642</v>
      </c>
      <c r="I125" s="115">
        <v>100</v>
      </c>
      <c r="J125" s="114"/>
      <c r="K125" t="s">
        <v>1404</v>
      </c>
      <c r="L125" s="21">
        <f>VLOOKUP(C125,'[1]Jan 14th'!$C:$D,2,FALSE)</f>
        <v>69748</v>
      </c>
      <c r="M125" s="21">
        <f t="shared" si="1"/>
        <v>0</v>
      </c>
    </row>
    <row r="126" spans="1:13" x14ac:dyDescent="0.25">
      <c r="A126" s="7" t="s">
        <v>1066</v>
      </c>
      <c r="B126" s="7">
        <v>69748</v>
      </c>
      <c r="C126" s="7" t="s">
        <v>1067</v>
      </c>
      <c r="D126" s="7" t="s">
        <v>15</v>
      </c>
      <c r="E126" s="7" t="s">
        <v>1636</v>
      </c>
      <c r="G126" s="7" t="s">
        <v>602</v>
      </c>
      <c r="H126" s="114" t="s">
        <v>1638</v>
      </c>
      <c r="I126" s="115">
        <v>32.5</v>
      </c>
      <c r="J126" s="114"/>
      <c r="K126" t="s">
        <v>1404</v>
      </c>
      <c r="L126" s="21">
        <f>VLOOKUP(C126,'[1]Jan 14th'!$C:$D,2,FALSE)</f>
        <v>69748</v>
      </c>
      <c r="M126" s="21">
        <f t="shared" si="1"/>
        <v>0</v>
      </c>
    </row>
    <row r="127" spans="1:13" x14ac:dyDescent="0.25">
      <c r="A127" s="7" t="s">
        <v>1074</v>
      </c>
      <c r="B127" s="7">
        <v>69765</v>
      </c>
      <c r="C127" s="7" t="s">
        <v>1075</v>
      </c>
      <c r="D127" s="7" t="s">
        <v>15</v>
      </c>
      <c r="E127" s="7" t="s">
        <v>1636</v>
      </c>
      <c r="H127" s="114" t="s">
        <v>1642</v>
      </c>
      <c r="I127" s="115">
        <v>65</v>
      </c>
      <c r="J127" s="114"/>
      <c r="K127" t="s">
        <v>1404</v>
      </c>
      <c r="L127" s="21">
        <f>VLOOKUP(C127,'[1]Jan 14th'!$C:$D,2,FALSE)</f>
        <v>69765</v>
      </c>
      <c r="M127" s="21">
        <f t="shared" si="1"/>
        <v>0</v>
      </c>
    </row>
    <row r="128" spans="1:13" x14ac:dyDescent="0.25">
      <c r="A128" s="7" t="s">
        <v>1074</v>
      </c>
      <c r="B128" s="7">
        <v>69765</v>
      </c>
      <c r="C128" s="7" t="s">
        <v>1075</v>
      </c>
      <c r="D128" s="7" t="s">
        <v>15</v>
      </c>
      <c r="E128" s="7" t="s">
        <v>1636</v>
      </c>
      <c r="G128" s="7" t="s">
        <v>602</v>
      </c>
      <c r="H128" s="114" t="s">
        <v>1638</v>
      </c>
      <c r="I128" s="115">
        <v>23</v>
      </c>
      <c r="J128" s="114"/>
      <c r="K128" t="s">
        <v>1404</v>
      </c>
      <c r="L128" s="21">
        <f>VLOOKUP(C128,'[1]Jan 14th'!$C:$D,2,FALSE)</f>
        <v>69765</v>
      </c>
      <c r="M128" s="21">
        <f t="shared" si="1"/>
        <v>0</v>
      </c>
    </row>
    <row r="129" spans="1:13" x14ac:dyDescent="0.25">
      <c r="A129" s="7" t="s">
        <v>1054</v>
      </c>
      <c r="B129" s="7">
        <v>69578</v>
      </c>
      <c r="C129" s="7" t="s">
        <v>1055</v>
      </c>
      <c r="D129" s="7" t="s">
        <v>15</v>
      </c>
      <c r="E129" s="7" t="s">
        <v>1636</v>
      </c>
      <c r="G129" s="7" t="s">
        <v>602</v>
      </c>
      <c r="H129" s="114" t="s">
        <v>1638</v>
      </c>
      <c r="I129" s="115">
        <v>8</v>
      </c>
      <c r="J129" s="114"/>
      <c r="K129" t="s">
        <v>1404</v>
      </c>
      <c r="L129" s="21">
        <f>VLOOKUP(C129,'[1]Jan 14th'!$C:$D,2,FALSE)</f>
        <v>69578</v>
      </c>
      <c r="M129" s="21">
        <f t="shared" si="1"/>
        <v>0</v>
      </c>
    </row>
    <row r="130" spans="1:13" x14ac:dyDescent="0.25">
      <c r="L130" s="21"/>
      <c r="M130" s="21"/>
    </row>
    <row r="131" spans="1:13" x14ac:dyDescent="0.25">
      <c r="L131" s="21"/>
      <c r="M131" s="21"/>
    </row>
    <row r="132" spans="1:13" x14ac:dyDescent="0.25">
      <c r="L132" s="21"/>
      <c r="M132" s="21"/>
    </row>
    <row r="133" spans="1:13" x14ac:dyDescent="0.25">
      <c r="L133" s="21"/>
      <c r="M133" s="21"/>
    </row>
    <row r="134" spans="1:13" x14ac:dyDescent="0.25">
      <c r="L134" s="21"/>
      <c r="M134" s="21"/>
    </row>
    <row r="135" spans="1:13" x14ac:dyDescent="0.25">
      <c r="L135" s="21"/>
      <c r="M135" s="21"/>
    </row>
    <row r="136" spans="1:13" x14ac:dyDescent="0.25">
      <c r="L136" s="21"/>
      <c r="M136" s="21"/>
    </row>
    <row r="137" spans="1:13" x14ac:dyDescent="0.25">
      <c r="L137" s="21"/>
      <c r="M137" s="21"/>
    </row>
    <row r="138" spans="1:13" x14ac:dyDescent="0.25">
      <c r="A138" s="7" t="s">
        <v>1072</v>
      </c>
      <c r="B138" s="7">
        <v>69762</v>
      </c>
      <c r="C138" s="7" t="s">
        <v>1073</v>
      </c>
      <c r="D138" s="7" t="s">
        <v>15</v>
      </c>
      <c r="E138" s="7" t="s">
        <v>1611</v>
      </c>
      <c r="H138" s="114" t="s">
        <v>1623</v>
      </c>
      <c r="I138" s="115">
        <v>88</v>
      </c>
      <c r="J138" s="114"/>
      <c r="K138" t="s">
        <v>1404</v>
      </c>
      <c r="L138" s="21" t="s">
        <v>1643</v>
      </c>
      <c r="M138" s="21" t="e">
        <f>B138-L138</f>
        <v>#VALUE!</v>
      </c>
    </row>
    <row r="139" spans="1:13" x14ac:dyDescent="0.25">
      <c r="A139" s="7" t="s">
        <v>1180</v>
      </c>
      <c r="B139" s="7">
        <v>88834</v>
      </c>
      <c r="C139" s="7" t="s">
        <v>1181</v>
      </c>
      <c r="D139" s="7" t="s">
        <v>15</v>
      </c>
      <c r="E139" s="7" t="s">
        <v>1611</v>
      </c>
      <c r="H139" s="119" t="s">
        <v>1644</v>
      </c>
      <c r="I139" s="115">
        <v>189.49</v>
      </c>
      <c r="J139" s="114"/>
      <c r="K139" t="s">
        <v>1404</v>
      </c>
      <c r="L139" s="21" t="e">
        <f>VLOOKUP(C139,'[1]Jan 14th'!$C:$D,2,FALSE)</f>
        <v>#N/A</v>
      </c>
      <c r="M139" s="21"/>
    </row>
    <row r="140" spans="1:13" x14ac:dyDescent="0.25">
      <c r="A140" s="7" t="s">
        <v>1180</v>
      </c>
      <c r="B140" s="7">
        <v>88834</v>
      </c>
      <c r="C140" s="7" t="s">
        <v>1181</v>
      </c>
      <c r="D140" s="7" t="s">
        <v>15</v>
      </c>
      <c r="E140" s="7" t="s">
        <v>1611</v>
      </c>
      <c r="H140" s="114" t="s">
        <v>1615</v>
      </c>
      <c r="I140" s="115">
        <v>9</v>
      </c>
      <c r="J140" s="114"/>
      <c r="K140" t="s">
        <v>1404</v>
      </c>
      <c r="L140" s="21" t="e">
        <f>VLOOKUP(C140,'[1]Jan 14th'!$C:$D,2,FALSE)</f>
        <v>#N/A</v>
      </c>
      <c r="M140" s="21"/>
    </row>
    <row r="141" spans="1:13" x14ac:dyDescent="0.25">
      <c r="A141" s="7" t="s">
        <v>1182</v>
      </c>
      <c r="B141" s="7">
        <v>88835</v>
      </c>
      <c r="C141" s="7" t="s">
        <v>1183</v>
      </c>
      <c r="D141" s="7" t="s">
        <v>15</v>
      </c>
      <c r="E141" s="7" t="s">
        <v>1611</v>
      </c>
      <c r="H141" s="119" t="s">
        <v>1644</v>
      </c>
      <c r="I141" s="115">
        <v>239.49</v>
      </c>
      <c r="J141" s="114"/>
      <c r="K141" t="s">
        <v>1404</v>
      </c>
      <c r="L141" s="21" t="e">
        <f>VLOOKUP(C141,'[1]Jan 14th'!$C:$D,2,FALSE)</f>
        <v>#N/A</v>
      </c>
      <c r="M141" s="21"/>
    </row>
    <row r="142" spans="1:13" x14ac:dyDescent="0.25">
      <c r="A142" s="7" t="s">
        <v>1182</v>
      </c>
      <c r="B142" s="7">
        <v>88835</v>
      </c>
      <c r="C142" s="7" t="s">
        <v>1183</v>
      </c>
      <c r="D142" s="7" t="s">
        <v>15</v>
      </c>
      <c r="E142" s="7" t="s">
        <v>1611</v>
      </c>
      <c r="H142" s="114" t="s">
        <v>1615</v>
      </c>
      <c r="I142" s="115">
        <v>9</v>
      </c>
      <c r="J142" s="114"/>
      <c r="K142" t="s">
        <v>1404</v>
      </c>
      <c r="L142" s="21" t="e">
        <f>VLOOKUP(C142,'[1]Jan 14th'!$C:$D,2,FALSE)</f>
        <v>#N/A</v>
      </c>
      <c r="M142" s="21"/>
    </row>
    <row r="143" spans="1:13" x14ac:dyDescent="0.25">
      <c r="A143" s="7" t="s">
        <v>1052</v>
      </c>
      <c r="B143" s="7">
        <v>69569</v>
      </c>
      <c r="C143" s="7" t="s">
        <v>1053</v>
      </c>
      <c r="D143" s="7" t="s">
        <v>15</v>
      </c>
      <c r="E143" s="7" t="s">
        <v>1611</v>
      </c>
      <c r="H143" s="120" t="s">
        <v>1645</v>
      </c>
      <c r="I143" s="115">
        <v>74</v>
      </c>
      <c r="J143" s="115">
        <v>74</v>
      </c>
      <c r="K143" t="s">
        <v>1404</v>
      </c>
      <c r="L143" s="21">
        <f>VLOOKUP(C143,'[1]Jan 14th'!$C:$D,2,FALSE)</f>
        <v>69569</v>
      </c>
      <c r="M143" s="21"/>
    </row>
    <row r="144" spans="1:13" x14ac:dyDescent="0.25">
      <c r="A144" s="7" t="s">
        <v>1058</v>
      </c>
      <c r="B144" s="7">
        <v>69600</v>
      </c>
      <c r="C144" s="7" t="s">
        <v>1059</v>
      </c>
      <c r="D144" s="7" t="s">
        <v>15</v>
      </c>
      <c r="E144" s="7" t="s">
        <v>1611</v>
      </c>
      <c r="H144" s="121" t="s">
        <v>1645</v>
      </c>
      <c r="I144" s="115">
        <v>109</v>
      </c>
      <c r="J144" s="115">
        <v>109</v>
      </c>
      <c r="K144" t="s">
        <v>1404</v>
      </c>
      <c r="L144" s="21">
        <f>VLOOKUP(C144,'[1]Jan 14th'!$C:$D,2,FALSE)</f>
        <v>69600</v>
      </c>
      <c r="M144" s="21"/>
    </row>
    <row r="145" spans="1:13" x14ac:dyDescent="0.25">
      <c r="A145" s="7" t="s">
        <v>1046</v>
      </c>
      <c r="B145" s="7">
        <v>69534</v>
      </c>
      <c r="C145" s="7" t="s">
        <v>1047</v>
      </c>
      <c r="D145" s="7" t="s">
        <v>15</v>
      </c>
      <c r="E145" s="7" t="s">
        <v>1611</v>
      </c>
      <c r="H145" s="121" t="s">
        <v>1645</v>
      </c>
      <c r="I145" s="115">
        <v>36</v>
      </c>
      <c r="J145" s="115">
        <v>26</v>
      </c>
      <c r="K145" t="s">
        <v>1404</v>
      </c>
      <c r="L145" s="21">
        <f>VLOOKUP(C145,'[1]Jan 14th'!$C:$D,2,FALSE)</f>
        <v>69534</v>
      </c>
      <c r="M145" s="21"/>
    </row>
    <row r="146" spans="1:13" x14ac:dyDescent="0.25">
      <c r="A146" s="7" t="s">
        <v>1090</v>
      </c>
      <c r="B146" s="7">
        <v>70090</v>
      </c>
      <c r="C146" s="7" t="s">
        <v>1091</v>
      </c>
      <c r="D146" s="7" t="s">
        <v>15</v>
      </c>
      <c r="E146" s="7" t="s">
        <v>1611</v>
      </c>
      <c r="H146" s="119" t="s">
        <v>1646</v>
      </c>
      <c r="I146" s="115">
        <v>60</v>
      </c>
      <c r="J146" s="115"/>
      <c r="K146" t="s">
        <v>1404</v>
      </c>
      <c r="L146" s="21">
        <f>VLOOKUP(C146,'[1]Jan 14th'!$C:$D,2,FALSE)</f>
        <v>70090</v>
      </c>
      <c r="M146" s="21"/>
    </row>
    <row r="147" spans="1:13" s="45" customFormat="1" ht="9" customHeight="1" x14ac:dyDescent="0.25">
      <c r="A147" s="7"/>
      <c r="B147" s="7"/>
      <c r="C147" s="7"/>
      <c r="D147" s="7"/>
      <c r="E147" s="7"/>
      <c r="L147" s="21"/>
      <c r="M147" s="21"/>
    </row>
    <row r="148" spans="1:13" s="45" customFormat="1" x14ac:dyDescent="0.25">
      <c r="A148" s="7"/>
      <c r="B148" s="7"/>
      <c r="C148" s="7"/>
      <c r="D148" s="7"/>
      <c r="E148" s="7"/>
      <c r="L148" s="21"/>
      <c r="M148" s="21"/>
    </row>
    <row r="149" spans="1:13" x14ac:dyDescent="0.25">
      <c r="L149" s="21"/>
      <c r="M149" s="21"/>
    </row>
    <row r="150" spans="1:13" x14ac:dyDescent="0.25">
      <c r="L150" s="21"/>
      <c r="M150" s="21"/>
    </row>
    <row r="151" spans="1:13" x14ac:dyDescent="0.25">
      <c r="L151" s="21"/>
      <c r="M151" s="21"/>
    </row>
    <row r="152" spans="1:13" x14ac:dyDescent="0.25">
      <c r="L152" s="21"/>
      <c r="M152" s="21"/>
    </row>
    <row r="153" spans="1:13" x14ac:dyDescent="0.25">
      <c r="L153" s="21"/>
      <c r="M153" s="21"/>
    </row>
    <row r="154" spans="1:13" x14ac:dyDescent="0.25">
      <c r="L154" s="21"/>
      <c r="M154" s="21"/>
    </row>
    <row r="155" spans="1:13" x14ac:dyDescent="0.25">
      <c r="L155" s="21"/>
      <c r="M155" s="21"/>
    </row>
    <row r="156" spans="1:13" x14ac:dyDescent="0.25">
      <c r="L156" s="21"/>
      <c r="M156" s="21"/>
    </row>
    <row r="157" spans="1:13" x14ac:dyDescent="0.25">
      <c r="L157" s="21"/>
      <c r="M157" s="21"/>
    </row>
    <row r="158" spans="1:13" x14ac:dyDescent="0.25">
      <c r="L158" s="21"/>
      <c r="M158" s="21"/>
    </row>
    <row r="159" spans="1:13" x14ac:dyDescent="0.25">
      <c r="L159" s="21"/>
      <c r="M159" s="21"/>
    </row>
    <row r="160" spans="1:13" x14ac:dyDescent="0.25">
      <c r="L160" s="21"/>
      <c r="M160" s="21"/>
    </row>
    <row r="161" spans="12:13" x14ac:dyDescent="0.25">
      <c r="L161" s="21"/>
      <c r="M161" s="21"/>
    </row>
    <row r="162" spans="12:13" x14ac:dyDescent="0.25">
      <c r="L162" s="21"/>
      <c r="M162" s="21"/>
    </row>
    <row r="163" spans="12:13" x14ac:dyDescent="0.25">
      <c r="L163" s="21"/>
      <c r="M163" s="21"/>
    </row>
    <row r="164" spans="12:13" x14ac:dyDescent="0.25">
      <c r="L164" s="21"/>
      <c r="M164" s="21"/>
    </row>
    <row r="165" spans="12:13" x14ac:dyDescent="0.25">
      <c r="L165" s="21"/>
      <c r="M165" s="21"/>
    </row>
    <row r="166" spans="12:13" x14ac:dyDescent="0.25">
      <c r="L166" s="21"/>
      <c r="M166" s="21"/>
    </row>
    <row r="167" spans="12:13" x14ac:dyDescent="0.25">
      <c r="L167" s="21"/>
      <c r="M167" s="21"/>
    </row>
    <row r="168" spans="12:13" x14ac:dyDescent="0.25">
      <c r="L168" s="21"/>
      <c r="M168" s="21"/>
    </row>
    <row r="169" spans="12:13" x14ac:dyDescent="0.25">
      <c r="L169" s="21"/>
      <c r="M169" s="21"/>
    </row>
    <row r="170" spans="12:13" x14ac:dyDescent="0.25">
      <c r="L170" s="21"/>
      <c r="M170" s="21"/>
    </row>
    <row r="171" spans="12:13" x14ac:dyDescent="0.25">
      <c r="L171" s="21"/>
      <c r="M171" s="21"/>
    </row>
    <row r="172" spans="12:13" x14ac:dyDescent="0.25">
      <c r="L172" s="21"/>
      <c r="M172" s="21"/>
    </row>
    <row r="173" spans="12:13" x14ac:dyDescent="0.25">
      <c r="L173" s="21"/>
      <c r="M173" s="21"/>
    </row>
    <row r="174" spans="12:13" x14ac:dyDescent="0.25">
      <c r="L174" s="21"/>
      <c r="M174" s="21"/>
    </row>
    <row r="175" spans="12:13" x14ac:dyDescent="0.25">
      <c r="L175" s="21"/>
      <c r="M175" s="21"/>
    </row>
    <row r="176" spans="12:13" x14ac:dyDescent="0.25">
      <c r="L176" s="21"/>
      <c r="M176" s="21"/>
    </row>
    <row r="177" spans="12:13" x14ac:dyDescent="0.25">
      <c r="L177" s="21"/>
      <c r="M177" s="21"/>
    </row>
    <row r="178" spans="12:13" x14ac:dyDescent="0.25">
      <c r="L178" s="21"/>
      <c r="M178" s="21"/>
    </row>
    <row r="179" spans="12:13" x14ac:dyDescent="0.25">
      <c r="L179" s="21"/>
      <c r="M179" s="21"/>
    </row>
    <row r="180" spans="12:13" x14ac:dyDescent="0.25">
      <c r="L180" s="21"/>
      <c r="M180" s="21"/>
    </row>
    <row r="181" spans="12:13" x14ac:dyDescent="0.25">
      <c r="L181" s="21"/>
      <c r="M181" s="21"/>
    </row>
    <row r="182" spans="12:13" x14ac:dyDescent="0.25">
      <c r="L182" s="21"/>
      <c r="M182" s="21"/>
    </row>
    <row r="183" spans="12:13" x14ac:dyDescent="0.25">
      <c r="L183" s="21"/>
      <c r="M183" s="21"/>
    </row>
    <row r="184" spans="12:13" x14ac:dyDescent="0.25">
      <c r="L184" s="21"/>
      <c r="M184" s="21"/>
    </row>
    <row r="185" spans="12:13" x14ac:dyDescent="0.25">
      <c r="L185" s="21"/>
      <c r="M185" s="21"/>
    </row>
    <row r="186" spans="12:13" x14ac:dyDescent="0.25">
      <c r="L186" s="21"/>
      <c r="M186" s="21"/>
    </row>
    <row r="187" spans="12:13" x14ac:dyDescent="0.25">
      <c r="L187" s="21"/>
      <c r="M187" s="21"/>
    </row>
    <row r="188" spans="12:13" x14ac:dyDescent="0.25">
      <c r="L188" s="21"/>
      <c r="M188" s="21"/>
    </row>
    <row r="189" spans="12:13" x14ac:dyDescent="0.25">
      <c r="L189" s="21"/>
      <c r="M189" s="21"/>
    </row>
    <row r="190" spans="12:13" x14ac:dyDescent="0.25">
      <c r="L190" s="21"/>
      <c r="M190" s="21"/>
    </row>
    <row r="191" spans="12:13" x14ac:dyDescent="0.25">
      <c r="L191" s="21"/>
      <c r="M191" s="21"/>
    </row>
    <row r="192" spans="12:13" x14ac:dyDescent="0.25">
      <c r="L192" s="21"/>
      <c r="M192" s="21"/>
    </row>
    <row r="193" spans="12:13" x14ac:dyDescent="0.25">
      <c r="L193" s="21"/>
      <c r="M193" s="21"/>
    </row>
    <row r="194" spans="12:13" x14ac:dyDescent="0.25">
      <c r="L194" s="21"/>
      <c r="M194" s="21"/>
    </row>
    <row r="195" spans="12:13" x14ac:dyDescent="0.25">
      <c r="L195" s="21"/>
      <c r="M195" s="21"/>
    </row>
    <row r="196" spans="12:13" x14ac:dyDescent="0.25">
      <c r="L196" s="21"/>
      <c r="M196" s="21"/>
    </row>
    <row r="197" spans="12:13" x14ac:dyDescent="0.25">
      <c r="L197" s="21"/>
      <c r="M197" s="21"/>
    </row>
    <row r="198" spans="12:13" x14ac:dyDescent="0.25">
      <c r="L198" s="21"/>
      <c r="M198" s="21"/>
    </row>
    <row r="199" spans="12:13" x14ac:dyDescent="0.25">
      <c r="L199" s="21"/>
      <c r="M199" s="21"/>
    </row>
    <row r="200" spans="12:13" x14ac:dyDescent="0.25">
      <c r="L200" s="21"/>
      <c r="M200" s="21"/>
    </row>
    <row r="201" spans="12:13" x14ac:dyDescent="0.25">
      <c r="L201" s="21"/>
      <c r="M201" s="21"/>
    </row>
    <row r="202" spans="12:13" x14ac:dyDescent="0.25">
      <c r="L202" s="21"/>
      <c r="M202" s="21"/>
    </row>
    <row r="203" spans="12:13" x14ac:dyDescent="0.25">
      <c r="L203" s="21"/>
      <c r="M203" s="21"/>
    </row>
    <row r="204" spans="12:13" x14ac:dyDescent="0.25">
      <c r="L204" s="21"/>
      <c r="M204" s="21"/>
    </row>
    <row r="205" spans="12:13" x14ac:dyDescent="0.25">
      <c r="L205" s="21"/>
      <c r="M205" s="21"/>
    </row>
    <row r="206" spans="12:13" x14ac:dyDescent="0.25">
      <c r="L206" s="21"/>
      <c r="M206" s="21"/>
    </row>
    <row r="207" spans="12:13" x14ac:dyDescent="0.25">
      <c r="L207" s="21"/>
      <c r="M207" s="21"/>
    </row>
    <row r="208" spans="12:13" x14ac:dyDescent="0.25">
      <c r="L208" s="21"/>
      <c r="M208" s="21"/>
    </row>
    <row r="209" spans="12:13" x14ac:dyDescent="0.25">
      <c r="L209" s="21"/>
      <c r="M209" s="21"/>
    </row>
    <row r="210" spans="12:13" x14ac:dyDescent="0.25">
      <c r="L210" s="21"/>
      <c r="M210" s="21"/>
    </row>
    <row r="211" spans="12:13" x14ac:dyDescent="0.25">
      <c r="L211" s="21"/>
      <c r="M211" s="21"/>
    </row>
    <row r="212" spans="12:13" x14ac:dyDescent="0.25">
      <c r="L212" s="21"/>
      <c r="M212" s="21"/>
    </row>
    <row r="213" spans="12:13" x14ac:dyDescent="0.25">
      <c r="L213" s="21"/>
      <c r="M213" s="21"/>
    </row>
    <row r="214" spans="12:13" x14ac:dyDescent="0.25">
      <c r="L214" s="21"/>
      <c r="M214" s="21"/>
    </row>
    <row r="215" spans="12:13" x14ac:dyDescent="0.25">
      <c r="L215" s="21"/>
      <c r="M215" s="21"/>
    </row>
    <row r="216" spans="12:13" x14ac:dyDescent="0.25">
      <c r="L216" s="21"/>
      <c r="M216" s="21"/>
    </row>
    <row r="217" spans="12:13" x14ac:dyDescent="0.25">
      <c r="L217" s="21"/>
      <c r="M217" s="21"/>
    </row>
    <row r="218" spans="12:13" x14ac:dyDescent="0.25">
      <c r="L218" s="21"/>
      <c r="M218" s="21"/>
    </row>
    <row r="219" spans="12:13" x14ac:dyDescent="0.25">
      <c r="L219" s="21"/>
      <c r="M219" s="21"/>
    </row>
    <row r="220" spans="12:13" x14ac:dyDescent="0.25">
      <c r="L220" s="21"/>
      <c r="M220" s="21"/>
    </row>
    <row r="221" spans="12:13" x14ac:dyDescent="0.25">
      <c r="L221" s="21"/>
      <c r="M221" s="21"/>
    </row>
    <row r="222" spans="12:13" x14ac:dyDescent="0.25">
      <c r="L222" s="21"/>
      <c r="M222" s="21"/>
    </row>
    <row r="223" spans="12:13" x14ac:dyDescent="0.25">
      <c r="L223" s="21"/>
      <c r="M223" s="21"/>
    </row>
    <row r="224" spans="12:13" x14ac:dyDescent="0.25">
      <c r="L224" s="21"/>
      <c r="M224" s="21"/>
    </row>
    <row r="225" spans="12:13" x14ac:dyDescent="0.25">
      <c r="L225" s="21"/>
      <c r="M225" s="21"/>
    </row>
    <row r="226" spans="12:13" x14ac:dyDescent="0.25">
      <c r="L226" s="21"/>
      <c r="M226" s="21"/>
    </row>
    <row r="227" spans="12:13" x14ac:dyDescent="0.25">
      <c r="L227" s="21"/>
      <c r="M227" s="21"/>
    </row>
    <row r="228" spans="12:13" x14ac:dyDescent="0.25">
      <c r="L228" s="21"/>
      <c r="M228" s="21"/>
    </row>
    <row r="229" spans="12:13" x14ac:dyDescent="0.25">
      <c r="L229" s="21"/>
      <c r="M229" s="21"/>
    </row>
    <row r="230" spans="12:13" x14ac:dyDescent="0.25">
      <c r="L230" s="21"/>
      <c r="M230" s="21"/>
    </row>
    <row r="231" spans="12:13" x14ac:dyDescent="0.25">
      <c r="L231" s="21"/>
      <c r="M231" s="21"/>
    </row>
    <row r="232" spans="12:13" x14ac:dyDescent="0.25">
      <c r="L232" s="21"/>
      <c r="M232" s="21"/>
    </row>
    <row r="233" spans="12:13" x14ac:dyDescent="0.25">
      <c r="L233" s="21"/>
      <c r="M233" s="21"/>
    </row>
    <row r="234" spans="12:13" x14ac:dyDescent="0.25">
      <c r="L234" s="21"/>
      <c r="M234" s="21"/>
    </row>
    <row r="235" spans="12:13" x14ac:dyDescent="0.25">
      <c r="L235" s="21"/>
      <c r="M235" s="21"/>
    </row>
    <row r="236" spans="12:13" x14ac:dyDescent="0.25">
      <c r="L236" s="21"/>
      <c r="M236" s="21"/>
    </row>
    <row r="237" spans="12:13" x14ac:dyDescent="0.25">
      <c r="L237" s="21"/>
      <c r="M237" s="21"/>
    </row>
    <row r="238" spans="12:13" x14ac:dyDescent="0.25">
      <c r="L238" s="21"/>
      <c r="M238" s="21"/>
    </row>
    <row r="239" spans="12:13" x14ac:dyDescent="0.25">
      <c r="L239" s="21"/>
      <c r="M239" s="21"/>
    </row>
    <row r="240" spans="12:13" x14ac:dyDescent="0.25">
      <c r="L240" s="21"/>
      <c r="M240" s="21"/>
    </row>
    <row r="241" spans="12:13" x14ac:dyDescent="0.25">
      <c r="L241" s="21"/>
      <c r="M241" s="21"/>
    </row>
    <row r="242" spans="12:13" x14ac:dyDescent="0.25">
      <c r="L242" s="21"/>
      <c r="M242" s="21"/>
    </row>
    <row r="243" spans="12:13" x14ac:dyDescent="0.25">
      <c r="L243" s="21"/>
      <c r="M243" s="21"/>
    </row>
    <row r="244" spans="12:13" x14ac:dyDescent="0.25">
      <c r="L244" s="21"/>
      <c r="M244" s="21"/>
    </row>
    <row r="245" spans="12:13" x14ac:dyDescent="0.25">
      <c r="L245" s="21"/>
      <c r="M245" s="21"/>
    </row>
    <row r="246" spans="12:13" x14ac:dyDescent="0.25">
      <c r="L246" s="21"/>
      <c r="M246" s="21"/>
    </row>
    <row r="247" spans="12:13" x14ac:dyDescent="0.25">
      <c r="L247" s="21"/>
      <c r="M247" s="21"/>
    </row>
    <row r="248" spans="12:13" x14ac:dyDescent="0.25">
      <c r="L248" s="21"/>
      <c r="M248" s="21"/>
    </row>
    <row r="249" spans="12:13" x14ac:dyDescent="0.25">
      <c r="L249" s="21"/>
      <c r="M249" s="21"/>
    </row>
    <row r="250" spans="12:13" x14ac:dyDescent="0.25">
      <c r="L250" s="21"/>
      <c r="M250" s="21"/>
    </row>
    <row r="251" spans="12:13" x14ac:dyDescent="0.25">
      <c r="L251" s="21"/>
      <c r="M251" s="21"/>
    </row>
    <row r="252" spans="12:13" x14ac:dyDescent="0.25">
      <c r="L252" s="21"/>
      <c r="M252" s="21"/>
    </row>
    <row r="253" spans="12:13" x14ac:dyDescent="0.25">
      <c r="L253" s="21"/>
      <c r="M253" s="21"/>
    </row>
    <row r="254" spans="12:13" x14ac:dyDescent="0.25">
      <c r="L254" s="21"/>
      <c r="M254" s="21"/>
    </row>
    <row r="255" spans="12:13" x14ac:dyDescent="0.25">
      <c r="L255" s="21"/>
      <c r="M255" s="21"/>
    </row>
    <row r="256" spans="12:13" x14ac:dyDescent="0.25">
      <c r="L256" s="21"/>
      <c r="M256" s="21"/>
    </row>
    <row r="257" spans="12:13" x14ac:dyDescent="0.25">
      <c r="L257" s="21"/>
      <c r="M257" s="21"/>
    </row>
    <row r="258" spans="12:13" x14ac:dyDescent="0.25">
      <c r="L258" s="21"/>
      <c r="M258" s="21"/>
    </row>
    <row r="259" spans="12:13" x14ac:dyDescent="0.25">
      <c r="L259" s="21"/>
      <c r="M259" s="21"/>
    </row>
    <row r="260" spans="12:13" x14ac:dyDescent="0.25">
      <c r="L260" s="21"/>
      <c r="M260" s="21"/>
    </row>
    <row r="261" spans="12:13" x14ac:dyDescent="0.25">
      <c r="L261" s="21"/>
      <c r="M261" s="21"/>
    </row>
    <row r="262" spans="12:13" x14ac:dyDescent="0.25">
      <c r="L262" s="21"/>
      <c r="M262" s="21"/>
    </row>
    <row r="263" spans="12:13" x14ac:dyDescent="0.25">
      <c r="L263" s="21"/>
      <c r="M263" s="21"/>
    </row>
    <row r="264" spans="12:13" x14ac:dyDescent="0.25">
      <c r="L264" s="21"/>
      <c r="M264" s="21"/>
    </row>
    <row r="265" spans="12:13" x14ac:dyDescent="0.25">
      <c r="L265" s="21"/>
      <c r="M265" s="21"/>
    </row>
    <row r="266" spans="12:13" x14ac:dyDescent="0.25">
      <c r="L266" s="21"/>
      <c r="M266" s="21"/>
    </row>
    <row r="267" spans="12:13" x14ac:dyDescent="0.25">
      <c r="L267" s="21"/>
      <c r="M267" s="21"/>
    </row>
    <row r="268" spans="12:13" x14ac:dyDescent="0.25">
      <c r="L268" s="21"/>
      <c r="M268" s="21"/>
    </row>
    <row r="269" spans="12:13" x14ac:dyDescent="0.25">
      <c r="L269" s="21"/>
      <c r="M269" s="21"/>
    </row>
    <row r="270" spans="12:13" x14ac:dyDescent="0.25">
      <c r="L270" s="21"/>
      <c r="M270" s="21"/>
    </row>
    <row r="271" spans="12:13" x14ac:dyDescent="0.25">
      <c r="L271" s="21"/>
      <c r="M271" s="21"/>
    </row>
    <row r="272" spans="12:13" x14ac:dyDescent="0.25">
      <c r="L272" s="21"/>
      <c r="M272" s="21"/>
    </row>
    <row r="273" spans="12:13" x14ac:dyDescent="0.25">
      <c r="L273" s="21"/>
      <c r="M273" s="21"/>
    </row>
    <row r="274" spans="12:13" x14ac:dyDescent="0.25">
      <c r="L274" s="21"/>
      <c r="M274" s="21"/>
    </row>
    <row r="275" spans="12:13" x14ac:dyDescent="0.25">
      <c r="L275" s="21"/>
      <c r="M275" s="21"/>
    </row>
    <row r="276" spans="12:13" x14ac:dyDescent="0.25">
      <c r="L276" s="21"/>
      <c r="M276" s="21"/>
    </row>
    <row r="277" spans="12:13" x14ac:dyDescent="0.25">
      <c r="L277" s="21"/>
      <c r="M277" s="21"/>
    </row>
    <row r="278" spans="12:13" x14ac:dyDescent="0.25">
      <c r="L278" s="21"/>
      <c r="M278" s="21"/>
    </row>
    <row r="279" spans="12:13" x14ac:dyDescent="0.25">
      <c r="L279" s="21"/>
      <c r="M279" s="21"/>
    </row>
    <row r="280" spans="12:13" x14ac:dyDescent="0.25">
      <c r="L280" s="21"/>
      <c r="M280" s="21"/>
    </row>
    <row r="281" spans="12:13" x14ac:dyDescent="0.25">
      <c r="L281" s="21"/>
      <c r="M281" s="21"/>
    </row>
    <row r="282" spans="12:13" x14ac:dyDescent="0.25">
      <c r="L282" s="21"/>
      <c r="M282" s="21"/>
    </row>
    <row r="283" spans="12:13" x14ac:dyDescent="0.25">
      <c r="L283" s="21"/>
      <c r="M283" s="21"/>
    </row>
    <row r="284" spans="12:13" x14ac:dyDescent="0.25">
      <c r="L284" s="21"/>
      <c r="M284" s="21"/>
    </row>
    <row r="285" spans="12:13" x14ac:dyDescent="0.25">
      <c r="L285" s="21"/>
      <c r="M285" s="21"/>
    </row>
    <row r="286" spans="12:13" x14ac:dyDescent="0.25">
      <c r="L286" s="21"/>
      <c r="M286" s="21"/>
    </row>
    <row r="287" spans="12:13" x14ac:dyDescent="0.25">
      <c r="L287" s="21"/>
      <c r="M287" s="21"/>
    </row>
    <row r="288" spans="12:13" x14ac:dyDescent="0.25">
      <c r="L288" s="21"/>
      <c r="M288" s="21"/>
    </row>
    <row r="289" spans="12:13" x14ac:dyDescent="0.25">
      <c r="L289" s="21"/>
      <c r="M289" s="21"/>
    </row>
    <row r="290" spans="12:13" x14ac:dyDescent="0.25">
      <c r="L290" s="21"/>
      <c r="M290" s="21"/>
    </row>
    <row r="291" spans="12:13" x14ac:dyDescent="0.25">
      <c r="L291" s="21"/>
      <c r="M291" s="21"/>
    </row>
    <row r="292" spans="12:13" x14ac:dyDescent="0.25">
      <c r="L292" s="21"/>
      <c r="M292" s="21"/>
    </row>
    <row r="293" spans="12:13" x14ac:dyDescent="0.25">
      <c r="L293" s="21"/>
      <c r="M293" s="21"/>
    </row>
    <row r="294" spans="12:13" x14ac:dyDescent="0.25">
      <c r="L294" s="21"/>
      <c r="M294" s="21"/>
    </row>
    <row r="295" spans="12:13" x14ac:dyDescent="0.25">
      <c r="L295" s="21"/>
      <c r="M295" s="21"/>
    </row>
    <row r="296" spans="12:13" x14ac:dyDescent="0.25">
      <c r="L296" s="21"/>
      <c r="M296" s="21"/>
    </row>
    <row r="297" spans="12:13" x14ac:dyDescent="0.25">
      <c r="L297" s="21"/>
      <c r="M297" s="21"/>
    </row>
    <row r="298" spans="12:13" x14ac:dyDescent="0.25">
      <c r="L298" s="21"/>
      <c r="M298" s="21"/>
    </row>
    <row r="299" spans="12:13" x14ac:dyDescent="0.25">
      <c r="L299" s="21"/>
      <c r="M299" s="21"/>
    </row>
    <row r="300" spans="12:13" x14ac:dyDescent="0.25">
      <c r="L300" s="21"/>
      <c r="M300" s="21"/>
    </row>
    <row r="301" spans="12:13" x14ac:dyDescent="0.25">
      <c r="L301" s="21"/>
      <c r="M301" s="21"/>
    </row>
    <row r="302" spans="12:13" x14ac:dyDescent="0.25">
      <c r="L302" s="21"/>
      <c r="M302" s="21"/>
    </row>
    <row r="303" spans="12:13" x14ac:dyDescent="0.25">
      <c r="L303" s="21"/>
      <c r="M303" s="21"/>
    </row>
    <row r="304" spans="12:13" x14ac:dyDescent="0.25">
      <c r="L304" s="21"/>
      <c r="M304" s="21"/>
    </row>
    <row r="305" spans="12:13" x14ac:dyDescent="0.25">
      <c r="L305" s="21"/>
      <c r="M305" s="21"/>
    </row>
    <row r="306" spans="12:13" x14ac:dyDescent="0.25">
      <c r="L306" s="21"/>
      <c r="M306" s="21"/>
    </row>
    <row r="307" spans="12:13" x14ac:dyDescent="0.25">
      <c r="L307" s="21"/>
      <c r="M307" s="21"/>
    </row>
    <row r="308" spans="12:13" x14ac:dyDescent="0.25">
      <c r="L308" s="21"/>
      <c r="M308" s="21"/>
    </row>
    <row r="309" spans="12:13" x14ac:dyDescent="0.25">
      <c r="L309" s="21"/>
      <c r="M309" s="21"/>
    </row>
    <row r="310" spans="12:13" x14ac:dyDescent="0.25">
      <c r="L310" s="21"/>
      <c r="M310" s="21"/>
    </row>
    <row r="311" spans="12:13" x14ac:dyDescent="0.25">
      <c r="L311" s="21"/>
      <c r="M311" s="21"/>
    </row>
    <row r="312" spans="12:13" x14ac:dyDescent="0.25">
      <c r="L312" s="21"/>
      <c r="M312" s="21"/>
    </row>
    <row r="313" spans="12:13" x14ac:dyDescent="0.25">
      <c r="L313" s="21"/>
      <c r="M313" s="21"/>
    </row>
    <row r="314" spans="12:13" x14ac:dyDescent="0.25">
      <c r="L314" s="21"/>
      <c r="M314" s="21"/>
    </row>
    <row r="315" spans="12:13" x14ac:dyDescent="0.25">
      <c r="L315" s="21"/>
      <c r="M315" s="21"/>
    </row>
    <row r="316" spans="12:13" x14ac:dyDescent="0.25">
      <c r="L316" s="21"/>
      <c r="M316" s="21"/>
    </row>
    <row r="317" spans="12:13" x14ac:dyDescent="0.25">
      <c r="L317" s="21"/>
      <c r="M317" s="21"/>
    </row>
    <row r="318" spans="12:13" x14ac:dyDescent="0.25">
      <c r="L318" s="21"/>
      <c r="M318" s="21"/>
    </row>
    <row r="319" spans="12:13" x14ac:dyDescent="0.25">
      <c r="L319" s="21"/>
      <c r="M319" s="21"/>
    </row>
    <row r="320" spans="12:13" x14ac:dyDescent="0.25">
      <c r="L320" s="21"/>
      <c r="M320" s="21"/>
    </row>
    <row r="321" spans="12:13" x14ac:dyDescent="0.25">
      <c r="L321" s="21"/>
      <c r="M321" s="21"/>
    </row>
    <row r="322" spans="12:13" x14ac:dyDescent="0.25">
      <c r="L322" s="21"/>
      <c r="M322" s="21"/>
    </row>
    <row r="323" spans="12:13" x14ac:dyDescent="0.25">
      <c r="L323" s="21"/>
      <c r="M323" s="21"/>
    </row>
    <row r="324" spans="12:13" x14ac:dyDescent="0.25">
      <c r="L324" s="21"/>
      <c r="M324" s="21"/>
    </row>
    <row r="325" spans="12:13" x14ac:dyDescent="0.25">
      <c r="L325" s="21"/>
      <c r="M325" s="21"/>
    </row>
    <row r="326" spans="12:13" x14ac:dyDescent="0.25">
      <c r="L326" s="21"/>
      <c r="M326" s="21"/>
    </row>
    <row r="327" spans="12:13" x14ac:dyDescent="0.25">
      <c r="L327" s="21"/>
      <c r="M327" s="21"/>
    </row>
    <row r="328" spans="12:13" x14ac:dyDescent="0.25">
      <c r="L328" s="21"/>
      <c r="M328" s="21"/>
    </row>
    <row r="329" spans="12:13" x14ac:dyDescent="0.25">
      <c r="L329" s="21"/>
      <c r="M329" s="21"/>
    </row>
    <row r="330" spans="12:13" x14ac:dyDescent="0.25">
      <c r="L330" s="21"/>
      <c r="M330" s="21"/>
    </row>
    <row r="331" spans="12:13" x14ac:dyDescent="0.25">
      <c r="L331" s="21"/>
      <c r="M331" s="21"/>
    </row>
    <row r="332" spans="12:13" x14ac:dyDescent="0.25">
      <c r="L332" s="21"/>
      <c r="M332" s="21"/>
    </row>
    <row r="333" spans="12:13" x14ac:dyDescent="0.25">
      <c r="L333" s="21"/>
      <c r="M333" s="112"/>
    </row>
    <row r="334" spans="12:13" x14ac:dyDescent="0.25">
      <c r="L334" s="21"/>
      <c r="M334" s="112"/>
    </row>
    <row r="335" spans="12:13" x14ac:dyDescent="0.25">
      <c r="L335" s="21"/>
      <c r="M335" s="112"/>
    </row>
    <row r="336" spans="12:13" x14ac:dyDescent="0.25">
      <c r="L336" s="21"/>
      <c r="M336" s="112"/>
    </row>
    <row r="337" spans="12:13" x14ac:dyDescent="0.25">
      <c r="L337" s="21"/>
      <c r="M337" s="112"/>
    </row>
    <row r="338" spans="12:13" x14ac:dyDescent="0.25">
      <c r="L338" s="21"/>
      <c r="M338" s="112"/>
    </row>
    <row r="339" spans="12:13" x14ac:dyDescent="0.25">
      <c r="L339" s="21"/>
      <c r="M339" s="112"/>
    </row>
    <row r="340" spans="12:13" x14ac:dyDescent="0.25">
      <c r="L340" s="21"/>
      <c r="M340" s="112"/>
    </row>
    <row r="341" spans="12:13" x14ac:dyDescent="0.25">
      <c r="L341" s="21"/>
      <c r="M341" s="112"/>
    </row>
    <row r="342" spans="12:13" x14ac:dyDescent="0.25">
      <c r="L342" s="21"/>
      <c r="M342" s="112"/>
    </row>
    <row r="343" spans="12:13" x14ac:dyDescent="0.25">
      <c r="L343" s="21"/>
      <c r="M343" s="112"/>
    </row>
    <row r="344" spans="12:13" x14ac:dyDescent="0.25">
      <c r="L344" s="21"/>
      <c r="M344" s="112"/>
    </row>
    <row r="345" spans="12:13" x14ac:dyDescent="0.25">
      <c r="L345" s="21"/>
      <c r="M345" s="112"/>
    </row>
    <row r="346" spans="12:13" x14ac:dyDescent="0.25">
      <c r="L346" s="21"/>
      <c r="M346" s="112"/>
    </row>
    <row r="347" spans="12:13" x14ac:dyDescent="0.25">
      <c r="L347" s="21"/>
      <c r="M347" s="112"/>
    </row>
    <row r="348" spans="12:13" x14ac:dyDescent="0.25">
      <c r="L348" s="21"/>
      <c r="M348" s="112"/>
    </row>
    <row r="349" spans="12:13" x14ac:dyDescent="0.25">
      <c r="L349" s="21"/>
      <c r="M349" s="21"/>
    </row>
    <row r="350" spans="12:13" x14ac:dyDescent="0.25">
      <c r="L350" s="21"/>
      <c r="M350" s="21"/>
    </row>
    <row r="351" spans="12:13" x14ac:dyDescent="0.25">
      <c r="L351" s="21"/>
      <c r="M351" s="112"/>
    </row>
    <row r="352" spans="12:13" x14ac:dyDescent="0.25">
      <c r="L352" s="21"/>
      <c r="M352" s="21"/>
    </row>
    <row r="353" spans="12:13" x14ac:dyDescent="0.25">
      <c r="L353" s="21"/>
      <c r="M353" s="21"/>
    </row>
    <row r="354" spans="12:13" x14ac:dyDescent="0.25">
      <c r="L354" s="21"/>
      <c r="M354" s="21"/>
    </row>
    <row r="355" spans="12:13" x14ac:dyDescent="0.25">
      <c r="L355" s="21"/>
      <c r="M355" s="21"/>
    </row>
    <row r="356" spans="12:13" x14ac:dyDescent="0.25">
      <c r="L356" s="21"/>
      <c r="M356" s="21"/>
    </row>
    <row r="357" spans="12:13" x14ac:dyDescent="0.25">
      <c r="L357" s="21"/>
      <c r="M357" s="21"/>
    </row>
    <row r="358" spans="12:13" x14ac:dyDescent="0.25">
      <c r="L358" s="21"/>
      <c r="M358" s="21"/>
    </row>
    <row r="359" spans="12:13" x14ac:dyDescent="0.25">
      <c r="L359" s="21"/>
      <c r="M359" s="21"/>
    </row>
    <row r="360" spans="12:13" x14ac:dyDescent="0.25">
      <c r="L360" s="21"/>
      <c r="M360" s="21"/>
    </row>
    <row r="361" spans="12:13" x14ac:dyDescent="0.25">
      <c r="L361" s="21"/>
      <c r="M361" s="21"/>
    </row>
    <row r="362" spans="12:13" x14ac:dyDescent="0.25">
      <c r="L362" s="21"/>
      <c r="M362" s="21"/>
    </row>
    <row r="363" spans="12:13" x14ac:dyDescent="0.25">
      <c r="L363" s="21"/>
      <c r="M363" s="21"/>
    </row>
    <row r="364" spans="12:13" x14ac:dyDescent="0.25">
      <c r="L364" s="21"/>
      <c r="M364" s="21"/>
    </row>
    <row r="365" spans="12:13" x14ac:dyDescent="0.25">
      <c r="L365" s="21"/>
      <c r="M365" s="21"/>
    </row>
    <row r="366" spans="12:13" x14ac:dyDescent="0.25">
      <c r="L366" s="21"/>
      <c r="M366" s="21"/>
    </row>
    <row r="367" spans="12:13" x14ac:dyDescent="0.25">
      <c r="L367" s="21"/>
      <c r="M367" s="21"/>
    </row>
    <row r="368" spans="12:13" x14ac:dyDescent="0.25">
      <c r="L368" s="21"/>
      <c r="M368" s="21"/>
    </row>
    <row r="369" spans="12:13" x14ac:dyDescent="0.25">
      <c r="L369" s="21"/>
      <c r="M369" s="21"/>
    </row>
    <row r="370" spans="12:13" x14ac:dyDescent="0.25">
      <c r="L370" s="21"/>
      <c r="M370" s="21"/>
    </row>
    <row r="371" spans="12:13" x14ac:dyDescent="0.25">
      <c r="L371" s="21"/>
      <c r="M371" s="21"/>
    </row>
    <row r="372" spans="12:13" x14ac:dyDescent="0.25">
      <c r="L372" s="21"/>
      <c r="M372" s="21"/>
    </row>
    <row r="373" spans="12:13" x14ac:dyDescent="0.25">
      <c r="L373" s="21"/>
      <c r="M373" s="21"/>
    </row>
    <row r="374" spans="12:13" x14ac:dyDescent="0.25">
      <c r="L374" s="21"/>
      <c r="M374" s="21"/>
    </row>
    <row r="375" spans="12:13" x14ac:dyDescent="0.25">
      <c r="L375" s="21"/>
      <c r="M375" s="21"/>
    </row>
    <row r="376" spans="12:13" x14ac:dyDescent="0.25">
      <c r="L376" s="21"/>
      <c r="M376" s="21"/>
    </row>
    <row r="377" spans="12:13" x14ac:dyDescent="0.25">
      <c r="L377" s="21"/>
      <c r="M377" s="21"/>
    </row>
    <row r="378" spans="12:13" x14ac:dyDescent="0.25">
      <c r="L378" s="21"/>
      <c r="M378" s="21"/>
    </row>
    <row r="379" spans="12:13" x14ac:dyDescent="0.25">
      <c r="L379" s="21"/>
      <c r="M379" s="21"/>
    </row>
    <row r="380" spans="12:13" x14ac:dyDescent="0.25">
      <c r="L380" s="21"/>
      <c r="M380" s="21"/>
    </row>
    <row r="381" spans="12:13" x14ac:dyDescent="0.25">
      <c r="L381" s="21"/>
      <c r="M381" s="21"/>
    </row>
    <row r="382" spans="12:13" x14ac:dyDescent="0.25">
      <c r="L382" s="21"/>
      <c r="M382" s="21"/>
    </row>
    <row r="383" spans="12:13" x14ac:dyDescent="0.25">
      <c r="L383" s="21"/>
      <c r="M383" s="21"/>
    </row>
    <row r="384" spans="12:13" x14ac:dyDescent="0.25">
      <c r="L384" s="21"/>
      <c r="M384" s="21"/>
    </row>
    <row r="385" spans="12:13" x14ac:dyDescent="0.25">
      <c r="L385" s="21"/>
      <c r="M385" s="21"/>
    </row>
    <row r="386" spans="12:13" x14ac:dyDescent="0.25">
      <c r="L386" s="21"/>
      <c r="M386" s="21"/>
    </row>
    <row r="387" spans="12:13" x14ac:dyDescent="0.25">
      <c r="L387" s="21"/>
      <c r="M387" s="21"/>
    </row>
    <row r="388" spans="12:13" x14ac:dyDescent="0.25">
      <c r="L388" s="21"/>
      <c r="M388" s="21"/>
    </row>
    <row r="389" spans="12:13" x14ac:dyDescent="0.25">
      <c r="L389" s="113"/>
      <c r="M389" s="113"/>
    </row>
    <row r="390" spans="12:13" x14ac:dyDescent="0.25">
      <c r="L390" s="21"/>
      <c r="M390" s="21"/>
    </row>
    <row r="391" spans="12:13" x14ac:dyDescent="0.25">
      <c r="L391" s="21"/>
      <c r="M391" s="21"/>
    </row>
    <row r="392" spans="12:13" x14ac:dyDescent="0.25">
      <c r="L392" s="21"/>
      <c r="M392" s="21"/>
    </row>
    <row r="393" spans="12:13" x14ac:dyDescent="0.25">
      <c r="L393" s="21"/>
      <c r="M393" s="21"/>
    </row>
    <row r="394" spans="12:13" x14ac:dyDescent="0.25">
      <c r="L394" s="21"/>
      <c r="M394" s="21"/>
    </row>
    <row r="395" spans="12:13" x14ac:dyDescent="0.25">
      <c r="L395" s="113"/>
      <c r="M395" s="113"/>
    </row>
    <row r="396" spans="12:13" x14ac:dyDescent="0.25">
      <c r="L396" s="21"/>
      <c r="M396" s="21"/>
    </row>
    <row r="397" spans="12:13" x14ac:dyDescent="0.25">
      <c r="L397" s="21"/>
      <c r="M397" s="21"/>
    </row>
    <row r="398" spans="12:13" x14ac:dyDescent="0.25">
      <c r="L398" s="21"/>
      <c r="M398" s="21"/>
    </row>
    <row r="399" spans="12:13" x14ac:dyDescent="0.25">
      <c r="L399" s="21"/>
      <c r="M399" s="21"/>
    </row>
    <row r="400" spans="12:13" x14ac:dyDescent="0.25">
      <c r="L400" s="21"/>
      <c r="M400" s="21"/>
    </row>
    <row r="401" spans="12:13" x14ac:dyDescent="0.25">
      <c r="L401" s="21"/>
      <c r="M401" s="21"/>
    </row>
    <row r="402" spans="12:13" x14ac:dyDescent="0.25">
      <c r="L402" s="21"/>
      <c r="M402" s="21"/>
    </row>
    <row r="403" spans="12:13" x14ac:dyDescent="0.25">
      <c r="L403" s="21"/>
      <c r="M403" s="21"/>
    </row>
    <row r="404" spans="12:13" x14ac:dyDescent="0.25">
      <c r="L404" s="21"/>
      <c r="M404" s="21"/>
    </row>
    <row r="405" spans="12:13" x14ac:dyDescent="0.25">
      <c r="L405" s="21"/>
      <c r="M405" s="21"/>
    </row>
    <row r="406" spans="12:13" x14ac:dyDescent="0.25">
      <c r="L406" s="21"/>
      <c r="M406" s="21"/>
    </row>
    <row r="407" spans="12:13" x14ac:dyDescent="0.25">
      <c r="L407" s="21"/>
      <c r="M407" s="21"/>
    </row>
    <row r="408" spans="12:13" x14ac:dyDescent="0.25">
      <c r="L408" s="21"/>
      <c r="M408" s="21"/>
    </row>
    <row r="409" spans="12:13" x14ac:dyDescent="0.25">
      <c r="L409" s="21"/>
      <c r="M409" s="21"/>
    </row>
    <row r="410" spans="12:13" x14ac:dyDescent="0.25">
      <c r="L410" s="21"/>
      <c r="M410" s="21"/>
    </row>
    <row r="411" spans="12:13" x14ac:dyDescent="0.25">
      <c r="L411" s="21"/>
      <c r="M411" s="21"/>
    </row>
    <row r="412" spans="12:13" x14ac:dyDescent="0.25">
      <c r="L412" s="21"/>
      <c r="M412" s="21"/>
    </row>
    <row r="413" spans="12:13" x14ac:dyDescent="0.25">
      <c r="L413" s="21"/>
      <c r="M413" s="21"/>
    </row>
    <row r="414" spans="12:13" x14ac:dyDescent="0.25">
      <c r="L414" s="21"/>
      <c r="M414" s="21"/>
    </row>
    <row r="415" spans="12:13" x14ac:dyDescent="0.25">
      <c r="L415" s="21"/>
      <c r="M415" s="21"/>
    </row>
    <row r="416" spans="12:13" x14ac:dyDescent="0.25">
      <c r="L416" s="21"/>
      <c r="M416" s="21"/>
    </row>
    <row r="417" spans="12:13" x14ac:dyDescent="0.25">
      <c r="L417" s="21"/>
      <c r="M417" s="21"/>
    </row>
    <row r="418" spans="12:13" x14ac:dyDescent="0.25">
      <c r="L418" s="21"/>
      <c r="M418" s="21"/>
    </row>
    <row r="419" spans="12:13" x14ac:dyDescent="0.25">
      <c r="L419" s="21"/>
      <c r="M419" s="21"/>
    </row>
    <row r="420" spans="12:13" x14ac:dyDescent="0.25">
      <c r="L420" s="21"/>
      <c r="M420" s="21"/>
    </row>
    <row r="421" spans="12:13" x14ac:dyDescent="0.25">
      <c r="L421" s="21"/>
      <c r="M421" s="21"/>
    </row>
    <row r="422" spans="12:13" x14ac:dyDescent="0.25">
      <c r="L422" s="21"/>
      <c r="M422" s="21"/>
    </row>
    <row r="423" spans="12:13" x14ac:dyDescent="0.25">
      <c r="L423" s="21"/>
      <c r="M423" s="21"/>
    </row>
    <row r="424" spans="12:13" x14ac:dyDescent="0.25">
      <c r="L424" s="21"/>
      <c r="M424" s="21"/>
    </row>
    <row r="425" spans="12:13" x14ac:dyDescent="0.25">
      <c r="L425" s="21"/>
      <c r="M425" s="21"/>
    </row>
    <row r="426" spans="12:13" x14ac:dyDescent="0.25">
      <c r="L426" s="21"/>
      <c r="M426" s="21"/>
    </row>
    <row r="427" spans="12:13" x14ac:dyDescent="0.25">
      <c r="L427" s="21"/>
      <c r="M427" s="21"/>
    </row>
    <row r="428" spans="12:13" x14ac:dyDescent="0.25">
      <c r="L428" s="21"/>
      <c r="M428" s="21"/>
    </row>
    <row r="429" spans="12:13" x14ac:dyDescent="0.25">
      <c r="L429" s="21"/>
      <c r="M429" s="21"/>
    </row>
    <row r="430" spans="12:13" x14ac:dyDescent="0.25">
      <c r="L430" s="21"/>
      <c r="M430" s="21"/>
    </row>
    <row r="431" spans="12:13" x14ac:dyDescent="0.25">
      <c r="L431" s="21"/>
      <c r="M431" s="21"/>
    </row>
    <row r="432" spans="12:13" x14ac:dyDescent="0.25">
      <c r="L432" s="21"/>
      <c r="M432" s="21"/>
    </row>
    <row r="433" spans="12:13" x14ac:dyDescent="0.25">
      <c r="L433" s="21"/>
      <c r="M433" s="21"/>
    </row>
    <row r="434" spans="12:13" x14ac:dyDescent="0.25">
      <c r="L434" s="21"/>
      <c r="M434" s="21"/>
    </row>
    <row r="435" spans="12:13" x14ac:dyDescent="0.25">
      <c r="L435" s="21"/>
      <c r="M435" s="21"/>
    </row>
    <row r="436" spans="12:13" x14ac:dyDescent="0.25">
      <c r="L436" s="21"/>
      <c r="M436" s="21"/>
    </row>
    <row r="437" spans="12:13" x14ac:dyDescent="0.25">
      <c r="L437" s="21"/>
      <c r="M437" s="21"/>
    </row>
    <row r="438" spans="12:13" x14ac:dyDescent="0.25">
      <c r="L438" s="21"/>
      <c r="M438" s="21"/>
    </row>
    <row r="439" spans="12:13" x14ac:dyDescent="0.25">
      <c r="L439" s="21"/>
      <c r="M439" s="21"/>
    </row>
    <row r="440" spans="12:13" x14ac:dyDescent="0.25">
      <c r="L440" s="21"/>
      <c r="M440" s="21"/>
    </row>
    <row r="441" spans="12:13" x14ac:dyDescent="0.25">
      <c r="L441" s="21"/>
      <c r="M441" s="21"/>
    </row>
    <row r="442" spans="12:13" x14ac:dyDescent="0.25">
      <c r="L442" s="21"/>
      <c r="M442" s="21"/>
    </row>
    <row r="443" spans="12:13" x14ac:dyDescent="0.25">
      <c r="L443" s="21"/>
      <c r="M443" s="21"/>
    </row>
    <row r="444" spans="12:13" x14ac:dyDescent="0.25">
      <c r="L444" s="21"/>
      <c r="M444" s="21"/>
    </row>
    <row r="445" spans="12:13" x14ac:dyDescent="0.25">
      <c r="L445" s="21"/>
      <c r="M445" s="21"/>
    </row>
    <row r="446" spans="12:13" x14ac:dyDescent="0.25">
      <c r="L446" s="21"/>
      <c r="M446" s="21"/>
    </row>
    <row r="447" spans="12:13" x14ac:dyDescent="0.25">
      <c r="L447" s="21"/>
      <c r="M447" s="21"/>
    </row>
    <row r="448" spans="12:13" x14ac:dyDescent="0.25">
      <c r="L448" s="21"/>
      <c r="M448" s="21"/>
    </row>
    <row r="449" spans="12:13" x14ac:dyDescent="0.25">
      <c r="L449" s="21"/>
      <c r="M449" s="21"/>
    </row>
    <row r="450" spans="12:13" x14ac:dyDescent="0.25">
      <c r="L450" s="21"/>
      <c r="M450" s="21"/>
    </row>
    <row r="451" spans="12:13" x14ac:dyDescent="0.25">
      <c r="L451" s="21"/>
      <c r="M451" s="21"/>
    </row>
    <row r="452" spans="12:13" x14ac:dyDescent="0.25">
      <c r="L452" s="21"/>
      <c r="M452" s="21"/>
    </row>
    <row r="453" spans="12:13" x14ac:dyDescent="0.25">
      <c r="L453" s="21"/>
      <c r="M453" s="21"/>
    </row>
    <row r="454" spans="12:13" x14ac:dyDescent="0.25">
      <c r="L454" s="21"/>
      <c r="M454" s="21"/>
    </row>
    <row r="455" spans="12:13" x14ac:dyDescent="0.25">
      <c r="L455" s="21"/>
      <c r="M455" s="21"/>
    </row>
    <row r="456" spans="12:13" x14ac:dyDescent="0.25">
      <c r="L456" s="21"/>
      <c r="M456" s="21"/>
    </row>
    <row r="457" spans="12:13" x14ac:dyDescent="0.25">
      <c r="L457" s="21"/>
      <c r="M457" s="21"/>
    </row>
    <row r="458" spans="12:13" x14ac:dyDescent="0.25">
      <c r="L458" s="21"/>
      <c r="M458" s="21"/>
    </row>
    <row r="459" spans="12:13" x14ac:dyDescent="0.25">
      <c r="L459" s="21"/>
      <c r="M459" s="21"/>
    </row>
    <row r="460" spans="12:13" x14ac:dyDescent="0.25">
      <c r="L460" s="21"/>
      <c r="M460" s="21"/>
    </row>
    <row r="461" spans="12:13" x14ac:dyDescent="0.25">
      <c r="L461" s="21"/>
      <c r="M461" s="21"/>
    </row>
    <row r="462" spans="12:13" x14ac:dyDescent="0.25">
      <c r="L462" s="21"/>
      <c r="M462" s="21"/>
    </row>
    <row r="463" spans="12:13" x14ac:dyDescent="0.25">
      <c r="L463" s="21"/>
      <c r="M463" s="21"/>
    </row>
    <row r="464" spans="12:13" x14ac:dyDescent="0.25">
      <c r="L464" s="21"/>
      <c r="M464" s="21"/>
    </row>
    <row r="465" spans="12:13" x14ac:dyDescent="0.25">
      <c r="L465" s="21"/>
      <c r="M465" s="21"/>
    </row>
    <row r="466" spans="12:13" x14ac:dyDescent="0.25">
      <c r="L466" s="21"/>
      <c r="M466" s="21"/>
    </row>
    <row r="467" spans="12:13" x14ac:dyDescent="0.25">
      <c r="L467" s="112"/>
      <c r="M467" s="112"/>
    </row>
    <row r="468" spans="12:13" x14ac:dyDescent="0.25">
      <c r="L468" s="112"/>
      <c r="M468" s="112"/>
    </row>
    <row r="469" spans="12:13" x14ac:dyDescent="0.25">
      <c r="L469" s="112"/>
      <c r="M469" s="112"/>
    </row>
    <row r="470" spans="12:13" x14ac:dyDescent="0.25">
      <c r="L470" s="112"/>
      <c r="M470" s="112"/>
    </row>
    <row r="471" spans="12:13" x14ac:dyDescent="0.25">
      <c r="L471" s="21"/>
      <c r="M471" s="21"/>
    </row>
    <row r="472" spans="12:13" x14ac:dyDescent="0.25">
      <c r="L472" s="21"/>
      <c r="M472" s="21"/>
    </row>
    <row r="473" spans="12:13" x14ac:dyDescent="0.25">
      <c r="L473" s="21"/>
      <c r="M473" s="21"/>
    </row>
    <row r="474" spans="12:13" x14ac:dyDescent="0.25">
      <c r="L474" s="21"/>
      <c r="M474" s="21"/>
    </row>
    <row r="475" spans="12:13" x14ac:dyDescent="0.25">
      <c r="L475" s="21"/>
      <c r="M475" s="21"/>
    </row>
    <row r="476" spans="12:13" x14ac:dyDescent="0.25">
      <c r="L476" s="21"/>
      <c r="M476" s="21"/>
    </row>
    <row r="477" spans="12:13" x14ac:dyDescent="0.25">
      <c r="L477" s="21"/>
      <c r="M477" s="21"/>
    </row>
    <row r="478" spans="12:13" x14ac:dyDescent="0.25">
      <c r="L478" s="21"/>
      <c r="M478" s="21"/>
    </row>
    <row r="479" spans="12:13" x14ac:dyDescent="0.25">
      <c r="L479" s="21"/>
      <c r="M479" s="21"/>
    </row>
    <row r="480" spans="12:13" x14ac:dyDescent="0.25">
      <c r="L480" s="21"/>
      <c r="M480" s="21"/>
    </row>
    <row r="481" spans="12:13" x14ac:dyDescent="0.25">
      <c r="L481" s="112"/>
      <c r="M481" s="112"/>
    </row>
    <row r="482" spans="12:13" x14ac:dyDescent="0.25">
      <c r="L482" s="21"/>
      <c r="M482" s="21"/>
    </row>
    <row r="483" spans="12:13" x14ac:dyDescent="0.25">
      <c r="L483" s="21"/>
      <c r="M483" s="21"/>
    </row>
    <row r="484" spans="12:13" x14ac:dyDescent="0.25">
      <c r="L484" s="21"/>
      <c r="M484" s="21"/>
    </row>
    <row r="485" spans="12:13" x14ac:dyDescent="0.25">
      <c r="L485" s="21"/>
      <c r="M485" s="21"/>
    </row>
    <row r="486" spans="12:13" x14ac:dyDescent="0.25">
      <c r="L486" s="21"/>
      <c r="M486" s="21"/>
    </row>
    <row r="487" spans="12:13" x14ac:dyDescent="0.25">
      <c r="L487" s="21"/>
      <c r="M487" s="21"/>
    </row>
    <row r="488" spans="12:13" x14ac:dyDescent="0.25">
      <c r="L488" s="21"/>
      <c r="M488" s="21"/>
    </row>
    <row r="489" spans="12:13" x14ac:dyDescent="0.25">
      <c r="L489" s="21"/>
      <c r="M489" s="21"/>
    </row>
    <row r="490" spans="12:13" x14ac:dyDescent="0.25">
      <c r="L490" s="21"/>
      <c r="M490" s="21"/>
    </row>
    <row r="491" spans="12:13" x14ac:dyDescent="0.25">
      <c r="L491" s="21"/>
      <c r="M491" s="21"/>
    </row>
    <row r="492" spans="12:13" x14ac:dyDescent="0.25">
      <c r="L492" s="21"/>
      <c r="M492" s="21"/>
    </row>
    <row r="493" spans="12:13" x14ac:dyDescent="0.25">
      <c r="L493" s="21"/>
      <c r="M493" s="21"/>
    </row>
    <row r="494" spans="12:13" x14ac:dyDescent="0.25">
      <c r="L494" s="21"/>
      <c r="M494" s="21"/>
    </row>
    <row r="495" spans="12:13" x14ac:dyDescent="0.25">
      <c r="L495" s="21"/>
      <c r="M495" s="21"/>
    </row>
    <row r="496" spans="12:13" x14ac:dyDescent="0.25">
      <c r="L496" s="21"/>
      <c r="M496" s="21"/>
    </row>
    <row r="497" spans="12:13" x14ac:dyDescent="0.25">
      <c r="L497" s="21"/>
      <c r="M497" s="21"/>
    </row>
    <row r="498" spans="12:13" x14ac:dyDescent="0.25">
      <c r="L498" s="21"/>
      <c r="M498" s="21"/>
    </row>
    <row r="499" spans="12:13" x14ac:dyDescent="0.25">
      <c r="L499" s="21"/>
      <c r="M499" s="21"/>
    </row>
    <row r="500" spans="12:13" x14ac:dyDescent="0.25">
      <c r="L500" s="21"/>
      <c r="M500" s="21"/>
    </row>
    <row r="501" spans="12:13" x14ac:dyDescent="0.25">
      <c r="L501" s="21"/>
      <c r="M501" s="21"/>
    </row>
    <row r="502" spans="12:13" x14ac:dyDescent="0.25">
      <c r="L502" s="21"/>
      <c r="M502" s="21"/>
    </row>
    <row r="503" spans="12:13" x14ac:dyDescent="0.25">
      <c r="L503" s="21"/>
      <c r="M503" s="21"/>
    </row>
    <row r="504" spans="12:13" x14ac:dyDescent="0.25">
      <c r="L504" s="21"/>
      <c r="M504" s="21"/>
    </row>
    <row r="505" spans="12:13" x14ac:dyDescent="0.25">
      <c r="L505" s="21"/>
      <c r="M505" s="21"/>
    </row>
    <row r="506" spans="12:13" x14ac:dyDescent="0.25">
      <c r="L506" s="21"/>
      <c r="M506" s="21"/>
    </row>
    <row r="507" spans="12:13" x14ac:dyDescent="0.25">
      <c r="L507" s="21"/>
      <c r="M507" s="21"/>
    </row>
    <row r="508" spans="12:13" x14ac:dyDescent="0.25">
      <c r="L508" s="21"/>
      <c r="M508" s="21"/>
    </row>
    <row r="509" spans="12:13" x14ac:dyDescent="0.25">
      <c r="L509" s="21"/>
      <c r="M509" s="21"/>
    </row>
    <row r="510" spans="12:13" x14ac:dyDescent="0.25">
      <c r="L510" s="21"/>
      <c r="M510" s="21"/>
    </row>
    <row r="511" spans="12:13" x14ac:dyDescent="0.25">
      <c r="L511" s="21"/>
      <c r="M511" s="21"/>
    </row>
    <row r="512" spans="12:13" x14ac:dyDescent="0.25">
      <c r="L512" s="21"/>
      <c r="M512" s="21"/>
    </row>
    <row r="513" spans="12:13" x14ac:dyDescent="0.25">
      <c r="L513" s="21"/>
      <c r="M513" s="21"/>
    </row>
    <row r="514" spans="12:13" x14ac:dyDescent="0.25">
      <c r="L514" s="21"/>
      <c r="M514" s="21"/>
    </row>
    <row r="515" spans="12:13" x14ac:dyDescent="0.25">
      <c r="L515" s="21"/>
      <c r="M515" s="21"/>
    </row>
    <row r="516" spans="12:13" x14ac:dyDescent="0.25">
      <c r="L516" s="21"/>
      <c r="M516" s="21"/>
    </row>
    <row r="517" spans="12:13" x14ac:dyDescent="0.25">
      <c r="L517" s="21"/>
      <c r="M517" s="21"/>
    </row>
    <row r="518" spans="12:13" x14ac:dyDescent="0.25">
      <c r="L518" s="21"/>
      <c r="M518" s="21"/>
    </row>
    <row r="519" spans="12:13" x14ac:dyDescent="0.25">
      <c r="L519" s="21"/>
      <c r="M519" s="21"/>
    </row>
    <row r="520" spans="12:13" x14ac:dyDescent="0.25">
      <c r="L520" s="21"/>
      <c r="M520" s="21"/>
    </row>
    <row r="521" spans="12:13" x14ac:dyDescent="0.25">
      <c r="L521" s="21"/>
      <c r="M521" s="21"/>
    </row>
    <row r="522" spans="12:13" x14ac:dyDescent="0.25">
      <c r="L522" s="21"/>
      <c r="M522" s="21"/>
    </row>
    <row r="523" spans="12:13" x14ac:dyDescent="0.25">
      <c r="L523" s="21"/>
      <c r="M523" s="21"/>
    </row>
    <row r="524" spans="12:13" x14ac:dyDescent="0.25">
      <c r="L524" s="21"/>
      <c r="M524" s="21"/>
    </row>
    <row r="525" spans="12:13" x14ac:dyDescent="0.25">
      <c r="L525" s="21"/>
      <c r="M525" s="21"/>
    </row>
    <row r="526" spans="12:13" x14ac:dyDescent="0.25">
      <c r="L526" s="21"/>
      <c r="M526" s="21"/>
    </row>
    <row r="527" spans="12:13" x14ac:dyDescent="0.25">
      <c r="L527" s="21"/>
      <c r="M527" s="21"/>
    </row>
    <row r="528" spans="12:13" x14ac:dyDescent="0.25">
      <c r="L528" s="21"/>
      <c r="M528" s="21"/>
    </row>
    <row r="529" spans="12:13" x14ac:dyDescent="0.25">
      <c r="L529" s="21"/>
      <c r="M529" s="21"/>
    </row>
    <row r="530" spans="12:13" x14ac:dyDescent="0.25">
      <c r="L530" s="21"/>
      <c r="M530" s="21"/>
    </row>
    <row r="531" spans="12:13" x14ac:dyDescent="0.25">
      <c r="L531" s="21"/>
      <c r="M531" s="21"/>
    </row>
    <row r="532" spans="12:13" x14ac:dyDescent="0.25">
      <c r="L532" s="21"/>
      <c r="M532" s="21"/>
    </row>
    <row r="533" spans="12:13" x14ac:dyDescent="0.25">
      <c r="L533" s="21"/>
      <c r="M533" s="21"/>
    </row>
    <row r="534" spans="12:13" x14ac:dyDescent="0.25">
      <c r="L534" s="21"/>
      <c r="M534" s="21"/>
    </row>
    <row r="535" spans="12:13" x14ac:dyDescent="0.25">
      <c r="L535" s="21"/>
      <c r="M535" s="21"/>
    </row>
    <row r="536" spans="12:13" x14ac:dyDescent="0.25">
      <c r="L536" s="21"/>
      <c r="M536" s="21"/>
    </row>
    <row r="537" spans="12:13" x14ac:dyDescent="0.25">
      <c r="L537" s="21"/>
      <c r="M537" s="21"/>
    </row>
    <row r="538" spans="12:13" x14ac:dyDescent="0.25">
      <c r="L538" s="21"/>
      <c r="M538" s="21"/>
    </row>
    <row r="539" spans="12:13" x14ac:dyDescent="0.25">
      <c r="L539" s="21"/>
      <c r="M539" s="21"/>
    </row>
    <row r="540" spans="12:13" x14ac:dyDescent="0.25">
      <c r="L540" s="21"/>
      <c r="M540" s="21"/>
    </row>
    <row r="541" spans="12:13" x14ac:dyDescent="0.25">
      <c r="L541" s="21"/>
      <c r="M541" s="21"/>
    </row>
    <row r="542" spans="12:13" x14ac:dyDescent="0.25">
      <c r="L542" s="21"/>
      <c r="M542" s="21"/>
    </row>
    <row r="543" spans="12:13" x14ac:dyDescent="0.25">
      <c r="L543" s="21"/>
      <c r="M543" s="21"/>
    </row>
    <row r="544" spans="12:13" x14ac:dyDescent="0.25">
      <c r="L544" s="21"/>
      <c r="M544" s="21"/>
    </row>
    <row r="545" spans="12:13" x14ac:dyDescent="0.25">
      <c r="L545" s="21"/>
      <c r="M545" s="21"/>
    </row>
    <row r="546" spans="12:13" x14ac:dyDescent="0.25">
      <c r="L546" s="21"/>
      <c r="M546" s="21"/>
    </row>
    <row r="547" spans="12:13" x14ac:dyDescent="0.25">
      <c r="L547" s="21"/>
      <c r="M547" s="21"/>
    </row>
    <row r="548" spans="12:13" x14ac:dyDescent="0.25">
      <c r="L548" s="21"/>
      <c r="M548" s="21"/>
    </row>
    <row r="549" spans="12:13" x14ac:dyDescent="0.25">
      <c r="L549" s="21"/>
      <c r="M549" s="21"/>
    </row>
    <row r="550" spans="12:13" x14ac:dyDescent="0.25">
      <c r="L550" s="21"/>
      <c r="M550" s="21"/>
    </row>
    <row r="551" spans="12:13" x14ac:dyDescent="0.25">
      <c r="L551" s="21"/>
      <c r="M551" s="21"/>
    </row>
    <row r="552" spans="12:13" x14ac:dyDescent="0.25">
      <c r="L552" s="21"/>
      <c r="M552" s="21"/>
    </row>
    <row r="553" spans="12:13" x14ac:dyDescent="0.25">
      <c r="L553" s="21"/>
      <c r="M553" s="21"/>
    </row>
    <row r="554" spans="12:13" x14ac:dyDescent="0.25">
      <c r="L554" s="21"/>
      <c r="M554" s="21"/>
    </row>
    <row r="555" spans="12:13" x14ac:dyDescent="0.25">
      <c r="L555" s="21"/>
      <c r="M555" s="21"/>
    </row>
    <row r="556" spans="12:13" x14ac:dyDescent="0.25">
      <c r="L556" s="112"/>
      <c r="M556" s="112"/>
    </row>
    <row r="557" spans="12:13" x14ac:dyDescent="0.25">
      <c r="L557" s="113"/>
      <c r="M557" s="113"/>
    </row>
    <row r="558" spans="12:13" x14ac:dyDescent="0.25">
      <c r="L558" s="21"/>
      <c r="M558" s="21"/>
    </row>
    <row r="559" spans="12:13" x14ac:dyDescent="0.25">
      <c r="L559" s="21"/>
      <c r="M559" s="21"/>
    </row>
    <row r="560" spans="12:13" x14ac:dyDescent="0.25">
      <c r="L560" s="21"/>
      <c r="M560" s="21"/>
    </row>
    <row r="561" spans="12:13" x14ac:dyDescent="0.25">
      <c r="L561" s="21"/>
      <c r="M561" s="21"/>
    </row>
    <row r="562" spans="12:13" x14ac:dyDescent="0.25">
      <c r="L562" s="21"/>
      <c r="M562" s="21"/>
    </row>
    <row r="563" spans="12:13" x14ac:dyDescent="0.25">
      <c r="L563" s="21"/>
      <c r="M563" s="21"/>
    </row>
    <row r="564" spans="12:13" x14ac:dyDescent="0.25">
      <c r="L564" s="21"/>
      <c r="M564" s="21"/>
    </row>
    <row r="565" spans="12:13" x14ac:dyDescent="0.25">
      <c r="L565" s="21"/>
      <c r="M565" s="21"/>
    </row>
    <row r="566" spans="12:13" x14ac:dyDescent="0.25">
      <c r="L566" s="21"/>
      <c r="M566" s="21"/>
    </row>
    <row r="567" spans="12:13" x14ac:dyDescent="0.25">
      <c r="L567" s="21"/>
      <c r="M567" s="21"/>
    </row>
    <row r="568" spans="12:13" x14ac:dyDescent="0.25">
      <c r="L568" s="21"/>
      <c r="M568" s="21"/>
    </row>
    <row r="569" spans="12:13" x14ac:dyDescent="0.25">
      <c r="L569" s="21"/>
      <c r="M569" s="21"/>
    </row>
    <row r="570" spans="12:13" x14ac:dyDescent="0.25">
      <c r="L570" s="21"/>
      <c r="M570" s="21"/>
    </row>
    <row r="571" spans="12:13" x14ac:dyDescent="0.25">
      <c r="L571" s="21"/>
      <c r="M571" s="21"/>
    </row>
    <row r="572" spans="12:13" x14ac:dyDescent="0.25">
      <c r="L572" s="112"/>
      <c r="M572" s="112"/>
    </row>
    <row r="573" spans="12:13" x14ac:dyDescent="0.25">
      <c r="L573" s="112"/>
      <c r="M573" s="112"/>
    </row>
    <row r="574" spans="12:13" x14ac:dyDescent="0.25">
      <c r="L574" s="21"/>
      <c r="M574" s="21"/>
    </row>
    <row r="575" spans="12:13" x14ac:dyDescent="0.25">
      <c r="L575" s="21"/>
      <c r="M575" s="21"/>
    </row>
    <row r="576" spans="12:13" x14ac:dyDescent="0.25">
      <c r="L576" s="21"/>
      <c r="M576" s="21"/>
    </row>
    <row r="577" spans="12:13" x14ac:dyDescent="0.25">
      <c r="L577" s="21"/>
      <c r="M577" s="21"/>
    </row>
    <row r="578" spans="12:13" x14ac:dyDescent="0.25">
      <c r="L578" s="21"/>
      <c r="M578" s="21"/>
    </row>
    <row r="579" spans="12:13" x14ac:dyDescent="0.25">
      <c r="L579" s="21"/>
      <c r="M579" s="21"/>
    </row>
    <row r="580" spans="12:13" x14ac:dyDescent="0.25">
      <c r="L580" s="21"/>
      <c r="M580" s="21"/>
    </row>
    <row r="581" spans="12:13" x14ac:dyDescent="0.25">
      <c r="L581" s="21"/>
      <c r="M581" s="21"/>
    </row>
    <row r="582" spans="12:13" x14ac:dyDescent="0.25">
      <c r="L582" s="21"/>
      <c r="M582" s="21"/>
    </row>
    <row r="583" spans="12:13" x14ac:dyDescent="0.25">
      <c r="L583" s="21"/>
      <c r="M583" s="21"/>
    </row>
    <row r="584" spans="12:13" x14ac:dyDescent="0.25">
      <c r="L584" s="21"/>
      <c r="M584" s="21"/>
    </row>
    <row r="585" spans="12:13" x14ac:dyDescent="0.25">
      <c r="L585" s="21"/>
      <c r="M585" s="21"/>
    </row>
    <row r="586" spans="12:13" x14ac:dyDescent="0.25">
      <c r="L586" s="21"/>
      <c r="M586" s="21"/>
    </row>
    <row r="587" spans="12:13" x14ac:dyDescent="0.25">
      <c r="L587" s="21"/>
      <c r="M587" s="21"/>
    </row>
    <row r="588" spans="12:13" x14ac:dyDescent="0.25">
      <c r="L588" s="21"/>
      <c r="M588" s="21"/>
    </row>
    <row r="589" spans="12:13" x14ac:dyDescent="0.25">
      <c r="L589" s="21"/>
      <c r="M589" s="21"/>
    </row>
    <row r="590" spans="12:13" x14ac:dyDescent="0.25">
      <c r="L590" s="21"/>
      <c r="M590" s="21"/>
    </row>
    <row r="591" spans="12:13" x14ac:dyDescent="0.25">
      <c r="L591" s="21"/>
      <c r="M591" s="21"/>
    </row>
    <row r="592" spans="12:13" x14ac:dyDescent="0.25">
      <c r="L592" s="21"/>
      <c r="M592" s="21"/>
    </row>
    <row r="593" spans="12:13" x14ac:dyDescent="0.25">
      <c r="L593" s="21"/>
      <c r="M593" s="21"/>
    </row>
    <row r="594" spans="12:13" x14ac:dyDescent="0.25">
      <c r="L594" s="113"/>
      <c r="M594" s="113"/>
    </row>
    <row r="595" spans="12:13" x14ac:dyDescent="0.25">
      <c r="L595" s="21"/>
      <c r="M595" s="21"/>
    </row>
    <row r="596" spans="12:13" x14ac:dyDescent="0.25">
      <c r="L596" s="21"/>
      <c r="M596" s="21"/>
    </row>
    <row r="597" spans="12:13" x14ac:dyDescent="0.25">
      <c r="L597" s="21"/>
      <c r="M597" s="21"/>
    </row>
    <row r="598" spans="12:13" x14ac:dyDescent="0.25">
      <c r="L598" s="21"/>
      <c r="M598" s="21"/>
    </row>
    <row r="599" spans="12:13" x14ac:dyDescent="0.25">
      <c r="L599" s="21"/>
      <c r="M599" s="21"/>
    </row>
    <row r="600" spans="12:13" x14ac:dyDescent="0.25">
      <c r="L600" s="21"/>
      <c r="M600" s="21"/>
    </row>
    <row r="601" spans="12:13" x14ac:dyDescent="0.25">
      <c r="L601" s="21"/>
      <c r="M601" s="21"/>
    </row>
    <row r="602" spans="12:13" x14ac:dyDescent="0.25">
      <c r="L602" s="21"/>
      <c r="M602" s="21"/>
    </row>
    <row r="603" spans="12:13" x14ac:dyDescent="0.25">
      <c r="L603" s="21"/>
      <c r="M603" s="21"/>
    </row>
    <row r="604" spans="12:13" x14ac:dyDescent="0.25">
      <c r="L604" s="112"/>
      <c r="M604" s="112"/>
    </row>
    <row r="605" spans="12:13" x14ac:dyDescent="0.25">
      <c r="L605" s="21"/>
      <c r="M605" s="21"/>
    </row>
    <row r="606" spans="12:13" x14ac:dyDescent="0.25">
      <c r="L606" s="112"/>
      <c r="M606" s="112"/>
    </row>
    <row r="607" spans="12:13" x14ac:dyDescent="0.25">
      <c r="L607" s="21"/>
      <c r="M607" s="21"/>
    </row>
    <row r="608" spans="12:13" x14ac:dyDescent="0.25">
      <c r="L608" s="112"/>
      <c r="M608" s="112"/>
    </row>
    <row r="609" spans="12:13" x14ac:dyDescent="0.25">
      <c r="L609" s="21"/>
      <c r="M609" s="21"/>
    </row>
    <row r="610" spans="12:13" x14ac:dyDescent="0.25">
      <c r="L610" s="112"/>
      <c r="M610" s="112"/>
    </row>
    <row r="611" spans="12:13" x14ac:dyDescent="0.25">
      <c r="L611" s="21"/>
      <c r="M611" s="21"/>
    </row>
    <row r="612" spans="12:13" x14ac:dyDescent="0.25">
      <c r="L612" s="21"/>
      <c r="M612" s="21"/>
    </row>
    <row r="613" spans="12:13" x14ac:dyDescent="0.25">
      <c r="L613" s="21"/>
      <c r="M613" s="21"/>
    </row>
    <row r="614" spans="12:13" x14ac:dyDescent="0.25">
      <c r="L614" s="21"/>
      <c r="M614" s="21"/>
    </row>
    <row r="615" spans="12:13" x14ac:dyDescent="0.25">
      <c r="L615" s="21"/>
      <c r="M615" s="21"/>
    </row>
    <row r="616" spans="12:13" x14ac:dyDescent="0.25">
      <c r="L616" s="21"/>
      <c r="M616" s="21"/>
    </row>
    <row r="617" spans="12:13" x14ac:dyDescent="0.25">
      <c r="L617" s="21"/>
      <c r="M617" s="21"/>
    </row>
    <row r="618" spans="12:13" x14ac:dyDescent="0.25">
      <c r="L618" s="21"/>
      <c r="M618" s="21"/>
    </row>
    <row r="619" spans="12:13" x14ac:dyDescent="0.25">
      <c r="L619" s="21"/>
      <c r="M619" s="21"/>
    </row>
    <row r="620" spans="12:13" x14ac:dyDescent="0.25">
      <c r="L620" s="21"/>
      <c r="M620" s="21"/>
    </row>
    <row r="621" spans="12:13" x14ac:dyDescent="0.25">
      <c r="L621" s="21"/>
      <c r="M621" s="21"/>
    </row>
    <row r="622" spans="12:13" x14ac:dyDescent="0.25">
      <c r="L622" s="21"/>
      <c r="M622" s="21"/>
    </row>
    <row r="623" spans="12:13" x14ac:dyDescent="0.25">
      <c r="L623" s="21"/>
      <c r="M623" s="21"/>
    </row>
    <row r="624" spans="12:13" x14ac:dyDescent="0.25">
      <c r="L624" s="21"/>
      <c r="M624" s="21"/>
    </row>
    <row r="625" spans="12:13" x14ac:dyDescent="0.25">
      <c r="L625" s="21"/>
      <c r="M625" s="21"/>
    </row>
    <row r="626" spans="12:13" x14ac:dyDescent="0.25">
      <c r="L626" s="21"/>
      <c r="M626" s="21"/>
    </row>
    <row r="627" spans="12:13" x14ac:dyDescent="0.25">
      <c r="L627" s="21"/>
      <c r="M627" s="21"/>
    </row>
    <row r="628" spans="12:13" x14ac:dyDescent="0.25">
      <c r="L628" s="21"/>
      <c r="M628" s="21"/>
    </row>
    <row r="629" spans="12:13" x14ac:dyDescent="0.25">
      <c r="L629" s="21"/>
      <c r="M629" s="21"/>
    </row>
    <row r="630" spans="12:13" x14ac:dyDescent="0.25">
      <c r="L630" s="21"/>
      <c r="M630" s="21"/>
    </row>
    <row r="631" spans="12:13" x14ac:dyDescent="0.25">
      <c r="L631" s="21"/>
      <c r="M631" s="21"/>
    </row>
    <row r="632" spans="12:13" x14ac:dyDescent="0.25">
      <c r="L632" s="21"/>
      <c r="M632" s="21"/>
    </row>
    <row r="633" spans="12:13" x14ac:dyDescent="0.25">
      <c r="L633" s="21"/>
      <c r="M633" s="21"/>
    </row>
    <row r="635" spans="12:13" x14ac:dyDescent="0.25">
      <c r="L635" s="21"/>
      <c r="M635" s="21"/>
    </row>
    <row r="636" spans="12:13" x14ac:dyDescent="0.25">
      <c r="L636" s="21"/>
      <c r="M636" s="21"/>
    </row>
    <row r="637" spans="12:13" x14ac:dyDescent="0.25">
      <c r="L637" s="21"/>
      <c r="M637" s="21"/>
    </row>
    <row r="638" spans="12:13" x14ac:dyDescent="0.25">
      <c r="L638" s="21"/>
      <c r="M638" s="21"/>
    </row>
    <row r="639" spans="12:13" x14ac:dyDescent="0.25">
      <c r="L639" s="21"/>
      <c r="M639" s="21"/>
    </row>
    <row r="640" spans="12:13" x14ac:dyDescent="0.25">
      <c r="L640" s="21"/>
      <c r="M640" s="21"/>
    </row>
    <row r="641" spans="12:13" x14ac:dyDescent="0.25">
      <c r="L641" s="21"/>
      <c r="M641" s="21"/>
    </row>
    <row r="642" spans="12:13" x14ac:dyDescent="0.25">
      <c r="L642" s="21"/>
      <c r="M642" s="21"/>
    </row>
    <row r="643" spans="12:13" x14ac:dyDescent="0.25">
      <c r="L643" s="21"/>
      <c r="M643" s="21"/>
    </row>
    <row r="644" spans="12:13" x14ac:dyDescent="0.25">
      <c r="L644" s="21"/>
      <c r="M644" s="21"/>
    </row>
    <row r="645" spans="12:13" x14ac:dyDescent="0.25">
      <c r="L645" s="21"/>
      <c r="M645" s="21"/>
    </row>
    <row r="646" spans="12:13" x14ac:dyDescent="0.25">
      <c r="L646" s="21"/>
      <c r="M646" s="21"/>
    </row>
    <row r="647" spans="12:13" x14ac:dyDescent="0.25">
      <c r="L647" s="21"/>
      <c r="M647" s="21"/>
    </row>
    <row r="648" spans="12:13" x14ac:dyDescent="0.25">
      <c r="L648" s="21"/>
      <c r="M648" s="21"/>
    </row>
    <row r="649" spans="12:13" x14ac:dyDescent="0.25">
      <c r="L649" s="21"/>
      <c r="M649" s="21"/>
    </row>
    <row r="650" spans="12:13" x14ac:dyDescent="0.25">
      <c r="L650" s="21"/>
      <c r="M650" s="21"/>
    </row>
    <row r="651" spans="12:13" x14ac:dyDescent="0.25">
      <c r="L651" s="21"/>
      <c r="M651" s="21"/>
    </row>
    <row r="652" spans="12:13" x14ac:dyDescent="0.25">
      <c r="L652" s="21"/>
      <c r="M652" s="21"/>
    </row>
    <row r="653" spans="12:13" x14ac:dyDescent="0.25">
      <c r="L653" s="21"/>
      <c r="M653" s="21"/>
    </row>
    <row r="654" spans="12:13" x14ac:dyDescent="0.25">
      <c r="L654" s="21"/>
      <c r="M654" s="21"/>
    </row>
    <row r="655" spans="12:13" x14ac:dyDescent="0.25">
      <c r="L655" s="21"/>
      <c r="M655" s="21"/>
    </row>
    <row r="656" spans="12:13" x14ac:dyDescent="0.25">
      <c r="L656" s="21"/>
      <c r="M656" s="21"/>
    </row>
    <row r="657" spans="12:13" x14ac:dyDescent="0.25">
      <c r="L657" s="113"/>
      <c r="M657" s="113"/>
    </row>
    <row r="658" spans="12:13" x14ac:dyDescent="0.25">
      <c r="L658" s="113"/>
      <c r="M658" s="113"/>
    </row>
    <row r="659" spans="12:13" x14ac:dyDescent="0.25">
      <c r="L659" s="113"/>
      <c r="M659" s="113"/>
    </row>
    <row r="660" spans="12:13" x14ac:dyDescent="0.25">
      <c r="L660" s="112"/>
      <c r="M660" s="112"/>
    </row>
    <row r="661" spans="12:13" x14ac:dyDescent="0.25">
      <c r="L661" s="112"/>
      <c r="M661" s="112"/>
    </row>
    <row r="662" spans="12:13" x14ac:dyDescent="0.25">
      <c r="L662" s="21"/>
      <c r="M662" s="21"/>
    </row>
    <row r="663" spans="12:13" x14ac:dyDescent="0.25">
      <c r="L663" s="21"/>
      <c r="M663" s="21"/>
    </row>
    <row r="664" spans="12:13" x14ac:dyDescent="0.25">
      <c r="L664" s="21"/>
      <c r="M664" s="21"/>
    </row>
    <row r="665" spans="12:13" x14ac:dyDescent="0.25">
      <c r="L665" s="21"/>
      <c r="M665" s="21"/>
    </row>
    <row r="666" spans="12:13" x14ac:dyDescent="0.25">
      <c r="L666" s="21"/>
      <c r="M666" s="21"/>
    </row>
    <row r="667" spans="12:13" x14ac:dyDescent="0.25">
      <c r="L667" s="21"/>
      <c r="M667" s="21"/>
    </row>
    <row r="668" spans="12:13" x14ac:dyDescent="0.25">
      <c r="L668" s="21"/>
      <c r="M668" s="21"/>
    </row>
    <row r="669" spans="12:13" x14ac:dyDescent="0.25">
      <c r="L669" s="21"/>
      <c r="M669" s="21"/>
    </row>
    <row r="670" spans="12:13" x14ac:dyDescent="0.25">
      <c r="L670" s="21"/>
      <c r="M670" s="21"/>
    </row>
    <row r="671" spans="12:13" x14ac:dyDescent="0.25">
      <c r="L671" s="21"/>
      <c r="M671" s="21"/>
    </row>
    <row r="672" spans="12:13" x14ac:dyDescent="0.25">
      <c r="L672" s="21"/>
      <c r="M672" s="21"/>
    </row>
    <row r="673" spans="12:13" x14ac:dyDescent="0.25">
      <c r="L673" s="21"/>
      <c r="M673" s="21"/>
    </row>
    <row r="674" spans="12:13" x14ac:dyDescent="0.25">
      <c r="L674" s="21"/>
      <c r="M674" s="21"/>
    </row>
    <row r="675" spans="12:13" x14ac:dyDescent="0.25">
      <c r="L675" s="21"/>
      <c r="M675" s="21"/>
    </row>
    <row r="676" spans="12:13" x14ac:dyDescent="0.25">
      <c r="L676" s="21"/>
      <c r="M676" s="21"/>
    </row>
    <row r="677" spans="12:13" x14ac:dyDescent="0.25">
      <c r="L677" s="21"/>
      <c r="M677" s="21"/>
    </row>
    <row r="678" spans="12:13" x14ac:dyDescent="0.25">
      <c r="L678" s="21"/>
      <c r="M678" s="21"/>
    </row>
    <row r="679" spans="12:13" x14ac:dyDescent="0.25">
      <c r="L679" s="21"/>
      <c r="M679" s="21"/>
    </row>
    <row r="680" spans="12:13" x14ac:dyDescent="0.25">
      <c r="L680" s="21"/>
      <c r="M680" s="21"/>
    </row>
    <row r="686" spans="12:13" x14ac:dyDescent="0.25">
      <c r="L686" s="21"/>
      <c r="M686" s="21"/>
    </row>
    <row r="687" spans="12:13" x14ac:dyDescent="0.25">
      <c r="L687" s="21"/>
      <c r="M687" s="21"/>
    </row>
    <row r="688" spans="12:13" x14ac:dyDescent="0.25">
      <c r="L688" s="21"/>
      <c r="M688" s="21"/>
    </row>
    <row r="691" spans="12:13" x14ac:dyDescent="0.25">
      <c r="L691" s="21"/>
      <c r="M691" s="21"/>
    </row>
    <row r="692" spans="12:13" x14ac:dyDescent="0.25">
      <c r="L692" s="21"/>
      <c r="M692" s="21"/>
    </row>
    <row r="693" spans="12:13" x14ac:dyDescent="0.25">
      <c r="L693" s="21"/>
      <c r="M693" s="21"/>
    </row>
    <row r="694" spans="12:13" x14ac:dyDescent="0.25">
      <c r="L694" s="21"/>
      <c r="M694" s="21"/>
    </row>
    <row r="695" spans="12:13" x14ac:dyDescent="0.25">
      <c r="L695" s="21"/>
      <c r="M695" s="21"/>
    </row>
  </sheetData>
  <sortState ref="A8:J89">
    <sortCondition ref="H8:H89"/>
  </sortState>
  <mergeCells count="1">
    <mergeCell ref="I6:J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7"/>
  <sheetViews>
    <sheetView topLeftCell="A52" workbookViewId="0">
      <selection activeCell="H73" sqref="H73"/>
    </sheetView>
  </sheetViews>
  <sheetFormatPr defaultRowHeight="15" x14ac:dyDescent="0.25"/>
  <cols>
    <col min="3" max="3" width="48.28515625" customWidth="1"/>
    <col min="4" max="4" width="27.5703125" customWidth="1"/>
    <col min="5" max="5" width="35.85546875" hidden="1" customWidth="1"/>
    <col min="6" max="6" width="12.42578125" hidden="1" customWidth="1"/>
    <col min="7" max="7" width="0" hidden="1" customWidth="1"/>
    <col min="8" max="8" width="30.140625" customWidth="1"/>
    <col min="9" max="9" width="10.5703125" bestFit="1" customWidth="1"/>
    <col min="11" max="11" width="26.42578125" customWidth="1"/>
    <col min="14" max="14" width="46" customWidth="1"/>
  </cols>
  <sheetData>
    <row r="2" spans="1:17" ht="15.75" x14ac:dyDescent="0.25">
      <c r="A2" s="2" t="s">
        <v>0</v>
      </c>
    </row>
    <row r="4" spans="1:17" ht="23.25" x14ac:dyDescent="0.25">
      <c r="A4" s="3" t="s">
        <v>1</v>
      </c>
    </row>
    <row r="6" spans="1:17" ht="75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5" t="s">
        <v>7</v>
      </c>
      <c r="G6" s="5" t="s">
        <v>8</v>
      </c>
      <c r="H6" s="5" t="s">
        <v>9</v>
      </c>
      <c r="I6" s="5" t="s">
        <v>575</v>
      </c>
      <c r="J6" s="5"/>
      <c r="K6" s="5" t="s">
        <v>12</v>
      </c>
    </row>
    <row r="7" spans="1:17" x14ac:dyDescent="0.25">
      <c r="A7" s="4"/>
      <c r="B7" s="4"/>
      <c r="C7" s="4"/>
      <c r="D7" s="4"/>
      <c r="E7" s="4"/>
      <c r="F7" s="5"/>
      <c r="G7" s="5"/>
      <c r="H7" s="5"/>
      <c r="I7" s="50" t="s">
        <v>576</v>
      </c>
      <c r="J7" s="50" t="s">
        <v>577</v>
      </c>
      <c r="K7" s="5"/>
    </row>
    <row r="8" spans="1:17" x14ac:dyDescent="0.25">
      <c r="A8" s="7" t="s">
        <v>1231</v>
      </c>
      <c r="B8" s="7">
        <v>70533</v>
      </c>
      <c r="C8" s="7" t="s">
        <v>1232</v>
      </c>
      <c r="D8" s="7" t="s">
        <v>15</v>
      </c>
      <c r="H8" t="s">
        <v>1647</v>
      </c>
      <c r="I8">
        <v>52.68</v>
      </c>
      <c r="K8" t="s">
        <v>1407</v>
      </c>
      <c r="L8" s="21">
        <f>VLOOKUP(C8,'[1]Jan 14th'!$C:$D,2,FALSE)</f>
        <v>70533</v>
      </c>
      <c r="M8" s="21">
        <f>B8-L8</f>
        <v>0</v>
      </c>
      <c r="N8" t="str">
        <f>VLOOKUP(B8,'[1]Jan 14th'!$B:$C,2,FALSE)</f>
        <v>Snuba Tour Turks &amp; Caicos</v>
      </c>
      <c r="O8" t="b">
        <f>C8=N8</f>
        <v>1</v>
      </c>
    </row>
    <row r="9" spans="1:17" x14ac:dyDescent="0.25">
      <c r="A9" s="7" t="s">
        <v>1231</v>
      </c>
      <c r="B9" s="7">
        <v>70533</v>
      </c>
      <c r="C9" s="7" t="s">
        <v>1232</v>
      </c>
      <c r="D9" s="7" t="s">
        <v>15</v>
      </c>
      <c r="F9" s="7" t="s">
        <v>602</v>
      </c>
      <c r="H9" t="s">
        <v>1647</v>
      </c>
      <c r="I9">
        <v>12</v>
      </c>
      <c r="K9" t="s">
        <v>1407</v>
      </c>
      <c r="L9" s="21">
        <f>VLOOKUP(C9,'[1]Jan 14th'!$C:$D,2,FALSE)</f>
        <v>70533</v>
      </c>
      <c r="M9" s="21">
        <f t="shared" ref="M9:M77" si="0">B9-L9</f>
        <v>0</v>
      </c>
      <c r="N9" t="str">
        <f>VLOOKUP(B9,'[1]Jan 14th'!$B:$C,2,FALSE)</f>
        <v>Snuba Tour Turks &amp; Caicos</v>
      </c>
      <c r="O9" t="b">
        <f t="shared" ref="O9:O77" si="1">C9=N9</f>
        <v>1</v>
      </c>
    </row>
    <row r="10" spans="1:17" x14ac:dyDescent="0.25">
      <c r="A10" s="7" t="s">
        <v>1235</v>
      </c>
      <c r="B10" s="7">
        <v>70674</v>
      </c>
      <c r="C10" s="7" t="s">
        <v>1236</v>
      </c>
      <c r="D10" s="7" t="s">
        <v>15</v>
      </c>
      <c r="H10" t="s">
        <v>1647</v>
      </c>
      <c r="J10">
        <v>30</v>
      </c>
      <c r="K10" t="s">
        <v>1407</v>
      </c>
      <c r="L10" s="21">
        <f>VLOOKUP(C10,'[1]Jan 14th'!$C:$D,2,FALSE)</f>
        <v>70674</v>
      </c>
      <c r="M10" s="21">
        <f t="shared" si="0"/>
        <v>0</v>
      </c>
      <c r="N10" t="str">
        <f>VLOOKUP(B10,'[1]Jan 14th'!$B:$C,2,FALSE)</f>
        <v>Kids Snorkeling and Scuba Diving Experience in Turk &amp; Caicos</v>
      </c>
      <c r="O10" t="b">
        <f t="shared" si="1"/>
        <v>1</v>
      </c>
    </row>
    <row r="11" spans="1:17" x14ac:dyDescent="0.25">
      <c r="A11" s="7" t="s">
        <v>1207</v>
      </c>
      <c r="B11" s="7">
        <v>69572</v>
      </c>
      <c r="C11" s="7" t="s">
        <v>1208</v>
      </c>
      <c r="D11" s="7" t="s">
        <v>15</v>
      </c>
      <c r="H11" t="s">
        <v>1368</v>
      </c>
      <c r="I11">
        <v>93.75</v>
      </c>
      <c r="J11">
        <v>7.25</v>
      </c>
      <c r="K11" t="s">
        <v>1407</v>
      </c>
      <c r="L11" s="21">
        <f>VLOOKUP(C11,'[1]Jan 14th'!$C:$D,2,FALSE)</f>
        <v>69572</v>
      </c>
      <c r="M11" s="21">
        <f t="shared" si="0"/>
        <v>0</v>
      </c>
      <c r="N11" t="str">
        <f>VLOOKUP(B11,'[1]Jan 14th'!$B:$C,2,FALSE)</f>
        <v>Princess Alexandra Nature Reserve Eco Kayak Experience</v>
      </c>
      <c r="O11" t="b">
        <f t="shared" si="1"/>
        <v>1</v>
      </c>
    </row>
    <row r="12" spans="1:17" s="27" customFormat="1" x14ac:dyDescent="0.25">
      <c r="A12" s="25" t="s">
        <v>1279</v>
      </c>
      <c r="B12" s="25">
        <v>90101</v>
      </c>
      <c r="C12" s="25" t="s">
        <v>1280</v>
      </c>
      <c r="D12" s="25" t="s">
        <v>15</v>
      </c>
      <c r="H12" s="27" t="s">
        <v>1368</v>
      </c>
      <c r="I12" s="111">
        <v>2675</v>
      </c>
      <c r="K12" s="27" t="s">
        <v>1407</v>
      </c>
      <c r="L12" s="21">
        <f>VLOOKUP(C12,'[1]Jan 14th'!$C:$D,2,FALSE)</f>
        <v>90101</v>
      </c>
      <c r="M12" s="21">
        <f t="shared" si="0"/>
        <v>0</v>
      </c>
      <c r="N12" t="str">
        <f>VLOOKUP(B12,'[1]Jan 14th'!$B:$C,2,FALSE)</f>
        <v>Private Full-Day Serenity Power Catamaran Cruise and Snorkel Turks &amp; Caicos</v>
      </c>
      <c r="O12" t="b">
        <f t="shared" si="1"/>
        <v>1</v>
      </c>
      <c r="Q12" s="27" t="s">
        <v>1648</v>
      </c>
    </row>
    <row r="13" spans="1:17" s="27" customFormat="1" x14ac:dyDescent="0.25">
      <c r="A13" s="25" t="s">
        <v>1283</v>
      </c>
      <c r="B13" s="25">
        <v>592260</v>
      </c>
      <c r="C13" s="25" t="s">
        <v>1284</v>
      </c>
      <c r="D13" s="25" t="s">
        <v>15</v>
      </c>
      <c r="H13" s="27" t="s">
        <v>1368</v>
      </c>
      <c r="I13" s="111">
        <v>2975</v>
      </c>
      <c r="K13" s="27" t="s">
        <v>1407</v>
      </c>
      <c r="L13" s="21">
        <f>VLOOKUP(C13,'[1]Jan 14th'!$C:$D,2,FALSE)</f>
        <v>592260</v>
      </c>
      <c r="M13" s="21">
        <f t="shared" si="0"/>
        <v>0</v>
      </c>
      <c r="N13" t="str">
        <f>VLOOKUP(B13,'[1]Jan 14th'!$B:$C,2,FALSE)</f>
        <v>Private Full-Day White Sands Power Catamaran Cruise and Snorkel Turks &amp; Caicos</v>
      </c>
      <c r="O13" t="b">
        <f t="shared" si="1"/>
        <v>1</v>
      </c>
      <c r="Q13" s="27" t="s">
        <v>1648</v>
      </c>
    </row>
    <row r="14" spans="1:17" s="27" customFormat="1" x14ac:dyDescent="0.25">
      <c r="A14" s="25" t="s">
        <v>1277</v>
      </c>
      <c r="B14" s="25">
        <v>90100</v>
      </c>
      <c r="C14" s="25" t="s">
        <v>1278</v>
      </c>
      <c r="D14" s="25" t="s">
        <v>15</v>
      </c>
      <c r="H14" s="27" t="s">
        <v>1368</v>
      </c>
      <c r="I14" s="111">
        <v>1995</v>
      </c>
      <c r="K14" s="27" t="s">
        <v>1407</v>
      </c>
      <c r="L14" s="21">
        <f>VLOOKUP(C14,'[1]Jan 14th'!$C:$D,2,FALSE)</f>
        <v>90100</v>
      </c>
      <c r="M14" s="21">
        <f t="shared" si="0"/>
        <v>0</v>
      </c>
      <c r="N14" t="str">
        <f>VLOOKUP(B14,'[1]Jan 14th'!$B:$C,2,FALSE)</f>
        <v>Private Half-Day Serenity Power Catamaran Cruise and Snorkel Turks &amp; Caicos</v>
      </c>
      <c r="O14" t="b">
        <f t="shared" si="1"/>
        <v>1</v>
      </c>
      <c r="Q14" s="27" t="s">
        <v>1648</v>
      </c>
    </row>
    <row r="15" spans="1:17" s="27" customFormat="1" x14ac:dyDescent="0.25">
      <c r="A15" s="25" t="s">
        <v>1281</v>
      </c>
      <c r="B15" s="25">
        <v>90102</v>
      </c>
      <c r="C15" s="25" t="s">
        <v>1282</v>
      </c>
      <c r="D15" s="25" t="s">
        <v>15</v>
      </c>
      <c r="H15" s="27" t="s">
        <v>1368</v>
      </c>
      <c r="I15" s="111">
        <v>2125</v>
      </c>
      <c r="K15" s="27" t="s">
        <v>1407</v>
      </c>
      <c r="L15" s="21">
        <f>VLOOKUP(C15,'[1]Jan 14th'!$C:$D,2,FALSE)</f>
        <v>90102</v>
      </c>
      <c r="M15" s="21">
        <f t="shared" si="0"/>
        <v>0</v>
      </c>
      <c r="N15" t="str">
        <f>VLOOKUP(B15,'[1]Jan 14th'!$B:$C,2,FALSE)</f>
        <v>Private Half-Day White Sands Power Catamaran Cruise and Snorkel Turks &amp; Caicos</v>
      </c>
      <c r="O15" t="b">
        <f t="shared" si="1"/>
        <v>1</v>
      </c>
      <c r="Q15" s="27" t="s">
        <v>1648</v>
      </c>
    </row>
    <row r="16" spans="1:17" s="27" customFormat="1" x14ac:dyDescent="0.25">
      <c r="A16" s="25" t="s">
        <v>1217</v>
      </c>
      <c r="B16" s="25">
        <v>69674</v>
      </c>
      <c r="C16" s="25" t="s">
        <v>1218</v>
      </c>
      <c r="D16" s="25" t="s">
        <v>15</v>
      </c>
      <c r="H16" s="27" t="s">
        <v>1368</v>
      </c>
      <c r="I16" s="27">
        <v>86.25</v>
      </c>
      <c r="K16" s="27" t="s">
        <v>1407</v>
      </c>
      <c r="L16" s="21">
        <f>VLOOKUP(C16,'[1]Jan 14th'!$C:$D,2,FALSE)</f>
        <v>69674</v>
      </c>
      <c r="M16" s="21">
        <f t="shared" si="0"/>
        <v>0</v>
      </c>
      <c r="N16" t="str">
        <f>VLOOKUP(B16,'[1]Jan 14th'!$B:$C,2,FALSE)</f>
        <v>Stand Up Paddle Board at Princess Alexandra Nature Reserve</v>
      </c>
      <c r="O16" t="b">
        <f t="shared" si="1"/>
        <v>1</v>
      </c>
      <c r="Q16" s="27" t="s">
        <v>1648</v>
      </c>
    </row>
    <row r="17" spans="1:17" x14ac:dyDescent="0.25">
      <c r="A17" s="7" t="s">
        <v>1275</v>
      </c>
      <c r="B17" s="7">
        <v>90099</v>
      </c>
      <c r="C17" s="7" t="s">
        <v>1276</v>
      </c>
      <c r="D17" s="7" t="s">
        <v>15</v>
      </c>
      <c r="H17" t="s">
        <v>1368</v>
      </c>
      <c r="I17" s="53">
        <v>3200</v>
      </c>
      <c r="K17" t="s">
        <v>1407</v>
      </c>
      <c r="L17" s="21">
        <f>VLOOKUP(C17,'[1]Jan 14th'!$C:$D,2,FALSE)</f>
        <v>90099</v>
      </c>
      <c r="M17" s="21">
        <f t="shared" si="0"/>
        <v>0</v>
      </c>
      <c r="N17" t="str">
        <f>VLOOKUP(B17,'[1]Jan 14th'!$B:$C,2,FALSE)</f>
        <v>Turks South Shore Full Day Charter</v>
      </c>
      <c r="O17" t="b">
        <f t="shared" si="1"/>
        <v>1</v>
      </c>
    </row>
    <row r="18" spans="1:17" x14ac:dyDescent="0.25">
      <c r="A18" t="s">
        <v>1418</v>
      </c>
      <c r="B18">
        <v>623834</v>
      </c>
      <c r="C18" t="s">
        <v>1419</v>
      </c>
      <c r="D18" t="s">
        <v>15</v>
      </c>
      <c r="H18" t="s">
        <v>1369</v>
      </c>
      <c r="I18">
        <v>73.5</v>
      </c>
      <c r="J18">
        <v>58.8</v>
      </c>
      <c r="K18" t="s">
        <v>1407</v>
      </c>
      <c r="L18" s="21">
        <f>VLOOKUP(C18,'[1]Jan 14th'!$C:$D,2,FALSE)</f>
        <v>623834</v>
      </c>
      <c r="M18" s="21">
        <f t="shared" si="0"/>
        <v>0</v>
      </c>
      <c r="N18" t="str">
        <f>VLOOKUP(B18,'[1]Jan 14th'!$B:$C,2,FALSE)</f>
        <v>Half Day Pure Snorkel</v>
      </c>
      <c r="O18" t="b">
        <f t="shared" si="1"/>
        <v>1</v>
      </c>
    </row>
    <row r="19" spans="1:17" s="27" customFormat="1" x14ac:dyDescent="0.25">
      <c r="A19" s="25" t="s">
        <v>1247</v>
      </c>
      <c r="B19" s="25">
        <v>74336</v>
      </c>
      <c r="C19" s="25" t="s">
        <v>1248</v>
      </c>
      <c r="D19" s="25" t="s">
        <v>15</v>
      </c>
      <c r="H19" s="27" t="s">
        <v>1369</v>
      </c>
      <c r="K19" s="27" t="s">
        <v>1407</v>
      </c>
      <c r="L19" s="25">
        <f>VLOOKUP(C19,'[1]Jan 14th'!$C:$D,2,FALSE)</f>
        <v>74336</v>
      </c>
      <c r="M19" s="25">
        <f t="shared" si="0"/>
        <v>0</v>
      </c>
      <c r="N19" s="27" t="str">
        <f>VLOOKUP(B19,'[1]Jan 14th'!$B:$C,2,FALSE)</f>
        <v>Luxury Private Customized Lady K Charter</v>
      </c>
      <c r="O19" s="27" t="b">
        <f t="shared" si="1"/>
        <v>1</v>
      </c>
      <c r="Q19" s="27" t="s">
        <v>1649</v>
      </c>
    </row>
    <row r="20" spans="1:17" s="27" customFormat="1" x14ac:dyDescent="0.25">
      <c r="A20" s="25" t="s">
        <v>1245</v>
      </c>
      <c r="B20" s="25">
        <v>74334</v>
      </c>
      <c r="C20" s="25" t="s">
        <v>1246</v>
      </c>
      <c r="D20" s="25" t="s">
        <v>15</v>
      </c>
      <c r="H20" s="27" t="s">
        <v>1369</v>
      </c>
      <c r="K20" s="27" t="s">
        <v>1407</v>
      </c>
      <c r="L20" s="25">
        <f>VLOOKUP(C20,'[1]Jan 14th'!$C:$D,2,FALSE)</f>
        <v>74334</v>
      </c>
      <c r="M20" s="25">
        <f t="shared" si="0"/>
        <v>0</v>
      </c>
      <c r="N20" s="27" t="str">
        <f>VLOOKUP(B20,'[1]Jan 14th'!$B:$C,2,FALSE)</f>
        <v>Luxury Private Customized Sea Dancer Charter</v>
      </c>
      <c r="O20" s="27" t="b">
        <f t="shared" si="1"/>
        <v>1</v>
      </c>
      <c r="Q20" s="27" t="s">
        <v>1649</v>
      </c>
    </row>
    <row r="21" spans="1:17" x14ac:dyDescent="0.25">
      <c r="A21" s="7" t="s">
        <v>1194</v>
      </c>
      <c r="B21" s="7">
        <v>69501</v>
      </c>
      <c r="C21" s="7" t="s">
        <v>1195</v>
      </c>
      <c r="D21" s="7" t="s">
        <v>15</v>
      </c>
      <c r="H21" t="s">
        <v>1369</v>
      </c>
      <c r="I21">
        <v>136.5</v>
      </c>
      <c r="J21">
        <v>88.55</v>
      </c>
      <c r="K21" t="s">
        <v>1407</v>
      </c>
      <c r="L21" s="21">
        <f>VLOOKUP(C21,'[1]Jan 14th'!$C:$D,2,FALSE)</f>
        <v>69501</v>
      </c>
      <c r="M21" s="21">
        <f t="shared" si="0"/>
        <v>0</v>
      </c>
      <c r="N21" t="str">
        <f>VLOOKUP(B21,'[1]Jan 14th'!$B:$C,2,FALSE)</f>
        <v>Pirate's Sanctuary and Beach Break at the French Cay</v>
      </c>
      <c r="O21" t="b">
        <f t="shared" si="1"/>
        <v>1</v>
      </c>
    </row>
    <row r="22" spans="1:17" x14ac:dyDescent="0.25">
      <c r="A22" s="7" t="s">
        <v>1213</v>
      </c>
      <c r="B22" s="7">
        <v>69650</v>
      </c>
      <c r="C22" s="7" t="s">
        <v>1214</v>
      </c>
      <c r="D22" s="7" t="s">
        <v>15</v>
      </c>
      <c r="H22" t="s">
        <v>1369</v>
      </c>
      <c r="I22">
        <v>154</v>
      </c>
      <c r="J22">
        <v>100</v>
      </c>
      <c r="K22" t="s">
        <v>1407</v>
      </c>
      <c r="L22" s="21">
        <f>VLOOKUP(C22,'[1]Jan 14th'!$C:$D,2,FALSE)</f>
        <v>69650</v>
      </c>
      <c r="M22" s="21">
        <f t="shared" si="0"/>
        <v>0</v>
      </c>
      <c r="N22" t="str">
        <f>VLOOKUP(B22,'[1]Jan 14th'!$B:$C,2,FALSE)</f>
        <v>Provo Circumnavigation</v>
      </c>
      <c r="O22" t="b">
        <f t="shared" si="1"/>
        <v>1</v>
      </c>
    </row>
    <row r="23" spans="1:17" x14ac:dyDescent="0.25">
      <c r="A23" s="7" t="s">
        <v>1198</v>
      </c>
      <c r="B23" s="7">
        <v>69506</v>
      </c>
      <c r="C23" s="7" t="s">
        <v>1650</v>
      </c>
      <c r="D23" s="7" t="s">
        <v>15</v>
      </c>
      <c r="H23" t="s">
        <v>1370</v>
      </c>
      <c r="I23">
        <v>49</v>
      </c>
      <c r="J23">
        <v>42</v>
      </c>
      <c r="K23" t="s">
        <v>1407</v>
      </c>
      <c r="L23" s="21">
        <f>VLOOKUP(C23,'[1]Jan 14th'!$C:$D,2,FALSE)</f>
        <v>69506</v>
      </c>
      <c r="M23" s="21">
        <f t="shared" si="0"/>
        <v>0</v>
      </c>
      <c r="N23" t="str">
        <f>VLOOKUP(B23,'[1]Jan 14th'!$B:$C,2,FALSE)</f>
        <v>Underwater Mermaid Submarine Tour Providenciales</v>
      </c>
      <c r="O23" t="b">
        <f t="shared" si="1"/>
        <v>1</v>
      </c>
    </row>
    <row r="24" spans="1:17" x14ac:dyDescent="0.25">
      <c r="A24" s="7" t="s">
        <v>1205</v>
      </c>
      <c r="B24" s="7">
        <v>69570</v>
      </c>
      <c r="C24" s="7" t="s">
        <v>1206</v>
      </c>
      <c r="D24" s="7" t="s">
        <v>15</v>
      </c>
      <c r="H24" t="s">
        <v>1370</v>
      </c>
      <c r="I24">
        <v>43</v>
      </c>
      <c r="J24">
        <v>35</v>
      </c>
      <c r="K24" t="s">
        <v>1407</v>
      </c>
      <c r="L24" s="21">
        <f>VLOOKUP(C24,'[1]Jan 14th'!$C:$D,2,FALSE)</f>
        <v>69570</v>
      </c>
      <c r="M24" s="21">
        <f t="shared" si="0"/>
        <v>0</v>
      </c>
      <c r="N24" t="str">
        <f>VLOOKUP(B24,'[1]Jan 14th'!$B:$C,2,FALSE)</f>
        <v>Underwater Submarine Tour</v>
      </c>
      <c r="O24" t="b">
        <f t="shared" si="1"/>
        <v>1</v>
      </c>
    </row>
    <row r="25" spans="1:17" x14ac:dyDescent="0.25">
      <c r="A25" s="7" t="s">
        <v>1249</v>
      </c>
      <c r="B25" s="7">
        <v>74338</v>
      </c>
      <c r="C25" s="7" t="s">
        <v>1250</v>
      </c>
      <c r="D25" s="7" t="s">
        <v>15</v>
      </c>
      <c r="H25" t="s">
        <v>1371</v>
      </c>
      <c r="I25">
        <v>38.11</v>
      </c>
      <c r="J25">
        <v>38.11</v>
      </c>
      <c r="K25" t="s">
        <v>1407</v>
      </c>
      <c r="L25" s="21">
        <f>VLOOKUP(C25,'[1]Jan 14th'!$C:$D,2,FALSE)</f>
        <v>74338</v>
      </c>
      <c r="M25" s="21">
        <f t="shared" si="0"/>
        <v>0</v>
      </c>
      <c r="N25" t="str">
        <f>VLOOKUP(B25,'[1]Jan 14th'!$B:$C,2,FALSE)</f>
        <v>Experience Iguana Island Provo</v>
      </c>
      <c r="O25" t="b">
        <f t="shared" si="1"/>
        <v>1</v>
      </c>
    </row>
    <row r="26" spans="1:17" x14ac:dyDescent="0.25">
      <c r="A26" s="7" t="s">
        <v>1201</v>
      </c>
      <c r="B26" s="7">
        <v>69553</v>
      </c>
      <c r="C26" s="7" t="s">
        <v>1202</v>
      </c>
      <c r="D26" s="7" t="s">
        <v>15</v>
      </c>
      <c r="H26" t="s">
        <v>1371</v>
      </c>
      <c r="I26">
        <v>133.9</v>
      </c>
      <c r="J26">
        <v>66.95</v>
      </c>
      <c r="K26" t="s">
        <v>1407</v>
      </c>
      <c r="L26" s="21">
        <f>VLOOKUP(C26,'[1]Jan 14th'!$C:$D,2,FALSE)</f>
        <v>69553</v>
      </c>
      <c r="M26" s="21">
        <f t="shared" si="0"/>
        <v>0</v>
      </c>
      <c r="N26" t="str">
        <f>VLOOKUP(B26,'[1]Jan 14th'!$B:$C,2,FALSE)</f>
        <v>Iguana Island and Conch Cooking Experience Provo</v>
      </c>
      <c r="O26" t="b">
        <f t="shared" si="1"/>
        <v>1</v>
      </c>
    </row>
    <row r="27" spans="1:17" s="27" customFormat="1" x14ac:dyDescent="0.25">
      <c r="A27" s="27" t="s">
        <v>1420</v>
      </c>
      <c r="B27" s="27">
        <v>593727</v>
      </c>
      <c r="C27" s="27" t="s">
        <v>1421</v>
      </c>
      <c r="D27" s="27" t="s">
        <v>15</v>
      </c>
      <c r="H27" s="27" t="s">
        <v>1371</v>
      </c>
      <c r="K27" s="27" t="s">
        <v>1407</v>
      </c>
      <c r="L27" s="25">
        <f>VLOOKUP(C27,'[1]Jan 14th'!$C:$D,2,FALSE)</f>
        <v>593727</v>
      </c>
      <c r="M27" s="25">
        <f t="shared" si="0"/>
        <v>0</v>
      </c>
      <c r="N27" s="27" t="str">
        <f>VLOOKUP(B27,'[1]Jan 14th'!$B:$C,2,FALSE)</f>
        <v>Private Caracol Full Day Charter (1-12pax)</v>
      </c>
      <c r="O27" s="27" t="b">
        <f t="shared" si="1"/>
        <v>1</v>
      </c>
      <c r="Q27" s="27" t="s">
        <v>1651</v>
      </c>
    </row>
    <row r="28" spans="1:17" s="27" customFormat="1" x14ac:dyDescent="0.25">
      <c r="A28" s="27" t="s">
        <v>1422</v>
      </c>
      <c r="B28" s="27">
        <v>593726</v>
      </c>
      <c r="C28" s="27" t="s">
        <v>1423</v>
      </c>
      <c r="D28" s="27" t="s">
        <v>15</v>
      </c>
      <c r="H28" s="27" t="s">
        <v>1371</v>
      </c>
      <c r="K28" s="27" t="s">
        <v>1407</v>
      </c>
      <c r="L28" s="25">
        <f>VLOOKUP(C28,'[1]Jan 14th'!$C:$D,2,FALSE)</f>
        <v>593726</v>
      </c>
      <c r="M28" s="25">
        <f t="shared" si="0"/>
        <v>0</v>
      </c>
      <c r="N28" s="27" t="str">
        <f>VLOOKUP(B28,'[1]Jan 14th'!$B:$C,2,FALSE)</f>
        <v>Private Caracol Half Day (1-12pax)</v>
      </c>
      <c r="O28" s="27" t="b">
        <f t="shared" si="1"/>
        <v>1</v>
      </c>
      <c r="Q28" s="27" t="s">
        <v>1651</v>
      </c>
    </row>
    <row r="29" spans="1:17" x14ac:dyDescent="0.25">
      <c r="A29" s="7" t="s">
        <v>1219</v>
      </c>
      <c r="B29" s="7">
        <v>69679</v>
      </c>
      <c r="C29" s="7" t="s">
        <v>1220</v>
      </c>
      <c r="D29" s="7" t="s">
        <v>15</v>
      </c>
      <c r="H29" t="s">
        <v>1371</v>
      </c>
      <c r="I29">
        <v>72.099999999999994</v>
      </c>
      <c r="J29">
        <v>36.049999999999997</v>
      </c>
      <c r="K29" t="s">
        <v>1407</v>
      </c>
      <c r="L29" s="21">
        <f>VLOOKUP(C29,'[1]Jan 14th'!$C:$D,2,FALSE)</f>
        <v>69679</v>
      </c>
      <c r="M29" s="21">
        <f t="shared" si="0"/>
        <v>0</v>
      </c>
      <c r="N29" t="str">
        <f>VLOOKUP(B29,'[1]Jan 14th'!$B:$C,2,FALSE)</f>
        <v>Seaside Caicos Scavenger Hunt</v>
      </c>
      <c r="O29" t="b">
        <f t="shared" si="1"/>
        <v>1</v>
      </c>
    </row>
    <row r="30" spans="1:17" x14ac:dyDescent="0.25">
      <c r="A30" s="7" t="s">
        <v>1211</v>
      </c>
      <c r="B30" s="7">
        <v>69636</v>
      </c>
      <c r="C30" s="7" t="s">
        <v>1212</v>
      </c>
      <c r="D30" s="7" t="s">
        <v>15</v>
      </c>
      <c r="H30" t="s">
        <v>1371</v>
      </c>
      <c r="I30">
        <v>195.7</v>
      </c>
      <c r="J30">
        <v>152.75</v>
      </c>
      <c r="K30" t="s">
        <v>1407</v>
      </c>
      <c r="L30" s="21">
        <f>VLOOKUP(C30,'[1]Jan 14th'!$C:$D,2,FALSE)</f>
        <v>69636</v>
      </c>
      <c r="M30" s="21">
        <f t="shared" si="0"/>
        <v>0</v>
      </c>
      <c r="N30" t="str">
        <f>VLOOKUP(B30,'[1]Jan 14th'!$B:$C,2,FALSE)</f>
        <v>Wonders of Turks and Caicos Cave Expedition</v>
      </c>
      <c r="O30" t="b">
        <f t="shared" si="1"/>
        <v>1</v>
      </c>
    </row>
    <row r="31" spans="1:17" x14ac:dyDescent="0.25">
      <c r="A31" s="7" t="s">
        <v>1285</v>
      </c>
      <c r="B31" s="7">
        <v>94101</v>
      </c>
      <c r="C31" s="7" t="s">
        <v>1286</v>
      </c>
      <c r="D31" s="7" t="s">
        <v>15</v>
      </c>
      <c r="H31" t="s">
        <v>1388</v>
      </c>
      <c r="I31">
        <v>1300</v>
      </c>
      <c r="K31" t="s">
        <v>1407</v>
      </c>
      <c r="L31" s="21">
        <f>VLOOKUP(C31,'[1]Jan 14th'!$C:$D,2,FALSE)</f>
        <v>94101</v>
      </c>
      <c r="M31" s="21">
        <f t="shared" si="0"/>
        <v>0</v>
      </c>
      <c r="N31" t="str">
        <f>VLOOKUP(B31,'[1]Jan 14th'!$B:$C,2,FALSE)</f>
        <v>Half Day Donzi Charter</v>
      </c>
      <c r="O31" t="b">
        <f t="shared" si="1"/>
        <v>1</v>
      </c>
    </row>
    <row r="32" spans="1:17" x14ac:dyDescent="0.25">
      <c r="A32" s="7" t="s">
        <v>1287</v>
      </c>
      <c r="B32" s="7">
        <v>94102</v>
      </c>
      <c r="C32" s="7" t="s">
        <v>1288</v>
      </c>
      <c r="D32" s="7" t="s">
        <v>15</v>
      </c>
      <c r="H32" t="s">
        <v>1388</v>
      </c>
      <c r="I32">
        <v>700</v>
      </c>
      <c r="K32" t="s">
        <v>1407</v>
      </c>
      <c r="L32" s="21">
        <f>VLOOKUP(C32,'[1]Jan 14th'!$C:$D,2,FALSE)</f>
        <v>94102</v>
      </c>
      <c r="M32" s="21">
        <f t="shared" si="0"/>
        <v>0</v>
      </c>
      <c r="N32" t="str">
        <f>VLOOKUP(B32,'[1]Jan 14th'!$B:$C,2,FALSE)</f>
        <v>Half Day Hurricane Charter</v>
      </c>
      <c r="O32" t="b">
        <f t="shared" si="1"/>
        <v>1</v>
      </c>
    </row>
    <row r="33" spans="1:17" x14ac:dyDescent="0.25">
      <c r="A33" s="7" t="s">
        <v>1291</v>
      </c>
      <c r="B33" s="7">
        <v>94104</v>
      </c>
      <c r="C33" s="7" t="s">
        <v>1292</v>
      </c>
      <c r="D33" s="7" t="s">
        <v>15</v>
      </c>
      <c r="H33" t="s">
        <v>1388</v>
      </c>
      <c r="I33">
        <v>1100</v>
      </c>
      <c r="K33" t="s">
        <v>1407</v>
      </c>
      <c r="L33" s="21">
        <f>VLOOKUP(C33,'[1]Jan 14th'!$C:$D,2,FALSE)</f>
        <v>94104</v>
      </c>
      <c r="M33" s="21">
        <f t="shared" si="0"/>
        <v>0</v>
      </c>
      <c r="N33" t="str">
        <f>VLOOKUP(B33,'[1]Jan 14th'!$B:$C,2,FALSE)</f>
        <v>Half Day Marlin Charter</v>
      </c>
      <c r="O33" t="b">
        <f t="shared" si="1"/>
        <v>1</v>
      </c>
    </row>
    <row r="34" spans="1:17" x14ac:dyDescent="0.25">
      <c r="A34" s="7" t="s">
        <v>1273</v>
      </c>
      <c r="B34" s="7">
        <v>82735</v>
      </c>
      <c r="C34" s="7" t="s">
        <v>1274</v>
      </c>
      <c r="D34" s="7" t="s">
        <v>15</v>
      </c>
      <c r="H34" t="s">
        <v>1388</v>
      </c>
      <c r="I34">
        <v>1050</v>
      </c>
      <c r="K34" t="s">
        <v>1407</v>
      </c>
      <c r="L34" s="21">
        <f>VLOOKUP(C34,'[1]Jan 14th'!$C:$D,2,FALSE)</f>
        <v>82735</v>
      </c>
      <c r="M34" s="21">
        <f t="shared" si="0"/>
        <v>0</v>
      </c>
      <c r="N34" t="str">
        <f>VLOOKUP(B34,'[1]Jan 14th'!$B:$C,2,FALSE)</f>
        <v>Half Day Party Boat Charter</v>
      </c>
      <c r="O34" t="b">
        <f t="shared" si="1"/>
        <v>1</v>
      </c>
    </row>
    <row r="35" spans="1:17" x14ac:dyDescent="0.25">
      <c r="A35" s="7" t="s">
        <v>1289</v>
      </c>
      <c r="B35" s="7">
        <v>94103</v>
      </c>
      <c r="C35" s="7" t="s">
        <v>1290</v>
      </c>
      <c r="D35" s="7" t="s">
        <v>15</v>
      </c>
      <c r="H35" t="s">
        <v>1388</v>
      </c>
      <c r="I35">
        <v>1300</v>
      </c>
      <c r="K35" t="s">
        <v>1407</v>
      </c>
      <c r="L35" s="21">
        <f>VLOOKUP(C35,'[1]Jan 14th'!$C:$D,2,FALSE)</f>
        <v>94103</v>
      </c>
      <c r="M35" s="21">
        <f t="shared" si="0"/>
        <v>0</v>
      </c>
      <c r="N35" t="str">
        <f>VLOOKUP(B35,'[1]Jan 14th'!$B:$C,2,FALSE)</f>
        <v>Half Day Viking Charter</v>
      </c>
      <c r="O35" t="b">
        <f t="shared" si="1"/>
        <v>1</v>
      </c>
    </row>
    <row r="36" spans="1:17" x14ac:dyDescent="0.25">
      <c r="A36" s="39" t="s">
        <v>1295</v>
      </c>
      <c r="B36" s="7">
        <v>96305</v>
      </c>
      <c r="C36" s="7" t="s">
        <v>1296</v>
      </c>
      <c r="D36" s="7" t="s">
        <v>15</v>
      </c>
      <c r="H36" t="s">
        <v>1388</v>
      </c>
      <c r="I36">
        <v>115.5</v>
      </c>
      <c r="K36" t="s">
        <v>1407</v>
      </c>
      <c r="L36" s="21">
        <f>VLOOKUP(C36,'[1]Jan 14th'!$C:$D,2,FALSE)</f>
        <v>96305</v>
      </c>
      <c r="M36" s="21">
        <f t="shared" si="0"/>
        <v>0</v>
      </c>
      <c r="N36" t="str">
        <f>VLOOKUP(B36,'[1]Jan 14th'!$B:$C,2,FALSE)</f>
        <v>Turks North Shore Sunset Luxury Catamaran Cruise</v>
      </c>
      <c r="O36" t="b">
        <f t="shared" si="1"/>
        <v>1</v>
      </c>
      <c r="Q36" s="45"/>
    </row>
    <row r="37" spans="1:17" x14ac:dyDescent="0.25">
      <c r="A37" s="39" t="s">
        <v>1297</v>
      </c>
      <c r="B37" s="7">
        <v>96306</v>
      </c>
      <c r="C37" s="7" t="s">
        <v>1298</v>
      </c>
      <c r="D37" s="7" t="s">
        <v>15</v>
      </c>
      <c r="H37" t="s">
        <v>1388</v>
      </c>
      <c r="I37">
        <v>126</v>
      </c>
      <c r="K37" t="s">
        <v>1407</v>
      </c>
      <c r="L37" s="21">
        <f>VLOOKUP(C37,'[1]Jan 14th'!$C:$D,2,FALSE)</f>
        <v>96306</v>
      </c>
      <c r="M37" s="21">
        <f t="shared" si="0"/>
        <v>0</v>
      </c>
      <c r="N37" t="str">
        <f>VLOOKUP(B37,'[1]Jan 14th'!$B:$C,2,FALSE)</f>
        <v>Turks South Shore Cruise and Snorkel</v>
      </c>
      <c r="O37" t="b">
        <f t="shared" si="1"/>
        <v>1</v>
      </c>
      <c r="Q37" s="45"/>
    </row>
    <row r="38" spans="1:17" x14ac:dyDescent="0.25">
      <c r="A38" s="7" t="s">
        <v>1243</v>
      </c>
      <c r="B38" s="7">
        <v>73390</v>
      </c>
      <c r="C38" s="7" t="s">
        <v>1244</v>
      </c>
      <c r="D38" s="7" t="s">
        <v>15</v>
      </c>
      <c r="H38" t="s">
        <v>1372</v>
      </c>
      <c r="I38">
        <v>2430</v>
      </c>
      <c r="K38" t="s">
        <v>1407</v>
      </c>
      <c r="L38" s="21">
        <f>VLOOKUP(C38,'[1]Jan 14th'!$C:$D,2,FALSE)</f>
        <v>73390</v>
      </c>
      <c r="M38" s="21">
        <f t="shared" si="0"/>
        <v>0</v>
      </c>
      <c r="N38" t="str">
        <f>VLOOKUP(B38,'[1]Jan 14th'!$B:$C,2,FALSE)</f>
        <v>Private Yacht Half Day Provo Charter</v>
      </c>
      <c r="O38" t="b">
        <f t="shared" si="1"/>
        <v>1</v>
      </c>
    </row>
    <row r="39" spans="1:17" x14ac:dyDescent="0.25">
      <c r="A39" s="7" t="s">
        <v>1241</v>
      </c>
      <c r="B39" s="7">
        <v>73389</v>
      </c>
      <c r="C39" s="7" t="s">
        <v>1242</v>
      </c>
      <c r="D39" s="7" t="s">
        <v>15</v>
      </c>
      <c r="H39" t="s">
        <v>1372</v>
      </c>
      <c r="I39">
        <v>4410</v>
      </c>
      <c r="K39" t="s">
        <v>1407</v>
      </c>
      <c r="L39" s="21">
        <f>VLOOKUP(C39,'[1]Jan 14th'!$C:$D,2,FALSE)</f>
        <v>73389</v>
      </c>
      <c r="M39" s="21">
        <f t="shared" si="0"/>
        <v>0</v>
      </c>
      <c r="N39" t="str">
        <f>VLOOKUP(B39,'[1]Jan 14th'!$B:$C,2,FALSE)</f>
        <v>Private Yacht Full Day Provo Charter</v>
      </c>
      <c r="O39" t="b">
        <f t="shared" si="1"/>
        <v>1</v>
      </c>
    </row>
    <row r="40" spans="1:17" x14ac:dyDescent="0.25">
      <c r="A40" s="7" t="s">
        <v>1267</v>
      </c>
      <c r="B40" s="7">
        <v>82675</v>
      </c>
      <c r="C40" s="7" t="s">
        <v>1268</v>
      </c>
      <c r="D40" s="7" t="s">
        <v>15</v>
      </c>
      <c r="H40" t="s">
        <v>1373</v>
      </c>
      <c r="I40">
        <v>162.5</v>
      </c>
      <c r="J40">
        <v>113.75</v>
      </c>
      <c r="K40" t="s">
        <v>1407</v>
      </c>
      <c r="L40" s="21">
        <f>VLOOKUP(C40,'[1]Jan 14th'!$C:$D,2,FALSE)</f>
        <v>82675</v>
      </c>
      <c r="M40" s="21">
        <f t="shared" si="0"/>
        <v>0</v>
      </c>
      <c r="N40" t="str">
        <f>VLOOKUP(B40,'[1]Jan 14th'!$B:$C,2,FALSE)</f>
        <v>Turks ATV West Coast Adventure</v>
      </c>
      <c r="O40" t="b">
        <f t="shared" si="1"/>
        <v>1</v>
      </c>
    </row>
    <row r="41" spans="1:17" x14ac:dyDescent="0.25">
      <c r="A41" s="7" t="s">
        <v>1269</v>
      </c>
      <c r="B41" s="7">
        <v>82676</v>
      </c>
      <c r="C41" s="7" t="s">
        <v>1270</v>
      </c>
      <c r="D41" s="7" t="s">
        <v>15</v>
      </c>
      <c r="H41" t="s">
        <v>1373</v>
      </c>
      <c r="I41">
        <v>113.75</v>
      </c>
      <c r="J41">
        <v>81.25</v>
      </c>
      <c r="K41" t="s">
        <v>1407</v>
      </c>
      <c r="L41" s="21">
        <f>VLOOKUP(C41,'[1]Jan 14th'!$C:$D,2,FALSE)</f>
        <v>82676</v>
      </c>
      <c r="M41" s="21">
        <f t="shared" si="0"/>
        <v>0</v>
      </c>
      <c r="N41" t="str">
        <f>VLOOKUP(B41,'[1]Jan 14th'!$B:$C,2,FALSE)</f>
        <v>Turks ATV East Coast Adventure</v>
      </c>
      <c r="O41" t="b">
        <f t="shared" si="1"/>
        <v>1</v>
      </c>
    </row>
    <row r="42" spans="1:17" x14ac:dyDescent="0.25">
      <c r="A42" s="7" t="s">
        <v>1271</v>
      </c>
      <c r="B42" s="7">
        <v>82677</v>
      </c>
      <c r="C42" s="7" t="s">
        <v>1272</v>
      </c>
      <c r="D42" s="7" t="s">
        <v>15</v>
      </c>
      <c r="H42" t="s">
        <v>1373</v>
      </c>
      <c r="I42">
        <v>227.5</v>
      </c>
      <c r="J42">
        <v>145.25</v>
      </c>
      <c r="K42" t="s">
        <v>1407</v>
      </c>
      <c r="L42" s="21">
        <f>VLOOKUP(C42,'[1]Jan 14th'!$C:$D,2,FALSE)</f>
        <v>82677</v>
      </c>
      <c r="M42" s="21">
        <f t="shared" si="0"/>
        <v>0</v>
      </c>
      <c r="N42" t="str">
        <f>VLOOKUP(B42,'[1]Jan 14th'!$B:$C,2,FALSE)</f>
        <v>Turks ATV All-Island Land Adventure</v>
      </c>
      <c r="O42" t="b">
        <f t="shared" si="1"/>
        <v>1</v>
      </c>
    </row>
    <row r="43" spans="1:17" x14ac:dyDescent="0.25">
      <c r="A43" s="7" t="s">
        <v>1251</v>
      </c>
      <c r="B43" s="7">
        <v>74369</v>
      </c>
      <c r="C43" s="7" t="s">
        <v>1252</v>
      </c>
      <c r="D43" s="7" t="s">
        <v>15</v>
      </c>
      <c r="H43" t="s">
        <v>1389</v>
      </c>
      <c r="I43">
        <v>46.43</v>
      </c>
      <c r="K43" t="s">
        <v>1407</v>
      </c>
      <c r="L43" s="21">
        <f>VLOOKUP(C43,'[1]Jan 14th'!$C:$D,2,FALSE)</f>
        <v>74369</v>
      </c>
      <c r="M43" s="21">
        <f t="shared" si="0"/>
        <v>0</v>
      </c>
      <c r="N43" t="str">
        <f>VLOOKUP(B43,'[1]Jan 14th'!$B:$C,2,FALSE)</f>
        <v>Provo Intl Airport Arrival Fast Track</v>
      </c>
      <c r="O43" t="b">
        <f t="shared" si="1"/>
        <v>1</v>
      </c>
    </row>
    <row r="44" spans="1:17" x14ac:dyDescent="0.25">
      <c r="A44" s="7" t="s">
        <v>1253</v>
      </c>
      <c r="B44" s="7">
        <v>74370</v>
      </c>
      <c r="C44" s="7" t="s">
        <v>1254</v>
      </c>
      <c r="D44" s="7" t="s">
        <v>15</v>
      </c>
      <c r="H44" t="s">
        <v>1389</v>
      </c>
      <c r="I44">
        <v>46.43</v>
      </c>
      <c r="K44" t="s">
        <v>1407</v>
      </c>
      <c r="L44" s="21">
        <f>VLOOKUP(C44,'[1]Jan 14th'!$C:$D,2,FALSE)</f>
        <v>74370</v>
      </c>
      <c r="M44" s="21">
        <f t="shared" si="0"/>
        <v>0</v>
      </c>
      <c r="N44" t="str">
        <f>VLOOKUP(B44,'[1]Jan 14th'!$B:$C,2,FALSE)</f>
        <v>Provo Intl Airport Bundle Package</v>
      </c>
      <c r="O44" t="b">
        <f t="shared" si="1"/>
        <v>1</v>
      </c>
    </row>
    <row r="45" spans="1:17" x14ac:dyDescent="0.25">
      <c r="A45" s="7" t="s">
        <v>1221</v>
      </c>
      <c r="B45" s="7">
        <v>69714</v>
      </c>
      <c r="C45" s="7" t="s">
        <v>1222</v>
      </c>
      <c r="D45" s="7" t="s">
        <v>415</v>
      </c>
      <c r="H45" t="s">
        <v>1621</v>
      </c>
      <c r="K45" t="s">
        <v>1407</v>
      </c>
      <c r="L45" s="21">
        <f>VLOOKUP(C45,'[1]Jan 14th'!$C:$D,2,FALSE)</f>
        <v>69714</v>
      </c>
      <c r="M45" s="21">
        <f t="shared" si="0"/>
        <v>0</v>
      </c>
      <c r="N45" t="str">
        <f>VLOOKUP(B45,'[1]Jan 14th'!$B:$C,2,FALSE)</f>
        <v>Catamaran Cruise with Sesame Street Turks &amp; Caicos</v>
      </c>
      <c r="O45" t="b">
        <f t="shared" si="1"/>
        <v>1</v>
      </c>
    </row>
    <row r="46" spans="1:17" x14ac:dyDescent="0.25">
      <c r="A46" s="7" t="s">
        <v>1199</v>
      </c>
      <c r="B46" s="7">
        <v>69516</v>
      </c>
      <c r="C46" s="7" t="s">
        <v>1200</v>
      </c>
      <c r="D46" s="7" t="s">
        <v>415</v>
      </c>
      <c r="H46" t="s">
        <v>1621</v>
      </c>
      <c r="K46" t="s">
        <v>1407</v>
      </c>
      <c r="L46" s="21">
        <f>VLOOKUP(C46,'[1]Jan 14th'!$C:$D,2,FALSE)</f>
        <v>69516</v>
      </c>
      <c r="M46" s="21">
        <f t="shared" si="0"/>
        <v>0</v>
      </c>
      <c r="N46" t="str">
        <f>VLOOKUP(B46,'[1]Jan 14th'!$B:$C,2,FALSE)</f>
        <v>Family Catamaran &amp; Snorkeling Cruise Turks &amp; Caicos</v>
      </c>
      <c r="O46" t="b">
        <f t="shared" si="1"/>
        <v>1</v>
      </c>
    </row>
    <row r="47" spans="1:17" x14ac:dyDescent="0.25">
      <c r="A47" s="7" t="s">
        <v>1192</v>
      </c>
      <c r="B47" s="7">
        <v>69475</v>
      </c>
      <c r="C47" s="7" t="s">
        <v>1193</v>
      </c>
      <c r="D47" s="7" t="s">
        <v>415</v>
      </c>
      <c r="H47" t="s">
        <v>1621</v>
      </c>
      <c r="K47" t="s">
        <v>1407</v>
      </c>
      <c r="L47" s="21">
        <f>VLOOKUP(C47,'[1]Jan 14th'!$C:$D,2,FALSE)</f>
        <v>69475</v>
      </c>
      <c r="M47" s="21">
        <f t="shared" si="0"/>
        <v>0</v>
      </c>
      <c r="N47" t="str">
        <f>VLOOKUP(B47,'[1]Jan 14th'!$B:$C,2,FALSE)</f>
        <v>Sunset Catamaran Cruise in Turks &amp; Caicos</v>
      </c>
      <c r="O47" t="b">
        <f t="shared" si="1"/>
        <v>1</v>
      </c>
    </row>
    <row r="48" spans="1:17" x14ac:dyDescent="0.25">
      <c r="A48" s="7" t="s">
        <v>1203</v>
      </c>
      <c r="B48" s="7">
        <v>69561</v>
      </c>
      <c r="C48" s="7" t="s">
        <v>1204</v>
      </c>
      <c r="D48" s="7" t="s">
        <v>415</v>
      </c>
      <c r="H48" t="s">
        <v>1621</v>
      </c>
      <c r="K48" t="s">
        <v>1407</v>
      </c>
      <c r="L48" s="21">
        <f>VLOOKUP(C48,'[1]Jan 14th'!$C:$D,2,FALSE)</f>
        <v>69561</v>
      </c>
      <c r="M48" s="21">
        <f t="shared" si="0"/>
        <v>0</v>
      </c>
      <c r="N48" t="str">
        <f>VLOOKUP(B48,'[1]Jan 14th'!$B:$C,2,FALSE)</f>
        <v>Turks &amp; Caicos Catamaran Cruise for Teens</v>
      </c>
      <c r="O48" t="b">
        <f t="shared" si="1"/>
        <v>1</v>
      </c>
    </row>
    <row r="49" spans="1:15" x14ac:dyDescent="0.25">
      <c r="A49" s="7" t="s">
        <v>1233</v>
      </c>
      <c r="B49" s="7">
        <v>70618</v>
      </c>
      <c r="C49" s="7" t="s">
        <v>1234</v>
      </c>
      <c r="D49" s="7" t="s">
        <v>415</v>
      </c>
      <c r="H49" t="s">
        <v>1621</v>
      </c>
      <c r="K49" t="s">
        <v>1407</v>
      </c>
      <c r="L49" s="21">
        <f>VLOOKUP(C49,'[1]Jan 14th'!$C:$D,2,FALSE)</f>
        <v>70618</v>
      </c>
      <c r="M49" s="21">
        <f t="shared" si="0"/>
        <v>0</v>
      </c>
      <c r="N49" t="str">
        <f>VLOOKUP(B49,'[1]Jan 14th'!$B:$C,2,FALSE)</f>
        <v>Luxury Catamaran Charter Turks &amp; Caicos</v>
      </c>
      <c r="O49" t="b">
        <f t="shared" si="1"/>
        <v>1</v>
      </c>
    </row>
    <row r="50" spans="1:15" x14ac:dyDescent="0.25">
      <c r="A50" s="7" t="s">
        <v>1261</v>
      </c>
      <c r="B50" s="7">
        <v>74378</v>
      </c>
      <c r="C50" s="7" t="s">
        <v>1262</v>
      </c>
      <c r="D50" s="7" t="s">
        <v>15</v>
      </c>
      <c r="H50" t="s">
        <v>1374</v>
      </c>
      <c r="I50">
        <v>595</v>
      </c>
      <c r="K50" t="s">
        <v>1407</v>
      </c>
      <c r="L50" s="21">
        <f>VLOOKUP(C50,'[1]Jan 14th'!$C:$D,2,FALSE)</f>
        <v>74378</v>
      </c>
      <c r="M50" s="21">
        <f t="shared" si="0"/>
        <v>0</v>
      </c>
      <c r="N50" t="str">
        <f>VLOOKUP(B50,'[1]Jan 14th'!$B:$C,2,FALSE)</f>
        <v>Bone Fishing Half Day Experience in Providenciales</v>
      </c>
      <c r="O50" t="b">
        <f t="shared" si="1"/>
        <v>1</v>
      </c>
    </row>
    <row r="51" spans="1:15" x14ac:dyDescent="0.25">
      <c r="A51" s="7" t="s">
        <v>1259</v>
      </c>
      <c r="B51" s="7">
        <v>74377</v>
      </c>
      <c r="C51" s="7" t="s">
        <v>1260</v>
      </c>
      <c r="D51" s="7" t="s">
        <v>15</v>
      </c>
      <c r="H51" t="s">
        <v>1374</v>
      </c>
      <c r="I51">
        <v>910</v>
      </c>
      <c r="K51" t="s">
        <v>1407</v>
      </c>
      <c r="L51" s="21">
        <f>VLOOKUP(C51,'[1]Jan 14th'!$C:$D,2,FALSE)</f>
        <v>74377</v>
      </c>
      <c r="M51" s="21">
        <f t="shared" si="0"/>
        <v>0</v>
      </c>
      <c r="N51" t="str">
        <f>VLOOKUP(B51,'[1]Jan 14th'!$B:$C,2,FALSE)</f>
        <v>Deep Sea Half Day Fishing Turks &amp; Caicos (34' Karma)</v>
      </c>
      <c r="O51" t="b">
        <f t="shared" si="1"/>
        <v>1</v>
      </c>
    </row>
    <row r="52" spans="1:15" x14ac:dyDescent="0.25">
      <c r="A52" s="7" t="s">
        <v>1257</v>
      </c>
      <c r="B52" s="7">
        <v>74376</v>
      </c>
      <c r="C52" s="7" t="s">
        <v>1258</v>
      </c>
      <c r="D52" s="7" t="s">
        <v>15</v>
      </c>
      <c r="H52" t="s">
        <v>1374</v>
      </c>
      <c r="I52">
        <v>1120</v>
      </c>
      <c r="K52" t="s">
        <v>1407</v>
      </c>
      <c r="L52" s="21">
        <f>VLOOKUP(C52,'[1]Jan 14th'!$C:$D,2,FALSE)</f>
        <v>74376</v>
      </c>
      <c r="M52" s="21">
        <f t="shared" si="0"/>
        <v>0</v>
      </c>
      <c r="N52" t="str">
        <f>VLOOKUP(B52,'[1]Jan 14th'!$B:$C,2,FALSE)</f>
        <v>Deep Sea Half Day Fishing Turks &amp; Caicos (48' Spinning Reels)</v>
      </c>
      <c r="O52" t="b">
        <f t="shared" si="1"/>
        <v>1</v>
      </c>
    </row>
    <row r="53" spans="1:15" x14ac:dyDescent="0.25">
      <c r="A53" s="7" t="s">
        <v>1255</v>
      </c>
      <c r="B53" s="7">
        <v>74375</v>
      </c>
      <c r="C53" s="7" t="s">
        <v>1256</v>
      </c>
      <c r="D53" s="7" t="s">
        <v>15</v>
      </c>
      <c r="H53" t="s">
        <v>1374</v>
      </c>
      <c r="I53">
        <v>840</v>
      </c>
      <c r="K53" t="s">
        <v>1407</v>
      </c>
      <c r="L53" s="21">
        <f>VLOOKUP(C53,'[1]Jan 14th'!$C:$D,2,FALSE)</f>
        <v>74375</v>
      </c>
      <c r="M53" s="21">
        <f t="shared" si="0"/>
        <v>0</v>
      </c>
      <c r="N53" t="str">
        <f>VLOOKUP(B53,'[1]Jan 14th'!$B:$C,2,FALSE)</f>
        <v>Half Day Bottom Fishing Experience Turks &amp; Caicos</v>
      </c>
      <c r="O53" t="b">
        <f t="shared" si="1"/>
        <v>1</v>
      </c>
    </row>
    <row r="54" spans="1:15" x14ac:dyDescent="0.25">
      <c r="A54" s="7" t="s">
        <v>1215</v>
      </c>
      <c r="B54" s="7">
        <v>69656</v>
      </c>
      <c r="C54" s="7" t="s">
        <v>1216</v>
      </c>
      <c r="D54" s="7" t="s">
        <v>15</v>
      </c>
      <c r="I54">
        <v>9</v>
      </c>
      <c r="J54">
        <v>9</v>
      </c>
      <c r="K54" t="s">
        <v>1407</v>
      </c>
      <c r="L54" s="21">
        <f>VLOOKUP(C54,'[1]Jan 14th'!$C:$D,2,FALSE)</f>
        <v>69656</v>
      </c>
      <c r="M54" s="21">
        <f t="shared" si="0"/>
        <v>0</v>
      </c>
      <c r="N54" t="str">
        <f>VLOOKUP(B54,'[1]Jan 14th'!$B:$C,2,FALSE)</f>
        <v>Reading Road Trip in Turks &amp; Caicos</v>
      </c>
      <c r="O54" t="b">
        <f t="shared" si="1"/>
        <v>1</v>
      </c>
    </row>
    <row r="55" spans="1:15" x14ac:dyDescent="0.25">
      <c r="A55" s="7" t="s">
        <v>1229</v>
      </c>
      <c r="B55" s="7">
        <v>70004</v>
      </c>
      <c r="C55" s="7" t="s">
        <v>1230</v>
      </c>
      <c r="D55" s="7" t="s">
        <v>15</v>
      </c>
      <c r="H55" t="s">
        <v>1375</v>
      </c>
      <c r="I55">
        <v>175</v>
      </c>
      <c r="K55" t="s">
        <v>1407</v>
      </c>
      <c r="L55" s="21">
        <f>VLOOKUP(C55,'[1]Jan 14th'!$C:$D,2,FALSE)</f>
        <v>70004</v>
      </c>
      <c r="M55" s="21">
        <f t="shared" si="0"/>
        <v>0</v>
      </c>
      <c r="N55" t="str">
        <f>VLOOKUP(B55,'[1]Jan 14th'!$B:$C,2,FALSE)</f>
        <v>Deep Sea Fishing Turks &amp; Caicos</v>
      </c>
      <c r="O55" t="b">
        <f t="shared" si="1"/>
        <v>1</v>
      </c>
    </row>
    <row r="56" spans="1:15" x14ac:dyDescent="0.25">
      <c r="A56" s="7" t="s">
        <v>1225</v>
      </c>
      <c r="B56" s="7">
        <v>69833</v>
      </c>
      <c r="C56" s="7" t="s">
        <v>1226</v>
      </c>
      <c r="D56" s="7" t="s">
        <v>15</v>
      </c>
      <c r="H56" t="s">
        <v>1375</v>
      </c>
      <c r="I56">
        <v>75</v>
      </c>
      <c r="J56">
        <v>40</v>
      </c>
      <c r="K56" t="s">
        <v>1407</v>
      </c>
      <c r="L56" s="21">
        <f>VLOOKUP(C56,'[1]Jan 14th'!$C:$D,2,FALSE)</f>
        <v>69833</v>
      </c>
      <c r="M56" s="21">
        <f t="shared" si="0"/>
        <v>0</v>
      </c>
      <c r="N56" t="str">
        <f>VLOOKUP(B56,'[1]Jan 14th'!$B:$C,2,FALSE)</f>
        <v>Iguana Island Highlight and Beach Break Provo</v>
      </c>
      <c r="O56" t="b">
        <f t="shared" si="1"/>
        <v>1</v>
      </c>
    </row>
    <row r="57" spans="1:15" x14ac:dyDescent="0.25">
      <c r="A57" t="s">
        <v>1414</v>
      </c>
      <c r="B57">
        <v>637669</v>
      </c>
      <c r="C57" t="s">
        <v>1415</v>
      </c>
      <c r="D57" t="s">
        <v>15</v>
      </c>
      <c r="H57" t="s">
        <v>1375</v>
      </c>
      <c r="I57">
        <v>2400</v>
      </c>
      <c r="K57" t="s">
        <v>1407</v>
      </c>
      <c r="L57" s="21">
        <f>VLOOKUP(C57,'[1]Jan 14th'!$C:$D,2,FALSE)</f>
        <v>637669</v>
      </c>
      <c r="M57" s="21">
        <f t="shared" si="0"/>
        <v>0</v>
      </c>
      <c r="N57" t="str">
        <f>VLOOKUP(B57,'[1]Jan 14th'!$B:$C,2,FALSE)</f>
        <v>IR Private Champ Full Day Cruise</v>
      </c>
      <c r="O57" t="b">
        <f t="shared" si="1"/>
        <v>1</v>
      </c>
    </row>
    <row r="58" spans="1:15" x14ac:dyDescent="0.25">
      <c r="A58" t="s">
        <v>1416</v>
      </c>
      <c r="B58">
        <v>637670</v>
      </c>
      <c r="C58" t="s">
        <v>1417</v>
      </c>
      <c r="D58" t="s">
        <v>15</v>
      </c>
      <c r="H58" t="s">
        <v>1375</v>
      </c>
      <c r="I58">
        <v>1200</v>
      </c>
      <c r="K58" t="s">
        <v>1407</v>
      </c>
      <c r="L58" s="21">
        <f>VLOOKUP(C58,'[1]Jan 14th'!$C:$D,2,FALSE)</f>
        <v>637670</v>
      </c>
      <c r="M58" s="21">
        <f t="shared" si="0"/>
        <v>0</v>
      </c>
      <c r="N58" t="str">
        <f>VLOOKUP(B58,'[1]Jan 14th'!$B:$C,2,FALSE)</f>
        <v>IR Private Champ Half Day Cruise</v>
      </c>
      <c r="O58" t="b">
        <f t="shared" si="1"/>
        <v>1</v>
      </c>
    </row>
    <row r="59" spans="1:15" x14ac:dyDescent="0.25">
      <c r="A59" t="s">
        <v>1408</v>
      </c>
      <c r="B59">
        <v>637674</v>
      </c>
      <c r="C59" t="s">
        <v>1409</v>
      </c>
      <c r="D59" t="s">
        <v>15</v>
      </c>
      <c r="H59" t="s">
        <v>1375</v>
      </c>
      <c r="I59">
        <v>2400</v>
      </c>
      <c r="K59" t="s">
        <v>1407</v>
      </c>
      <c r="L59" s="21">
        <f>VLOOKUP(C59,'[1]Jan 14th'!$C:$D,2,FALSE)</f>
        <v>637674</v>
      </c>
      <c r="M59" s="21">
        <f t="shared" si="0"/>
        <v>0</v>
      </c>
      <c r="N59" t="str">
        <f>VLOOKUP(B59,'[1]Jan 14th'!$B:$C,2,FALSE)</f>
        <v>IR Private Fair Play Full Day Cruise</v>
      </c>
      <c r="O59" t="b">
        <f t="shared" si="1"/>
        <v>1</v>
      </c>
    </row>
    <row r="60" spans="1:15" x14ac:dyDescent="0.25">
      <c r="A60" t="s">
        <v>1410</v>
      </c>
      <c r="B60">
        <v>637672</v>
      </c>
      <c r="C60" t="s">
        <v>1411</v>
      </c>
      <c r="D60" t="s">
        <v>15</v>
      </c>
      <c r="H60" t="s">
        <v>1375</v>
      </c>
      <c r="I60">
        <v>1200</v>
      </c>
      <c r="K60" t="s">
        <v>1407</v>
      </c>
      <c r="L60" s="21">
        <f>VLOOKUP(C60,'[1]Jan 14th'!$C:$D,2,FALSE)</f>
        <v>637672</v>
      </c>
      <c r="M60" s="21">
        <f t="shared" si="0"/>
        <v>0</v>
      </c>
      <c r="N60" t="str">
        <f>VLOOKUP(B60,'[1]Jan 14th'!$B:$C,2,FALSE)</f>
        <v>IR Private Fair Play Half Day Cruise</v>
      </c>
      <c r="O60" t="b">
        <f t="shared" si="1"/>
        <v>1</v>
      </c>
    </row>
    <row r="61" spans="1:15" x14ac:dyDescent="0.25">
      <c r="A61" t="s">
        <v>1405</v>
      </c>
      <c r="B61">
        <v>637673</v>
      </c>
      <c r="C61" t="s">
        <v>1406</v>
      </c>
      <c r="D61" t="s">
        <v>15</v>
      </c>
      <c r="H61" t="s">
        <v>1375</v>
      </c>
      <c r="I61">
        <v>2400</v>
      </c>
      <c r="K61" t="s">
        <v>1407</v>
      </c>
      <c r="L61" s="21">
        <f>VLOOKUP(C61,'[1]Jan 14th'!$C:$D,2,FALSE)</f>
        <v>637673</v>
      </c>
      <c r="M61" s="21">
        <f t="shared" si="0"/>
        <v>0</v>
      </c>
      <c r="N61" t="str">
        <f>VLOOKUP(B61,'[1]Jan 14th'!$B:$C,2,FALSE)</f>
        <v>IR Private Mammoth Full Day Cruise</v>
      </c>
      <c r="O61" t="b">
        <f t="shared" si="1"/>
        <v>1</v>
      </c>
    </row>
    <row r="62" spans="1:15" x14ac:dyDescent="0.25">
      <c r="A62" t="s">
        <v>1412</v>
      </c>
      <c r="B62">
        <v>637671</v>
      </c>
      <c r="C62" t="s">
        <v>1413</v>
      </c>
      <c r="D62" t="s">
        <v>15</v>
      </c>
      <c r="H62" t="s">
        <v>1375</v>
      </c>
      <c r="I62">
        <v>1200</v>
      </c>
      <c r="K62" t="s">
        <v>1407</v>
      </c>
      <c r="L62" s="21">
        <f>VLOOKUP(C62,'[1]Jan 14th'!$C:$D,2,FALSE)</f>
        <v>637671</v>
      </c>
      <c r="M62" s="21">
        <f t="shared" si="0"/>
        <v>0</v>
      </c>
      <c r="N62" t="str">
        <f>VLOOKUP(B62,'[1]Jan 14th'!$B:$C,2,FALSE)</f>
        <v>IR Private Mammoth Half Day Cruise</v>
      </c>
      <c r="O62" t="b">
        <f t="shared" si="1"/>
        <v>1</v>
      </c>
    </row>
    <row r="63" spans="1:15" x14ac:dyDescent="0.25">
      <c r="A63" s="7" t="s">
        <v>1227</v>
      </c>
      <c r="B63" s="7">
        <v>69924</v>
      </c>
      <c r="C63" s="7" t="s">
        <v>1228</v>
      </c>
      <c r="D63" s="7" t="s">
        <v>15</v>
      </c>
      <c r="H63" t="s">
        <v>1375</v>
      </c>
      <c r="I63">
        <v>55</v>
      </c>
      <c r="J63">
        <v>40</v>
      </c>
      <c r="K63" t="s">
        <v>1407</v>
      </c>
      <c r="L63" s="21">
        <f>VLOOKUP(C63,'[1]Jan 14th'!$C:$D,2,FALSE)</f>
        <v>69924</v>
      </c>
      <c r="M63" s="21">
        <f t="shared" si="0"/>
        <v>0</v>
      </c>
      <c r="N63" t="str">
        <f>VLOOKUP(B63,'[1]Jan 14th'!$B:$C,2,FALSE)</f>
        <v>Luminous Waters Moon Light Cruise Providenciales</v>
      </c>
      <c r="O63" t="b">
        <f t="shared" si="1"/>
        <v>1</v>
      </c>
    </row>
    <row r="64" spans="1:15" x14ac:dyDescent="0.25">
      <c r="A64" s="7" t="s">
        <v>1223</v>
      </c>
      <c r="B64" s="7">
        <v>69829</v>
      </c>
      <c r="C64" s="7" t="s">
        <v>1224</v>
      </c>
      <c r="D64" s="7" t="s">
        <v>15</v>
      </c>
      <c r="H64" t="s">
        <v>1375</v>
      </c>
      <c r="I64">
        <v>150</v>
      </c>
      <c r="J64">
        <v>90</v>
      </c>
      <c r="K64" t="s">
        <v>1407</v>
      </c>
      <c r="L64" s="21">
        <f>VLOOKUP(C64,'[1]Jan 14th'!$C:$D,2,FALSE)</f>
        <v>69829</v>
      </c>
      <c r="M64" s="21">
        <f t="shared" si="0"/>
        <v>0</v>
      </c>
      <c r="N64" t="str">
        <f>VLOOKUP(B64,'[1]Jan 14th'!$B:$C,2,FALSE)</f>
        <v>Provo Reef Fishing Charter</v>
      </c>
      <c r="O64" t="b">
        <f t="shared" si="1"/>
        <v>1</v>
      </c>
    </row>
    <row r="65" spans="1:17" x14ac:dyDescent="0.25">
      <c r="A65" s="7" t="s">
        <v>1239</v>
      </c>
      <c r="B65" s="7">
        <v>70756</v>
      </c>
      <c r="C65" s="7" t="s">
        <v>1240</v>
      </c>
      <c r="D65" s="7" t="s">
        <v>15</v>
      </c>
      <c r="H65" t="s">
        <v>348</v>
      </c>
      <c r="I65">
        <v>108.5</v>
      </c>
      <c r="K65" t="s">
        <v>1407</v>
      </c>
      <c r="L65" s="21">
        <f>VLOOKUP(C65,'[1]Jan 14th'!$C:$D,2,FALSE)</f>
        <v>70756</v>
      </c>
      <c r="M65" s="21">
        <f t="shared" si="0"/>
        <v>0</v>
      </c>
      <c r="N65" t="str">
        <f>VLOOKUP(B65,'[1]Jan 14th'!$B:$C,2,FALSE)</f>
        <v>Provo Dune Buggy Island Tour</v>
      </c>
      <c r="O65" t="b">
        <f t="shared" si="1"/>
        <v>1</v>
      </c>
    </row>
    <row r="66" spans="1:17" x14ac:dyDescent="0.25">
      <c r="A66" s="7" t="s">
        <v>1263</v>
      </c>
      <c r="B66" s="7">
        <v>74385</v>
      </c>
      <c r="C66" s="7" t="s">
        <v>1264</v>
      </c>
      <c r="D66" s="7" t="s">
        <v>15</v>
      </c>
      <c r="H66" t="s">
        <v>1390</v>
      </c>
      <c r="I66">
        <v>150</v>
      </c>
      <c r="K66" t="s">
        <v>1407</v>
      </c>
      <c r="L66" s="21">
        <f>VLOOKUP(C66,'[1]Jan 14th'!$C:$D,2,FALSE)</f>
        <v>74385</v>
      </c>
      <c r="M66" s="21">
        <f t="shared" si="0"/>
        <v>0</v>
      </c>
      <c r="N66" t="str">
        <f>VLOOKUP(B66,'[1]Jan 14th'!$B:$C,2,FALSE)</f>
        <v>Horseback Ride and Swim in Turks &amp; Caicos</v>
      </c>
      <c r="O66" t="b">
        <f t="shared" si="1"/>
        <v>1</v>
      </c>
    </row>
    <row r="67" spans="1:17" x14ac:dyDescent="0.25">
      <c r="A67" s="7" t="s">
        <v>1265</v>
      </c>
      <c r="B67" s="7">
        <v>74386</v>
      </c>
      <c r="C67" s="7" t="s">
        <v>1266</v>
      </c>
      <c r="D67" s="7" t="s">
        <v>15</v>
      </c>
      <c r="H67" t="s">
        <v>1390</v>
      </c>
      <c r="I67">
        <v>126</v>
      </c>
      <c r="K67" t="s">
        <v>1407</v>
      </c>
      <c r="L67" s="21">
        <f>VLOOKUP(C67,'[1]Jan 14th'!$C:$D,2,FALSE)</f>
        <v>74386</v>
      </c>
      <c r="M67" s="21">
        <f t="shared" si="0"/>
        <v>0</v>
      </c>
      <c r="N67" t="str">
        <f>VLOOKUP(B67,'[1]Jan 14th'!$B:$C,2,FALSE)</f>
        <v>Turks Sunset Horseback Ride and Swim</v>
      </c>
      <c r="O67" t="b">
        <f t="shared" si="1"/>
        <v>1</v>
      </c>
    </row>
    <row r="68" spans="1:17" s="156" customFormat="1" x14ac:dyDescent="0.25">
      <c r="A68" s="7" t="s">
        <v>1803</v>
      </c>
      <c r="B68" s="7">
        <v>994911</v>
      </c>
      <c r="C68" s="7" t="s">
        <v>1804</v>
      </c>
      <c r="D68" s="7" t="s">
        <v>15</v>
      </c>
      <c r="H68" s="156" t="s">
        <v>1848</v>
      </c>
      <c r="I68" s="156">
        <v>94.5</v>
      </c>
      <c r="K68" s="156" t="s">
        <v>1407</v>
      </c>
      <c r="L68" s="21"/>
      <c r="M68" s="21"/>
    </row>
    <row r="69" spans="1:17" s="156" customFormat="1" x14ac:dyDescent="0.25">
      <c r="A69" s="7" t="s">
        <v>1805</v>
      </c>
      <c r="B69" s="7">
        <v>994912</v>
      </c>
      <c r="C69" s="7" t="s">
        <v>1806</v>
      </c>
      <c r="D69" s="7" t="s">
        <v>15</v>
      </c>
      <c r="H69" s="156" t="s">
        <v>1848</v>
      </c>
      <c r="I69" s="156">
        <v>94.5</v>
      </c>
      <c r="J69" s="156">
        <v>66.5</v>
      </c>
      <c r="K69" s="156" t="s">
        <v>1407</v>
      </c>
      <c r="L69" s="21"/>
      <c r="M69" s="21"/>
    </row>
    <row r="70" spans="1:17" x14ac:dyDescent="0.25">
      <c r="A70" s="7"/>
      <c r="B70" s="7"/>
      <c r="C70" s="7"/>
      <c r="D70" s="7"/>
      <c r="L70" s="21"/>
      <c r="M70" s="21"/>
    </row>
    <row r="71" spans="1:17" x14ac:dyDescent="0.25">
      <c r="A71" s="7"/>
      <c r="B71" s="7"/>
      <c r="C71" s="7"/>
      <c r="D71" s="7"/>
      <c r="L71" s="21"/>
      <c r="M71" s="21"/>
    </row>
    <row r="72" spans="1:17" x14ac:dyDescent="0.25">
      <c r="A72" s="7"/>
      <c r="B72" s="7"/>
      <c r="C72" s="7"/>
      <c r="D72" s="7"/>
      <c r="L72" s="21"/>
      <c r="M72" s="21"/>
    </row>
    <row r="73" spans="1:17" x14ac:dyDescent="0.25">
      <c r="A73" s="7" t="s">
        <v>1190</v>
      </c>
      <c r="B73" s="7">
        <v>69473</v>
      </c>
      <c r="C73" s="7" t="s">
        <v>1191</v>
      </c>
      <c r="D73" s="7" t="s">
        <v>15</v>
      </c>
      <c r="H73" t="s">
        <v>1652</v>
      </c>
      <c r="I73">
        <v>55.3</v>
      </c>
      <c r="J73">
        <v>48.3</v>
      </c>
      <c r="K73" t="s">
        <v>1407</v>
      </c>
      <c r="L73" s="21" t="e">
        <f>VLOOKUP(C73,'[1]Jan 14th'!$C:$D,2,FALSE)</f>
        <v>#N/A</v>
      </c>
      <c r="M73" s="21" t="e">
        <f t="shared" si="0"/>
        <v>#N/A</v>
      </c>
      <c r="N73" t="e">
        <f>VLOOKUP(B73,'[1]Jan 14th'!$B:$C,2,FALSE)</f>
        <v>#N/A</v>
      </c>
      <c r="O73" t="e">
        <f t="shared" si="1"/>
        <v>#N/A</v>
      </c>
    </row>
    <row r="74" spans="1:17" x14ac:dyDescent="0.25">
      <c r="A74" s="7" t="s">
        <v>1196</v>
      </c>
      <c r="B74" s="7">
        <v>69503</v>
      </c>
      <c r="C74" s="7" t="s">
        <v>1197</v>
      </c>
      <c r="D74" s="7" t="s">
        <v>15</v>
      </c>
      <c r="H74" t="s">
        <v>1652</v>
      </c>
      <c r="I74">
        <v>87.5</v>
      </c>
      <c r="K74" t="s">
        <v>1407</v>
      </c>
      <c r="L74" s="21" t="e">
        <f>VLOOKUP(C74,'[1]Jan 14th'!$C:$D,2,FALSE)</f>
        <v>#N/A</v>
      </c>
      <c r="M74" s="21" t="e">
        <f t="shared" si="0"/>
        <v>#N/A</v>
      </c>
      <c r="N74" t="e">
        <f>VLOOKUP(B74,'[1]Jan 14th'!$B:$C,2,FALSE)</f>
        <v>#N/A</v>
      </c>
      <c r="O74" t="e">
        <f t="shared" si="1"/>
        <v>#N/A</v>
      </c>
    </row>
    <row r="75" spans="1:17" s="45" customFormat="1" x14ac:dyDescent="0.25">
      <c r="A75" s="7" t="s">
        <v>1209</v>
      </c>
      <c r="B75" s="7">
        <v>69616</v>
      </c>
      <c r="C75" s="7" t="s">
        <v>1210</v>
      </c>
      <c r="D75" s="7" t="s">
        <v>15</v>
      </c>
      <c r="E75"/>
      <c r="F75"/>
      <c r="G75"/>
      <c r="H75" t="s">
        <v>1652</v>
      </c>
      <c r="I75"/>
      <c r="J75"/>
      <c r="K75" t="s">
        <v>1407</v>
      </c>
      <c r="L75" s="21" t="e">
        <f>VLOOKUP(C75,'[1]Jan 14th'!$C:$D,2,FALSE)</f>
        <v>#N/A</v>
      </c>
      <c r="M75" s="21" t="e">
        <f t="shared" si="0"/>
        <v>#N/A</v>
      </c>
      <c r="N75" t="e">
        <f>VLOOKUP(B75,'[1]Jan 14th'!$B:$C,2,FALSE)</f>
        <v>#N/A</v>
      </c>
      <c r="O75" t="e">
        <f t="shared" si="1"/>
        <v>#N/A</v>
      </c>
      <c r="Q75"/>
    </row>
    <row r="76" spans="1:17" x14ac:dyDescent="0.25">
      <c r="A76" s="7" t="s">
        <v>1237</v>
      </c>
      <c r="B76" s="7">
        <v>70748</v>
      </c>
      <c r="C76" s="7" t="s">
        <v>1238</v>
      </c>
      <c r="D76" s="7" t="s">
        <v>15</v>
      </c>
      <c r="H76" t="s">
        <v>1376</v>
      </c>
      <c r="K76" t="s">
        <v>1407</v>
      </c>
      <c r="L76" s="21" t="e">
        <f>VLOOKUP(C76,'[1]Jan 14th'!$C:$D,2,FALSE)</f>
        <v>#N/A</v>
      </c>
      <c r="M76" s="21" t="e">
        <f t="shared" si="0"/>
        <v>#N/A</v>
      </c>
      <c r="N76" t="e">
        <f>VLOOKUP(B76,'[1]Jan 14th'!$B:$C,2,FALSE)</f>
        <v>#N/A</v>
      </c>
      <c r="O76" t="e">
        <f t="shared" si="1"/>
        <v>#N/A</v>
      </c>
      <c r="Q76" t="s">
        <v>1653</v>
      </c>
    </row>
    <row r="77" spans="1:17" s="45" customFormat="1" x14ac:dyDescent="0.25">
      <c r="A77" s="7" t="s">
        <v>1293</v>
      </c>
      <c r="B77" s="7">
        <v>96228</v>
      </c>
      <c r="C77" s="7" t="s">
        <v>1294</v>
      </c>
      <c r="D77" s="7" t="s">
        <v>15</v>
      </c>
      <c r="E77"/>
      <c r="F77"/>
      <c r="G77"/>
      <c r="H77" t="s">
        <v>1654</v>
      </c>
      <c r="I77"/>
      <c r="J77"/>
      <c r="K77" t="s">
        <v>1407</v>
      </c>
      <c r="L77" s="21" t="e">
        <f>VLOOKUP(C77,'[1]Jan 14th'!$C:$D,2,FALSE)</f>
        <v>#N/A</v>
      </c>
      <c r="M77" s="21" t="e">
        <f t="shared" si="0"/>
        <v>#N/A</v>
      </c>
      <c r="N77" t="e">
        <f>VLOOKUP(B77,'[1]Jan 14th'!$B:$C,2,FALSE)</f>
        <v>#N/A</v>
      </c>
      <c r="O77" t="e">
        <f t="shared" si="1"/>
        <v>#N/A</v>
      </c>
      <c r="Q77" t="s">
        <v>1653</v>
      </c>
    </row>
  </sheetData>
  <sortState ref="A8:K62">
    <sortCondition ref="H8:H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3"/>
  <sheetViews>
    <sheetView topLeftCell="A40" workbookViewId="0">
      <selection activeCell="K48" sqref="K48"/>
    </sheetView>
  </sheetViews>
  <sheetFormatPr defaultRowHeight="15" x14ac:dyDescent="0.25"/>
  <cols>
    <col min="3" max="3" width="48.28515625" customWidth="1"/>
    <col min="4" max="4" width="12.28515625" customWidth="1"/>
    <col min="5" max="5" width="14.85546875" customWidth="1"/>
    <col min="6" max="6" width="4" customWidth="1"/>
    <col min="7" max="7" width="16.140625" customWidth="1"/>
    <col min="8" max="8" width="32.140625" customWidth="1"/>
    <col min="9" max="9" width="11.140625" customWidth="1"/>
    <col min="11" max="12" width="15.5703125" customWidth="1"/>
  </cols>
  <sheetData>
    <row r="2" spans="1:15" ht="15.75" x14ac:dyDescent="0.25">
      <c r="A2" s="2" t="s">
        <v>0</v>
      </c>
    </row>
    <row r="4" spans="1:15" ht="23.25" x14ac:dyDescent="0.25">
      <c r="A4" s="3" t="s">
        <v>1</v>
      </c>
    </row>
    <row r="6" spans="1:15" ht="30" x14ac:dyDescent="0.25">
      <c r="A6" s="48" t="s">
        <v>2</v>
      </c>
      <c r="B6" s="48" t="s">
        <v>3</v>
      </c>
      <c r="C6" s="48" t="s">
        <v>4</v>
      </c>
      <c r="D6" s="48" t="s">
        <v>5</v>
      </c>
      <c r="E6" s="48" t="s">
        <v>6</v>
      </c>
      <c r="F6" s="49" t="s">
        <v>7</v>
      </c>
      <c r="G6" s="49" t="s">
        <v>8</v>
      </c>
      <c r="H6" s="49" t="s">
        <v>9</v>
      </c>
      <c r="I6" s="162" t="s">
        <v>1675</v>
      </c>
      <c r="J6" s="162"/>
      <c r="K6" s="162" t="s">
        <v>1677</v>
      </c>
      <c r="L6" s="162"/>
      <c r="M6" s="49" t="s">
        <v>12</v>
      </c>
      <c r="N6" s="126" t="s">
        <v>3</v>
      </c>
      <c r="O6" s="109"/>
    </row>
    <row r="7" spans="1:15" x14ac:dyDescent="0.25">
      <c r="A7" s="48"/>
      <c r="B7" s="48"/>
      <c r="C7" s="48"/>
      <c r="D7" s="48"/>
      <c r="E7" s="48"/>
      <c r="F7" s="49"/>
      <c r="G7" s="49"/>
      <c r="H7" s="49"/>
      <c r="I7" s="49" t="s">
        <v>576</v>
      </c>
      <c r="J7" s="49" t="s">
        <v>577</v>
      </c>
      <c r="K7" s="49" t="s">
        <v>576</v>
      </c>
      <c r="L7" s="49" t="s">
        <v>577</v>
      </c>
      <c r="M7" s="49"/>
      <c r="N7" s="117"/>
      <c r="O7" s="21"/>
    </row>
    <row r="8" spans="1:15" x14ac:dyDescent="0.25">
      <c r="A8" s="7" t="s">
        <v>1323</v>
      </c>
      <c r="B8" s="7">
        <v>69292</v>
      </c>
      <c r="C8" s="7" t="s">
        <v>1679</v>
      </c>
      <c r="D8" s="7" t="s">
        <v>15</v>
      </c>
      <c r="E8" s="7"/>
      <c r="F8" t="s">
        <v>16</v>
      </c>
      <c r="G8" t="s">
        <v>580</v>
      </c>
      <c r="H8" t="s">
        <v>1655</v>
      </c>
      <c r="I8" s="53">
        <v>55</v>
      </c>
      <c r="J8" s="53"/>
      <c r="K8" s="123">
        <f>I8*2.68</f>
        <v>147.4</v>
      </c>
      <c r="L8" s="123">
        <f>J8*2.68</f>
        <v>0</v>
      </c>
      <c r="M8" t="s">
        <v>1394</v>
      </c>
    </row>
    <row r="9" spans="1:15" x14ac:dyDescent="0.25">
      <c r="A9" s="7" t="s">
        <v>1299</v>
      </c>
      <c r="B9" s="7">
        <v>69161</v>
      </c>
      <c r="C9" s="7" t="s">
        <v>1300</v>
      </c>
      <c r="D9" s="7" t="s">
        <v>15</v>
      </c>
      <c r="E9" s="7"/>
      <c r="F9" t="s">
        <v>16</v>
      </c>
      <c r="G9" t="s">
        <v>580</v>
      </c>
      <c r="H9" t="s">
        <v>1655</v>
      </c>
      <c r="I9" s="53">
        <v>54</v>
      </c>
      <c r="J9" s="53"/>
      <c r="K9" s="123">
        <f t="shared" ref="K9:L48" si="0">I9*2.68</f>
        <v>144.72</v>
      </c>
      <c r="L9" s="123">
        <f t="shared" si="0"/>
        <v>0</v>
      </c>
      <c r="M9" t="s">
        <v>1394</v>
      </c>
    </row>
    <row r="10" spans="1:15" x14ac:dyDescent="0.25">
      <c r="A10" s="7" t="s">
        <v>1358</v>
      </c>
      <c r="B10" s="7">
        <v>417115</v>
      </c>
      <c r="C10" s="7" t="s">
        <v>1359</v>
      </c>
      <c r="D10" s="7" t="s">
        <v>15</v>
      </c>
      <c r="E10" s="7"/>
      <c r="F10" t="s">
        <v>16</v>
      </c>
      <c r="G10" t="s">
        <v>580</v>
      </c>
      <c r="H10" t="s">
        <v>1387</v>
      </c>
      <c r="I10" s="53">
        <v>112</v>
      </c>
      <c r="J10" s="53">
        <v>66.5</v>
      </c>
      <c r="K10" s="123">
        <f t="shared" si="0"/>
        <v>300.16000000000003</v>
      </c>
      <c r="L10" s="123">
        <f t="shared" si="0"/>
        <v>178.22</v>
      </c>
      <c r="M10" t="s">
        <v>1394</v>
      </c>
    </row>
    <row r="11" spans="1:15" x14ac:dyDescent="0.25">
      <c r="A11" s="7" t="s">
        <v>1305</v>
      </c>
      <c r="B11" s="7">
        <v>69182</v>
      </c>
      <c r="C11" s="7" t="s">
        <v>1306</v>
      </c>
      <c r="D11" s="7" t="s">
        <v>15</v>
      </c>
      <c r="E11" s="7"/>
      <c r="F11" t="s">
        <v>16</v>
      </c>
      <c r="G11" t="s">
        <v>580</v>
      </c>
      <c r="H11" t="s">
        <v>1377</v>
      </c>
      <c r="I11" s="53">
        <v>70</v>
      </c>
      <c r="J11" s="53"/>
      <c r="K11" s="123">
        <f t="shared" si="0"/>
        <v>187.60000000000002</v>
      </c>
      <c r="L11" s="123">
        <f t="shared" si="0"/>
        <v>0</v>
      </c>
      <c r="M11" t="s">
        <v>1394</v>
      </c>
    </row>
    <row r="12" spans="1:15" x14ac:dyDescent="0.25">
      <c r="A12" s="7" t="s">
        <v>1321</v>
      </c>
      <c r="B12" s="7">
        <v>69268</v>
      </c>
      <c r="C12" s="7" t="s">
        <v>1322</v>
      </c>
      <c r="D12" s="7" t="s">
        <v>15</v>
      </c>
      <c r="E12" s="7"/>
      <c r="F12" t="s">
        <v>16</v>
      </c>
      <c r="G12" t="s">
        <v>580</v>
      </c>
      <c r="H12" t="s">
        <v>1384</v>
      </c>
      <c r="I12" s="53">
        <v>105</v>
      </c>
      <c r="J12" s="53"/>
      <c r="K12" s="123">
        <f t="shared" si="0"/>
        <v>281.40000000000003</v>
      </c>
      <c r="L12" s="123">
        <f t="shared" si="0"/>
        <v>0</v>
      </c>
      <c r="M12" t="s">
        <v>1394</v>
      </c>
    </row>
    <row r="13" spans="1:15" x14ac:dyDescent="0.25">
      <c r="A13" s="7" t="s">
        <v>1309</v>
      </c>
      <c r="B13" s="7">
        <v>69209</v>
      </c>
      <c r="C13" s="7" t="s">
        <v>1310</v>
      </c>
      <c r="D13" s="7" t="s">
        <v>15</v>
      </c>
      <c r="E13" s="7"/>
      <c r="F13" t="s">
        <v>16</v>
      </c>
      <c r="G13" t="s">
        <v>580</v>
      </c>
      <c r="H13" t="s">
        <v>1384</v>
      </c>
      <c r="I13" s="53">
        <v>60</v>
      </c>
      <c r="J13" s="53">
        <v>40</v>
      </c>
      <c r="K13" s="123">
        <f t="shared" si="0"/>
        <v>160.80000000000001</v>
      </c>
      <c r="L13" s="123">
        <f t="shared" si="0"/>
        <v>107.2</v>
      </c>
      <c r="M13" t="s">
        <v>1394</v>
      </c>
    </row>
    <row r="14" spans="1:15" x14ac:dyDescent="0.25">
      <c r="A14" s="7" t="s">
        <v>1311</v>
      </c>
      <c r="B14" s="7">
        <v>69218</v>
      </c>
      <c r="C14" s="7" t="s">
        <v>1312</v>
      </c>
      <c r="D14" s="7" t="s">
        <v>15</v>
      </c>
      <c r="E14" s="7"/>
      <c r="F14" t="s">
        <v>16</v>
      </c>
      <c r="G14" t="s">
        <v>580</v>
      </c>
      <c r="H14" t="s">
        <v>1655</v>
      </c>
      <c r="I14" s="53">
        <v>75</v>
      </c>
      <c r="J14" s="53"/>
      <c r="K14" s="123">
        <f t="shared" si="0"/>
        <v>201</v>
      </c>
      <c r="L14" s="123">
        <f t="shared" si="0"/>
        <v>0</v>
      </c>
      <c r="M14" t="s">
        <v>1394</v>
      </c>
    </row>
    <row r="15" spans="1:15" x14ac:dyDescent="0.25">
      <c r="A15" s="7" t="s">
        <v>1301</v>
      </c>
      <c r="B15" s="7">
        <v>69162</v>
      </c>
      <c r="C15" s="7" t="s">
        <v>1302</v>
      </c>
      <c r="D15" s="7" t="s">
        <v>15</v>
      </c>
      <c r="E15" s="7"/>
      <c r="F15" t="s">
        <v>16</v>
      </c>
      <c r="G15" t="s">
        <v>580</v>
      </c>
      <c r="H15" t="s">
        <v>1655</v>
      </c>
      <c r="I15" s="53">
        <v>80</v>
      </c>
      <c r="J15" s="53"/>
      <c r="K15" s="123">
        <f t="shared" si="0"/>
        <v>214.4</v>
      </c>
      <c r="L15" s="123">
        <f t="shared" si="0"/>
        <v>0</v>
      </c>
      <c r="M15" t="s">
        <v>1394</v>
      </c>
    </row>
    <row r="16" spans="1:15" x14ac:dyDescent="0.25">
      <c r="A16" s="7" t="s">
        <v>1348</v>
      </c>
      <c r="B16" s="7">
        <v>85720</v>
      </c>
      <c r="C16" s="7" t="s">
        <v>1349</v>
      </c>
      <c r="D16" s="7" t="s">
        <v>15</v>
      </c>
      <c r="E16" s="7"/>
      <c r="F16" t="s">
        <v>16</v>
      </c>
      <c r="G16" s="7" t="s">
        <v>602</v>
      </c>
      <c r="H16" t="s">
        <v>1681</v>
      </c>
      <c r="I16" s="53">
        <v>7</v>
      </c>
      <c r="J16" s="53"/>
      <c r="K16" s="123">
        <f t="shared" si="0"/>
        <v>18.760000000000002</v>
      </c>
      <c r="L16" s="123">
        <f t="shared" si="0"/>
        <v>0</v>
      </c>
      <c r="M16" t="s">
        <v>1394</v>
      </c>
    </row>
    <row r="17" spans="1:14" x14ac:dyDescent="0.25">
      <c r="A17" s="7" t="s">
        <v>1334</v>
      </c>
      <c r="B17" s="7">
        <v>73112</v>
      </c>
      <c r="C17" s="7" t="s">
        <v>1335</v>
      </c>
      <c r="D17" s="7" t="s">
        <v>15</v>
      </c>
      <c r="E17" s="7"/>
      <c r="F17" t="s">
        <v>16</v>
      </c>
      <c r="G17" t="s">
        <v>580</v>
      </c>
      <c r="H17" t="s">
        <v>1655</v>
      </c>
      <c r="I17" s="53">
        <v>75</v>
      </c>
      <c r="J17" s="53">
        <v>40</v>
      </c>
      <c r="K17" s="123">
        <f t="shared" si="0"/>
        <v>201</v>
      </c>
      <c r="L17" s="123">
        <f t="shared" si="0"/>
        <v>107.2</v>
      </c>
      <c r="M17" t="s">
        <v>1394</v>
      </c>
    </row>
    <row r="18" spans="1:14" x14ac:dyDescent="0.25">
      <c r="A18" s="7" t="s">
        <v>1315</v>
      </c>
      <c r="B18" s="7">
        <v>69233</v>
      </c>
      <c r="C18" s="7" t="s">
        <v>1316</v>
      </c>
      <c r="D18" s="7" t="s">
        <v>15</v>
      </c>
      <c r="E18" s="7"/>
      <c r="F18" t="s">
        <v>16</v>
      </c>
      <c r="G18" t="s">
        <v>580</v>
      </c>
      <c r="H18" t="s">
        <v>1655</v>
      </c>
      <c r="I18" s="53">
        <v>95</v>
      </c>
      <c r="J18" s="53"/>
      <c r="K18" s="123">
        <f t="shared" si="0"/>
        <v>254.60000000000002</v>
      </c>
      <c r="L18" s="123">
        <f t="shared" si="0"/>
        <v>0</v>
      </c>
      <c r="M18" t="s">
        <v>1394</v>
      </c>
    </row>
    <row r="19" spans="1:14" x14ac:dyDescent="0.25">
      <c r="A19" s="7" t="s">
        <v>1350</v>
      </c>
      <c r="B19" s="7">
        <v>85722</v>
      </c>
      <c r="C19" s="7" t="s">
        <v>1351</v>
      </c>
      <c r="D19" s="7" t="s">
        <v>15</v>
      </c>
      <c r="E19" s="7"/>
      <c r="F19" t="s">
        <v>16</v>
      </c>
      <c r="G19" t="s">
        <v>602</v>
      </c>
      <c r="H19" t="s">
        <v>1681</v>
      </c>
      <c r="I19" s="53">
        <v>70</v>
      </c>
      <c r="J19" s="53"/>
      <c r="K19" s="123">
        <f t="shared" si="0"/>
        <v>187.60000000000002</v>
      </c>
      <c r="L19" s="123">
        <f t="shared" si="0"/>
        <v>0</v>
      </c>
      <c r="M19" t="s">
        <v>1394</v>
      </c>
    </row>
    <row r="20" spans="1:14" x14ac:dyDescent="0.25">
      <c r="A20" s="7" t="s">
        <v>1303</v>
      </c>
      <c r="B20" s="7">
        <v>69175</v>
      </c>
      <c r="C20" s="7" t="s">
        <v>1304</v>
      </c>
      <c r="D20" s="7" t="s">
        <v>15</v>
      </c>
      <c r="E20" s="7"/>
      <c r="F20" t="s">
        <v>16</v>
      </c>
      <c r="G20" t="s">
        <v>580</v>
      </c>
      <c r="H20" t="s">
        <v>1655</v>
      </c>
      <c r="I20" s="53">
        <v>60</v>
      </c>
      <c r="J20" s="53"/>
      <c r="K20" s="123">
        <f t="shared" si="0"/>
        <v>160.80000000000001</v>
      </c>
      <c r="L20" s="123">
        <f t="shared" si="0"/>
        <v>0</v>
      </c>
      <c r="M20" t="s">
        <v>1394</v>
      </c>
    </row>
    <row r="21" spans="1:14" x14ac:dyDescent="0.25">
      <c r="A21" s="7" t="s">
        <v>1307</v>
      </c>
      <c r="B21" s="7">
        <v>69187</v>
      </c>
      <c r="C21" s="7" t="s">
        <v>1308</v>
      </c>
      <c r="D21" s="7" t="s">
        <v>15</v>
      </c>
      <c r="E21" s="7"/>
      <c r="F21" t="s">
        <v>600</v>
      </c>
      <c r="G21" s="7" t="s">
        <v>580</v>
      </c>
      <c r="H21" t="s">
        <v>1682</v>
      </c>
      <c r="I21" s="53">
        <v>150</v>
      </c>
      <c r="J21" s="53"/>
      <c r="K21" s="123">
        <f t="shared" si="0"/>
        <v>402</v>
      </c>
      <c r="L21" s="123">
        <f t="shared" si="0"/>
        <v>0</v>
      </c>
      <c r="M21" t="s">
        <v>1394</v>
      </c>
    </row>
    <row r="22" spans="1:14" x14ac:dyDescent="0.25">
      <c r="A22" s="7" t="s">
        <v>1307</v>
      </c>
      <c r="B22" s="7">
        <v>69187</v>
      </c>
      <c r="C22" s="7" t="s">
        <v>1308</v>
      </c>
      <c r="D22" s="7" t="s">
        <v>15</v>
      </c>
      <c r="E22" s="7"/>
      <c r="F22" t="s">
        <v>600</v>
      </c>
      <c r="G22" s="7" t="s">
        <v>602</v>
      </c>
      <c r="H22" t="s">
        <v>1681</v>
      </c>
      <c r="I22" s="53">
        <v>22</v>
      </c>
      <c r="J22" s="53"/>
      <c r="K22" s="123">
        <f t="shared" si="0"/>
        <v>58.96</v>
      </c>
      <c r="L22" s="123">
        <f t="shared" si="0"/>
        <v>0</v>
      </c>
      <c r="M22" t="s">
        <v>1394</v>
      </c>
    </row>
    <row r="23" spans="1:14" x14ac:dyDescent="0.25">
      <c r="A23" s="7" t="s">
        <v>1362</v>
      </c>
      <c r="B23" s="7">
        <v>457580</v>
      </c>
      <c r="C23" s="7" t="s">
        <v>1363</v>
      </c>
      <c r="D23" s="7" t="s">
        <v>15</v>
      </c>
      <c r="E23" s="7"/>
      <c r="F23" t="s">
        <v>16</v>
      </c>
      <c r="G23" t="s">
        <v>580</v>
      </c>
      <c r="H23" t="s">
        <v>1680</v>
      </c>
      <c r="I23" s="53">
        <v>94.5</v>
      </c>
      <c r="J23" s="53">
        <v>63</v>
      </c>
      <c r="K23" s="123">
        <f t="shared" si="0"/>
        <v>253.26000000000002</v>
      </c>
      <c r="L23" s="123">
        <f t="shared" si="0"/>
        <v>168.84</v>
      </c>
      <c r="M23" t="s">
        <v>1394</v>
      </c>
    </row>
    <row r="24" spans="1:14" x14ac:dyDescent="0.25">
      <c r="A24" t="s">
        <v>1392</v>
      </c>
      <c r="B24">
        <v>623836</v>
      </c>
      <c r="C24" s="7" t="s">
        <v>1393</v>
      </c>
      <c r="D24" s="7" t="s">
        <v>15</v>
      </c>
      <c r="E24" s="7"/>
      <c r="F24" t="s">
        <v>16</v>
      </c>
      <c r="G24" t="s">
        <v>580</v>
      </c>
      <c r="H24" t="s">
        <v>1655</v>
      </c>
      <c r="I24" s="53">
        <v>65</v>
      </c>
      <c r="J24" s="53"/>
      <c r="K24" s="123">
        <f t="shared" si="0"/>
        <v>174.20000000000002</v>
      </c>
      <c r="L24" s="123">
        <f t="shared" si="0"/>
        <v>0</v>
      </c>
      <c r="M24" t="s">
        <v>1394</v>
      </c>
      <c r="N24" s="20"/>
    </row>
    <row r="25" spans="1:14" x14ac:dyDescent="0.25">
      <c r="A25" s="7" t="s">
        <v>1324</v>
      </c>
      <c r="B25" s="7">
        <v>69396</v>
      </c>
      <c r="C25" s="7" t="s">
        <v>1325</v>
      </c>
      <c r="D25" s="7" t="s">
        <v>15</v>
      </c>
      <c r="E25" s="7"/>
      <c r="F25" t="s">
        <v>16</v>
      </c>
      <c r="G25" t="s">
        <v>580</v>
      </c>
      <c r="H25" t="s">
        <v>1683</v>
      </c>
      <c r="I25" s="53">
        <v>49.5</v>
      </c>
      <c r="J25" s="53"/>
      <c r="K25" s="123">
        <f t="shared" si="0"/>
        <v>132.66</v>
      </c>
      <c r="L25" s="123">
        <f t="shared" si="0"/>
        <v>0</v>
      </c>
      <c r="M25" t="s">
        <v>1394</v>
      </c>
    </row>
    <row r="26" spans="1:14" x14ac:dyDescent="0.25">
      <c r="A26" s="7" t="s">
        <v>1360</v>
      </c>
      <c r="B26" s="7">
        <v>442118</v>
      </c>
      <c r="C26" s="7" t="s">
        <v>1361</v>
      </c>
      <c r="D26" s="7" t="s">
        <v>15</v>
      </c>
      <c r="E26" s="7"/>
      <c r="H26" t="s">
        <v>1685</v>
      </c>
      <c r="I26" s="53"/>
      <c r="J26" s="53"/>
      <c r="K26" s="123">
        <f t="shared" si="0"/>
        <v>0</v>
      </c>
      <c r="L26" s="123">
        <f t="shared" si="0"/>
        <v>0</v>
      </c>
      <c r="M26" t="s">
        <v>1394</v>
      </c>
    </row>
    <row r="27" spans="1:14" x14ac:dyDescent="0.25">
      <c r="A27" s="7" t="s">
        <v>1338</v>
      </c>
      <c r="B27" s="7">
        <v>74503</v>
      </c>
      <c r="C27" s="7" t="s">
        <v>1339</v>
      </c>
      <c r="D27" s="7" t="s">
        <v>15</v>
      </c>
      <c r="E27" s="7"/>
      <c r="F27" t="s">
        <v>16</v>
      </c>
      <c r="G27" t="s">
        <v>580</v>
      </c>
      <c r="H27" t="s">
        <v>1386</v>
      </c>
      <c r="I27" s="53">
        <v>400</v>
      </c>
      <c r="J27" s="53"/>
      <c r="K27" s="123">
        <f t="shared" si="0"/>
        <v>1072</v>
      </c>
      <c r="L27" s="123">
        <f t="shared" si="0"/>
        <v>0</v>
      </c>
      <c r="M27" t="s">
        <v>1394</v>
      </c>
    </row>
    <row r="28" spans="1:14" x14ac:dyDescent="0.25">
      <c r="A28" s="7" t="s">
        <v>1338</v>
      </c>
      <c r="B28" s="7">
        <v>74503</v>
      </c>
      <c r="C28" s="7" t="s">
        <v>1684</v>
      </c>
      <c r="D28" s="7" t="s">
        <v>15</v>
      </c>
      <c r="E28" s="7"/>
      <c r="F28" t="s">
        <v>16</v>
      </c>
      <c r="G28" t="s">
        <v>580</v>
      </c>
      <c r="H28" t="s">
        <v>1386</v>
      </c>
      <c r="I28" s="53">
        <v>22</v>
      </c>
      <c r="J28" s="53"/>
      <c r="K28" s="123">
        <f t="shared" si="0"/>
        <v>58.96</v>
      </c>
      <c r="L28" s="123">
        <f t="shared" si="0"/>
        <v>0</v>
      </c>
      <c r="M28" t="s">
        <v>1394</v>
      </c>
    </row>
    <row r="29" spans="1:14" x14ac:dyDescent="0.25">
      <c r="A29" s="7" t="s">
        <v>1352</v>
      </c>
      <c r="B29" s="7">
        <v>85726</v>
      </c>
      <c r="C29" s="7" t="s">
        <v>1353</v>
      </c>
      <c r="D29" s="7" t="s">
        <v>15</v>
      </c>
      <c r="E29" s="7"/>
      <c r="F29" t="s">
        <v>16</v>
      </c>
      <c r="G29" t="s">
        <v>580</v>
      </c>
      <c r="H29" t="s">
        <v>1683</v>
      </c>
      <c r="I29" s="53">
        <v>53.5</v>
      </c>
      <c r="J29" s="53"/>
      <c r="K29" s="123">
        <f t="shared" si="0"/>
        <v>143.38</v>
      </c>
      <c r="L29" s="123">
        <f t="shared" si="0"/>
        <v>0</v>
      </c>
      <c r="M29" t="s">
        <v>1394</v>
      </c>
    </row>
    <row r="30" spans="1:14" x14ac:dyDescent="0.25">
      <c r="A30" s="7" t="s">
        <v>1332</v>
      </c>
      <c r="B30" s="7">
        <v>71751</v>
      </c>
      <c r="C30" s="7" t="s">
        <v>1333</v>
      </c>
      <c r="D30" s="7" t="s">
        <v>15</v>
      </c>
      <c r="E30" s="7"/>
      <c r="F30" t="s">
        <v>16</v>
      </c>
      <c r="G30" t="s">
        <v>580</v>
      </c>
      <c r="H30" t="s">
        <v>1683</v>
      </c>
      <c r="I30" s="53">
        <v>56.47</v>
      </c>
      <c r="J30" s="53"/>
      <c r="K30" s="123">
        <f t="shared" si="0"/>
        <v>151.33960000000002</v>
      </c>
      <c r="L30" s="123">
        <f t="shared" si="0"/>
        <v>0</v>
      </c>
      <c r="M30" t="s">
        <v>1394</v>
      </c>
    </row>
    <row r="31" spans="1:14" x14ac:dyDescent="0.25">
      <c r="A31" s="7" t="s">
        <v>1317</v>
      </c>
      <c r="B31" s="7">
        <v>69240</v>
      </c>
      <c r="C31" s="7" t="s">
        <v>1318</v>
      </c>
      <c r="D31" s="7" t="s">
        <v>15</v>
      </c>
      <c r="E31" s="7"/>
      <c r="F31" t="s">
        <v>16</v>
      </c>
      <c r="G31" t="s">
        <v>580</v>
      </c>
      <c r="H31" t="s">
        <v>1655</v>
      </c>
      <c r="I31" s="53">
        <v>65</v>
      </c>
      <c r="J31" s="53">
        <v>40</v>
      </c>
      <c r="K31" s="123">
        <f t="shared" si="0"/>
        <v>174.20000000000002</v>
      </c>
      <c r="L31" s="123">
        <f t="shared" si="0"/>
        <v>107.2</v>
      </c>
      <c r="M31" t="s">
        <v>1394</v>
      </c>
    </row>
    <row r="32" spans="1:14" x14ac:dyDescent="0.25">
      <c r="A32" s="7" t="s">
        <v>1342</v>
      </c>
      <c r="B32" s="7">
        <v>74511</v>
      </c>
      <c r="C32" s="7" t="s">
        <v>1343</v>
      </c>
      <c r="D32" s="7" t="s">
        <v>15</v>
      </c>
      <c r="E32" s="7"/>
      <c r="F32" t="s">
        <v>16</v>
      </c>
      <c r="G32" t="s">
        <v>580</v>
      </c>
      <c r="H32" t="s">
        <v>1655</v>
      </c>
      <c r="I32" s="53">
        <v>600</v>
      </c>
      <c r="J32" s="53"/>
      <c r="K32" s="123">
        <f t="shared" si="0"/>
        <v>1608</v>
      </c>
      <c r="L32" s="123">
        <f t="shared" si="0"/>
        <v>0</v>
      </c>
      <c r="M32" t="s">
        <v>1394</v>
      </c>
    </row>
    <row r="33" spans="1:16" x14ac:dyDescent="0.25">
      <c r="A33" s="7" t="s">
        <v>1364</v>
      </c>
      <c r="B33" s="7">
        <v>458342</v>
      </c>
      <c r="C33" s="7" t="s">
        <v>1365</v>
      </c>
      <c r="D33" s="7" t="s">
        <v>15</v>
      </c>
      <c r="E33" s="7"/>
      <c r="F33" t="s">
        <v>16</v>
      </c>
      <c r="G33" t="s">
        <v>580</v>
      </c>
      <c r="H33" s="7" t="s">
        <v>1383</v>
      </c>
      <c r="I33" s="53">
        <v>30</v>
      </c>
      <c r="J33" s="53"/>
      <c r="K33" s="123">
        <f t="shared" si="0"/>
        <v>80.400000000000006</v>
      </c>
      <c r="L33" s="123">
        <f t="shared" si="0"/>
        <v>0</v>
      </c>
      <c r="M33" t="s">
        <v>1394</v>
      </c>
    </row>
    <row r="34" spans="1:16" x14ac:dyDescent="0.25">
      <c r="A34" s="7" t="s">
        <v>1366</v>
      </c>
      <c r="B34" s="7">
        <v>458343</v>
      </c>
      <c r="C34" s="7" t="s">
        <v>1367</v>
      </c>
      <c r="D34" s="7" t="s">
        <v>15</v>
      </c>
      <c r="E34" s="7"/>
      <c r="F34" t="s">
        <v>16</v>
      </c>
      <c r="G34" t="s">
        <v>580</v>
      </c>
      <c r="H34" s="7" t="s">
        <v>1383</v>
      </c>
      <c r="I34" s="53">
        <v>30</v>
      </c>
      <c r="J34" s="53"/>
      <c r="K34" s="123">
        <f t="shared" si="0"/>
        <v>80.400000000000006</v>
      </c>
      <c r="L34" s="123">
        <f t="shared" si="0"/>
        <v>0</v>
      </c>
      <c r="M34" t="s">
        <v>1394</v>
      </c>
    </row>
    <row r="35" spans="1:16" x14ac:dyDescent="0.25">
      <c r="A35" s="7" t="s">
        <v>1344</v>
      </c>
      <c r="B35" s="7">
        <v>74517</v>
      </c>
      <c r="C35" s="7" t="s">
        <v>1345</v>
      </c>
      <c r="D35" s="7" t="s">
        <v>15</v>
      </c>
      <c r="E35" s="7"/>
      <c r="F35" t="s">
        <v>16</v>
      </c>
      <c r="G35" t="s">
        <v>580</v>
      </c>
      <c r="H35" t="s">
        <v>1655</v>
      </c>
      <c r="I35" s="53">
        <v>65</v>
      </c>
      <c r="J35" s="53"/>
      <c r="K35" s="123">
        <f t="shared" si="0"/>
        <v>174.20000000000002</v>
      </c>
      <c r="L35" s="123">
        <f t="shared" si="0"/>
        <v>0</v>
      </c>
      <c r="M35" t="s">
        <v>1394</v>
      </c>
    </row>
    <row r="36" spans="1:16" x14ac:dyDescent="0.25">
      <c r="A36" s="7" t="s">
        <v>1336</v>
      </c>
      <c r="B36" s="7">
        <v>73125</v>
      </c>
      <c r="C36" s="7" t="s">
        <v>1337</v>
      </c>
      <c r="D36" s="7" t="s">
        <v>15</v>
      </c>
      <c r="E36" s="7"/>
      <c r="F36" t="s">
        <v>16</v>
      </c>
      <c r="G36" t="s">
        <v>580</v>
      </c>
      <c r="H36" t="s">
        <v>1655</v>
      </c>
      <c r="I36" s="53">
        <v>200</v>
      </c>
      <c r="J36" s="53"/>
      <c r="K36" s="123">
        <f t="shared" si="0"/>
        <v>536</v>
      </c>
      <c r="L36" s="123">
        <f t="shared" si="0"/>
        <v>0</v>
      </c>
      <c r="M36" t="s">
        <v>1394</v>
      </c>
    </row>
    <row r="37" spans="1:16" x14ac:dyDescent="0.25">
      <c r="A37" s="7" t="s">
        <v>1356</v>
      </c>
      <c r="B37" s="7">
        <v>407977</v>
      </c>
      <c r="C37" s="7" t="s">
        <v>1357</v>
      </c>
      <c r="D37" s="7" t="s">
        <v>15</v>
      </c>
      <c r="E37" s="7"/>
      <c r="F37" t="s">
        <v>16</v>
      </c>
      <c r="G37" t="s">
        <v>580</v>
      </c>
      <c r="H37" t="s">
        <v>1377</v>
      </c>
      <c r="I37" s="53">
        <v>1530</v>
      </c>
      <c r="J37" s="53"/>
      <c r="K37" s="123">
        <f t="shared" si="0"/>
        <v>4100.4000000000005</v>
      </c>
      <c r="L37" s="123">
        <f t="shared" si="0"/>
        <v>0</v>
      </c>
      <c r="M37" t="s">
        <v>1394</v>
      </c>
    </row>
    <row r="38" spans="1:16" x14ac:dyDescent="0.25">
      <c r="A38" s="7" t="s">
        <v>1328</v>
      </c>
      <c r="B38" s="7">
        <v>69549</v>
      </c>
      <c r="C38" s="7" t="s">
        <v>1329</v>
      </c>
      <c r="D38" s="7" t="s">
        <v>15</v>
      </c>
      <c r="E38" s="7"/>
      <c r="F38" t="s">
        <v>16</v>
      </c>
      <c r="G38" t="s">
        <v>580</v>
      </c>
      <c r="H38" t="s">
        <v>339</v>
      </c>
      <c r="I38" s="53"/>
      <c r="J38" s="53"/>
      <c r="K38" s="123">
        <f t="shared" si="0"/>
        <v>0</v>
      </c>
      <c r="L38" s="123">
        <f t="shared" si="0"/>
        <v>0</v>
      </c>
      <c r="M38" t="s">
        <v>1394</v>
      </c>
    </row>
    <row r="39" spans="1:16" x14ac:dyDescent="0.25">
      <c r="A39" s="7" t="s">
        <v>1330</v>
      </c>
      <c r="B39" s="7">
        <v>69581</v>
      </c>
      <c r="C39" s="7" t="s">
        <v>1331</v>
      </c>
      <c r="D39" s="7" t="s">
        <v>15</v>
      </c>
      <c r="E39" s="7"/>
      <c r="F39" t="s">
        <v>16</v>
      </c>
      <c r="G39" t="s">
        <v>580</v>
      </c>
      <c r="H39" t="s">
        <v>339</v>
      </c>
      <c r="I39" s="53">
        <v>1</v>
      </c>
      <c r="J39" s="53"/>
      <c r="K39" s="123">
        <f t="shared" si="0"/>
        <v>2.68</v>
      </c>
      <c r="L39" s="123">
        <f t="shared" si="0"/>
        <v>0</v>
      </c>
      <c r="M39" t="s">
        <v>1394</v>
      </c>
    </row>
    <row r="40" spans="1:16" x14ac:dyDescent="0.25">
      <c r="A40" s="7" t="s">
        <v>1354</v>
      </c>
      <c r="B40" s="7">
        <v>90204</v>
      </c>
      <c r="C40" s="7" t="s">
        <v>1355</v>
      </c>
      <c r="D40" s="7" t="s">
        <v>15</v>
      </c>
      <c r="E40" s="7"/>
      <c r="F40" t="s">
        <v>16</v>
      </c>
      <c r="G40" t="s">
        <v>580</v>
      </c>
      <c r="H40" t="s">
        <v>1683</v>
      </c>
      <c r="I40" s="53">
        <v>95</v>
      </c>
      <c r="J40" s="53"/>
      <c r="K40" s="123">
        <f t="shared" si="0"/>
        <v>254.60000000000002</v>
      </c>
      <c r="L40" s="123">
        <f t="shared" si="0"/>
        <v>0</v>
      </c>
      <c r="M40" t="s">
        <v>1394</v>
      </c>
    </row>
    <row r="41" spans="1:16" x14ac:dyDescent="0.25">
      <c r="A41" s="7" t="s">
        <v>1346</v>
      </c>
      <c r="B41" s="7">
        <v>85718</v>
      </c>
      <c r="C41" s="7" t="s">
        <v>1347</v>
      </c>
      <c r="D41" s="7" t="s">
        <v>15</v>
      </c>
      <c r="E41" s="7"/>
      <c r="F41" t="s">
        <v>16</v>
      </c>
      <c r="G41" t="s">
        <v>602</v>
      </c>
      <c r="H41" t="s">
        <v>1681</v>
      </c>
      <c r="I41" s="53">
        <v>24</v>
      </c>
      <c r="J41" s="53"/>
      <c r="K41" s="123">
        <f t="shared" si="0"/>
        <v>64.320000000000007</v>
      </c>
      <c r="L41" s="123">
        <f t="shared" si="0"/>
        <v>0</v>
      </c>
      <c r="M41" t="s">
        <v>1394</v>
      </c>
    </row>
    <row r="42" spans="1:16" x14ac:dyDescent="0.25">
      <c r="A42" s="7" t="s">
        <v>1326</v>
      </c>
      <c r="B42" s="7">
        <v>69431</v>
      </c>
      <c r="C42" s="7" t="s">
        <v>1327</v>
      </c>
      <c r="D42" s="7" t="s">
        <v>15</v>
      </c>
      <c r="E42" s="7"/>
      <c r="F42" t="s">
        <v>16</v>
      </c>
      <c r="G42" t="s">
        <v>580</v>
      </c>
      <c r="H42" t="s">
        <v>1683</v>
      </c>
      <c r="I42" s="53">
        <v>35</v>
      </c>
      <c r="J42" s="53"/>
      <c r="K42" s="123">
        <f t="shared" si="0"/>
        <v>93.800000000000011</v>
      </c>
      <c r="L42" s="123">
        <f t="shared" si="0"/>
        <v>0</v>
      </c>
      <c r="M42" t="s">
        <v>1394</v>
      </c>
    </row>
    <row r="43" spans="1:16" x14ac:dyDescent="0.25">
      <c r="A43" s="7" t="s">
        <v>1340</v>
      </c>
      <c r="B43" s="7">
        <v>74509</v>
      </c>
      <c r="C43" s="7" t="s">
        <v>1341</v>
      </c>
      <c r="D43" s="7" t="s">
        <v>15</v>
      </c>
      <c r="E43" s="7"/>
      <c r="F43" t="s">
        <v>16</v>
      </c>
      <c r="G43" t="s">
        <v>580</v>
      </c>
      <c r="H43" t="s">
        <v>1655</v>
      </c>
      <c r="I43" s="53">
        <v>42.5</v>
      </c>
      <c r="J43" s="53"/>
      <c r="K43" s="123">
        <f t="shared" si="0"/>
        <v>113.9</v>
      </c>
      <c r="L43" s="123">
        <f t="shared" si="0"/>
        <v>0</v>
      </c>
      <c r="M43" t="s">
        <v>1394</v>
      </c>
    </row>
    <row r="44" spans="1:16" x14ac:dyDescent="0.25">
      <c r="A44" s="7" t="s">
        <v>1319</v>
      </c>
      <c r="B44" s="7">
        <v>69264</v>
      </c>
      <c r="C44" s="7" t="s">
        <v>1320</v>
      </c>
      <c r="D44" s="7" t="s">
        <v>15</v>
      </c>
      <c r="E44" s="7"/>
      <c r="F44" t="s">
        <v>600</v>
      </c>
      <c r="G44" s="7" t="s">
        <v>580</v>
      </c>
      <c r="H44" s="7" t="s">
        <v>1385</v>
      </c>
      <c r="I44" s="53">
        <v>84</v>
      </c>
      <c r="J44" s="53">
        <v>63</v>
      </c>
      <c r="K44" s="123">
        <f t="shared" si="0"/>
        <v>225.12</v>
      </c>
      <c r="L44" s="123">
        <f t="shared" si="0"/>
        <v>168.84</v>
      </c>
      <c r="M44" t="s">
        <v>1394</v>
      </c>
    </row>
    <row r="45" spans="1:16" x14ac:dyDescent="0.25">
      <c r="A45" s="7" t="s">
        <v>1319</v>
      </c>
      <c r="B45" s="7">
        <v>69264</v>
      </c>
      <c r="C45" s="7" t="s">
        <v>1320</v>
      </c>
      <c r="D45" s="7" t="s">
        <v>15</v>
      </c>
      <c r="E45" s="7"/>
      <c r="F45" t="s">
        <v>600</v>
      </c>
      <c r="G45" t="s">
        <v>602</v>
      </c>
      <c r="H45" s="7" t="s">
        <v>1681</v>
      </c>
      <c r="I45" s="53">
        <v>8.5</v>
      </c>
      <c r="J45" s="53"/>
      <c r="K45" s="123">
        <f t="shared" si="0"/>
        <v>22.78</v>
      </c>
      <c r="L45" s="123">
        <f t="shared" si="0"/>
        <v>0</v>
      </c>
      <c r="M45" t="s">
        <v>1394</v>
      </c>
    </row>
    <row r="46" spans="1:16" x14ac:dyDescent="0.25">
      <c r="A46" s="7" t="s">
        <v>1313</v>
      </c>
      <c r="B46" s="7">
        <v>69231</v>
      </c>
      <c r="C46" s="7" t="s">
        <v>1314</v>
      </c>
      <c r="D46" s="7" t="s">
        <v>15</v>
      </c>
      <c r="E46" s="7"/>
      <c r="F46" t="s">
        <v>16</v>
      </c>
      <c r="G46" t="s">
        <v>580</v>
      </c>
      <c r="H46" s="156" t="s">
        <v>1382</v>
      </c>
      <c r="I46" s="53">
        <v>130</v>
      </c>
      <c r="J46" s="53"/>
      <c r="K46" s="123">
        <f t="shared" si="0"/>
        <v>348.40000000000003</v>
      </c>
      <c r="L46" s="123">
        <f t="shared" si="0"/>
        <v>0</v>
      </c>
      <c r="M46" t="s">
        <v>1394</v>
      </c>
    </row>
    <row r="47" spans="1:16" x14ac:dyDescent="0.25">
      <c r="A47" s="7" t="s">
        <v>505</v>
      </c>
      <c r="B47" s="7">
        <v>69355</v>
      </c>
      <c r="C47" s="7" t="s">
        <v>506</v>
      </c>
      <c r="D47" s="7" t="s">
        <v>15</v>
      </c>
      <c r="E47" s="7"/>
      <c r="F47" s="7"/>
      <c r="G47" s="8"/>
      <c r="H47" t="s">
        <v>1378</v>
      </c>
      <c r="I47" s="53"/>
      <c r="J47" s="23"/>
      <c r="K47" s="123">
        <f t="shared" si="0"/>
        <v>0</v>
      </c>
      <c r="L47" s="123">
        <f t="shared" si="0"/>
        <v>0</v>
      </c>
      <c r="M47" t="s">
        <v>1394</v>
      </c>
      <c r="N47" s="1"/>
      <c r="O47" t="e">
        <f>VLOOKUP(B47,$B$8:$B$46,1,FALSE)</f>
        <v>#N/A</v>
      </c>
      <c r="P47" s="7"/>
    </row>
    <row r="48" spans="1:16" x14ac:dyDescent="0.25">
      <c r="A48" t="s">
        <v>1395</v>
      </c>
      <c r="B48">
        <v>595056</v>
      </c>
      <c r="C48" t="s">
        <v>1357</v>
      </c>
      <c r="D48" t="s">
        <v>15</v>
      </c>
      <c r="H48" t="s">
        <v>1382</v>
      </c>
      <c r="I48" s="53"/>
      <c r="K48" s="123">
        <f t="shared" si="0"/>
        <v>0</v>
      </c>
      <c r="L48" s="123">
        <f t="shared" si="0"/>
        <v>0</v>
      </c>
      <c r="M48" t="s">
        <v>1394</v>
      </c>
      <c r="O48" t="e">
        <f>VLOOKUP(B48,$B$8:$B$46,1,FALSE)</f>
        <v>#N/A</v>
      </c>
    </row>
    <row r="49" spans="1:12" x14ac:dyDescent="0.25">
      <c r="A49" t="s">
        <v>1809</v>
      </c>
      <c r="B49">
        <v>1028621</v>
      </c>
      <c r="C49" t="s">
        <v>1810</v>
      </c>
      <c r="D49" t="s">
        <v>15</v>
      </c>
      <c r="G49" s="156" t="s">
        <v>580</v>
      </c>
      <c r="H49" s="156" t="s">
        <v>1382</v>
      </c>
      <c r="I49" s="53">
        <v>1600</v>
      </c>
      <c r="K49" s="123">
        <f t="shared" ref="K49:L54" si="1">I49*2.68</f>
        <v>4288</v>
      </c>
      <c r="L49" s="123">
        <f t="shared" si="1"/>
        <v>0</v>
      </c>
    </row>
    <row r="50" spans="1:12" x14ac:dyDescent="0.25">
      <c r="A50" t="s">
        <v>1811</v>
      </c>
      <c r="B50">
        <v>1028620</v>
      </c>
      <c r="C50" t="s">
        <v>1812</v>
      </c>
      <c r="D50" t="s">
        <v>15</v>
      </c>
      <c r="G50" s="156" t="s">
        <v>580</v>
      </c>
      <c r="H50" s="156" t="s">
        <v>1382</v>
      </c>
      <c r="I50" s="53">
        <v>1200</v>
      </c>
      <c r="K50" s="123">
        <f t="shared" si="1"/>
        <v>3216</v>
      </c>
      <c r="L50" s="123">
        <f t="shared" si="1"/>
        <v>0</v>
      </c>
    </row>
    <row r="51" spans="1:12" x14ac:dyDescent="0.25">
      <c r="A51" t="s">
        <v>1823</v>
      </c>
      <c r="B51">
        <v>1077148</v>
      </c>
      <c r="C51" t="s">
        <v>1824</v>
      </c>
      <c r="D51" t="s">
        <v>15</v>
      </c>
      <c r="G51" s="156" t="s">
        <v>580</v>
      </c>
      <c r="H51" t="s">
        <v>1845</v>
      </c>
      <c r="I51" s="53">
        <v>70</v>
      </c>
      <c r="K51" s="123">
        <f t="shared" si="1"/>
        <v>187.60000000000002</v>
      </c>
      <c r="L51" s="123">
        <f t="shared" si="1"/>
        <v>0</v>
      </c>
    </row>
    <row r="52" spans="1:12" x14ac:dyDescent="0.25">
      <c r="A52" t="s">
        <v>1825</v>
      </c>
      <c r="B52">
        <v>1077149</v>
      </c>
      <c r="C52" t="s">
        <v>1826</v>
      </c>
      <c r="D52" t="s">
        <v>15</v>
      </c>
      <c r="G52" s="156" t="s">
        <v>580</v>
      </c>
      <c r="H52" t="s">
        <v>1845</v>
      </c>
      <c r="I52" s="53">
        <v>125</v>
      </c>
      <c r="K52" s="123">
        <f t="shared" si="1"/>
        <v>335</v>
      </c>
      <c r="L52" s="123">
        <f t="shared" si="1"/>
        <v>0</v>
      </c>
    </row>
    <row r="53" spans="1:12" x14ac:dyDescent="0.25">
      <c r="A53" t="s">
        <v>1794</v>
      </c>
      <c r="B53">
        <v>812020</v>
      </c>
      <c r="C53" t="s">
        <v>1795</v>
      </c>
      <c r="D53" t="s">
        <v>15</v>
      </c>
      <c r="G53" s="156" t="s">
        <v>580</v>
      </c>
      <c r="H53" t="s">
        <v>1655</v>
      </c>
      <c r="I53" s="53">
        <v>600</v>
      </c>
      <c r="K53" s="123">
        <f t="shared" si="1"/>
        <v>1608</v>
      </c>
      <c r="L53" s="123">
        <f t="shared" si="1"/>
        <v>0</v>
      </c>
    </row>
    <row r="54" spans="1:12" x14ac:dyDescent="0.25">
      <c r="A54" t="s">
        <v>1836</v>
      </c>
      <c r="B54">
        <v>1121932</v>
      </c>
      <c r="C54" t="s">
        <v>1837</v>
      </c>
      <c r="D54" t="s">
        <v>15</v>
      </c>
      <c r="G54" s="156" t="s">
        <v>580</v>
      </c>
      <c r="H54" t="s">
        <v>1655</v>
      </c>
      <c r="I54" s="53">
        <v>850</v>
      </c>
      <c r="K54" s="123">
        <f t="shared" si="1"/>
        <v>2278</v>
      </c>
      <c r="L54" s="123">
        <f t="shared" si="1"/>
        <v>0</v>
      </c>
    </row>
    <row r="55" spans="1:12" x14ac:dyDescent="0.25">
      <c r="K55" s="123"/>
      <c r="L55" s="123"/>
    </row>
    <row r="56" spans="1:12" x14ac:dyDescent="0.25">
      <c r="K56" s="123"/>
      <c r="L56" s="123"/>
    </row>
    <row r="57" spans="1:12" x14ac:dyDescent="0.25">
      <c r="K57" s="123"/>
      <c r="L57" s="123"/>
    </row>
    <row r="58" spans="1:12" x14ac:dyDescent="0.25">
      <c r="K58" s="123"/>
      <c r="L58" s="123"/>
    </row>
    <row r="59" spans="1:12" x14ac:dyDescent="0.25">
      <c r="K59" s="123"/>
      <c r="L59" s="123"/>
    </row>
    <row r="60" spans="1:12" x14ac:dyDescent="0.25">
      <c r="K60" s="123"/>
      <c r="L60" s="123"/>
    </row>
    <row r="61" spans="1:12" x14ac:dyDescent="0.25">
      <c r="K61" s="123"/>
      <c r="L61" s="123"/>
    </row>
    <row r="62" spans="1:12" x14ac:dyDescent="0.25">
      <c r="K62" s="123"/>
      <c r="L62" s="123"/>
    </row>
    <row r="63" spans="1:12" x14ac:dyDescent="0.25">
      <c r="K63" s="123"/>
      <c r="L63" s="123"/>
    </row>
    <row r="64" spans="1:12" x14ac:dyDescent="0.25">
      <c r="K64" s="123"/>
      <c r="L64" s="123"/>
    </row>
    <row r="65" spans="11:12" x14ac:dyDescent="0.25">
      <c r="K65" s="123"/>
      <c r="L65" s="123"/>
    </row>
    <row r="66" spans="11:12" x14ac:dyDescent="0.25">
      <c r="K66" s="123"/>
      <c r="L66" s="123"/>
    </row>
    <row r="67" spans="11:12" x14ac:dyDescent="0.25">
      <c r="K67" s="123"/>
      <c r="L67" s="123"/>
    </row>
    <row r="68" spans="11:12" x14ac:dyDescent="0.25">
      <c r="K68" s="123"/>
      <c r="L68" s="123"/>
    </row>
    <row r="69" spans="11:12" x14ac:dyDescent="0.25">
      <c r="K69" s="123"/>
      <c r="L69" s="123"/>
    </row>
    <row r="70" spans="11:12" x14ac:dyDescent="0.25">
      <c r="K70" s="123"/>
      <c r="L70" s="123"/>
    </row>
    <row r="71" spans="11:12" x14ac:dyDescent="0.25">
      <c r="K71" s="123"/>
      <c r="L71" s="123"/>
    </row>
    <row r="72" spans="11:12" x14ac:dyDescent="0.25">
      <c r="K72" s="123"/>
      <c r="L72" s="123"/>
    </row>
    <row r="73" spans="11:12" x14ac:dyDescent="0.25">
      <c r="K73" s="123"/>
      <c r="L73" s="123"/>
    </row>
    <row r="74" spans="11:12" x14ac:dyDescent="0.25">
      <c r="K74" s="123"/>
      <c r="L74" s="123"/>
    </row>
    <row r="75" spans="11:12" x14ac:dyDescent="0.25">
      <c r="K75" s="123"/>
      <c r="L75" s="123"/>
    </row>
    <row r="76" spans="11:12" x14ac:dyDescent="0.25">
      <c r="K76" s="123"/>
      <c r="L76" s="123"/>
    </row>
    <row r="77" spans="11:12" x14ac:dyDescent="0.25">
      <c r="K77" s="123"/>
      <c r="L77" s="123"/>
    </row>
    <row r="78" spans="11:12" x14ac:dyDescent="0.25">
      <c r="K78" s="123"/>
      <c r="L78" s="123"/>
    </row>
    <row r="79" spans="11:12" x14ac:dyDescent="0.25">
      <c r="K79" s="123"/>
      <c r="L79" s="123"/>
    </row>
    <row r="80" spans="11:12" x14ac:dyDescent="0.25">
      <c r="K80" s="123"/>
      <c r="L80" s="123"/>
    </row>
    <row r="81" spans="11:12" x14ac:dyDescent="0.25">
      <c r="K81" s="123"/>
      <c r="L81" s="123"/>
    </row>
    <row r="82" spans="11:12" x14ac:dyDescent="0.25">
      <c r="K82" s="123"/>
      <c r="L82" s="123"/>
    </row>
    <row r="83" spans="11:12" x14ac:dyDescent="0.25">
      <c r="K83" s="123"/>
      <c r="L83" s="123"/>
    </row>
    <row r="84" spans="11:12" x14ac:dyDescent="0.25">
      <c r="K84" s="123"/>
      <c r="L84" s="123"/>
    </row>
    <row r="85" spans="11:12" x14ac:dyDescent="0.25">
      <c r="K85" s="123"/>
      <c r="L85" s="123"/>
    </row>
    <row r="86" spans="11:12" x14ac:dyDescent="0.25">
      <c r="K86" s="123"/>
      <c r="L86" s="123"/>
    </row>
    <row r="87" spans="11:12" x14ac:dyDescent="0.25">
      <c r="K87" s="123"/>
      <c r="L87" s="123"/>
    </row>
    <row r="88" spans="11:12" x14ac:dyDescent="0.25">
      <c r="K88" s="123"/>
      <c r="L88" s="123"/>
    </row>
    <row r="89" spans="11:12" x14ac:dyDescent="0.25">
      <c r="K89" s="123"/>
      <c r="L89" s="123"/>
    </row>
    <row r="90" spans="11:12" x14ac:dyDescent="0.25">
      <c r="K90" s="123"/>
      <c r="L90" s="123"/>
    </row>
    <row r="91" spans="11:12" x14ac:dyDescent="0.25">
      <c r="K91" s="123"/>
      <c r="L91" s="123"/>
    </row>
    <row r="92" spans="11:12" x14ac:dyDescent="0.25">
      <c r="K92" s="123"/>
      <c r="L92" s="123"/>
    </row>
    <row r="93" spans="11:12" x14ac:dyDescent="0.25">
      <c r="K93" s="123"/>
      <c r="L93" s="123"/>
    </row>
    <row r="94" spans="11:12" x14ac:dyDescent="0.25">
      <c r="K94" s="123"/>
      <c r="L94" s="123"/>
    </row>
    <row r="95" spans="11:12" x14ac:dyDescent="0.25">
      <c r="K95" s="123"/>
      <c r="L95" s="123"/>
    </row>
    <row r="96" spans="11:12" x14ac:dyDescent="0.25">
      <c r="K96" s="123"/>
      <c r="L96" s="123"/>
    </row>
    <row r="97" spans="11:12" x14ac:dyDescent="0.25">
      <c r="K97" s="123"/>
      <c r="L97" s="123"/>
    </row>
    <row r="98" spans="11:12" x14ac:dyDescent="0.25">
      <c r="K98" s="123"/>
      <c r="L98" s="123"/>
    </row>
    <row r="99" spans="11:12" x14ac:dyDescent="0.25">
      <c r="K99" s="123"/>
      <c r="L99" s="123"/>
    </row>
    <row r="100" spans="11:12" x14ac:dyDescent="0.25">
      <c r="K100" s="123"/>
      <c r="L100" s="123"/>
    </row>
    <row r="101" spans="11:12" x14ac:dyDescent="0.25">
      <c r="K101" s="123"/>
      <c r="L101" s="123"/>
    </row>
    <row r="102" spans="11:12" x14ac:dyDescent="0.25">
      <c r="K102" s="123"/>
      <c r="L102" s="123"/>
    </row>
    <row r="103" spans="11:12" x14ac:dyDescent="0.25">
      <c r="K103" s="123"/>
      <c r="L103" s="123"/>
    </row>
    <row r="104" spans="11:12" x14ac:dyDescent="0.25">
      <c r="K104" s="123"/>
      <c r="L104" s="123"/>
    </row>
    <row r="105" spans="11:12" x14ac:dyDescent="0.25">
      <c r="K105" s="123"/>
      <c r="L105" s="123"/>
    </row>
    <row r="106" spans="11:12" x14ac:dyDescent="0.25">
      <c r="K106" s="123"/>
      <c r="L106" s="123"/>
    </row>
    <row r="107" spans="11:12" x14ac:dyDescent="0.25">
      <c r="K107" s="123"/>
      <c r="L107" s="123"/>
    </row>
    <row r="108" spans="11:12" x14ac:dyDescent="0.25">
      <c r="K108" s="123"/>
      <c r="L108" s="123"/>
    </row>
    <row r="109" spans="11:12" x14ac:dyDescent="0.25">
      <c r="K109" s="123"/>
      <c r="L109" s="123"/>
    </row>
    <row r="110" spans="11:12" x14ac:dyDescent="0.25">
      <c r="K110" s="123"/>
      <c r="L110" s="123"/>
    </row>
    <row r="111" spans="11:12" x14ac:dyDescent="0.25">
      <c r="K111" s="123"/>
      <c r="L111" s="123"/>
    </row>
    <row r="112" spans="11:12" x14ac:dyDescent="0.25">
      <c r="K112" s="123"/>
      <c r="L112" s="123"/>
    </row>
    <row r="113" spans="11:12" x14ac:dyDescent="0.25">
      <c r="K113" s="123"/>
      <c r="L113" s="123"/>
    </row>
  </sheetData>
  <sortState ref="A8:L42">
    <sortCondition ref="J8:J42"/>
  </sortState>
  <mergeCells count="2">
    <mergeCell ref="K6:L6"/>
    <mergeCell ref="I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E13" sqref="E13:E14"/>
    </sheetView>
  </sheetViews>
  <sheetFormatPr defaultRowHeight="15" x14ac:dyDescent="0.25"/>
  <cols>
    <col min="1" max="1" width="17" customWidth="1"/>
    <col min="2" max="2" width="14.85546875" customWidth="1"/>
    <col min="3" max="3" width="50.140625" customWidth="1"/>
    <col min="4" max="4" width="12.42578125" customWidth="1"/>
    <col min="5" max="5" width="15.7109375" customWidth="1"/>
    <col min="6" max="6" width="24.7109375" customWidth="1"/>
    <col min="7" max="7" width="33.140625" customWidth="1"/>
    <col min="10" max="10" width="22.42578125" customWidth="1"/>
    <col min="11" max="11" width="20.85546875" customWidth="1"/>
  </cols>
  <sheetData>
    <row r="1" spans="1:11" ht="3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5" t="s">
        <v>7</v>
      </c>
      <c r="G1" s="5" t="s">
        <v>8</v>
      </c>
      <c r="H1" s="5" t="s">
        <v>9</v>
      </c>
      <c r="I1" s="5" t="s">
        <v>575</v>
      </c>
      <c r="J1" s="5" t="s">
        <v>12</v>
      </c>
    </row>
    <row r="3" spans="1:11" x14ac:dyDescent="0.25">
      <c r="A3" t="s">
        <v>1488</v>
      </c>
      <c r="B3">
        <v>69428</v>
      </c>
      <c r="C3" t="s">
        <v>1489</v>
      </c>
      <c r="D3" s="54" t="s">
        <v>15</v>
      </c>
      <c r="H3" t="s">
        <v>1550</v>
      </c>
      <c r="J3" t="s">
        <v>1555</v>
      </c>
      <c r="K3" t="s">
        <v>1554</v>
      </c>
    </row>
    <row r="4" spans="1:11" x14ac:dyDescent="0.25">
      <c r="A4" t="s">
        <v>1490</v>
      </c>
      <c r="B4">
        <v>69282</v>
      </c>
      <c r="C4" t="s">
        <v>1491</v>
      </c>
      <c r="D4" s="54" t="s">
        <v>15</v>
      </c>
      <c r="H4" t="s">
        <v>1551</v>
      </c>
      <c r="J4" t="s">
        <v>1555</v>
      </c>
      <c r="K4" t="s">
        <v>1554</v>
      </c>
    </row>
    <row r="5" spans="1:11" x14ac:dyDescent="0.25">
      <c r="A5" t="s">
        <v>1492</v>
      </c>
      <c r="B5">
        <v>69251</v>
      </c>
      <c r="C5" t="s">
        <v>1493</v>
      </c>
      <c r="D5" s="54" t="s">
        <v>15</v>
      </c>
      <c r="H5" t="s">
        <v>1551</v>
      </c>
      <c r="J5" t="s">
        <v>1555</v>
      </c>
      <c r="K5" t="s">
        <v>1554</v>
      </c>
    </row>
    <row r="6" spans="1:11" x14ac:dyDescent="0.25">
      <c r="A6" t="s">
        <v>1494</v>
      </c>
      <c r="B6">
        <v>69225</v>
      </c>
      <c r="C6" t="s">
        <v>1495</v>
      </c>
      <c r="D6" s="54" t="s">
        <v>15</v>
      </c>
      <c r="H6" t="s">
        <v>1551</v>
      </c>
      <c r="J6" t="s">
        <v>1555</v>
      </c>
      <c r="K6" t="s">
        <v>1554</v>
      </c>
    </row>
    <row r="7" spans="1:11" x14ac:dyDescent="0.25">
      <c r="A7" t="s">
        <v>1496</v>
      </c>
      <c r="B7">
        <v>69243</v>
      </c>
      <c r="C7" t="s">
        <v>1497</v>
      </c>
      <c r="D7" s="54" t="s">
        <v>15</v>
      </c>
      <c r="H7" t="s">
        <v>1551</v>
      </c>
      <c r="J7" t="s">
        <v>1555</v>
      </c>
      <c r="K7" t="s">
        <v>1554</v>
      </c>
    </row>
    <row r="8" spans="1:11" x14ac:dyDescent="0.25">
      <c r="A8" t="s">
        <v>1450</v>
      </c>
      <c r="B8">
        <v>74499</v>
      </c>
      <c r="C8" t="s">
        <v>1451</v>
      </c>
      <c r="D8" s="54" t="s">
        <v>15</v>
      </c>
      <c r="H8" t="s">
        <v>1546</v>
      </c>
      <c r="J8" t="s">
        <v>1556</v>
      </c>
      <c r="K8" t="s">
        <v>1554</v>
      </c>
    </row>
    <row r="9" spans="1:11" x14ac:dyDescent="0.25">
      <c r="A9" t="s">
        <v>1452</v>
      </c>
      <c r="B9">
        <v>74497</v>
      </c>
      <c r="C9" t="s">
        <v>1453</v>
      </c>
      <c r="D9" s="54" t="s">
        <v>15</v>
      </c>
      <c r="H9" t="s">
        <v>1546</v>
      </c>
      <c r="J9" t="s">
        <v>1556</v>
      </c>
      <c r="K9" t="s">
        <v>1554</v>
      </c>
    </row>
    <row r="10" spans="1:11" x14ac:dyDescent="0.25">
      <c r="A10" t="s">
        <v>1454</v>
      </c>
      <c r="B10">
        <v>74495</v>
      </c>
      <c r="C10" t="s">
        <v>1455</v>
      </c>
      <c r="D10" s="54" t="s">
        <v>15</v>
      </c>
      <c r="H10" t="s">
        <v>1546</v>
      </c>
      <c r="J10" t="s">
        <v>1556</v>
      </c>
      <c r="K10" t="s">
        <v>1554</v>
      </c>
    </row>
    <row r="11" spans="1:11" x14ac:dyDescent="0.25">
      <c r="A11" t="s">
        <v>1424</v>
      </c>
      <c r="B11">
        <v>86629</v>
      </c>
      <c r="C11" t="s">
        <v>1425</v>
      </c>
      <c r="D11" s="54" t="s">
        <v>15</v>
      </c>
      <c r="H11" t="s">
        <v>1544</v>
      </c>
      <c r="J11" t="s">
        <v>1557</v>
      </c>
      <c r="K11" t="s">
        <v>1554</v>
      </c>
    </row>
    <row r="12" spans="1:11" x14ac:dyDescent="0.25">
      <c r="A12" t="s">
        <v>1426</v>
      </c>
      <c r="B12">
        <v>86627</v>
      </c>
      <c r="C12" t="s">
        <v>1427</v>
      </c>
      <c r="D12" s="54" t="s">
        <v>15</v>
      </c>
      <c r="H12" t="s">
        <v>1544</v>
      </c>
      <c r="J12" t="s">
        <v>1557</v>
      </c>
      <c r="K12" t="s">
        <v>1554</v>
      </c>
    </row>
    <row r="13" spans="1:11" x14ac:dyDescent="0.25">
      <c r="A13" t="s">
        <v>1428</v>
      </c>
      <c r="B13">
        <v>86625</v>
      </c>
      <c r="C13" t="s">
        <v>1429</v>
      </c>
      <c r="D13" s="54" t="s">
        <v>15</v>
      </c>
      <c r="H13" t="s">
        <v>1544</v>
      </c>
      <c r="J13" t="s">
        <v>1557</v>
      </c>
      <c r="K13" t="s">
        <v>1554</v>
      </c>
    </row>
    <row r="14" spans="1:11" x14ac:dyDescent="0.25">
      <c r="A14" t="s">
        <v>1462</v>
      </c>
      <c r="B14">
        <v>69420</v>
      </c>
      <c r="C14" t="s">
        <v>1463</v>
      </c>
      <c r="D14" s="54" t="s">
        <v>15</v>
      </c>
      <c r="H14" t="s">
        <v>1544</v>
      </c>
      <c r="J14" t="s">
        <v>1557</v>
      </c>
      <c r="K14" t="s">
        <v>1554</v>
      </c>
    </row>
    <row r="15" spans="1:11" x14ac:dyDescent="0.25">
      <c r="A15" t="s">
        <v>1464</v>
      </c>
      <c r="B15">
        <v>69315</v>
      </c>
      <c r="C15" t="s">
        <v>1465</v>
      </c>
      <c r="D15" s="54" t="s">
        <v>15</v>
      </c>
      <c r="H15" t="s">
        <v>1544</v>
      </c>
      <c r="J15" t="s">
        <v>1557</v>
      </c>
      <c r="K15" t="s">
        <v>1554</v>
      </c>
    </row>
    <row r="16" spans="1:11" x14ac:dyDescent="0.25">
      <c r="A16" t="s">
        <v>1466</v>
      </c>
      <c r="B16">
        <v>69346</v>
      </c>
      <c r="C16" t="s">
        <v>1467</v>
      </c>
      <c r="D16" s="54" t="s">
        <v>15</v>
      </c>
      <c r="H16" t="s">
        <v>1544</v>
      </c>
      <c r="J16" t="s">
        <v>1557</v>
      </c>
      <c r="K16" t="s">
        <v>1554</v>
      </c>
    </row>
    <row r="17" spans="1:11" x14ac:dyDescent="0.25">
      <c r="A17" s="55" t="s">
        <v>1468</v>
      </c>
      <c r="B17">
        <v>69450</v>
      </c>
      <c r="C17" t="s">
        <v>1469</v>
      </c>
      <c r="D17" s="54" t="s">
        <v>15</v>
      </c>
      <c r="H17" t="s">
        <v>1548</v>
      </c>
      <c r="J17" t="s">
        <v>1557</v>
      </c>
      <c r="K17" t="s">
        <v>1554</v>
      </c>
    </row>
    <row r="18" spans="1:11" x14ac:dyDescent="0.25">
      <c r="A18" s="55" t="s">
        <v>1470</v>
      </c>
      <c r="B18">
        <v>69372</v>
      </c>
      <c r="C18" t="s">
        <v>1471</v>
      </c>
      <c r="D18" s="54" t="s">
        <v>15</v>
      </c>
      <c r="H18" t="s">
        <v>1548</v>
      </c>
      <c r="J18" t="s">
        <v>1557</v>
      </c>
      <c r="K18" t="s">
        <v>1554</v>
      </c>
    </row>
    <row r="19" spans="1:11" x14ac:dyDescent="0.25">
      <c r="A19" s="55" t="s">
        <v>1472</v>
      </c>
      <c r="B19">
        <v>69377</v>
      </c>
      <c r="C19" t="s">
        <v>1473</v>
      </c>
      <c r="D19" s="54" t="s">
        <v>15</v>
      </c>
      <c r="H19" t="s">
        <v>1548</v>
      </c>
      <c r="J19" t="s">
        <v>1557</v>
      </c>
      <c r="K19" t="s">
        <v>1554</v>
      </c>
    </row>
    <row r="20" spans="1:11" x14ac:dyDescent="0.25">
      <c r="A20" s="55" t="s">
        <v>1474</v>
      </c>
      <c r="B20">
        <v>69322</v>
      </c>
      <c r="C20" t="s">
        <v>1475</v>
      </c>
      <c r="D20" s="54" t="s">
        <v>15</v>
      </c>
      <c r="H20" t="s">
        <v>1548</v>
      </c>
      <c r="J20" t="s">
        <v>1557</v>
      </c>
      <c r="K20" t="s">
        <v>1554</v>
      </c>
    </row>
    <row r="21" spans="1:11" x14ac:dyDescent="0.25">
      <c r="A21" s="55" t="s">
        <v>1476</v>
      </c>
      <c r="B21">
        <v>69365</v>
      </c>
      <c r="C21" t="s">
        <v>1477</v>
      </c>
      <c r="D21" s="54" t="s">
        <v>15</v>
      </c>
      <c r="H21" t="s">
        <v>1548</v>
      </c>
      <c r="J21" t="s">
        <v>1557</v>
      </c>
      <c r="K21" t="s">
        <v>1554</v>
      </c>
    </row>
    <row r="22" spans="1:11" x14ac:dyDescent="0.25">
      <c r="A22" s="55" t="s">
        <v>1478</v>
      </c>
      <c r="B22">
        <v>69303</v>
      </c>
      <c r="C22" t="s">
        <v>1479</v>
      </c>
      <c r="D22" s="54" t="s">
        <v>15</v>
      </c>
      <c r="H22" t="s">
        <v>1548</v>
      </c>
      <c r="J22" t="s">
        <v>1557</v>
      </c>
      <c r="K22" t="s">
        <v>1554</v>
      </c>
    </row>
    <row r="23" spans="1:11" x14ac:dyDescent="0.25">
      <c r="A23" t="s">
        <v>1458</v>
      </c>
      <c r="B23">
        <v>70632</v>
      </c>
      <c r="C23" t="s">
        <v>1459</v>
      </c>
      <c r="D23" s="54" t="s">
        <v>15</v>
      </c>
      <c r="H23" t="s">
        <v>1546</v>
      </c>
      <c r="J23" t="s">
        <v>1558</v>
      </c>
      <c r="K23" t="s">
        <v>1554</v>
      </c>
    </row>
    <row r="24" spans="1:11" x14ac:dyDescent="0.25">
      <c r="A24" t="s">
        <v>1460</v>
      </c>
      <c r="B24">
        <v>70616</v>
      </c>
      <c r="C24" t="s">
        <v>1461</v>
      </c>
      <c r="D24" s="54" t="s">
        <v>15</v>
      </c>
      <c r="H24" t="s">
        <v>1546</v>
      </c>
      <c r="J24" t="s">
        <v>1558</v>
      </c>
      <c r="K24" t="s">
        <v>1554</v>
      </c>
    </row>
    <row r="25" spans="1:11" x14ac:dyDescent="0.25">
      <c r="A25" t="s">
        <v>1502</v>
      </c>
      <c r="B25">
        <v>69168</v>
      </c>
      <c r="C25" t="s">
        <v>1503</v>
      </c>
      <c r="D25" s="54" t="s">
        <v>15</v>
      </c>
      <c r="H25" t="s">
        <v>1546</v>
      </c>
      <c r="J25" t="s">
        <v>1558</v>
      </c>
      <c r="K25" t="s">
        <v>1554</v>
      </c>
    </row>
    <row r="26" spans="1:11" x14ac:dyDescent="0.25">
      <c r="A26" t="s">
        <v>1504</v>
      </c>
      <c r="B26">
        <v>69289</v>
      </c>
      <c r="C26" t="s">
        <v>1505</v>
      </c>
      <c r="D26" s="54" t="s">
        <v>15</v>
      </c>
      <c r="H26" t="s">
        <v>1546</v>
      </c>
      <c r="J26" t="s">
        <v>1558</v>
      </c>
      <c r="K26" t="s">
        <v>1554</v>
      </c>
    </row>
    <row r="27" spans="1:11" x14ac:dyDescent="0.25">
      <c r="A27" t="s">
        <v>1506</v>
      </c>
      <c r="B27">
        <v>69270</v>
      </c>
      <c r="C27" t="s">
        <v>1507</v>
      </c>
      <c r="D27" s="54" t="s">
        <v>15</v>
      </c>
      <c r="H27" t="s">
        <v>1546</v>
      </c>
      <c r="J27" t="s">
        <v>1558</v>
      </c>
      <c r="K27" t="s">
        <v>1554</v>
      </c>
    </row>
    <row r="28" spans="1:11" x14ac:dyDescent="0.25">
      <c r="A28" t="s">
        <v>1508</v>
      </c>
      <c r="B28">
        <v>69155</v>
      </c>
      <c r="C28" t="s">
        <v>1509</v>
      </c>
      <c r="D28" s="54" t="s">
        <v>15</v>
      </c>
      <c r="H28" t="s">
        <v>1546</v>
      </c>
      <c r="J28" t="s">
        <v>1558</v>
      </c>
      <c r="K28" t="s">
        <v>1554</v>
      </c>
    </row>
    <row r="29" spans="1:11" x14ac:dyDescent="0.25">
      <c r="A29" t="s">
        <v>1510</v>
      </c>
      <c r="B29">
        <v>69186</v>
      </c>
      <c r="C29" t="s">
        <v>1511</v>
      </c>
      <c r="D29" s="54" t="s">
        <v>15</v>
      </c>
      <c r="H29" t="s">
        <v>1546</v>
      </c>
      <c r="J29" t="s">
        <v>1558</v>
      </c>
      <c r="K29" t="s">
        <v>1554</v>
      </c>
    </row>
    <row r="30" spans="1:11" x14ac:dyDescent="0.25">
      <c r="A30" t="s">
        <v>1512</v>
      </c>
      <c r="B30">
        <v>69250</v>
      </c>
      <c r="C30" t="s">
        <v>1513</v>
      </c>
      <c r="D30" s="54" t="s">
        <v>15</v>
      </c>
      <c r="H30" t="s">
        <v>1546</v>
      </c>
      <c r="J30" t="s">
        <v>1558</v>
      </c>
      <c r="K30" t="s">
        <v>1554</v>
      </c>
    </row>
    <row r="31" spans="1:11" x14ac:dyDescent="0.25">
      <c r="A31" t="s">
        <v>1524</v>
      </c>
      <c r="B31">
        <v>69150</v>
      </c>
      <c r="C31" t="s">
        <v>1525</v>
      </c>
      <c r="D31" s="54" t="s">
        <v>15</v>
      </c>
      <c r="H31" t="s">
        <v>1553</v>
      </c>
      <c r="J31" t="s">
        <v>1558</v>
      </c>
      <c r="K31" t="s">
        <v>1554</v>
      </c>
    </row>
    <row r="32" spans="1:11" x14ac:dyDescent="0.25">
      <c r="A32" t="s">
        <v>1526</v>
      </c>
      <c r="B32">
        <v>69245</v>
      </c>
      <c r="C32" t="s">
        <v>1527</v>
      </c>
      <c r="D32" s="54" t="s">
        <v>15</v>
      </c>
      <c r="H32" t="s">
        <v>1553</v>
      </c>
      <c r="J32" t="s">
        <v>1558</v>
      </c>
      <c r="K32" t="s">
        <v>1554</v>
      </c>
    </row>
    <row r="33" spans="1:11" x14ac:dyDescent="0.25">
      <c r="A33" t="s">
        <v>1528</v>
      </c>
      <c r="B33">
        <v>69172</v>
      </c>
      <c r="C33" t="s">
        <v>1529</v>
      </c>
      <c r="D33" s="54" t="s">
        <v>15</v>
      </c>
      <c r="H33" t="s">
        <v>1553</v>
      </c>
      <c r="J33" t="s">
        <v>1558</v>
      </c>
      <c r="K33" t="s">
        <v>1554</v>
      </c>
    </row>
    <row r="34" spans="1:11" x14ac:dyDescent="0.25">
      <c r="A34" t="s">
        <v>1530</v>
      </c>
      <c r="B34">
        <v>69272</v>
      </c>
      <c r="C34" t="s">
        <v>1531</v>
      </c>
      <c r="D34" s="54" t="s">
        <v>15</v>
      </c>
      <c r="H34" t="s">
        <v>1553</v>
      </c>
      <c r="J34" t="s">
        <v>1558</v>
      </c>
      <c r="K34" t="s">
        <v>1554</v>
      </c>
    </row>
    <row r="35" spans="1:11" x14ac:dyDescent="0.25">
      <c r="A35" t="s">
        <v>1532</v>
      </c>
      <c r="B35">
        <v>69242</v>
      </c>
      <c r="C35" t="s">
        <v>1533</v>
      </c>
      <c r="D35" s="54" t="s">
        <v>15</v>
      </c>
      <c r="H35" t="s">
        <v>1553</v>
      </c>
      <c r="J35" t="s">
        <v>1558</v>
      </c>
      <c r="K35" t="s">
        <v>1554</v>
      </c>
    </row>
    <row r="36" spans="1:11" x14ac:dyDescent="0.25">
      <c r="A36" t="s">
        <v>1534</v>
      </c>
      <c r="B36">
        <v>69205</v>
      </c>
      <c r="C36" t="s">
        <v>1535</v>
      </c>
      <c r="D36" s="54" t="s">
        <v>15</v>
      </c>
      <c r="H36" t="s">
        <v>1553</v>
      </c>
      <c r="J36" t="s">
        <v>1558</v>
      </c>
      <c r="K36" t="s">
        <v>1554</v>
      </c>
    </row>
    <row r="37" spans="1:11" x14ac:dyDescent="0.25">
      <c r="A37" t="s">
        <v>1536</v>
      </c>
      <c r="B37">
        <v>69215</v>
      </c>
      <c r="C37" t="s">
        <v>1537</v>
      </c>
      <c r="D37" s="54" t="s">
        <v>15</v>
      </c>
      <c r="H37" t="s">
        <v>1553</v>
      </c>
      <c r="J37" t="s">
        <v>1558</v>
      </c>
      <c r="K37" t="s">
        <v>1554</v>
      </c>
    </row>
    <row r="38" spans="1:11" x14ac:dyDescent="0.25">
      <c r="A38" t="s">
        <v>1538</v>
      </c>
      <c r="B38">
        <v>69211</v>
      </c>
      <c r="C38" t="s">
        <v>1539</v>
      </c>
      <c r="D38" s="54" t="s">
        <v>15</v>
      </c>
      <c r="H38" t="s">
        <v>1553</v>
      </c>
      <c r="J38" t="s">
        <v>1558</v>
      </c>
      <c r="K38" t="s">
        <v>1554</v>
      </c>
    </row>
    <row r="39" spans="1:11" x14ac:dyDescent="0.25">
      <c r="A39" t="s">
        <v>1540</v>
      </c>
      <c r="B39">
        <v>69232</v>
      </c>
      <c r="C39" t="s">
        <v>1541</v>
      </c>
      <c r="D39" s="54" t="s">
        <v>15</v>
      </c>
      <c r="H39" t="s">
        <v>1553</v>
      </c>
      <c r="J39" t="s">
        <v>1558</v>
      </c>
      <c r="K39" t="s">
        <v>1554</v>
      </c>
    </row>
    <row r="40" spans="1:11" x14ac:dyDescent="0.25">
      <c r="A40" t="s">
        <v>1542</v>
      </c>
      <c r="B40">
        <v>69252</v>
      </c>
      <c r="C40" t="s">
        <v>1543</v>
      </c>
      <c r="D40" s="54" t="s">
        <v>15</v>
      </c>
      <c r="H40" t="s">
        <v>1553</v>
      </c>
      <c r="J40" t="s">
        <v>1558</v>
      </c>
      <c r="K40" t="s">
        <v>1554</v>
      </c>
    </row>
    <row r="41" spans="1:11" x14ac:dyDescent="0.25">
      <c r="A41" t="s">
        <v>1456</v>
      </c>
      <c r="B41">
        <v>74486</v>
      </c>
      <c r="C41" t="s">
        <v>1457</v>
      </c>
      <c r="D41" s="54" t="s">
        <v>15</v>
      </c>
      <c r="H41" t="s">
        <v>1547</v>
      </c>
      <c r="J41" t="s">
        <v>1559</v>
      </c>
      <c r="K41" t="s">
        <v>1554</v>
      </c>
    </row>
    <row r="42" spans="1:11" x14ac:dyDescent="0.25">
      <c r="A42" t="s">
        <v>1480</v>
      </c>
      <c r="B42">
        <v>69356</v>
      </c>
      <c r="C42" t="s">
        <v>1481</v>
      </c>
      <c r="D42" s="54" t="s">
        <v>15</v>
      </c>
      <c r="H42" t="s">
        <v>1549</v>
      </c>
      <c r="J42" t="s">
        <v>1559</v>
      </c>
      <c r="K42" t="s">
        <v>1554</v>
      </c>
    </row>
    <row r="43" spans="1:11" x14ac:dyDescent="0.25">
      <c r="A43" t="s">
        <v>1482</v>
      </c>
      <c r="B43">
        <v>69390</v>
      </c>
      <c r="C43" t="s">
        <v>1483</v>
      </c>
      <c r="D43" s="54" t="s">
        <v>15</v>
      </c>
      <c r="H43" t="s">
        <v>1549</v>
      </c>
      <c r="J43" t="s">
        <v>1559</v>
      </c>
      <c r="K43" t="s">
        <v>1554</v>
      </c>
    </row>
    <row r="44" spans="1:11" x14ac:dyDescent="0.25">
      <c r="A44" t="s">
        <v>1484</v>
      </c>
      <c r="B44">
        <v>69371</v>
      </c>
      <c r="C44" t="s">
        <v>1485</v>
      </c>
      <c r="D44" s="54" t="s">
        <v>15</v>
      </c>
      <c r="H44" t="s">
        <v>1549</v>
      </c>
      <c r="J44" t="s">
        <v>1559</v>
      </c>
      <c r="K44" t="s">
        <v>1554</v>
      </c>
    </row>
    <row r="45" spans="1:11" x14ac:dyDescent="0.25">
      <c r="A45" t="s">
        <v>1486</v>
      </c>
      <c r="B45">
        <v>69410</v>
      </c>
      <c r="C45" t="s">
        <v>1487</v>
      </c>
      <c r="D45" s="54" t="s">
        <v>15</v>
      </c>
      <c r="H45" t="s">
        <v>1549</v>
      </c>
      <c r="J45" t="s">
        <v>1559</v>
      </c>
      <c r="K45" t="s">
        <v>1554</v>
      </c>
    </row>
    <row r="46" spans="1:11" x14ac:dyDescent="0.25">
      <c r="A46" t="s">
        <v>1498</v>
      </c>
      <c r="B46">
        <v>69183</v>
      </c>
      <c r="C46" t="s">
        <v>1499</v>
      </c>
      <c r="D46" s="54" t="s">
        <v>15</v>
      </c>
      <c r="H46" t="s">
        <v>1552</v>
      </c>
      <c r="J46" t="s">
        <v>1559</v>
      </c>
      <c r="K46" t="s">
        <v>1554</v>
      </c>
    </row>
    <row r="47" spans="1:11" x14ac:dyDescent="0.25">
      <c r="A47" t="s">
        <v>1500</v>
      </c>
      <c r="B47">
        <v>69286</v>
      </c>
      <c r="C47" t="s">
        <v>1501</v>
      </c>
      <c r="D47" s="54" t="s">
        <v>15</v>
      </c>
      <c r="H47" t="s">
        <v>1552</v>
      </c>
      <c r="J47" t="s">
        <v>1559</v>
      </c>
      <c r="K47" t="s">
        <v>1554</v>
      </c>
    </row>
    <row r="48" spans="1:11" x14ac:dyDescent="0.25">
      <c r="A48" t="s">
        <v>1514</v>
      </c>
      <c r="B48">
        <v>69259</v>
      </c>
      <c r="C48" t="s">
        <v>1515</v>
      </c>
      <c r="D48" s="54" t="s">
        <v>15</v>
      </c>
      <c r="H48" t="s">
        <v>1547</v>
      </c>
      <c r="J48" t="s">
        <v>1559</v>
      </c>
      <c r="K48" t="s">
        <v>1554</v>
      </c>
    </row>
    <row r="49" spans="1:11" x14ac:dyDescent="0.25">
      <c r="A49" t="s">
        <v>1516</v>
      </c>
      <c r="B49">
        <v>69189</v>
      </c>
      <c r="C49" t="s">
        <v>1517</v>
      </c>
      <c r="D49" s="54" t="s">
        <v>15</v>
      </c>
      <c r="H49" t="s">
        <v>1547</v>
      </c>
      <c r="J49" t="s">
        <v>1559</v>
      </c>
      <c r="K49" t="s">
        <v>1554</v>
      </c>
    </row>
    <row r="50" spans="1:11" x14ac:dyDescent="0.25">
      <c r="A50" t="s">
        <v>1518</v>
      </c>
      <c r="B50">
        <v>69258</v>
      </c>
      <c r="C50" t="s">
        <v>1519</v>
      </c>
      <c r="D50" s="54" t="s">
        <v>15</v>
      </c>
      <c r="H50" t="s">
        <v>1547</v>
      </c>
      <c r="J50" t="s">
        <v>1559</v>
      </c>
      <c r="K50" t="s">
        <v>1554</v>
      </c>
    </row>
    <row r="51" spans="1:11" x14ac:dyDescent="0.25">
      <c r="A51" t="s">
        <v>1520</v>
      </c>
      <c r="B51">
        <v>69278</v>
      </c>
      <c r="C51" t="s">
        <v>1521</v>
      </c>
      <c r="D51" s="54" t="s">
        <v>15</v>
      </c>
      <c r="H51" t="s">
        <v>1547</v>
      </c>
      <c r="J51" t="s">
        <v>1559</v>
      </c>
      <c r="K51" t="s">
        <v>1554</v>
      </c>
    </row>
    <row r="52" spans="1:11" x14ac:dyDescent="0.25">
      <c r="A52" t="s">
        <v>1522</v>
      </c>
      <c r="B52">
        <v>69230</v>
      </c>
      <c r="C52" t="s">
        <v>1523</v>
      </c>
      <c r="D52" s="54" t="s">
        <v>15</v>
      </c>
      <c r="H52" t="s">
        <v>1547</v>
      </c>
      <c r="J52" t="s">
        <v>1559</v>
      </c>
      <c r="K52" t="s">
        <v>1554</v>
      </c>
    </row>
    <row r="53" spans="1:11" x14ac:dyDescent="0.25">
      <c r="A53" t="s">
        <v>1430</v>
      </c>
      <c r="B53">
        <v>82729</v>
      </c>
      <c r="C53" t="s">
        <v>1431</v>
      </c>
      <c r="D53" s="54" t="s">
        <v>15</v>
      </c>
      <c r="H53" t="s">
        <v>1545</v>
      </c>
      <c r="J53" t="s">
        <v>1560</v>
      </c>
      <c r="K53" t="s">
        <v>1554</v>
      </c>
    </row>
    <row r="54" spans="1:11" x14ac:dyDescent="0.25">
      <c r="A54" t="s">
        <v>1432</v>
      </c>
      <c r="B54">
        <v>82730</v>
      </c>
      <c r="C54" t="s">
        <v>1433</v>
      </c>
      <c r="D54" s="54" t="s">
        <v>15</v>
      </c>
      <c r="H54" t="s">
        <v>1545</v>
      </c>
      <c r="J54" t="s">
        <v>1560</v>
      </c>
      <c r="K54" t="s">
        <v>1554</v>
      </c>
    </row>
    <row r="55" spans="1:11" x14ac:dyDescent="0.25">
      <c r="A55" t="s">
        <v>1434</v>
      </c>
      <c r="B55">
        <v>82727</v>
      </c>
      <c r="C55" t="s">
        <v>1435</v>
      </c>
      <c r="D55" s="54" t="s">
        <v>15</v>
      </c>
      <c r="H55" t="s">
        <v>1545</v>
      </c>
      <c r="J55" t="s">
        <v>1560</v>
      </c>
      <c r="K55" t="s">
        <v>1554</v>
      </c>
    </row>
    <row r="56" spans="1:11" x14ac:dyDescent="0.25">
      <c r="A56" t="s">
        <v>1436</v>
      </c>
      <c r="B56">
        <v>82725</v>
      </c>
      <c r="C56" t="s">
        <v>1437</v>
      </c>
      <c r="D56" s="54" t="s">
        <v>15</v>
      </c>
      <c r="H56" t="s">
        <v>1545</v>
      </c>
      <c r="J56" t="s">
        <v>1560</v>
      </c>
      <c r="K56" t="s">
        <v>1554</v>
      </c>
    </row>
    <row r="57" spans="1:11" x14ac:dyDescent="0.25">
      <c r="A57" t="s">
        <v>1438</v>
      </c>
      <c r="B57">
        <v>82724</v>
      </c>
      <c r="C57" t="s">
        <v>1439</v>
      </c>
      <c r="D57" s="54" t="s">
        <v>15</v>
      </c>
      <c r="H57" t="s">
        <v>1545</v>
      </c>
      <c r="J57" t="s">
        <v>1560</v>
      </c>
      <c r="K57" t="s">
        <v>1554</v>
      </c>
    </row>
    <row r="58" spans="1:11" x14ac:dyDescent="0.25">
      <c r="A58" t="s">
        <v>1440</v>
      </c>
      <c r="B58">
        <v>82722</v>
      </c>
      <c r="C58" t="s">
        <v>1441</v>
      </c>
      <c r="D58" s="54" t="s">
        <v>15</v>
      </c>
      <c r="H58" t="s">
        <v>1545</v>
      </c>
      <c r="J58" t="s">
        <v>1560</v>
      </c>
      <c r="K58" t="s">
        <v>1554</v>
      </c>
    </row>
    <row r="59" spans="1:11" x14ac:dyDescent="0.25">
      <c r="A59" t="s">
        <v>1442</v>
      </c>
      <c r="B59">
        <v>82726</v>
      </c>
      <c r="C59" t="s">
        <v>1443</v>
      </c>
      <c r="D59" s="54" t="s">
        <v>15</v>
      </c>
      <c r="H59" t="s">
        <v>1545</v>
      </c>
      <c r="J59" t="s">
        <v>1560</v>
      </c>
      <c r="K59" t="s">
        <v>1554</v>
      </c>
    </row>
    <row r="60" spans="1:11" x14ac:dyDescent="0.25">
      <c r="A60" t="s">
        <v>1444</v>
      </c>
      <c r="B60">
        <v>82723</v>
      </c>
      <c r="C60" t="s">
        <v>1445</v>
      </c>
      <c r="D60" s="54" t="s">
        <v>15</v>
      </c>
      <c r="H60" t="s">
        <v>1545</v>
      </c>
      <c r="J60" t="s">
        <v>1560</v>
      </c>
      <c r="K60" t="s">
        <v>1554</v>
      </c>
    </row>
    <row r="61" spans="1:11" x14ac:dyDescent="0.25">
      <c r="A61" t="s">
        <v>1446</v>
      </c>
      <c r="B61">
        <v>82728</v>
      </c>
      <c r="C61" t="s">
        <v>1447</v>
      </c>
      <c r="D61" s="54" t="s">
        <v>15</v>
      </c>
      <c r="H61" t="s">
        <v>1545</v>
      </c>
      <c r="J61" t="s">
        <v>1560</v>
      </c>
      <c r="K61" t="s">
        <v>1554</v>
      </c>
    </row>
    <row r="62" spans="1:11" x14ac:dyDescent="0.25">
      <c r="A62" t="s">
        <v>1448</v>
      </c>
      <c r="B62">
        <v>82721</v>
      </c>
      <c r="C62" t="s">
        <v>1449</v>
      </c>
      <c r="D62" s="54" t="s">
        <v>15</v>
      </c>
      <c r="H62" t="s">
        <v>1545</v>
      </c>
      <c r="J62" t="s">
        <v>1560</v>
      </c>
      <c r="K62" t="s">
        <v>1554</v>
      </c>
    </row>
  </sheetData>
  <sortState ref="A3:M62">
    <sortCondition ref="J3:J6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9"/>
  <sheetViews>
    <sheetView topLeftCell="A645" workbookViewId="0">
      <selection activeCell="C675" sqref="C675"/>
    </sheetView>
  </sheetViews>
  <sheetFormatPr defaultRowHeight="15" x14ac:dyDescent="0.25"/>
  <cols>
    <col min="1" max="1" width="30.5703125" customWidth="1"/>
    <col min="2" max="2" width="15.7109375" bestFit="1" customWidth="1"/>
    <col min="3" max="3" width="86.140625" customWidth="1"/>
    <col min="4" max="4" width="9.5703125" bestFit="1" customWidth="1"/>
  </cols>
  <sheetData>
    <row r="1" spans="1:12" ht="45" x14ac:dyDescent="0.25">
      <c r="A1" s="129" t="s">
        <v>2</v>
      </c>
      <c r="B1" s="129" t="s">
        <v>3</v>
      </c>
      <c r="C1" s="129" t="s">
        <v>4</v>
      </c>
      <c r="D1" s="129" t="s">
        <v>1692</v>
      </c>
      <c r="E1" s="129" t="s">
        <v>1747</v>
      </c>
      <c r="F1" s="129" t="s">
        <v>1748</v>
      </c>
      <c r="G1" s="129" t="s">
        <v>1749</v>
      </c>
      <c r="H1" s="129" t="s">
        <v>1750</v>
      </c>
      <c r="I1" s="129" t="s">
        <v>1751</v>
      </c>
      <c r="J1" s="129" t="s">
        <v>1752</v>
      </c>
      <c r="K1" s="129" t="s">
        <v>1753</v>
      </c>
      <c r="L1" s="129" t="s">
        <v>1754</v>
      </c>
    </row>
    <row r="2" spans="1:12" x14ac:dyDescent="0.25">
      <c r="A2" s="27" t="s">
        <v>1696</v>
      </c>
      <c r="B2" s="27">
        <v>70576</v>
      </c>
      <c r="C2" s="27" t="s">
        <v>1697</v>
      </c>
      <c r="D2" s="155">
        <v>272.73</v>
      </c>
      <c r="E2" s="159">
        <f>VLOOKUP(B2,Jamaica!B:B,1,FALSE)</f>
        <v>70576</v>
      </c>
      <c r="F2" s="159" t="e">
        <f>VLOOKUP(B2,'St. Lucia'!B:B,1,FALSE)</f>
        <v>#N/A</v>
      </c>
      <c r="G2" s="159" t="e">
        <f>VLOOKUP(B2,Barbados!B:B,1,FALSE)</f>
        <v>#N/A</v>
      </c>
      <c r="H2" s="159" t="e">
        <f>VLOOKUP(B2,Grenada!B:B,1,FALSE)</f>
        <v>#N/A</v>
      </c>
      <c r="I2" s="159" t="e">
        <f>VLOOKUP(B2,Bahamas!B:B,1,FALSE)</f>
        <v>#N/A</v>
      </c>
      <c r="J2" s="159" t="e">
        <f>VLOOKUP(B2,Turks!B:B,1,FALSE)</f>
        <v>#N/A</v>
      </c>
      <c r="K2" s="159" t="e">
        <f>VLOOKUP(B2,Antigua!B:B,1,FALSE)</f>
        <v>#N/A</v>
      </c>
      <c r="L2" s="159" t="e">
        <f>VLOOKUP(B2,'Latin America'!B:B,1,FALSE)</f>
        <v>#N/A</v>
      </c>
    </row>
    <row r="3" spans="1:12" x14ac:dyDescent="0.25">
      <c r="A3" s="27" t="s">
        <v>22</v>
      </c>
      <c r="B3" s="27">
        <v>74230</v>
      </c>
      <c r="C3" s="27" t="s">
        <v>23</v>
      </c>
      <c r="D3" s="155">
        <v>113.64</v>
      </c>
      <c r="E3" s="159">
        <f>VLOOKUP(B3,Jamaica!B:B,1,FALSE)</f>
        <v>74230</v>
      </c>
      <c r="F3" s="159" t="e">
        <f>VLOOKUP(B3,'St. Lucia'!B:B,1,FALSE)</f>
        <v>#N/A</v>
      </c>
      <c r="G3" s="159" t="e">
        <f>VLOOKUP(B3,Barbados!B:B,1,FALSE)</f>
        <v>#N/A</v>
      </c>
      <c r="H3" s="159" t="e">
        <f>VLOOKUP(B3,Grenada!B:B,1,FALSE)</f>
        <v>#N/A</v>
      </c>
      <c r="I3" s="159" t="e">
        <f>VLOOKUP(B3,Bahamas!B:B,1,FALSE)</f>
        <v>#N/A</v>
      </c>
      <c r="J3" s="159" t="e">
        <f>VLOOKUP(B3,Turks!B:B,1,FALSE)</f>
        <v>#N/A</v>
      </c>
      <c r="K3" s="159" t="e">
        <f>VLOOKUP(B3,Antigua!B:B,1,FALSE)</f>
        <v>#N/A</v>
      </c>
      <c r="L3" s="159" t="e">
        <f>VLOOKUP(B3,'Latin America'!B:B,1,FALSE)</f>
        <v>#N/A</v>
      </c>
    </row>
    <row r="4" spans="1:12" s="138" customFormat="1" x14ac:dyDescent="0.25">
      <c r="A4" s="27" t="s">
        <v>1715</v>
      </c>
      <c r="B4" s="27">
        <v>350613</v>
      </c>
      <c r="C4" s="27" t="s">
        <v>1716</v>
      </c>
      <c r="D4" s="155">
        <v>25</v>
      </c>
      <c r="E4" s="159" t="e">
        <f>VLOOKUP(B4,Jamaica!B:B,1,FALSE)</f>
        <v>#N/A</v>
      </c>
      <c r="F4" s="159" t="e">
        <f>VLOOKUP(B4,'St. Lucia'!B:B,1,FALSE)</f>
        <v>#N/A</v>
      </c>
      <c r="G4" s="159" t="e">
        <f>VLOOKUP(B4,Barbados!B:B,1,FALSE)</f>
        <v>#N/A</v>
      </c>
      <c r="H4" s="159" t="e">
        <f>VLOOKUP(B4,Grenada!B:B,1,FALSE)</f>
        <v>#N/A</v>
      </c>
      <c r="I4" s="159" t="e">
        <f>VLOOKUP(B4,Bahamas!B:B,1,FALSE)</f>
        <v>#N/A</v>
      </c>
      <c r="J4" s="159" t="e">
        <f>VLOOKUP(B4,Turks!B:B,1,FALSE)</f>
        <v>#N/A</v>
      </c>
      <c r="K4" s="159" t="e">
        <f>VLOOKUP(B4,Antigua!B:B,1,FALSE)</f>
        <v>#N/A</v>
      </c>
      <c r="L4" s="159" t="e">
        <f>VLOOKUP(B4,'Latin America'!B:B,1,FALSE)</f>
        <v>#N/A</v>
      </c>
    </row>
    <row r="5" spans="1:12" x14ac:dyDescent="0.25">
      <c r="A5" s="27" t="s">
        <v>1719</v>
      </c>
      <c r="B5" s="27">
        <v>588125</v>
      </c>
      <c r="C5" s="27" t="s">
        <v>1720</v>
      </c>
      <c r="D5" s="155">
        <v>0</v>
      </c>
      <c r="E5" s="159" t="e">
        <f>VLOOKUP(B5,Jamaica!B:B,1,FALSE)</f>
        <v>#N/A</v>
      </c>
      <c r="F5" s="159" t="e">
        <f>VLOOKUP(B5,'St. Lucia'!B:B,1,FALSE)</f>
        <v>#N/A</v>
      </c>
      <c r="G5" s="159" t="e">
        <f>VLOOKUP(B5,Barbados!B:B,1,FALSE)</f>
        <v>#N/A</v>
      </c>
      <c r="H5" s="159" t="e">
        <f>VLOOKUP(B5,Grenada!B:B,1,FALSE)</f>
        <v>#N/A</v>
      </c>
      <c r="I5" s="159" t="e">
        <f>VLOOKUP(B5,Bahamas!B:B,1,FALSE)</f>
        <v>#N/A</v>
      </c>
      <c r="J5" s="159" t="e">
        <f>VLOOKUP(B5,Turks!B:B,1,FALSE)</f>
        <v>#N/A</v>
      </c>
      <c r="K5" s="159" t="e">
        <f>VLOOKUP(B5,Antigua!B:B,1,FALSE)</f>
        <v>#N/A</v>
      </c>
      <c r="L5" s="159" t="e">
        <f>VLOOKUP(B5,'Latin America'!B:B,1,FALSE)</f>
        <v>#N/A</v>
      </c>
    </row>
    <row r="6" spans="1:12" s="138" customFormat="1" x14ac:dyDescent="0.25">
      <c r="A6" s="27" t="s">
        <v>1794</v>
      </c>
      <c r="B6" s="27">
        <v>812020</v>
      </c>
      <c r="C6" s="27" t="s">
        <v>1795</v>
      </c>
      <c r="D6" s="155">
        <v>4954.55</v>
      </c>
      <c r="E6" s="159" t="e">
        <f>VLOOKUP(B6,Jamaica!B:B,1,FALSE)</f>
        <v>#N/A</v>
      </c>
      <c r="F6" s="159" t="e">
        <f>VLOOKUP(B6,'St. Lucia'!B:B,1,FALSE)</f>
        <v>#N/A</v>
      </c>
      <c r="G6" s="159" t="e">
        <f>VLOOKUP(B6,Barbados!B:B,1,FALSE)</f>
        <v>#N/A</v>
      </c>
      <c r="H6" s="159" t="e">
        <f>VLOOKUP(B6,Grenada!B:B,1,FALSE)</f>
        <v>#N/A</v>
      </c>
      <c r="I6" s="159" t="e">
        <f>VLOOKUP(B6,Bahamas!B:B,1,FALSE)</f>
        <v>#N/A</v>
      </c>
      <c r="J6" s="159" t="e">
        <f>VLOOKUP(B6,Turks!B:B,1,FALSE)</f>
        <v>#N/A</v>
      </c>
      <c r="K6" s="159">
        <f>VLOOKUP(B6,Antigua!B:B,1,FALSE)</f>
        <v>812020</v>
      </c>
      <c r="L6" s="159" t="e">
        <f>VLOOKUP(B6,'Latin America'!B:B,1,FALSE)</f>
        <v>#N/A</v>
      </c>
    </row>
    <row r="7" spans="1:12" x14ac:dyDescent="0.25">
      <c r="A7" s="27" t="s">
        <v>1796</v>
      </c>
      <c r="B7" s="27">
        <v>870794</v>
      </c>
      <c r="C7" s="27" t="s">
        <v>1797</v>
      </c>
      <c r="D7" s="155">
        <v>0</v>
      </c>
      <c r="E7" s="159" t="e">
        <f>VLOOKUP(B7,Jamaica!B:B,1,FALSE)</f>
        <v>#N/A</v>
      </c>
      <c r="F7" s="159" t="e">
        <f>VLOOKUP(B7,'St. Lucia'!B:B,1,FALSE)</f>
        <v>#N/A</v>
      </c>
      <c r="G7" s="159" t="e">
        <f>VLOOKUP(B7,Barbados!B:B,1,FALSE)</f>
        <v>#N/A</v>
      </c>
      <c r="H7" s="159" t="e">
        <f>VLOOKUP(B7,Grenada!B:B,1,FALSE)</f>
        <v>#N/A</v>
      </c>
      <c r="I7" s="159" t="e">
        <f>VLOOKUP(B7,Bahamas!B:B,1,FALSE)</f>
        <v>#N/A</v>
      </c>
      <c r="J7" s="159" t="e">
        <f>VLOOKUP(B7,Turks!B:B,1,FALSE)</f>
        <v>#N/A</v>
      </c>
      <c r="K7" s="159" t="e">
        <f>VLOOKUP(B7,Antigua!B:B,1,FALSE)</f>
        <v>#N/A</v>
      </c>
      <c r="L7" s="159" t="e">
        <f>VLOOKUP(B7,'Latin America'!B:B,1,FALSE)</f>
        <v>#N/A</v>
      </c>
    </row>
    <row r="8" spans="1:12" x14ac:dyDescent="0.25">
      <c r="A8" s="27" t="s">
        <v>1798</v>
      </c>
      <c r="B8" s="27">
        <v>870795</v>
      </c>
      <c r="C8" s="27" t="s">
        <v>1799</v>
      </c>
      <c r="D8" s="155">
        <v>0</v>
      </c>
      <c r="E8" s="159" t="e">
        <f>VLOOKUP(B8,Jamaica!B:B,1,FALSE)</f>
        <v>#N/A</v>
      </c>
      <c r="F8" s="159" t="e">
        <f>VLOOKUP(B8,'St. Lucia'!B:B,1,FALSE)</f>
        <v>#N/A</v>
      </c>
      <c r="G8" s="159" t="e">
        <f>VLOOKUP(B8,Barbados!B:B,1,FALSE)</f>
        <v>#N/A</v>
      </c>
      <c r="H8" s="159" t="e">
        <f>VLOOKUP(B8,Grenada!B:B,1,FALSE)</f>
        <v>#N/A</v>
      </c>
      <c r="I8" s="159" t="e">
        <f>VLOOKUP(B8,Bahamas!B:B,1,FALSE)</f>
        <v>#N/A</v>
      </c>
      <c r="J8" s="159" t="e">
        <f>VLOOKUP(B8,Turks!B:B,1,FALSE)</f>
        <v>#N/A</v>
      </c>
      <c r="K8" s="159" t="e">
        <f>VLOOKUP(B8,Antigua!B:B,1,FALSE)</f>
        <v>#N/A</v>
      </c>
      <c r="L8" s="159" t="e">
        <f>VLOOKUP(B8,'Latin America'!B:B,1,FALSE)</f>
        <v>#N/A</v>
      </c>
    </row>
    <row r="9" spans="1:12" x14ac:dyDescent="0.25">
      <c r="A9" s="27" t="s">
        <v>1800</v>
      </c>
      <c r="B9" s="27">
        <v>933700</v>
      </c>
      <c r="C9" s="27" t="s">
        <v>1248</v>
      </c>
      <c r="D9" s="155">
        <v>3167.86</v>
      </c>
      <c r="E9" s="159" t="e">
        <f>VLOOKUP(B9,Jamaica!B:B,1,FALSE)</f>
        <v>#N/A</v>
      </c>
      <c r="F9" s="159" t="e">
        <f>VLOOKUP(B9,'St. Lucia'!B:B,1,FALSE)</f>
        <v>#N/A</v>
      </c>
      <c r="G9" s="159" t="e">
        <f>VLOOKUP(B9,Barbados!B:B,1,FALSE)</f>
        <v>#N/A</v>
      </c>
      <c r="H9" s="159" t="e">
        <f>VLOOKUP(B9,Grenada!B:B,1,FALSE)</f>
        <v>#N/A</v>
      </c>
      <c r="I9" s="159" t="e">
        <f>VLOOKUP(B9,Bahamas!B:B,1,FALSE)</f>
        <v>#N/A</v>
      </c>
      <c r="J9" s="159" t="e">
        <f>VLOOKUP(B9,Turks!B:B,1,FALSE)</f>
        <v>#N/A</v>
      </c>
      <c r="K9" s="159" t="e">
        <f>VLOOKUP(B9,Antigua!B:B,1,FALSE)</f>
        <v>#N/A</v>
      </c>
      <c r="L9" s="159" t="e">
        <f>VLOOKUP(B9,'Latin America'!B:B,1,FALSE)</f>
        <v>#N/A</v>
      </c>
    </row>
    <row r="10" spans="1:12" x14ac:dyDescent="0.25">
      <c r="A10" s="27" t="s">
        <v>1801</v>
      </c>
      <c r="B10" s="27">
        <v>970250</v>
      </c>
      <c r="C10" s="27" t="s">
        <v>1802</v>
      </c>
      <c r="D10" s="155">
        <v>2450</v>
      </c>
      <c r="E10" s="159" t="e">
        <f>VLOOKUP(B10,Jamaica!B:B,1,FALSE)</f>
        <v>#N/A</v>
      </c>
      <c r="F10" s="159" t="e">
        <f>VLOOKUP(B10,'St. Lucia'!B:B,1,FALSE)</f>
        <v>#N/A</v>
      </c>
      <c r="G10" s="159" t="e">
        <f>VLOOKUP(B10,Barbados!B:B,1,FALSE)</f>
        <v>#N/A</v>
      </c>
      <c r="H10" s="159" t="e">
        <f>VLOOKUP(B10,Grenada!B:B,1,FALSE)</f>
        <v>#N/A</v>
      </c>
      <c r="I10" s="159" t="e">
        <f>VLOOKUP(B10,Bahamas!B:B,1,FALSE)</f>
        <v>#N/A</v>
      </c>
      <c r="J10" s="159" t="e">
        <f>VLOOKUP(B10,Turks!B:B,1,FALSE)</f>
        <v>#N/A</v>
      </c>
      <c r="K10" s="159" t="e">
        <f>VLOOKUP(B10,Antigua!B:B,1,FALSE)</f>
        <v>#N/A</v>
      </c>
      <c r="L10" s="159" t="e">
        <f>VLOOKUP(B10,'Latin America'!B:B,1,FALSE)</f>
        <v>#N/A</v>
      </c>
    </row>
    <row r="11" spans="1:12" x14ac:dyDescent="0.25">
      <c r="A11" s="27" t="s">
        <v>1803</v>
      </c>
      <c r="B11" s="27">
        <v>994911</v>
      </c>
      <c r="C11" s="27" t="s">
        <v>1804</v>
      </c>
      <c r="D11" s="155">
        <v>147.32</v>
      </c>
      <c r="E11" s="159" t="e">
        <f>VLOOKUP(B11,Jamaica!B:B,1,FALSE)</f>
        <v>#N/A</v>
      </c>
      <c r="F11" s="159" t="e">
        <f>VLOOKUP(B11,'St. Lucia'!B:B,1,FALSE)</f>
        <v>#N/A</v>
      </c>
      <c r="G11" s="159" t="e">
        <f>VLOOKUP(B11,Barbados!B:B,1,FALSE)</f>
        <v>#N/A</v>
      </c>
      <c r="H11" s="159" t="e">
        <f>VLOOKUP(B11,Grenada!B:B,1,FALSE)</f>
        <v>#N/A</v>
      </c>
      <c r="I11" s="159" t="e">
        <f>VLOOKUP(B11,Bahamas!B:B,1,FALSE)</f>
        <v>#N/A</v>
      </c>
      <c r="J11" s="159">
        <f>VLOOKUP(B11,Turks!B:B,1,FALSE)</f>
        <v>994911</v>
      </c>
      <c r="K11" s="159" t="e">
        <f>VLOOKUP(B11,Antigua!B:B,1,FALSE)</f>
        <v>#N/A</v>
      </c>
      <c r="L11" s="159" t="e">
        <f>VLOOKUP(B11,'Latin America'!B:B,1,FALSE)</f>
        <v>#N/A</v>
      </c>
    </row>
    <row r="12" spans="1:12" x14ac:dyDescent="0.25">
      <c r="A12" s="27" t="s">
        <v>1805</v>
      </c>
      <c r="B12" s="27">
        <v>994912</v>
      </c>
      <c r="C12" s="27" t="s">
        <v>1806</v>
      </c>
      <c r="D12" s="155">
        <v>147.32</v>
      </c>
      <c r="E12" s="159" t="e">
        <f>VLOOKUP(B12,Jamaica!B:B,1,FALSE)</f>
        <v>#N/A</v>
      </c>
      <c r="F12" s="159" t="e">
        <f>VLOOKUP(B12,'St. Lucia'!B:B,1,FALSE)</f>
        <v>#N/A</v>
      </c>
      <c r="G12" s="159" t="e">
        <f>VLOOKUP(B12,Barbados!B:B,1,FALSE)</f>
        <v>#N/A</v>
      </c>
      <c r="H12" s="159" t="e">
        <f>VLOOKUP(B12,Grenada!B:B,1,FALSE)</f>
        <v>#N/A</v>
      </c>
      <c r="I12" s="159" t="e">
        <f>VLOOKUP(B12,Bahamas!B:B,1,FALSE)</f>
        <v>#N/A</v>
      </c>
      <c r="J12" s="159">
        <f>VLOOKUP(B12,Turks!B:B,1,FALSE)</f>
        <v>994912</v>
      </c>
      <c r="K12" s="159" t="e">
        <f>VLOOKUP(B12,Antigua!B:B,1,FALSE)</f>
        <v>#N/A</v>
      </c>
      <c r="L12" s="159" t="e">
        <f>VLOOKUP(B12,'Latin America'!B:B,1,FALSE)</f>
        <v>#N/A</v>
      </c>
    </row>
    <row r="13" spans="1:12" x14ac:dyDescent="0.25">
      <c r="A13" s="27" t="s">
        <v>1807</v>
      </c>
      <c r="B13" s="27">
        <v>1001738</v>
      </c>
      <c r="C13" s="27" t="s">
        <v>1808</v>
      </c>
      <c r="D13" s="155">
        <v>161.82</v>
      </c>
      <c r="E13" s="159">
        <f>VLOOKUP(B13,Jamaica!B:B,1,FALSE)</f>
        <v>1001738</v>
      </c>
      <c r="F13" s="159" t="e">
        <f>VLOOKUP(B13,'St. Lucia'!B:B,1,FALSE)</f>
        <v>#N/A</v>
      </c>
      <c r="G13" s="159" t="e">
        <f>VLOOKUP(B13,Barbados!B:B,1,FALSE)</f>
        <v>#N/A</v>
      </c>
      <c r="H13" s="159" t="e">
        <f>VLOOKUP(B13,Grenada!B:B,1,FALSE)</f>
        <v>#N/A</v>
      </c>
      <c r="I13" s="159" t="e">
        <f>VLOOKUP(B13,Bahamas!B:B,1,FALSE)</f>
        <v>#N/A</v>
      </c>
      <c r="J13" s="159" t="e">
        <f>VLOOKUP(B13,Turks!B:B,1,FALSE)</f>
        <v>#N/A</v>
      </c>
      <c r="K13" s="159" t="e">
        <f>VLOOKUP(B13,Antigua!B:B,1,FALSE)</f>
        <v>#N/A</v>
      </c>
      <c r="L13" s="159" t="e">
        <f>VLOOKUP(B13,'Latin America'!B:B,1,FALSE)</f>
        <v>#N/A</v>
      </c>
    </row>
    <row r="14" spans="1:12" x14ac:dyDescent="0.25">
      <c r="A14" s="27" t="s">
        <v>1809</v>
      </c>
      <c r="B14" s="27">
        <v>1028621</v>
      </c>
      <c r="C14" s="27" t="s">
        <v>1810</v>
      </c>
      <c r="D14" s="155">
        <v>2681.82</v>
      </c>
      <c r="E14" s="159" t="e">
        <f>VLOOKUP(B14,Jamaica!B:B,1,FALSE)</f>
        <v>#N/A</v>
      </c>
      <c r="F14" s="159" t="e">
        <f>VLOOKUP(B14,'St. Lucia'!B:B,1,FALSE)</f>
        <v>#N/A</v>
      </c>
      <c r="G14" s="159" t="e">
        <f>VLOOKUP(B14,Barbados!B:B,1,FALSE)</f>
        <v>#N/A</v>
      </c>
      <c r="H14" s="159" t="e">
        <f>VLOOKUP(B14,Grenada!B:B,1,FALSE)</f>
        <v>#N/A</v>
      </c>
      <c r="I14" s="159" t="e">
        <f>VLOOKUP(B14,Bahamas!B:B,1,FALSE)</f>
        <v>#N/A</v>
      </c>
      <c r="J14" s="159" t="e">
        <f>VLOOKUP(B14,Turks!B:B,1,FALSE)</f>
        <v>#N/A</v>
      </c>
      <c r="K14" s="159">
        <f>VLOOKUP(B14,Antigua!B:B,1,FALSE)</f>
        <v>1028621</v>
      </c>
      <c r="L14" s="159" t="e">
        <f>VLOOKUP(B14,'Latin America'!B:B,1,FALSE)</f>
        <v>#N/A</v>
      </c>
    </row>
    <row r="15" spans="1:12" x14ac:dyDescent="0.25">
      <c r="A15" s="27" t="s">
        <v>1811</v>
      </c>
      <c r="B15" s="27">
        <v>1028620</v>
      </c>
      <c r="C15" s="27" t="s">
        <v>1812</v>
      </c>
      <c r="D15" s="155">
        <v>2000</v>
      </c>
      <c r="E15" s="159" t="e">
        <f>VLOOKUP(B15,Jamaica!B:B,1,FALSE)</f>
        <v>#N/A</v>
      </c>
      <c r="F15" s="159" t="e">
        <f>VLOOKUP(B15,'St. Lucia'!B:B,1,FALSE)</f>
        <v>#N/A</v>
      </c>
      <c r="G15" s="159" t="e">
        <f>VLOOKUP(B15,Barbados!B:B,1,FALSE)</f>
        <v>#N/A</v>
      </c>
      <c r="H15" s="159" t="e">
        <f>VLOOKUP(B15,Grenada!B:B,1,FALSE)</f>
        <v>#N/A</v>
      </c>
      <c r="I15" s="159" t="e">
        <f>VLOOKUP(B15,Bahamas!B:B,1,FALSE)</f>
        <v>#N/A</v>
      </c>
      <c r="J15" s="159" t="e">
        <f>VLOOKUP(B15,Turks!B:B,1,FALSE)</f>
        <v>#N/A</v>
      </c>
      <c r="K15" s="159">
        <f>VLOOKUP(B15,Antigua!B:B,1,FALSE)</f>
        <v>1028620</v>
      </c>
      <c r="L15" s="159" t="e">
        <f>VLOOKUP(B15,'Latin America'!B:B,1,FALSE)</f>
        <v>#N/A</v>
      </c>
    </row>
    <row r="16" spans="1:12" x14ac:dyDescent="0.25">
      <c r="A16" s="27" t="s">
        <v>1813</v>
      </c>
      <c r="B16" s="27">
        <v>1030162</v>
      </c>
      <c r="C16" s="27" t="s">
        <v>1814</v>
      </c>
      <c r="D16" s="155">
        <v>168.18</v>
      </c>
      <c r="E16" s="159" t="e">
        <f>VLOOKUP(B16,Jamaica!B:B,1,FALSE)</f>
        <v>#N/A</v>
      </c>
      <c r="F16" s="159">
        <f>VLOOKUP(B16,'St. Lucia'!B:B,1,FALSE)</f>
        <v>1030162</v>
      </c>
      <c r="G16" s="159" t="e">
        <f>VLOOKUP(B16,Barbados!B:B,1,FALSE)</f>
        <v>#N/A</v>
      </c>
      <c r="H16" s="159" t="e">
        <f>VLOOKUP(B16,Grenada!B:B,1,FALSE)</f>
        <v>#N/A</v>
      </c>
      <c r="I16" s="159" t="e">
        <f>VLOOKUP(B16,Bahamas!B:B,1,FALSE)</f>
        <v>#N/A</v>
      </c>
      <c r="J16" s="159" t="e">
        <f>VLOOKUP(B16,Turks!B:B,1,FALSE)</f>
        <v>#N/A</v>
      </c>
      <c r="K16" s="159" t="e">
        <f>VLOOKUP(B16,Antigua!B:B,1,FALSE)</f>
        <v>#N/A</v>
      </c>
      <c r="L16" s="159" t="e">
        <f>VLOOKUP(B16,'Latin America'!B:B,1,FALSE)</f>
        <v>#N/A</v>
      </c>
    </row>
    <row r="17" spans="1:12" x14ac:dyDescent="0.25">
      <c r="A17" s="27" t="s">
        <v>1815</v>
      </c>
      <c r="B17" s="27">
        <v>1035517</v>
      </c>
      <c r="C17" s="27" t="s">
        <v>1816</v>
      </c>
      <c r="D17" s="155">
        <v>40.909999999999997</v>
      </c>
      <c r="E17" s="159" t="e">
        <f>VLOOKUP(B17,Jamaica!B:B,1,FALSE)</f>
        <v>#N/A</v>
      </c>
      <c r="F17" s="159">
        <f>VLOOKUP(B17,'St. Lucia'!B:B,1,FALSE)</f>
        <v>1035517</v>
      </c>
      <c r="G17" s="159" t="e">
        <f>VLOOKUP(B17,Barbados!B:B,1,FALSE)</f>
        <v>#N/A</v>
      </c>
      <c r="H17" s="159" t="e">
        <f>VLOOKUP(B17,Grenada!B:B,1,FALSE)</f>
        <v>#N/A</v>
      </c>
      <c r="I17" s="159" t="e">
        <f>VLOOKUP(B17,Bahamas!B:B,1,FALSE)</f>
        <v>#N/A</v>
      </c>
      <c r="J17" s="159" t="e">
        <f>VLOOKUP(B17,Turks!B:B,1,FALSE)</f>
        <v>#N/A</v>
      </c>
      <c r="K17" s="159" t="e">
        <f>VLOOKUP(B17,Antigua!B:B,1,FALSE)</f>
        <v>#N/A</v>
      </c>
      <c r="L17" s="159" t="e">
        <f>VLOOKUP(B17,'Latin America'!B:B,1,FALSE)</f>
        <v>#N/A</v>
      </c>
    </row>
    <row r="18" spans="1:12" x14ac:dyDescent="0.25">
      <c r="A18" s="27" t="s">
        <v>1817</v>
      </c>
      <c r="B18" s="27">
        <v>1069692</v>
      </c>
      <c r="C18" s="27" t="s">
        <v>1818</v>
      </c>
      <c r="D18" s="155">
        <v>1733.33</v>
      </c>
      <c r="E18" s="159" t="e">
        <f>VLOOKUP(B18,Jamaica!B:B,1,FALSE)</f>
        <v>#N/A</v>
      </c>
      <c r="F18" s="159" t="e">
        <f>VLOOKUP(B18,'St. Lucia'!B:B,1,FALSE)</f>
        <v>#N/A</v>
      </c>
      <c r="G18" s="159">
        <f>VLOOKUP(B18,Barbados!B:B,1,FALSE)</f>
        <v>1069692</v>
      </c>
      <c r="H18" s="159" t="e">
        <f>VLOOKUP(B18,Grenada!B:B,1,FALSE)</f>
        <v>#N/A</v>
      </c>
      <c r="I18" s="159" t="e">
        <f>VLOOKUP(B18,Bahamas!B:B,1,FALSE)</f>
        <v>#N/A</v>
      </c>
      <c r="J18" s="159" t="e">
        <f>VLOOKUP(B18,Turks!B:B,1,FALSE)</f>
        <v>#N/A</v>
      </c>
      <c r="K18" s="159" t="e">
        <f>VLOOKUP(B18,Antigua!B:B,1,FALSE)</f>
        <v>#N/A</v>
      </c>
      <c r="L18" s="159" t="e">
        <f>VLOOKUP(B18,'Latin America'!B:B,1,FALSE)</f>
        <v>#N/A</v>
      </c>
    </row>
    <row r="19" spans="1:12" x14ac:dyDescent="0.25">
      <c r="A19" s="27" t="s">
        <v>1819</v>
      </c>
      <c r="B19" s="27">
        <v>1069693</v>
      </c>
      <c r="C19" s="27" t="s">
        <v>1820</v>
      </c>
      <c r="D19" s="155">
        <v>1333.33</v>
      </c>
      <c r="E19" s="159" t="e">
        <f>VLOOKUP(B19,Jamaica!B:B,1,FALSE)</f>
        <v>#N/A</v>
      </c>
      <c r="F19" s="159" t="e">
        <f>VLOOKUP(B19,'St. Lucia'!B:B,1,FALSE)</f>
        <v>#N/A</v>
      </c>
      <c r="G19" s="159">
        <f>VLOOKUP(B19,Barbados!B:B,1,FALSE)</f>
        <v>1069693</v>
      </c>
      <c r="H19" s="159" t="e">
        <f>VLOOKUP(B19,Grenada!B:B,1,FALSE)</f>
        <v>#N/A</v>
      </c>
      <c r="I19" s="159" t="e">
        <f>VLOOKUP(B19,Bahamas!B:B,1,FALSE)</f>
        <v>#N/A</v>
      </c>
      <c r="J19" s="159" t="e">
        <f>VLOOKUP(B19,Turks!B:B,1,FALSE)</f>
        <v>#N/A</v>
      </c>
      <c r="K19" s="159" t="e">
        <f>VLOOKUP(B19,Antigua!B:B,1,FALSE)</f>
        <v>#N/A</v>
      </c>
      <c r="L19" s="159" t="e">
        <f>VLOOKUP(B19,'Latin America'!B:B,1,FALSE)</f>
        <v>#N/A</v>
      </c>
    </row>
    <row r="20" spans="1:12" x14ac:dyDescent="0.25">
      <c r="A20" s="27" t="s">
        <v>1821</v>
      </c>
      <c r="B20" s="27">
        <v>1074079</v>
      </c>
      <c r="C20" s="27" t="s">
        <v>1822</v>
      </c>
      <c r="D20" s="155">
        <v>875.56</v>
      </c>
      <c r="E20" s="159" t="e">
        <f>VLOOKUP(B20,Jamaica!B:B,1,FALSE)</f>
        <v>#N/A</v>
      </c>
      <c r="F20" s="159" t="e">
        <f>VLOOKUP(B20,'St. Lucia'!B:B,1,FALSE)</f>
        <v>#N/A</v>
      </c>
      <c r="G20" s="159">
        <f>VLOOKUP(B20,Barbados!B:B,1,FALSE)</f>
        <v>1074079</v>
      </c>
      <c r="H20" s="159" t="e">
        <f>VLOOKUP(B20,Grenada!B:B,1,FALSE)</f>
        <v>#N/A</v>
      </c>
      <c r="I20" s="159" t="e">
        <f>VLOOKUP(B20,Bahamas!B:B,1,FALSE)</f>
        <v>#N/A</v>
      </c>
      <c r="J20" s="159" t="e">
        <f>VLOOKUP(B20,Turks!B:B,1,FALSE)</f>
        <v>#N/A</v>
      </c>
      <c r="K20" s="159" t="e">
        <f>VLOOKUP(B20,Antigua!B:B,1,FALSE)</f>
        <v>#N/A</v>
      </c>
      <c r="L20" s="159" t="e">
        <f>VLOOKUP(B20,'Latin America'!B:B,1,FALSE)</f>
        <v>#N/A</v>
      </c>
    </row>
    <row r="21" spans="1:12" x14ac:dyDescent="0.25">
      <c r="A21" s="27" t="s">
        <v>1823</v>
      </c>
      <c r="B21" s="27">
        <v>1077148</v>
      </c>
      <c r="C21" s="27" t="s">
        <v>1824</v>
      </c>
      <c r="D21" s="155">
        <v>113.64</v>
      </c>
      <c r="E21" s="159" t="e">
        <f>VLOOKUP(B21,Jamaica!B:B,1,FALSE)</f>
        <v>#N/A</v>
      </c>
      <c r="F21" s="159" t="e">
        <f>VLOOKUP(B21,'St. Lucia'!B:B,1,FALSE)</f>
        <v>#N/A</v>
      </c>
      <c r="G21" s="159" t="e">
        <f>VLOOKUP(B21,Barbados!B:B,1,FALSE)</f>
        <v>#N/A</v>
      </c>
      <c r="H21" s="159" t="e">
        <f>VLOOKUP(B21,Grenada!B:B,1,FALSE)</f>
        <v>#N/A</v>
      </c>
      <c r="I21" s="159" t="e">
        <f>VLOOKUP(B21,Bahamas!B:B,1,FALSE)</f>
        <v>#N/A</v>
      </c>
      <c r="J21" s="159" t="e">
        <f>VLOOKUP(B21,Turks!B:B,1,FALSE)</f>
        <v>#N/A</v>
      </c>
      <c r="K21" s="159">
        <f>VLOOKUP(B21,Antigua!B:B,1,FALSE)</f>
        <v>1077148</v>
      </c>
      <c r="L21" s="159" t="e">
        <f>VLOOKUP(B21,'Latin America'!B:B,1,FALSE)</f>
        <v>#N/A</v>
      </c>
    </row>
    <row r="22" spans="1:12" x14ac:dyDescent="0.25">
      <c r="A22" s="27" t="s">
        <v>1825</v>
      </c>
      <c r="B22" s="27">
        <v>1077149</v>
      </c>
      <c r="C22" s="27" t="s">
        <v>1826</v>
      </c>
      <c r="D22" s="155">
        <v>195.45</v>
      </c>
      <c r="E22" s="159" t="e">
        <f>VLOOKUP(B22,Jamaica!B:B,1,FALSE)</f>
        <v>#N/A</v>
      </c>
      <c r="F22" s="159" t="e">
        <f>VLOOKUP(B22,'St. Lucia'!B:B,1,FALSE)</f>
        <v>#N/A</v>
      </c>
      <c r="G22" s="159" t="e">
        <f>VLOOKUP(B22,Barbados!B:B,1,FALSE)</f>
        <v>#N/A</v>
      </c>
      <c r="H22" s="159" t="e">
        <f>VLOOKUP(B22,Grenada!B:B,1,FALSE)</f>
        <v>#N/A</v>
      </c>
      <c r="I22" s="159" t="e">
        <f>VLOOKUP(B22,Bahamas!B:B,1,FALSE)</f>
        <v>#N/A</v>
      </c>
      <c r="J22" s="159" t="e">
        <f>VLOOKUP(B22,Turks!B:B,1,FALSE)</f>
        <v>#N/A</v>
      </c>
      <c r="K22" s="159">
        <f>VLOOKUP(B22,Antigua!B:B,1,FALSE)</f>
        <v>1077149</v>
      </c>
      <c r="L22" s="159" t="e">
        <f>VLOOKUP(B22,'Latin America'!B:B,1,FALSE)</f>
        <v>#N/A</v>
      </c>
    </row>
    <row r="23" spans="1:12" x14ac:dyDescent="0.25">
      <c r="A23" s="160" t="s">
        <v>1827</v>
      </c>
      <c r="B23" s="27">
        <v>1102197</v>
      </c>
      <c r="C23" s="27" t="s">
        <v>1828</v>
      </c>
      <c r="D23" s="155">
        <v>191.82</v>
      </c>
      <c r="E23" s="159" t="e">
        <f>VLOOKUP(B23,Jamaica!B:B,1,FALSE)</f>
        <v>#N/A</v>
      </c>
      <c r="F23" s="159">
        <f>VLOOKUP(B23,'St. Lucia'!B:B,1,FALSE)</f>
        <v>1102197</v>
      </c>
      <c r="G23" s="159" t="e">
        <f>VLOOKUP(B23,Barbados!B:B,1,FALSE)</f>
        <v>#N/A</v>
      </c>
      <c r="H23" s="159" t="e">
        <f>VLOOKUP(B23,Grenada!B:B,1,FALSE)</f>
        <v>#N/A</v>
      </c>
      <c r="I23" s="159" t="e">
        <f>VLOOKUP(B23,Bahamas!B:B,1,FALSE)</f>
        <v>#N/A</v>
      </c>
      <c r="J23" s="159" t="e">
        <f>VLOOKUP(B23,Turks!B:B,1,FALSE)</f>
        <v>#N/A</v>
      </c>
      <c r="K23" s="159" t="e">
        <f>VLOOKUP(B23,Antigua!B:B,1,FALSE)</f>
        <v>#N/A</v>
      </c>
      <c r="L23" s="159" t="e">
        <f>VLOOKUP(B23,'Latin America'!B:B,1,FALSE)</f>
        <v>#N/A</v>
      </c>
    </row>
    <row r="24" spans="1:12" x14ac:dyDescent="0.25">
      <c r="A24" s="27" t="s">
        <v>1829</v>
      </c>
      <c r="B24" s="27">
        <v>1110264</v>
      </c>
      <c r="C24" s="27" t="s">
        <v>113</v>
      </c>
      <c r="D24" s="155">
        <v>50</v>
      </c>
      <c r="E24" s="159">
        <f>VLOOKUP(B24,Jamaica!B:B,1,FALSE)</f>
        <v>1110264</v>
      </c>
      <c r="F24" s="159" t="e">
        <f>VLOOKUP(B24,'St. Lucia'!B:B,1,FALSE)</f>
        <v>#N/A</v>
      </c>
      <c r="G24" s="159" t="e">
        <f>VLOOKUP(B24,Barbados!B:B,1,FALSE)</f>
        <v>#N/A</v>
      </c>
      <c r="H24" s="159" t="e">
        <f>VLOOKUP(B24,Grenada!B:B,1,FALSE)</f>
        <v>#N/A</v>
      </c>
      <c r="I24" s="159" t="e">
        <f>VLOOKUP(B24,Bahamas!B:B,1,FALSE)</f>
        <v>#N/A</v>
      </c>
      <c r="J24" s="159" t="e">
        <f>VLOOKUP(B24,Turks!B:B,1,FALSE)</f>
        <v>#N/A</v>
      </c>
      <c r="K24" s="159" t="e">
        <f>VLOOKUP(B24,Antigua!B:B,1,FALSE)</f>
        <v>#N/A</v>
      </c>
      <c r="L24" s="159" t="e">
        <f>VLOOKUP(B24,'Latin America'!B:B,1,FALSE)</f>
        <v>#N/A</v>
      </c>
    </row>
    <row r="25" spans="1:12" x14ac:dyDescent="0.25">
      <c r="A25" s="27" t="s">
        <v>1830</v>
      </c>
      <c r="B25" s="27">
        <v>1113692</v>
      </c>
      <c r="C25" s="27" t="s">
        <v>1831</v>
      </c>
      <c r="D25" s="155">
        <v>245.45</v>
      </c>
      <c r="E25" s="159" t="e">
        <f>VLOOKUP(B25,Jamaica!B:B,1,FALSE)</f>
        <v>#N/A</v>
      </c>
      <c r="F25" s="159">
        <f>VLOOKUP(B25,'St. Lucia'!B:B,1,FALSE)</f>
        <v>1113692</v>
      </c>
      <c r="G25" s="159" t="e">
        <f>VLOOKUP(B25,Barbados!B:B,1,FALSE)</f>
        <v>#N/A</v>
      </c>
      <c r="H25" s="159" t="e">
        <f>VLOOKUP(B25,Grenada!B:B,1,FALSE)</f>
        <v>#N/A</v>
      </c>
      <c r="I25" s="159" t="e">
        <f>VLOOKUP(B25,Bahamas!B:B,1,FALSE)</f>
        <v>#N/A</v>
      </c>
      <c r="J25" s="159" t="e">
        <f>VLOOKUP(B25,Turks!B:B,1,FALSE)</f>
        <v>#N/A</v>
      </c>
      <c r="K25" s="159" t="e">
        <f>VLOOKUP(B25,Antigua!B:B,1,FALSE)</f>
        <v>#N/A</v>
      </c>
      <c r="L25" s="159" t="e">
        <f>VLOOKUP(B25,'Latin America'!B:B,1,FALSE)</f>
        <v>#N/A</v>
      </c>
    </row>
    <row r="26" spans="1:12" x14ac:dyDescent="0.25">
      <c r="A26" s="27" t="s">
        <v>1832</v>
      </c>
      <c r="B26" s="27">
        <v>1113691</v>
      </c>
      <c r="C26" s="27" t="s">
        <v>1833</v>
      </c>
      <c r="D26" s="155">
        <v>171.73</v>
      </c>
      <c r="E26" s="159" t="e">
        <f>VLOOKUP(B26,Jamaica!B:B,1,FALSE)</f>
        <v>#N/A</v>
      </c>
      <c r="F26" s="159">
        <f>VLOOKUP(B26,'St. Lucia'!B:B,1,FALSE)</f>
        <v>1113691</v>
      </c>
      <c r="G26" s="159" t="e">
        <f>VLOOKUP(B26,Barbados!B:B,1,FALSE)</f>
        <v>#N/A</v>
      </c>
      <c r="H26" s="159" t="e">
        <f>VLOOKUP(B26,Grenada!B:B,1,FALSE)</f>
        <v>#N/A</v>
      </c>
      <c r="I26" s="159" t="e">
        <f>VLOOKUP(B26,Bahamas!B:B,1,FALSE)</f>
        <v>#N/A</v>
      </c>
      <c r="J26" s="159" t="e">
        <f>VLOOKUP(B26,Turks!B:B,1,FALSE)</f>
        <v>#N/A</v>
      </c>
      <c r="K26" s="159" t="e">
        <f>VLOOKUP(B26,Antigua!B:B,1,FALSE)</f>
        <v>#N/A</v>
      </c>
      <c r="L26" s="159" t="e">
        <f>VLOOKUP(B26,'Latin America'!B:B,1,FALSE)</f>
        <v>#N/A</v>
      </c>
    </row>
    <row r="27" spans="1:12" x14ac:dyDescent="0.25">
      <c r="A27" s="27" t="s">
        <v>1834</v>
      </c>
      <c r="B27" s="27">
        <v>1114397</v>
      </c>
      <c r="C27" s="27" t="s">
        <v>1835</v>
      </c>
      <c r="D27" s="155">
        <v>0</v>
      </c>
      <c r="E27" s="159" t="e">
        <f>VLOOKUP(B27,Jamaica!B:B,1,FALSE)</f>
        <v>#N/A</v>
      </c>
      <c r="F27" s="159" t="e">
        <f>VLOOKUP(B27,'St. Lucia'!B:B,1,FALSE)</f>
        <v>#N/A</v>
      </c>
      <c r="G27" s="159" t="e">
        <f>VLOOKUP(B27,Barbados!B:B,1,FALSE)</f>
        <v>#N/A</v>
      </c>
      <c r="H27" s="159" t="e">
        <f>VLOOKUP(B27,Grenada!B:B,1,FALSE)</f>
        <v>#N/A</v>
      </c>
      <c r="I27" s="159" t="e">
        <f>VLOOKUP(B27,Bahamas!B:B,1,FALSE)</f>
        <v>#N/A</v>
      </c>
      <c r="J27" s="159" t="e">
        <f>VLOOKUP(B27,Turks!B:B,1,FALSE)</f>
        <v>#N/A</v>
      </c>
      <c r="K27" s="159" t="e">
        <f>VLOOKUP(B27,Antigua!B:B,1,FALSE)</f>
        <v>#N/A</v>
      </c>
      <c r="L27" s="159" t="e">
        <f>VLOOKUP(B27,'Latin America'!B:B,1,FALSE)</f>
        <v>#N/A</v>
      </c>
    </row>
    <row r="28" spans="1:12" x14ac:dyDescent="0.25">
      <c r="A28" s="27" t="s">
        <v>1836</v>
      </c>
      <c r="B28" s="27">
        <v>1121932</v>
      </c>
      <c r="C28" s="27" t="s">
        <v>1837</v>
      </c>
      <c r="D28" s="155">
        <v>1304.55</v>
      </c>
      <c r="E28" s="159" t="e">
        <f>VLOOKUP(B28,Jamaica!B:B,1,FALSE)</f>
        <v>#N/A</v>
      </c>
      <c r="F28" s="159" t="e">
        <f>VLOOKUP(B28,'St. Lucia'!B:B,1,FALSE)</f>
        <v>#N/A</v>
      </c>
      <c r="G28" s="159" t="e">
        <f>VLOOKUP(B28,Barbados!B:B,1,FALSE)</f>
        <v>#N/A</v>
      </c>
      <c r="H28" s="159" t="e">
        <f>VLOOKUP(B28,Grenada!B:B,1,FALSE)</f>
        <v>#N/A</v>
      </c>
      <c r="I28" s="159" t="e">
        <f>VLOOKUP(B28,Bahamas!B:B,1,FALSE)</f>
        <v>#N/A</v>
      </c>
      <c r="J28" s="159" t="e">
        <f>VLOOKUP(B28,Turks!B:B,1,FALSE)</f>
        <v>#N/A</v>
      </c>
      <c r="K28" s="159">
        <f>VLOOKUP(B28,Antigua!B:B,1,FALSE)</f>
        <v>1121932</v>
      </c>
      <c r="L28" s="159" t="e">
        <f>VLOOKUP(B28,'Latin America'!B:B,1,FALSE)</f>
        <v>#N/A</v>
      </c>
    </row>
    <row r="29" spans="1:12" x14ac:dyDescent="0.25">
      <c r="A29" s="27" t="s">
        <v>1838</v>
      </c>
      <c r="B29" s="27">
        <v>1128563</v>
      </c>
      <c r="C29" s="27" t="s">
        <v>1839</v>
      </c>
      <c r="D29" s="155">
        <v>200</v>
      </c>
      <c r="E29" s="159" t="e">
        <f>VLOOKUP(B29,Jamaica!B:B,1,FALSE)</f>
        <v>#N/A</v>
      </c>
      <c r="F29" s="159" t="e">
        <f>VLOOKUP(B29,'St. Lucia'!B:B,1,FALSE)</f>
        <v>#N/A</v>
      </c>
      <c r="G29" s="159" t="e">
        <f>VLOOKUP(B29,Barbados!B:B,1,FALSE)</f>
        <v>#N/A</v>
      </c>
      <c r="H29" s="159">
        <f>VLOOKUP(B29,Grenada!B:B,1,FALSE)</f>
        <v>1128563</v>
      </c>
      <c r="I29" s="159" t="e">
        <f>VLOOKUP(B29,Bahamas!B:B,1,FALSE)</f>
        <v>#N/A</v>
      </c>
      <c r="J29" s="159" t="e">
        <f>VLOOKUP(B29,Turks!B:B,1,FALSE)</f>
        <v>#N/A</v>
      </c>
      <c r="K29" s="159" t="e">
        <f>VLOOKUP(B29,Antigua!B:B,1,FALSE)</f>
        <v>#N/A</v>
      </c>
      <c r="L29" s="159" t="e">
        <f>VLOOKUP(B29,'Latin America'!B:B,1,FALSE)</f>
        <v>#N/A</v>
      </c>
    </row>
    <row r="30" spans="1:12" x14ac:dyDescent="0.25">
      <c r="A30" s="27" t="s">
        <v>1840</v>
      </c>
      <c r="B30" s="27">
        <v>1128564</v>
      </c>
      <c r="C30" s="27" t="s">
        <v>1841</v>
      </c>
      <c r="D30" s="155">
        <v>151.11000000000001</v>
      </c>
      <c r="E30" s="159" t="e">
        <f>VLOOKUP(B30,Jamaica!B:B,1,FALSE)</f>
        <v>#N/A</v>
      </c>
      <c r="F30" s="159" t="e">
        <f>VLOOKUP(B30,'St. Lucia'!B:B,1,FALSE)</f>
        <v>#N/A</v>
      </c>
      <c r="G30" s="159" t="e">
        <f>VLOOKUP(B30,Barbados!B:B,1,FALSE)</f>
        <v>#N/A</v>
      </c>
      <c r="H30" s="159">
        <f>VLOOKUP(B30,Grenada!B:B,1,FALSE)</f>
        <v>1128564</v>
      </c>
      <c r="I30" s="159" t="e">
        <f>VLOOKUP(B30,Bahamas!B:B,1,FALSE)</f>
        <v>#N/A</v>
      </c>
      <c r="J30" s="159" t="e">
        <f>VLOOKUP(B30,Turks!B:B,1,FALSE)</f>
        <v>#N/A</v>
      </c>
      <c r="K30" s="159" t="e">
        <f>VLOOKUP(B30,Antigua!B:B,1,FALSE)</f>
        <v>#N/A</v>
      </c>
      <c r="L30" s="159" t="e">
        <f>VLOOKUP(B30,'Latin America'!B:B,1,FALSE)</f>
        <v>#N/A</v>
      </c>
    </row>
    <row r="31" spans="1:12" x14ac:dyDescent="0.25">
      <c r="A31" s="27" t="s">
        <v>1842</v>
      </c>
      <c r="B31" s="27">
        <v>1128565</v>
      </c>
      <c r="C31" s="27" t="s">
        <v>1843</v>
      </c>
      <c r="D31" s="155">
        <v>200</v>
      </c>
      <c r="E31" s="159" t="e">
        <f>VLOOKUP(B31,Jamaica!B:B,1,FALSE)</f>
        <v>#N/A</v>
      </c>
      <c r="F31" s="159" t="e">
        <f>VLOOKUP(B31,'St. Lucia'!B:B,1,FALSE)</f>
        <v>#N/A</v>
      </c>
      <c r="G31" s="159" t="e">
        <f>VLOOKUP(B31,Barbados!B:B,1,FALSE)</f>
        <v>#N/A</v>
      </c>
      <c r="H31" s="159">
        <f>VLOOKUP(B31,Grenada!B:B,1,FALSE)</f>
        <v>1128565</v>
      </c>
      <c r="I31" s="159" t="e">
        <f>VLOOKUP(B31,Bahamas!B:B,1,FALSE)</f>
        <v>#N/A</v>
      </c>
      <c r="J31" s="159" t="e">
        <f>VLOOKUP(B31,Turks!B:B,1,FALSE)</f>
        <v>#N/A</v>
      </c>
      <c r="K31" s="159" t="e">
        <f>VLOOKUP(B31,Antigua!B:B,1,FALSE)</f>
        <v>#N/A</v>
      </c>
      <c r="L31" s="159" t="e">
        <f>VLOOKUP(B31,'Latin America'!B:B,1,FALSE)</f>
        <v>#N/A</v>
      </c>
    </row>
    <row r="32" spans="1:12" x14ac:dyDescent="0.25">
      <c r="A32" s="156" t="s">
        <v>30</v>
      </c>
      <c r="B32" s="156">
        <v>68994</v>
      </c>
      <c r="C32" s="156" t="s">
        <v>31</v>
      </c>
      <c r="D32" s="157">
        <v>150</v>
      </c>
      <c r="E32" s="18">
        <f>VLOOKUP(B32,Jamaica!B:B,1,FALSE)</f>
        <v>68994</v>
      </c>
      <c r="F32" s="18" t="e">
        <f>VLOOKUP(B32,'St. Lucia'!B:B,1,FALSE)</f>
        <v>#N/A</v>
      </c>
      <c r="G32" s="18" t="e">
        <f>VLOOKUP(B32,Barbados!B:B,1,FALSE)</f>
        <v>#N/A</v>
      </c>
      <c r="H32" s="18" t="e">
        <f>VLOOKUP(B32,Grenada!B:B,1,FALSE)</f>
        <v>#N/A</v>
      </c>
      <c r="I32" s="18" t="e">
        <f>VLOOKUP(B32,Bahamas!B:B,1,FALSE)</f>
        <v>#N/A</v>
      </c>
      <c r="J32" s="18" t="e">
        <f>VLOOKUP(B32,Turks!B:B,1,FALSE)</f>
        <v>#N/A</v>
      </c>
      <c r="K32" s="18" t="e">
        <f>VLOOKUP(B32,Antigua!B:B,1,FALSE)</f>
        <v>#N/A</v>
      </c>
      <c r="L32" s="18" t="e">
        <f>VLOOKUP(B32,'Latin America'!B:B,1,FALSE)</f>
        <v>#N/A</v>
      </c>
    </row>
    <row r="33" spans="1:12" x14ac:dyDescent="0.25">
      <c r="A33" s="156" t="s">
        <v>46</v>
      </c>
      <c r="B33" s="156">
        <v>69077</v>
      </c>
      <c r="C33" s="156" t="s">
        <v>47</v>
      </c>
      <c r="D33" s="157">
        <v>168.18</v>
      </c>
      <c r="E33" s="18">
        <f>VLOOKUP(B33,Jamaica!B:B,1,FALSE)</f>
        <v>69077</v>
      </c>
      <c r="F33" s="18" t="e">
        <f>VLOOKUP(B33,'St. Lucia'!B:B,1,FALSE)</f>
        <v>#N/A</v>
      </c>
      <c r="G33" s="18" t="e">
        <f>VLOOKUP(B33,Barbados!B:B,1,FALSE)</f>
        <v>#N/A</v>
      </c>
      <c r="H33" s="18" t="e">
        <f>VLOOKUP(B33,Grenada!B:B,1,FALSE)</f>
        <v>#N/A</v>
      </c>
      <c r="I33" s="18" t="e">
        <f>VLOOKUP(B33,Bahamas!B:B,1,FALSE)</f>
        <v>#N/A</v>
      </c>
      <c r="J33" s="18" t="e">
        <f>VLOOKUP(B33,Turks!B:B,1,FALSE)</f>
        <v>#N/A</v>
      </c>
      <c r="K33" s="18" t="e">
        <f>VLOOKUP(B33,Antigua!B:B,1,FALSE)</f>
        <v>#N/A</v>
      </c>
      <c r="L33" s="18" t="e">
        <f>VLOOKUP(B33,'Latin America'!B:B,1,FALSE)</f>
        <v>#N/A</v>
      </c>
    </row>
    <row r="34" spans="1:12" x14ac:dyDescent="0.25">
      <c r="A34" s="156" t="s">
        <v>405</v>
      </c>
      <c r="B34" s="156">
        <v>69139</v>
      </c>
      <c r="C34" s="156" t="s">
        <v>406</v>
      </c>
      <c r="D34" s="157">
        <v>225</v>
      </c>
      <c r="E34" s="18">
        <f>VLOOKUP(B34,Jamaica!B:B,1,FALSE)</f>
        <v>69139</v>
      </c>
      <c r="F34" s="18" t="e">
        <f>VLOOKUP(B34,'St. Lucia'!B:B,1,FALSE)</f>
        <v>#N/A</v>
      </c>
      <c r="G34" s="18" t="e">
        <f>VLOOKUP(B34,Barbados!B:B,1,FALSE)</f>
        <v>#N/A</v>
      </c>
      <c r="H34" s="18" t="e">
        <f>VLOOKUP(B34,Grenada!B:B,1,FALSE)</f>
        <v>#N/A</v>
      </c>
      <c r="I34" s="18" t="e">
        <f>VLOOKUP(B34,Bahamas!B:B,1,FALSE)</f>
        <v>#N/A</v>
      </c>
      <c r="J34" s="18" t="e">
        <f>VLOOKUP(B34,Turks!B:B,1,FALSE)</f>
        <v>#N/A</v>
      </c>
      <c r="K34" s="18" t="e">
        <f>VLOOKUP(B34,Antigua!B:B,1,FALSE)</f>
        <v>#N/A</v>
      </c>
      <c r="L34" s="18" t="e">
        <f>VLOOKUP(B34,'Latin America'!B:B,1,FALSE)</f>
        <v>#N/A</v>
      </c>
    </row>
    <row r="35" spans="1:12" x14ac:dyDescent="0.25">
      <c r="A35" s="156" t="s">
        <v>407</v>
      </c>
      <c r="B35" s="156">
        <v>69027</v>
      </c>
      <c r="C35" s="156" t="s">
        <v>408</v>
      </c>
      <c r="D35" s="157">
        <v>225</v>
      </c>
      <c r="E35" s="18">
        <f>VLOOKUP(B35,Jamaica!B:B,1,FALSE)</f>
        <v>69027</v>
      </c>
      <c r="F35" s="18" t="e">
        <f>VLOOKUP(B35,'St. Lucia'!B:B,1,FALSE)</f>
        <v>#N/A</v>
      </c>
      <c r="G35" s="18" t="e">
        <f>VLOOKUP(B35,Barbados!B:B,1,FALSE)</f>
        <v>#N/A</v>
      </c>
      <c r="H35" s="18" t="e">
        <f>VLOOKUP(B35,Grenada!B:B,1,FALSE)</f>
        <v>#N/A</v>
      </c>
      <c r="I35" s="18" t="e">
        <f>VLOOKUP(B35,Bahamas!B:B,1,FALSE)</f>
        <v>#N/A</v>
      </c>
      <c r="J35" s="18" t="e">
        <f>VLOOKUP(B35,Turks!B:B,1,FALSE)</f>
        <v>#N/A</v>
      </c>
      <c r="K35" s="18" t="e">
        <f>VLOOKUP(B35,Antigua!B:B,1,FALSE)</f>
        <v>#N/A</v>
      </c>
      <c r="L35" s="18" t="e">
        <f>VLOOKUP(B35,'Latin America'!B:B,1,FALSE)</f>
        <v>#N/A</v>
      </c>
    </row>
    <row r="36" spans="1:12" x14ac:dyDescent="0.25">
      <c r="A36" s="156" t="s">
        <v>402</v>
      </c>
      <c r="B36" s="156">
        <v>69069</v>
      </c>
      <c r="C36" s="156" t="s">
        <v>1784</v>
      </c>
      <c r="D36" s="157">
        <v>225</v>
      </c>
      <c r="E36" s="18">
        <f>VLOOKUP(B36,Jamaica!B:B,1,FALSE)</f>
        <v>69069</v>
      </c>
      <c r="F36" s="18" t="e">
        <f>VLOOKUP(B36,'St. Lucia'!B:B,1,FALSE)</f>
        <v>#N/A</v>
      </c>
      <c r="G36" s="18" t="e">
        <f>VLOOKUP(B36,Barbados!B:B,1,FALSE)</f>
        <v>#N/A</v>
      </c>
      <c r="H36" s="18" t="e">
        <f>VLOOKUP(B36,Grenada!B:B,1,FALSE)</f>
        <v>#N/A</v>
      </c>
      <c r="I36" s="18" t="e">
        <f>VLOOKUP(B36,Bahamas!B:B,1,FALSE)</f>
        <v>#N/A</v>
      </c>
      <c r="J36" s="18" t="e">
        <f>VLOOKUP(B36,Turks!B:B,1,FALSE)</f>
        <v>#N/A</v>
      </c>
      <c r="K36" s="18" t="e">
        <f>VLOOKUP(B36,Antigua!B:B,1,FALSE)</f>
        <v>#N/A</v>
      </c>
      <c r="L36" s="18" t="e">
        <f>VLOOKUP(B36,'Latin America'!B:B,1,FALSE)</f>
        <v>#N/A</v>
      </c>
    </row>
    <row r="37" spans="1:12" x14ac:dyDescent="0.25">
      <c r="A37" s="156" t="s">
        <v>28</v>
      </c>
      <c r="B37" s="156">
        <v>68959</v>
      </c>
      <c r="C37" s="156" t="s">
        <v>29</v>
      </c>
      <c r="D37" s="157">
        <v>150</v>
      </c>
      <c r="E37" s="18">
        <f>VLOOKUP(B37,Jamaica!B:B,1,FALSE)</f>
        <v>68959</v>
      </c>
      <c r="F37" s="18" t="e">
        <f>VLOOKUP(B37,'St. Lucia'!B:B,1,FALSE)</f>
        <v>#N/A</v>
      </c>
      <c r="G37" s="18" t="e">
        <f>VLOOKUP(B37,Barbados!B:B,1,FALSE)</f>
        <v>#N/A</v>
      </c>
      <c r="H37" s="18" t="e">
        <f>VLOOKUP(B37,Grenada!B:B,1,FALSE)</f>
        <v>#N/A</v>
      </c>
      <c r="I37" s="18" t="e">
        <f>VLOOKUP(B37,Bahamas!B:B,1,FALSE)</f>
        <v>#N/A</v>
      </c>
      <c r="J37" s="18" t="e">
        <f>VLOOKUP(B37,Turks!B:B,1,FALSE)</f>
        <v>#N/A</v>
      </c>
      <c r="K37" s="18" t="e">
        <f>VLOOKUP(B37,Antigua!B:B,1,FALSE)</f>
        <v>#N/A</v>
      </c>
      <c r="L37" s="18" t="e">
        <f>VLOOKUP(B37,'Latin America'!B:B,1,FALSE)</f>
        <v>#N/A</v>
      </c>
    </row>
    <row r="38" spans="1:12" x14ac:dyDescent="0.25">
      <c r="A38" s="156" t="s">
        <v>61</v>
      </c>
      <c r="B38" s="156">
        <v>69048</v>
      </c>
      <c r="C38" s="156" t="s">
        <v>62</v>
      </c>
      <c r="D38" s="157">
        <v>99.09</v>
      </c>
      <c r="E38" s="18">
        <f>VLOOKUP(B38,Jamaica!B:B,1,FALSE)</f>
        <v>69048</v>
      </c>
      <c r="F38" s="18" t="e">
        <f>VLOOKUP(B38,'St. Lucia'!B:B,1,FALSE)</f>
        <v>#N/A</v>
      </c>
      <c r="G38" s="18" t="e">
        <f>VLOOKUP(B38,Barbados!B:B,1,FALSE)</f>
        <v>#N/A</v>
      </c>
      <c r="H38" s="18" t="e">
        <f>VLOOKUP(B38,Grenada!B:B,1,FALSE)</f>
        <v>#N/A</v>
      </c>
      <c r="I38" s="18" t="e">
        <f>VLOOKUP(B38,Bahamas!B:B,1,FALSE)</f>
        <v>#N/A</v>
      </c>
      <c r="J38" s="18" t="e">
        <f>VLOOKUP(B38,Turks!B:B,1,FALSE)</f>
        <v>#N/A</v>
      </c>
      <c r="K38" s="18" t="e">
        <f>VLOOKUP(B38,Antigua!B:B,1,FALSE)</f>
        <v>#N/A</v>
      </c>
      <c r="L38" s="18" t="e">
        <f>VLOOKUP(B38,'Latin America'!B:B,1,FALSE)</f>
        <v>#N/A</v>
      </c>
    </row>
    <row r="39" spans="1:12" x14ac:dyDescent="0.25">
      <c r="A39" s="156" t="s">
        <v>69</v>
      </c>
      <c r="B39" s="156">
        <v>69132</v>
      </c>
      <c r="C39" s="156" t="s">
        <v>70</v>
      </c>
      <c r="D39" s="157">
        <v>86.36</v>
      </c>
      <c r="E39" s="18">
        <f>VLOOKUP(B39,Jamaica!B:B,1,FALSE)</f>
        <v>69132</v>
      </c>
      <c r="F39" s="18" t="e">
        <f>VLOOKUP(B39,'St. Lucia'!B:B,1,FALSE)</f>
        <v>#N/A</v>
      </c>
      <c r="G39" s="18" t="e">
        <f>VLOOKUP(B39,Barbados!B:B,1,FALSE)</f>
        <v>#N/A</v>
      </c>
      <c r="H39" s="18" t="e">
        <f>VLOOKUP(B39,Grenada!B:B,1,FALSE)</f>
        <v>#N/A</v>
      </c>
      <c r="I39" s="18" t="e">
        <f>VLOOKUP(B39,Bahamas!B:B,1,FALSE)</f>
        <v>#N/A</v>
      </c>
      <c r="J39" s="18" t="e">
        <f>VLOOKUP(B39,Turks!B:B,1,FALSE)</f>
        <v>#N/A</v>
      </c>
      <c r="K39" s="18" t="e">
        <f>VLOOKUP(B39,Antigua!B:B,1,FALSE)</f>
        <v>#N/A</v>
      </c>
      <c r="L39" s="18" t="e">
        <f>VLOOKUP(B39,'Latin America'!B:B,1,FALSE)</f>
        <v>#N/A</v>
      </c>
    </row>
    <row r="40" spans="1:12" x14ac:dyDescent="0.25">
      <c r="A40" s="156" t="s">
        <v>80</v>
      </c>
      <c r="B40" s="156">
        <v>68935</v>
      </c>
      <c r="C40" s="156" t="s">
        <v>81</v>
      </c>
      <c r="D40" s="157">
        <v>120.09</v>
      </c>
      <c r="E40" s="18">
        <f>VLOOKUP(B40,Jamaica!B:B,1,FALSE)</f>
        <v>68935</v>
      </c>
      <c r="F40" s="18" t="e">
        <f>VLOOKUP(B40,'St. Lucia'!B:B,1,FALSE)</f>
        <v>#N/A</v>
      </c>
      <c r="G40" s="18" t="e">
        <f>VLOOKUP(B40,Barbados!B:B,1,FALSE)</f>
        <v>#N/A</v>
      </c>
      <c r="H40" s="18" t="e">
        <f>VLOOKUP(B40,Grenada!B:B,1,FALSE)</f>
        <v>#N/A</v>
      </c>
      <c r="I40" s="18" t="e">
        <f>VLOOKUP(B40,Bahamas!B:B,1,FALSE)</f>
        <v>#N/A</v>
      </c>
      <c r="J40" s="18" t="e">
        <f>VLOOKUP(B40,Turks!B:B,1,FALSE)</f>
        <v>#N/A</v>
      </c>
      <c r="K40" s="18" t="e">
        <f>VLOOKUP(B40,Antigua!B:B,1,FALSE)</f>
        <v>#N/A</v>
      </c>
      <c r="L40" s="18" t="e">
        <f>VLOOKUP(B40,'Latin America'!B:B,1,FALSE)</f>
        <v>#N/A</v>
      </c>
    </row>
    <row r="41" spans="1:12" x14ac:dyDescent="0.25">
      <c r="A41" s="156" t="s">
        <v>86</v>
      </c>
      <c r="B41" s="156">
        <v>68979</v>
      </c>
      <c r="C41" s="156" t="s">
        <v>87</v>
      </c>
      <c r="D41" s="157">
        <v>127.27</v>
      </c>
      <c r="E41" s="18">
        <f>VLOOKUP(B41,Jamaica!B:B,1,FALSE)</f>
        <v>68979</v>
      </c>
      <c r="F41" s="18" t="e">
        <f>VLOOKUP(B41,'St. Lucia'!B:B,1,FALSE)</f>
        <v>#N/A</v>
      </c>
      <c r="G41" s="18" t="e">
        <f>VLOOKUP(B41,Barbados!B:B,1,FALSE)</f>
        <v>#N/A</v>
      </c>
      <c r="H41" s="18" t="e">
        <f>VLOOKUP(B41,Grenada!B:B,1,FALSE)</f>
        <v>#N/A</v>
      </c>
      <c r="I41" s="18" t="e">
        <f>VLOOKUP(B41,Bahamas!B:B,1,FALSE)</f>
        <v>#N/A</v>
      </c>
      <c r="J41" s="18" t="e">
        <f>VLOOKUP(B41,Turks!B:B,1,FALSE)</f>
        <v>#N/A</v>
      </c>
      <c r="K41" s="18" t="e">
        <f>VLOOKUP(B41,Antigua!B:B,1,FALSE)</f>
        <v>#N/A</v>
      </c>
      <c r="L41" s="18" t="e">
        <f>VLOOKUP(B41,'Latin America'!B:B,1,FALSE)</f>
        <v>#N/A</v>
      </c>
    </row>
    <row r="42" spans="1:12" x14ac:dyDescent="0.25">
      <c r="A42" s="156" t="s">
        <v>100</v>
      </c>
      <c r="B42" s="156">
        <v>68919</v>
      </c>
      <c r="C42" s="156" t="s">
        <v>101</v>
      </c>
      <c r="D42" s="157">
        <v>99.09</v>
      </c>
      <c r="E42" s="18">
        <f>VLOOKUP(B42,Jamaica!B:B,1,FALSE)</f>
        <v>68919</v>
      </c>
      <c r="F42" s="18" t="e">
        <f>VLOOKUP(B42,'St. Lucia'!B:B,1,FALSE)</f>
        <v>#N/A</v>
      </c>
      <c r="G42" s="18" t="e">
        <f>VLOOKUP(B42,Barbados!B:B,1,FALSE)</f>
        <v>#N/A</v>
      </c>
      <c r="H42" s="18" t="e">
        <f>VLOOKUP(B42,Grenada!B:B,1,FALSE)</f>
        <v>#N/A</v>
      </c>
      <c r="I42" s="18" t="e">
        <f>VLOOKUP(B42,Bahamas!B:B,1,FALSE)</f>
        <v>#N/A</v>
      </c>
      <c r="J42" s="18" t="e">
        <f>VLOOKUP(B42,Turks!B:B,1,FALSE)</f>
        <v>#N/A</v>
      </c>
      <c r="K42" s="18" t="e">
        <f>VLOOKUP(B42,Antigua!B:B,1,FALSE)</f>
        <v>#N/A</v>
      </c>
      <c r="L42" s="18" t="e">
        <f>VLOOKUP(B42,'Latin America'!B:B,1,FALSE)</f>
        <v>#N/A</v>
      </c>
    </row>
    <row r="43" spans="1:12" x14ac:dyDescent="0.25">
      <c r="A43" s="156" t="s">
        <v>96</v>
      </c>
      <c r="B43" s="156">
        <v>69153</v>
      </c>
      <c r="C43" s="156" t="s">
        <v>97</v>
      </c>
      <c r="D43" s="157">
        <v>150</v>
      </c>
      <c r="E43" s="18">
        <f>VLOOKUP(B43,Jamaica!B:B,1,FALSE)</f>
        <v>69153</v>
      </c>
      <c r="F43" s="18" t="e">
        <f>VLOOKUP(B43,'St. Lucia'!B:B,1,FALSE)</f>
        <v>#N/A</v>
      </c>
      <c r="G43" s="18" t="e">
        <f>VLOOKUP(B43,Barbados!B:B,1,FALSE)</f>
        <v>#N/A</v>
      </c>
      <c r="H43" s="18" t="e">
        <f>VLOOKUP(B43,Grenada!B:B,1,FALSE)</f>
        <v>#N/A</v>
      </c>
      <c r="I43" s="18" t="e">
        <f>VLOOKUP(B43,Bahamas!B:B,1,FALSE)</f>
        <v>#N/A</v>
      </c>
      <c r="J43" s="18" t="e">
        <f>VLOOKUP(B43,Turks!B:B,1,FALSE)</f>
        <v>#N/A</v>
      </c>
      <c r="K43" s="18" t="e">
        <f>VLOOKUP(B43,Antigua!B:B,1,FALSE)</f>
        <v>#N/A</v>
      </c>
      <c r="L43" s="18" t="e">
        <f>VLOOKUP(B43,'Latin America'!B:B,1,FALSE)</f>
        <v>#N/A</v>
      </c>
    </row>
    <row r="44" spans="1:12" x14ac:dyDescent="0.25">
      <c r="A44" s="156" t="s">
        <v>98</v>
      </c>
      <c r="B44" s="156">
        <v>69116</v>
      </c>
      <c r="C44" s="156" t="s">
        <v>99</v>
      </c>
      <c r="D44" s="157">
        <v>129.09</v>
      </c>
      <c r="E44" s="18">
        <f>VLOOKUP(B44,Jamaica!B:B,1,FALSE)</f>
        <v>69116</v>
      </c>
      <c r="F44" s="18" t="e">
        <f>VLOOKUP(B44,'St. Lucia'!B:B,1,FALSE)</f>
        <v>#N/A</v>
      </c>
      <c r="G44" s="18" t="e">
        <f>VLOOKUP(B44,Barbados!B:B,1,FALSE)</f>
        <v>#N/A</v>
      </c>
      <c r="H44" s="18" t="e">
        <f>VLOOKUP(B44,Grenada!B:B,1,FALSE)</f>
        <v>#N/A</v>
      </c>
      <c r="I44" s="18" t="e">
        <f>VLOOKUP(B44,Bahamas!B:B,1,FALSE)</f>
        <v>#N/A</v>
      </c>
      <c r="J44" s="18" t="e">
        <f>VLOOKUP(B44,Turks!B:B,1,FALSE)</f>
        <v>#N/A</v>
      </c>
      <c r="K44" s="18" t="e">
        <f>VLOOKUP(B44,Antigua!B:B,1,FALSE)</f>
        <v>#N/A</v>
      </c>
      <c r="L44" s="18" t="e">
        <f>VLOOKUP(B44,'Latin America'!B:B,1,FALSE)</f>
        <v>#N/A</v>
      </c>
    </row>
    <row r="45" spans="1:12" x14ac:dyDescent="0.25">
      <c r="A45" s="156" t="s">
        <v>509</v>
      </c>
      <c r="B45" s="156">
        <v>69015</v>
      </c>
      <c r="C45" s="156" t="s">
        <v>510</v>
      </c>
      <c r="D45" s="157">
        <v>71</v>
      </c>
      <c r="E45" s="18">
        <f>VLOOKUP(B45,Jamaica!B:B,1,FALSE)</f>
        <v>69015</v>
      </c>
      <c r="F45" s="18" t="e">
        <f>VLOOKUP(B45,'St. Lucia'!B:B,1,FALSE)</f>
        <v>#N/A</v>
      </c>
      <c r="G45" s="18" t="e">
        <f>VLOOKUP(B45,Barbados!B:B,1,FALSE)</f>
        <v>#N/A</v>
      </c>
      <c r="H45" s="18" t="e">
        <f>VLOOKUP(B45,Grenada!B:B,1,FALSE)</f>
        <v>#N/A</v>
      </c>
      <c r="I45" s="18" t="e">
        <f>VLOOKUP(B45,Bahamas!B:B,1,FALSE)</f>
        <v>#N/A</v>
      </c>
      <c r="J45" s="18" t="e">
        <f>VLOOKUP(B45,Turks!B:B,1,FALSE)</f>
        <v>#N/A</v>
      </c>
      <c r="K45" s="18" t="e">
        <f>VLOOKUP(B45,Antigua!B:B,1,FALSE)</f>
        <v>#N/A</v>
      </c>
      <c r="L45" s="18" t="e">
        <f>VLOOKUP(B45,'Latin America'!B:B,1,FALSE)</f>
        <v>#N/A</v>
      </c>
    </row>
    <row r="46" spans="1:12" x14ac:dyDescent="0.25">
      <c r="A46" s="156" t="s">
        <v>544</v>
      </c>
      <c r="B46" s="156">
        <v>69101</v>
      </c>
      <c r="C46" s="156" t="s">
        <v>545</v>
      </c>
      <c r="D46" s="157">
        <v>71</v>
      </c>
      <c r="E46" s="18">
        <f>VLOOKUP(B46,Jamaica!B:B,1,FALSE)</f>
        <v>69101</v>
      </c>
      <c r="F46" s="18" t="e">
        <f>VLOOKUP(B46,'St. Lucia'!B:B,1,FALSE)</f>
        <v>#N/A</v>
      </c>
      <c r="G46" s="18" t="e">
        <f>VLOOKUP(B46,Barbados!B:B,1,FALSE)</f>
        <v>#N/A</v>
      </c>
      <c r="H46" s="18" t="e">
        <f>VLOOKUP(B46,Grenada!B:B,1,FALSE)</f>
        <v>#N/A</v>
      </c>
      <c r="I46" s="18" t="e">
        <f>VLOOKUP(B46,Bahamas!B:B,1,FALSE)</f>
        <v>#N/A</v>
      </c>
      <c r="J46" s="18" t="e">
        <f>VLOOKUP(B46,Turks!B:B,1,FALSE)</f>
        <v>#N/A</v>
      </c>
      <c r="K46" s="18" t="e">
        <f>VLOOKUP(B46,Antigua!B:B,1,FALSE)</f>
        <v>#N/A</v>
      </c>
      <c r="L46" s="18" t="e">
        <f>VLOOKUP(B46,'Latin America'!B:B,1,FALSE)</f>
        <v>#N/A</v>
      </c>
    </row>
    <row r="47" spans="1:12" x14ac:dyDescent="0.25">
      <c r="A47" s="156" t="s">
        <v>548</v>
      </c>
      <c r="B47" s="156">
        <v>68990</v>
      </c>
      <c r="C47" s="156" t="s">
        <v>549</v>
      </c>
      <c r="D47" s="157">
        <v>71</v>
      </c>
      <c r="E47" s="18">
        <f>VLOOKUP(B47,Jamaica!B:B,1,FALSE)</f>
        <v>68990</v>
      </c>
      <c r="F47" s="18" t="e">
        <f>VLOOKUP(B47,'St. Lucia'!B:B,1,FALSE)</f>
        <v>#N/A</v>
      </c>
      <c r="G47" s="18" t="e">
        <f>VLOOKUP(B47,Barbados!B:B,1,FALSE)</f>
        <v>#N/A</v>
      </c>
      <c r="H47" s="18" t="e">
        <f>VLOOKUP(B47,Grenada!B:B,1,FALSE)</f>
        <v>#N/A</v>
      </c>
      <c r="I47" s="18" t="e">
        <f>VLOOKUP(B47,Bahamas!B:B,1,FALSE)</f>
        <v>#N/A</v>
      </c>
      <c r="J47" s="18" t="e">
        <f>VLOOKUP(B47,Turks!B:B,1,FALSE)</f>
        <v>#N/A</v>
      </c>
      <c r="K47" s="18" t="e">
        <f>VLOOKUP(B47,Antigua!B:B,1,FALSE)</f>
        <v>#N/A</v>
      </c>
      <c r="L47" s="18" t="e">
        <f>VLOOKUP(B47,'Latin America'!B:B,1,FALSE)</f>
        <v>#N/A</v>
      </c>
    </row>
    <row r="48" spans="1:12" x14ac:dyDescent="0.25">
      <c r="A48" s="156" t="s">
        <v>552</v>
      </c>
      <c r="B48" s="156">
        <v>68903</v>
      </c>
      <c r="C48" s="156" t="s">
        <v>553</v>
      </c>
      <c r="D48" s="157">
        <v>71</v>
      </c>
      <c r="E48" s="18">
        <f>VLOOKUP(B48,Jamaica!B:B,1,FALSE)</f>
        <v>68903</v>
      </c>
      <c r="F48" s="18" t="e">
        <f>VLOOKUP(B48,'St. Lucia'!B:B,1,FALSE)</f>
        <v>#N/A</v>
      </c>
      <c r="G48" s="18" t="e">
        <f>VLOOKUP(B48,Barbados!B:B,1,FALSE)</f>
        <v>#N/A</v>
      </c>
      <c r="H48" s="18" t="e">
        <f>VLOOKUP(B48,Grenada!B:B,1,FALSE)</f>
        <v>#N/A</v>
      </c>
      <c r="I48" s="18" t="e">
        <f>VLOOKUP(B48,Bahamas!B:B,1,FALSE)</f>
        <v>#N/A</v>
      </c>
      <c r="J48" s="18" t="e">
        <f>VLOOKUP(B48,Turks!B:B,1,FALSE)</f>
        <v>#N/A</v>
      </c>
      <c r="K48" s="18" t="e">
        <f>VLOOKUP(B48,Antigua!B:B,1,FALSE)</f>
        <v>#N/A</v>
      </c>
      <c r="L48" s="18" t="e">
        <f>VLOOKUP(B48,'Latin America'!B:B,1,FALSE)</f>
        <v>#N/A</v>
      </c>
    </row>
    <row r="49" spans="1:12" x14ac:dyDescent="0.25">
      <c r="A49" s="156" t="s">
        <v>614</v>
      </c>
      <c r="B49" s="156">
        <v>69024</v>
      </c>
      <c r="C49" s="156" t="s">
        <v>615</v>
      </c>
      <c r="D49" s="157">
        <v>122.73</v>
      </c>
      <c r="E49" s="18" t="e">
        <f>VLOOKUP(B49,Jamaica!B:B,1,FALSE)</f>
        <v>#N/A</v>
      </c>
      <c r="F49" s="18">
        <f>VLOOKUP(B49,'St. Lucia'!B:B,1,FALSE)</f>
        <v>69024</v>
      </c>
      <c r="G49" s="18" t="e">
        <f>VLOOKUP(B49,Barbados!B:B,1,FALSE)</f>
        <v>#N/A</v>
      </c>
      <c r="H49" s="18" t="e">
        <f>VLOOKUP(B49,Grenada!B:B,1,FALSE)</f>
        <v>#N/A</v>
      </c>
      <c r="I49" s="18" t="e">
        <f>VLOOKUP(B49,Bahamas!B:B,1,FALSE)</f>
        <v>#N/A</v>
      </c>
      <c r="J49" s="18" t="e">
        <f>VLOOKUP(B49,Turks!B:B,1,FALSE)</f>
        <v>#N/A</v>
      </c>
      <c r="K49" s="18" t="e">
        <f>VLOOKUP(B49,Antigua!B:B,1,FALSE)</f>
        <v>#N/A</v>
      </c>
      <c r="L49" s="18" t="e">
        <f>VLOOKUP(B49,'Latin America'!B:B,1,FALSE)</f>
        <v>#N/A</v>
      </c>
    </row>
    <row r="50" spans="1:12" x14ac:dyDescent="0.25">
      <c r="A50" s="156" t="s">
        <v>606</v>
      </c>
      <c r="B50" s="156">
        <v>68985</v>
      </c>
      <c r="C50" s="156" t="s">
        <v>607</v>
      </c>
      <c r="D50" s="157">
        <v>137.27000000000001</v>
      </c>
      <c r="E50" s="18" t="e">
        <f>VLOOKUP(B50,Jamaica!B:B,1,FALSE)</f>
        <v>#N/A</v>
      </c>
      <c r="F50" s="18">
        <f>VLOOKUP(B50,'St. Lucia'!B:B,1,FALSE)</f>
        <v>68985</v>
      </c>
      <c r="G50" s="18" t="e">
        <f>VLOOKUP(B50,Barbados!B:B,1,FALSE)</f>
        <v>#N/A</v>
      </c>
      <c r="H50" s="18" t="e">
        <f>VLOOKUP(B50,Grenada!B:B,1,FALSE)</f>
        <v>#N/A</v>
      </c>
      <c r="I50" s="18" t="e">
        <f>VLOOKUP(B50,Bahamas!B:B,1,FALSE)</f>
        <v>#N/A</v>
      </c>
      <c r="J50" s="18" t="e">
        <f>VLOOKUP(B50,Turks!B:B,1,FALSE)</f>
        <v>#N/A</v>
      </c>
      <c r="K50" s="18" t="e">
        <f>VLOOKUP(B50,Antigua!B:B,1,FALSE)</f>
        <v>#N/A</v>
      </c>
      <c r="L50" s="18" t="e">
        <f>VLOOKUP(B50,'Latin America'!B:B,1,FALSE)</f>
        <v>#N/A</v>
      </c>
    </row>
    <row r="51" spans="1:12" x14ac:dyDescent="0.25">
      <c r="A51" s="156" t="s">
        <v>481</v>
      </c>
      <c r="B51" s="156">
        <v>69128</v>
      </c>
      <c r="C51" s="156" t="s">
        <v>482</v>
      </c>
      <c r="D51" s="157">
        <v>90</v>
      </c>
      <c r="E51" s="18">
        <f>VLOOKUP(B51,Jamaica!B:B,1,FALSE)</f>
        <v>69128</v>
      </c>
      <c r="F51" s="18" t="e">
        <f>VLOOKUP(B51,'St. Lucia'!B:B,1,FALSE)</f>
        <v>#N/A</v>
      </c>
      <c r="G51" s="18" t="e">
        <f>VLOOKUP(B51,Barbados!B:B,1,FALSE)</f>
        <v>#N/A</v>
      </c>
      <c r="H51" s="18" t="e">
        <f>VLOOKUP(B51,Grenada!B:B,1,FALSE)</f>
        <v>#N/A</v>
      </c>
      <c r="I51" s="18" t="e">
        <f>VLOOKUP(B51,Bahamas!B:B,1,FALSE)</f>
        <v>#N/A</v>
      </c>
      <c r="J51" s="18" t="e">
        <f>VLOOKUP(B51,Turks!B:B,1,FALSE)</f>
        <v>#N/A</v>
      </c>
      <c r="K51" s="18" t="e">
        <f>VLOOKUP(B51,Antigua!B:B,1,FALSE)</f>
        <v>#N/A</v>
      </c>
      <c r="L51" s="18" t="e">
        <f>VLOOKUP(B51,'Latin America'!B:B,1,FALSE)</f>
        <v>#N/A</v>
      </c>
    </row>
    <row r="52" spans="1:12" x14ac:dyDescent="0.25">
      <c r="A52" s="156" t="s">
        <v>333</v>
      </c>
      <c r="B52" s="156">
        <v>69255</v>
      </c>
      <c r="C52" s="156" t="s">
        <v>334</v>
      </c>
      <c r="D52" s="157">
        <v>39.090000000000003</v>
      </c>
      <c r="E52" s="18">
        <f>VLOOKUP(B52,Jamaica!B:B,1,FALSE)</f>
        <v>69255</v>
      </c>
      <c r="F52" s="18" t="e">
        <f>VLOOKUP(B52,'St. Lucia'!B:B,1,FALSE)</f>
        <v>#N/A</v>
      </c>
      <c r="G52" s="18" t="e">
        <f>VLOOKUP(B52,Barbados!B:B,1,FALSE)</f>
        <v>#N/A</v>
      </c>
      <c r="H52" s="18" t="e">
        <f>VLOOKUP(B52,Grenada!B:B,1,FALSE)</f>
        <v>#N/A</v>
      </c>
      <c r="I52" s="18" t="e">
        <f>VLOOKUP(B52,Bahamas!B:B,1,FALSE)</f>
        <v>#N/A</v>
      </c>
      <c r="J52" s="18" t="e">
        <f>VLOOKUP(B52,Turks!B:B,1,FALSE)</f>
        <v>#N/A</v>
      </c>
      <c r="K52" s="18" t="e">
        <f>VLOOKUP(B52,Antigua!B:B,1,FALSE)</f>
        <v>#N/A</v>
      </c>
      <c r="L52" s="18" t="e">
        <f>VLOOKUP(B52,'Latin America'!B:B,1,FALSE)</f>
        <v>#N/A</v>
      </c>
    </row>
    <row r="53" spans="1:12" x14ac:dyDescent="0.25">
      <c r="A53" s="156" t="s">
        <v>331</v>
      </c>
      <c r="B53" s="156">
        <v>69262</v>
      </c>
      <c r="C53" s="156" t="s">
        <v>332</v>
      </c>
      <c r="D53" s="157">
        <v>39.090000000000003</v>
      </c>
      <c r="E53" s="18">
        <f>VLOOKUP(B53,Jamaica!B:B,1,FALSE)</f>
        <v>69262</v>
      </c>
      <c r="F53" s="18" t="e">
        <f>VLOOKUP(B53,'St. Lucia'!B:B,1,FALSE)</f>
        <v>#N/A</v>
      </c>
      <c r="G53" s="18" t="e">
        <f>VLOOKUP(B53,Barbados!B:B,1,FALSE)</f>
        <v>#N/A</v>
      </c>
      <c r="H53" s="18" t="e">
        <f>VLOOKUP(B53,Grenada!B:B,1,FALSE)</f>
        <v>#N/A</v>
      </c>
      <c r="I53" s="18" t="e">
        <f>VLOOKUP(B53,Bahamas!B:B,1,FALSE)</f>
        <v>#N/A</v>
      </c>
      <c r="J53" s="18" t="e">
        <f>VLOOKUP(B53,Turks!B:B,1,FALSE)</f>
        <v>#N/A</v>
      </c>
      <c r="K53" s="18" t="e">
        <f>VLOOKUP(B53,Antigua!B:B,1,FALSE)</f>
        <v>#N/A</v>
      </c>
      <c r="L53" s="18" t="e">
        <f>VLOOKUP(B53,'Latin America'!B:B,1,FALSE)</f>
        <v>#N/A</v>
      </c>
    </row>
    <row r="54" spans="1:12" x14ac:dyDescent="0.25">
      <c r="A54" s="156" t="s">
        <v>321</v>
      </c>
      <c r="B54" s="156">
        <v>69149</v>
      </c>
      <c r="C54" s="156" t="s">
        <v>322</v>
      </c>
      <c r="D54" s="157">
        <v>189.09</v>
      </c>
      <c r="E54" s="18">
        <f>VLOOKUP(B54,Jamaica!B:B,1,FALSE)</f>
        <v>69149</v>
      </c>
      <c r="F54" s="18" t="e">
        <f>VLOOKUP(B54,'St. Lucia'!B:B,1,FALSE)</f>
        <v>#N/A</v>
      </c>
      <c r="G54" s="18" t="e">
        <f>VLOOKUP(B54,Barbados!B:B,1,FALSE)</f>
        <v>#N/A</v>
      </c>
      <c r="H54" s="18" t="e">
        <f>VLOOKUP(B54,Grenada!B:B,1,FALSE)</f>
        <v>#N/A</v>
      </c>
      <c r="I54" s="18" t="e">
        <f>VLOOKUP(B54,Bahamas!B:B,1,FALSE)</f>
        <v>#N/A</v>
      </c>
      <c r="J54" s="18" t="e">
        <f>VLOOKUP(B54,Turks!B:B,1,FALSE)</f>
        <v>#N/A</v>
      </c>
      <c r="K54" s="18" t="e">
        <f>VLOOKUP(B54,Antigua!B:B,1,FALSE)</f>
        <v>#N/A</v>
      </c>
      <c r="L54" s="18" t="e">
        <f>VLOOKUP(B54,'Latin America'!B:B,1,FALSE)</f>
        <v>#N/A</v>
      </c>
    </row>
    <row r="55" spans="1:12" x14ac:dyDescent="0.25">
      <c r="A55" s="156" t="s">
        <v>318</v>
      </c>
      <c r="B55" s="156">
        <v>69195</v>
      </c>
      <c r="C55" s="156" t="s">
        <v>319</v>
      </c>
      <c r="D55" s="157">
        <v>189.09</v>
      </c>
      <c r="E55" s="18">
        <f>VLOOKUP(B55,Jamaica!B:B,1,FALSE)</f>
        <v>69195</v>
      </c>
      <c r="F55" s="18" t="e">
        <f>VLOOKUP(B55,'St. Lucia'!B:B,1,FALSE)</f>
        <v>#N/A</v>
      </c>
      <c r="G55" s="18" t="e">
        <f>VLOOKUP(B55,Barbados!B:B,1,FALSE)</f>
        <v>#N/A</v>
      </c>
      <c r="H55" s="18" t="e">
        <f>VLOOKUP(B55,Grenada!B:B,1,FALSE)</f>
        <v>#N/A</v>
      </c>
      <c r="I55" s="18" t="e">
        <f>VLOOKUP(B55,Bahamas!B:B,1,FALSE)</f>
        <v>#N/A</v>
      </c>
      <c r="J55" s="18" t="e">
        <f>VLOOKUP(B55,Turks!B:B,1,FALSE)</f>
        <v>#N/A</v>
      </c>
      <c r="K55" s="18" t="e">
        <f>VLOOKUP(B55,Antigua!B:B,1,FALSE)</f>
        <v>#N/A</v>
      </c>
      <c r="L55" s="18" t="e">
        <f>VLOOKUP(B55,'Latin America'!B:B,1,FALSE)</f>
        <v>#N/A</v>
      </c>
    </row>
    <row r="56" spans="1:12" x14ac:dyDescent="0.25">
      <c r="A56" s="156" t="s">
        <v>1305</v>
      </c>
      <c r="B56" s="156">
        <v>69182</v>
      </c>
      <c r="C56" s="156" t="s">
        <v>1306</v>
      </c>
      <c r="D56" s="157">
        <v>84.55</v>
      </c>
      <c r="E56" s="18" t="e">
        <f>VLOOKUP(B56,Jamaica!B:B,1,FALSE)</f>
        <v>#N/A</v>
      </c>
      <c r="F56" s="18" t="e">
        <f>VLOOKUP(B56,'St. Lucia'!B:B,1,FALSE)</f>
        <v>#N/A</v>
      </c>
      <c r="G56" s="18" t="e">
        <f>VLOOKUP(B56,Barbados!B:B,1,FALSE)</f>
        <v>#N/A</v>
      </c>
      <c r="H56" s="18" t="e">
        <f>VLOOKUP(B56,Grenada!B:B,1,FALSE)</f>
        <v>#N/A</v>
      </c>
      <c r="I56" s="18" t="e">
        <f>VLOOKUP(B56,Bahamas!B:B,1,FALSE)</f>
        <v>#N/A</v>
      </c>
      <c r="J56" s="18" t="e">
        <f>VLOOKUP(B56,Turks!B:B,1,FALSE)</f>
        <v>#N/A</v>
      </c>
      <c r="K56" s="18">
        <f>VLOOKUP(B56,Antigua!B:B,1,FALSE)</f>
        <v>69182</v>
      </c>
      <c r="L56" s="18" t="e">
        <f>VLOOKUP(B56,'Latin America'!B:B,1,FALSE)</f>
        <v>#N/A</v>
      </c>
    </row>
    <row r="57" spans="1:12" x14ac:dyDescent="0.25">
      <c r="A57" s="156" t="s">
        <v>1313</v>
      </c>
      <c r="B57" s="156">
        <v>69231</v>
      </c>
      <c r="C57" s="156" t="s">
        <v>1314</v>
      </c>
      <c r="D57" s="157">
        <v>186.36</v>
      </c>
      <c r="E57" s="18" t="e">
        <f>VLOOKUP(B57,Jamaica!B:B,1,FALSE)</f>
        <v>#N/A</v>
      </c>
      <c r="F57" s="18" t="e">
        <f>VLOOKUP(B57,'St. Lucia'!B:B,1,FALSE)</f>
        <v>#N/A</v>
      </c>
      <c r="G57" s="18" t="e">
        <f>VLOOKUP(B57,Barbados!B:B,1,FALSE)</f>
        <v>#N/A</v>
      </c>
      <c r="H57" s="18" t="e">
        <f>VLOOKUP(B57,Grenada!B:B,1,FALSE)</f>
        <v>#N/A</v>
      </c>
      <c r="I57" s="18" t="e">
        <f>VLOOKUP(B57,Bahamas!B:B,1,FALSE)</f>
        <v>#N/A</v>
      </c>
      <c r="J57" s="18" t="e">
        <f>VLOOKUP(B57,Turks!B:B,1,FALSE)</f>
        <v>#N/A</v>
      </c>
      <c r="K57" s="18">
        <f>VLOOKUP(B57,Antigua!B:B,1,FALSE)</f>
        <v>69231</v>
      </c>
      <c r="L57" s="18" t="e">
        <f>VLOOKUP(B57,'Latin America'!B:B,1,FALSE)</f>
        <v>#N/A</v>
      </c>
    </row>
    <row r="58" spans="1:12" x14ac:dyDescent="0.25">
      <c r="A58" s="156" t="s">
        <v>673</v>
      </c>
      <c r="B58" s="156">
        <v>69192</v>
      </c>
      <c r="C58" s="156" t="s">
        <v>674</v>
      </c>
      <c r="D58" s="157">
        <v>130</v>
      </c>
      <c r="E58" s="18" t="e">
        <f>VLOOKUP(B58,Jamaica!B:B,1,FALSE)</f>
        <v>#N/A</v>
      </c>
      <c r="F58" s="18">
        <f>VLOOKUP(B58,'St. Lucia'!B:B,1,FALSE)</f>
        <v>69192</v>
      </c>
      <c r="G58" s="18" t="e">
        <f>VLOOKUP(B58,Barbados!B:B,1,FALSE)</f>
        <v>#N/A</v>
      </c>
      <c r="H58" s="18" t="e">
        <f>VLOOKUP(B58,Grenada!B:B,1,FALSE)</f>
        <v>#N/A</v>
      </c>
      <c r="I58" s="18" t="e">
        <f>VLOOKUP(B58,Bahamas!B:B,1,FALSE)</f>
        <v>#N/A</v>
      </c>
      <c r="J58" s="18" t="e">
        <f>VLOOKUP(B58,Turks!B:B,1,FALSE)</f>
        <v>#N/A</v>
      </c>
      <c r="K58" s="18" t="e">
        <f>VLOOKUP(B58,Antigua!B:B,1,FALSE)</f>
        <v>#N/A</v>
      </c>
      <c r="L58" s="18" t="e">
        <f>VLOOKUP(B58,'Latin America'!B:B,1,FALSE)</f>
        <v>#N/A</v>
      </c>
    </row>
    <row r="59" spans="1:12" x14ac:dyDescent="0.25">
      <c r="A59" s="156" t="s">
        <v>734</v>
      </c>
      <c r="B59" s="156">
        <v>69237</v>
      </c>
      <c r="C59" s="156" t="s">
        <v>735</v>
      </c>
      <c r="D59" s="157">
        <v>216.36</v>
      </c>
      <c r="E59" s="18" t="e">
        <f>VLOOKUP(B59,Jamaica!B:B,1,FALSE)</f>
        <v>#N/A</v>
      </c>
      <c r="F59" s="18">
        <f>VLOOKUP(B59,'St. Lucia'!B:B,1,FALSE)</f>
        <v>69237</v>
      </c>
      <c r="G59" s="18" t="e">
        <f>VLOOKUP(B59,Barbados!B:B,1,FALSE)</f>
        <v>#N/A</v>
      </c>
      <c r="H59" s="18" t="e">
        <f>VLOOKUP(B59,Grenada!B:B,1,FALSE)</f>
        <v>#N/A</v>
      </c>
      <c r="I59" s="18" t="e">
        <f>VLOOKUP(B59,Bahamas!B:B,1,FALSE)</f>
        <v>#N/A</v>
      </c>
      <c r="J59" s="18" t="e">
        <f>VLOOKUP(B59,Turks!B:B,1,FALSE)</f>
        <v>#N/A</v>
      </c>
      <c r="K59" s="18" t="e">
        <f>VLOOKUP(B59,Antigua!B:B,1,FALSE)</f>
        <v>#N/A</v>
      </c>
      <c r="L59" s="18" t="e">
        <f>VLOOKUP(B59,'Latin America'!B:B,1,FALSE)</f>
        <v>#N/A</v>
      </c>
    </row>
    <row r="60" spans="1:12" x14ac:dyDescent="0.25">
      <c r="A60" s="156" t="s">
        <v>738</v>
      </c>
      <c r="B60" s="156">
        <v>69241</v>
      </c>
      <c r="C60" s="156" t="s">
        <v>739</v>
      </c>
      <c r="D60" s="157">
        <v>127.27</v>
      </c>
      <c r="E60" s="18" t="e">
        <f>VLOOKUP(B60,Jamaica!B:B,1,FALSE)</f>
        <v>#N/A</v>
      </c>
      <c r="F60" s="18">
        <f>VLOOKUP(B60,'St. Lucia'!B:B,1,FALSE)</f>
        <v>69241</v>
      </c>
      <c r="G60" s="18" t="e">
        <f>VLOOKUP(B60,Barbados!B:B,1,FALSE)</f>
        <v>#N/A</v>
      </c>
      <c r="H60" s="18" t="e">
        <f>VLOOKUP(B60,Grenada!B:B,1,FALSE)</f>
        <v>#N/A</v>
      </c>
      <c r="I60" s="18" t="e">
        <f>VLOOKUP(B60,Bahamas!B:B,1,FALSE)</f>
        <v>#N/A</v>
      </c>
      <c r="J60" s="18" t="e">
        <f>VLOOKUP(B60,Turks!B:B,1,FALSE)</f>
        <v>#N/A</v>
      </c>
      <c r="K60" s="18" t="e">
        <f>VLOOKUP(B60,Antigua!B:B,1,FALSE)</f>
        <v>#N/A</v>
      </c>
      <c r="L60" s="18" t="e">
        <f>VLOOKUP(B60,'Latin America'!B:B,1,FALSE)</f>
        <v>#N/A</v>
      </c>
    </row>
    <row r="61" spans="1:12" x14ac:dyDescent="0.25">
      <c r="A61" s="156" t="s">
        <v>208</v>
      </c>
      <c r="B61" s="156">
        <v>69261</v>
      </c>
      <c r="C61" s="156" t="s">
        <v>209</v>
      </c>
      <c r="D61" s="157">
        <v>50</v>
      </c>
      <c r="E61" s="18">
        <f>VLOOKUP(B61,Jamaica!B:B,1,FALSE)</f>
        <v>69261</v>
      </c>
      <c r="F61" s="18" t="e">
        <f>VLOOKUP(B61,'St. Lucia'!B:B,1,FALSE)</f>
        <v>#N/A</v>
      </c>
      <c r="G61" s="18" t="e">
        <f>VLOOKUP(B61,Barbados!B:B,1,FALSE)</f>
        <v>#N/A</v>
      </c>
      <c r="H61" s="18" t="e">
        <f>VLOOKUP(B61,Grenada!B:B,1,FALSE)</f>
        <v>#N/A</v>
      </c>
      <c r="I61" s="18" t="e">
        <f>VLOOKUP(B61,Bahamas!B:B,1,FALSE)</f>
        <v>#N/A</v>
      </c>
      <c r="J61" s="18" t="e">
        <f>VLOOKUP(B61,Turks!B:B,1,FALSE)</f>
        <v>#N/A</v>
      </c>
      <c r="K61" s="18" t="e">
        <f>VLOOKUP(B61,Antigua!B:B,1,FALSE)</f>
        <v>#N/A</v>
      </c>
      <c r="L61" s="18" t="e">
        <f>VLOOKUP(B61,'Latin America'!B:B,1,FALSE)</f>
        <v>#N/A</v>
      </c>
    </row>
    <row r="62" spans="1:12" x14ac:dyDescent="0.25">
      <c r="A62" s="156" t="s">
        <v>1309</v>
      </c>
      <c r="B62" s="156">
        <v>69209</v>
      </c>
      <c r="C62" s="156" t="s">
        <v>1310</v>
      </c>
      <c r="D62" s="157">
        <v>113.64</v>
      </c>
      <c r="E62" s="18" t="e">
        <f>VLOOKUP(B62,Jamaica!B:B,1,FALSE)</f>
        <v>#N/A</v>
      </c>
      <c r="F62" s="18" t="e">
        <f>VLOOKUP(B62,'St. Lucia'!B:B,1,FALSE)</f>
        <v>#N/A</v>
      </c>
      <c r="G62" s="18" t="e">
        <f>VLOOKUP(B62,Barbados!B:B,1,FALSE)</f>
        <v>#N/A</v>
      </c>
      <c r="H62" s="18" t="e">
        <f>VLOOKUP(B62,Grenada!B:B,1,FALSE)</f>
        <v>#N/A</v>
      </c>
      <c r="I62" s="18" t="e">
        <f>VLOOKUP(B62,Bahamas!B:B,1,FALSE)</f>
        <v>#N/A</v>
      </c>
      <c r="J62" s="18" t="e">
        <f>VLOOKUP(B62,Turks!B:B,1,FALSE)</f>
        <v>#N/A</v>
      </c>
      <c r="K62" s="18">
        <f>VLOOKUP(B62,Antigua!B:B,1,FALSE)</f>
        <v>69209</v>
      </c>
      <c r="L62" s="18" t="e">
        <f>VLOOKUP(B62,'Latin America'!B:B,1,FALSE)</f>
        <v>#N/A</v>
      </c>
    </row>
    <row r="63" spans="1:12" x14ac:dyDescent="0.25">
      <c r="A63" s="156" t="s">
        <v>1321</v>
      </c>
      <c r="B63" s="156">
        <v>69268</v>
      </c>
      <c r="C63" s="156" t="s">
        <v>1322</v>
      </c>
      <c r="D63" s="157">
        <v>140.91</v>
      </c>
      <c r="E63" s="18" t="e">
        <f>VLOOKUP(B63,Jamaica!B:B,1,FALSE)</f>
        <v>#N/A</v>
      </c>
      <c r="F63" s="18" t="e">
        <f>VLOOKUP(B63,'St. Lucia'!B:B,1,FALSE)</f>
        <v>#N/A</v>
      </c>
      <c r="G63" s="18" t="e">
        <f>VLOOKUP(B63,Barbados!B:B,1,FALSE)</f>
        <v>#N/A</v>
      </c>
      <c r="H63" s="18" t="e">
        <f>VLOOKUP(B63,Grenada!B:B,1,FALSE)</f>
        <v>#N/A</v>
      </c>
      <c r="I63" s="18" t="e">
        <f>VLOOKUP(B63,Bahamas!B:B,1,FALSE)</f>
        <v>#N/A</v>
      </c>
      <c r="J63" s="18" t="e">
        <f>VLOOKUP(B63,Turks!B:B,1,FALSE)</f>
        <v>#N/A</v>
      </c>
      <c r="K63" s="18">
        <f>VLOOKUP(B63,Antigua!B:B,1,FALSE)</f>
        <v>69268</v>
      </c>
      <c r="L63" s="18" t="e">
        <f>VLOOKUP(B63,'Latin America'!B:B,1,FALSE)</f>
        <v>#N/A</v>
      </c>
    </row>
    <row r="64" spans="1:12" x14ac:dyDescent="0.25">
      <c r="A64" s="156" t="s">
        <v>1542</v>
      </c>
      <c r="B64" s="156">
        <v>69252</v>
      </c>
      <c r="C64" s="156" t="s">
        <v>1543</v>
      </c>
      <c r="D64" s="157">
        <v>165</v>
      </c>
      <c r="E64" s="18" t="e">
        <f>VLOOKUP(B64,Jamaica!B:B,1,FALSE)</f>
        <v>#N/A</v>
      </c>
      <c r="F64" s="18" t="e">
        <f>VLOOKUP(B64,'St. Lucia'!B:B,1,FALSE)</f>
        <v>#N/A</v>
      </c>
      <c r="G64" s="18" t="e">
        <f>VLOOKUP(B64,Barbados!B:B,1,FALSE)</f>
        <v>#N/A</v>
      </c>
      <c r="H64" s="18" t="e">
        <f>VLOOKUP(B64,Grenada!B:B,1,FALSE)</f>
        <v>#N/A</v>
      </c>
      <c r="I64" s="18" t="e">
        <f>VLOOKUP(B64,Bahamas!B:B,1,FALSE)</f>
        <v>#N/A</v>
      </c>
      <c r="J64" s="18" t="e">
        <f>VLOOKUP(B64,Turks!B:B,1,FALSE)</f>
        <v>#N/A</v>
      </c>
      <c r="K64" s="18" t="e">
        <f>VLOOKUP(B64,Antigua!B:B,1,FALSE)</f>
        <v>#N/A</v>
      </c>
      <c r="L64" s="18">
        <f>VLOOKUP(B64,'Latin America'!B:B,1,FALSE)</f>
        <v>69252</v>
      </c>
    </row>
    <row r="65" spans="1:12" x14ac:dyDescent="0.25">
      <c r="A65" s="156" t="s">
        <v>1540</v>
      </c>
      <c r="B65" s="156">
        <v>69232</v>
      </c>
      <c r="C65" s="156" t="s">
        <v>1541</v>
      </c>
      <c r="D65" s="157">
        <v>820</v>
      </c>
      <c r="E65" s="18" t="e">
        <f>VLOOKUP(B65,Jamaica!B:B,1,FALSE)</f>
        <v>#N/A</v>
      </c>
      <c r="F65" s="18" t="e">
        <f>VLOOKUP(B65,'St. Lucia'!B:B,1,FALSE)</f>
        <v>#N/A</v>
      </c>
      <c r="G65" s="18" t="e">
        <f>VLOOKUP(B65,Barbados!B:B,1,FALSE)</f>
        <v>#N/A</v>
      </c>
      <c r="H65" s="18" t="e">
        <f>VLOOKUP(B65,Grenada!B:B,1,FALSE)</f>
        <v>#N/A</v>
      </c>
      <c r="I65" s="18" t="e">
        <f>VLOOKUP(B65,Bahamas!B:B,1,FALSE)</f>
        <v>#N/A</v>
      </c>
      <c r="J65" s="18" t="e">
        <f>VLOOKUP(B65,Turks!B:B,1,FALSE)</f>
        <v>#N/A</v>
      </c>
      <c r="K65" s="18" t="e">
        <f>VLOOKUP(B65,Antigua!B:B,1,FALSE)</f>
        <v>#N/A</v>
      </c>
      <c r="L65" s="18">
        <f>VLOOKUP(B65,'Latin America'!B:B,1,FALSE)</f>
        <v>69232</v>
      </c>
    </row>
    <row r="66" spans="1:12" x14ac:dyDescent="0.25">
      <c r="A66" s="156" t="s">
        <v>1538</v>
      </c>
      <c r="B66" s="156">
        <v>69211</v>
      </c>
      <c r="C66" s="156" t="s">
        <v>1539</v>
      </c>
      <c r="D66" s="157">
        <v>47</v>
      </c>
      <c r="E66" s="18" t="e">
        <f>VLOOKUP(B66,Jamaica!B:B,1,FALSE)</f>
        <v>#N/A</v>
      </c>
      <c r="F66" s="18" t="e">
        <f>VLOOKUP(B66,'St. Lucia'!B:B,1,FALSE)</f>
        <v>#N/A</v>
      </c>
      <c r="G66" s="18" t="e">
        <f>VLOOKUP(B66,Barbados!B:B,1,FALSE)</f>
        <v>#N/A</v>
      </c>
      <c r="H66" s="18" t="e">
        <f>VLOOKUP(B66,Grenada!B:B,1,FALSE)</f>
        <v>#N/A</v>
      </c>
      <c r="I66" s="18" t="e">
        <f>VLOOKUP(B66,Bahamas!B:B,1,FALSE)</f>
        <v>#N/A</v>
      </c>
      <c r="J66" s="18" t="e">
        <f>VLOOKUP(B66,Turks!B:B,1,FALSE)</f>
        <v>#N/A</v>
      </c>
      <c r="K66" s="18" t="e">
        <f>VLOOKUP(B66,Antigua!B:B,1,FALSE)</f>
        <v>#N/A</v>
      </c>
      <c r="L66" s="18">
        <f>VLOOKUP(B66,'Latin America'!B:B,1,FALSE)</f>
        <v>69211</v>
      </c>
    </row>
    <row r="67" spans="1:12" x14ac:dyDescent="0.25">
      <c r="A67" s="156" t="s">
        <v>1536</v>
      </c>
      <c r="B67" s="156">
        <v>69215</v>
      </c>
      <c r="C67" s="156" t="s">
        <v>1537</v>
      </c>
      <c r="D67" s="157">
        <v>70</v>
      </c>
      <c r="E67" s="18" t="e">
        <f>VLOOKUP(B67,Jamaica!B:B,1,FALSE)</f>
        <v>#N/A</v>
      </c>
      <c r="F67" s="18" t="e">
        <f>VLOOKUP(B67,'St. Lucia'!B:B,1,FALSE)</f>
        <v>#N/A</v>
      </c>
      <c r="G67" s="18" t="e">
        <f>VLOOKUP(B67,Barbados!B:B,1,FALSE)</f>
        <v>#N/A</v>
      </c>
      <c r="H67" s="18" t="e">
        <f>VLOOKUP(B67,Grenada!B:B,1,FALSE)</f>
        <v>#N/A</v>
      </c>
      <c r="I67" s="18" t="e">
        <f>VLOOKUP(B67,Bahamas!B:B,1,FALSE)</f>
        <v>#N/A</v>
      </c>
      <c r="J67" s="18" t="e">
        <f>VLOOKUP(B67,Turks!B:B,1,FALSE)</f>
        <v>#N/A</v>
      </c>
      <c r="K67" s="18" t="e">
        <f>VLOOKUP(B67,Antigua!B:B,1,FALSE)</f>
        <v>#N/A</v>
      </c>
      <c r="L67" s="18">
        <f>VLOOKUP(B67,'Latin America'!B:B,1,FALSE)</f>
        <v>69215</v>
      </c>
    </row>
    <row r="68" spans="1:12" x14ac:dyDescent="0.25">
      <c r="A68" s="156" t="s">
        <v>1534</v>
      </c>
      <c r="B68" s="156">
        <v>69205</v>
      </c>
      <c r="C68" s="156" t="s">
        <v>1535</v>
      </c>
      <c r="D68" s="157">
        <v>70</v>
      </c>
      <c r="E68" s="18" t="e">
        <f>VLOOKUP(B68,Jamaica!B:B,1,FALSE)</f>
        <v>#N/A</v>
      </c>
      <c r="F68" s="18" t="e">
        <f>VLOOKUP(B68,'St. Lucia'!B:B,1,FALSE)</f>
        <v>#N/A</v>
      </c>
      <c r="G68" s="18" t="e">
        <f>VLOOKUP(B68,Barbados!B:B,1,FALSE)</f>
        <v>#N/A</v>
      </c>
      <c r="H68" s="18" t="e">
        <f>VLOOKUP(B68,Grenada!B:B,1,FALSE)</f>
        <v>#N/A</v>
      </c>
      <c r="I68" s="18" t="e">
        <f>VLOOKUP(B68,Bahamas!B:B,1,FALSE)</f>
        <v>#N/A</v>
      </c>
      <c r="J68" s="18" t="e">
        <f>VLOOKUP(B68,Turks!B:B,1,FALSE)</f>
        <v>#N/A</v>
      </c>
      <c r="K68" s="18" t="e">
        <f>VLOOKUP(B68,Antigua!B:B,1,FALSE)</f>
        <v>#N/A</v>
      </c>
      <c r="L68" s="18">
        <f>VLOOKUP(B68,'Latin America'!B:B,1,FALSE)</f>
        <v>69205</v>
      </c>
    </row>
    <row r="69" spans="1:12" x14ac:dyDescent="0.25">
      <c r="A69" s="156" t="s">
        <v>1532</v>
      </c>
      <c r="B69" s="156">
        <v>69242</v>
      </c>
      <c r="C69" s="156" t="s">
        <v>1533</v>
      </c>
      <c r="D69" s="157">
        <v>58</v>
      </c>
      <c r="E69" s="18" t="e">
        <f>VLOOKUP(B69,Jamaica!B:B,1,FALSE)</f>
        <v>#N/A</v>
      </c>
      <c r="F69" s="18" t="e">
        <f>VLOOKUP(B69,'St. Lucia'!B:B,1,FALSE)</f>
        <v>#N/A</v>
      </c>
      <c r="G69" s="18" t="e">
        <f>VLOOKUP(B69,Barbados!B:B,1,FALSE)</f>
        <v>#N/A</v>
      </c>
      <c r="H69" s="18" t="e">
        <f>VLOOKUP(B69,Grenada!B:B,1,FALSE)</f>
        <v>#N/A</v>
      </c>
      <c r="I69" s="18" t="e">
        <f>VLOOKUP(B69,Bahamas!B:B,1,FALSE)</f>
        <v>#N/A</v>
      </c>
      <c r="J69" s="18" t="e">
        <f>VLOOKUP(B69,Turks!B:B,1,FALSE)</f>
        <v>#N/A</v>
      </c>
      <c r="K69" s="18" t="e">
        <f>VLOOKUP(B69,Antigua!B:B,1,FALSE)</f>
        <v>#N/A</v>
      </c>
      <c r="L69" s="18">
        <f>VLOOKUP(B69,'Latin America'!B:B,1,FALSE)</f>
        <v>69242</v>
      </c>
    </row>
    <row r="70" spans="1:12" x14ac:dyDescent="0.25">
      <c r="A70" s="156" t="s">
        <v>1530</v>
      </c>
      <c r="B70" s="156">
        <v>69272</v>
      </c>
      <c r="C70" s="156" t="s">
        <v>1531</v>
      </c>
      <c r="D70" s="157">
        <v>80</v>
      </c>
      <c r="E70" s="18" t="e">
        <f>VLOOKUP(B70,Jamaica!B:B,1,FALSE)</f>
        <v>#N/A</v>
      </c>
      <c r="F70" s="18" t="e">
        <f>VLOOKUP(B70,'St. Lucia'!B:B,1,FALSE)</f>
        <v>#N/A</v>
      </c>
      <c r="G70" s="18" t="e">
        <f>VLOOKUP(B70,Barbados!B:B,1,FALSE)</f>
        <v>#N/A</v>
      </c>
      <c r="H70" s="18" t="e">
        <f>VLOOKUP(B70,Grenada!B:B,1,FALSE)</f>
        <v>#N/A</v>
      </c>
      <c r="I70" s="18" t="e">
        <f>VLOOKUP(B70,Bahamas!B:B,1,FALSE)</f>
        <v>#N/A</v>
      </c>
      <c r="J70" s="18" t="e">
        <f>VLOOKUP(B70,Turks!B:B,1,FALSE)</f>
        <v>#N/A</v>
      </c>
      <c r="K70" s="18" t="e">
        <f>VLOOKUP(B70,Antigua!B:B,1,FALSE)</f>
        <v>#N/A</v>
      </c>
      <c r="L70" s="18">
        <f>VLOOKUP(B70,'Latin America'!B:B,1,FALSE)</f>
        <v>69272</v>
      </c>
    </row>
    <row r="71" spans="1:12" x14ac:dyDescent="0.25">
      <c r="A71" s="156" t="s">
        <v>1528</v>
      </c>
      <c r="B71" s="156">
        <v>69172</v>
      </c>
      <c r="C71" s="156" t="s">
        <v>1529</v>
      </c>
      <c r="D71" s="157">
        <v>122</v>
      </c>
      <c r="E71" s="18" t="e">
        <f>VLOOKUP(B71,Jamaica!B:B,1,FALSE)</f>
        <v>#N/A</v>
      </c>
      <c r="F71" s="18" t="e">
        <f>VLOOKUP(B71,'St. Lucia'!B:B,1,FALSE)</f>
        <v>#N/A</v>
      </c>
      <c r="G71" s="18" t="e">
        <f>VLOOKUP(B71,Barbados!B:B,1,FALSE)</f>
        <v>#N/A</v>
      </c>
      <c r="H71" s="18" t="e">
        <f>VLOOKUP(B71,Grenada!B:B,1,FALSE)</f>
        <v>#N/A</v>
      </c>
      <c r="I71" s="18" t="e">
        <f>VLOOKUP(B71,Bahamas!B:B,1,FALSE)</f>
        <v>#N/A</v>
      </c>
      <c r="J71" s="18" t="e">
        <f>VLOOKUP(B71,Turks!B:B,1,FALSE)</f>
        <v>#N/A</v>
      </c>
      <c r="K71" s="18" t="e">
        <f>VLOOKUP(B71,Antigua!B:B,1,FALSE)</f>
        <v>#N/A</v>
      </c>
      <c r="L71" s="18">
        <f>VLOOKUP(B71,'Latin America'!B:B,1,FALSE)</f>
        <v>69172</v>
      </c>
    </row>
    <row r="72" spans="1:12" x14ac:dyDescent="0.25">
      <c r="A72" s="156" t="s">
        <v>1526</v>
      </c>
      <c r="B72" s="156">
        <v>69245</v>
      </c>
      <c r="C72" s="156" t="s">
        <v>1527</v>
      </c>
      <c r="D72" s="157">
        <v>74</v>
      </c>
      <c r="E72" s="18" t="e">
        <f>VLOOKUP(B72,Jamaica!B:B,1,FALSE)</f>
        <v>#N/A</v>
      </c>
      <c r="F72" s="18" t="e">
        <f>VLOOKUP(B72,'St. Lucia'!B:B,1,FALSE)</f>
        <v>#N/A</v>
      </c>
      <c r="G72" s="18" t="e">
        <f>VLOOKUP(B72,Barbados!B:B,1,FALSE)</f>
        <v>#N/A</v>
      </c>
      <c r="H72" s="18" t="e">
        <f>VLOOKUP(B72,Grenada!B:B,1,FALSE)</f>
        <v>#N/A</v>
      </c>
      <c r="I72" s="18" t="e">
        <f>VLOOKUP(B72,Bahamas!B:B,1,FALSE)</f>
        <v>#N/A</v>
      </c>
      <c r="J72" s="18" t="e">
        <f>VLOOKUP(B72,Turks!B:B,1,FALSE)</f>
        <v>#N/A</v>
      </c>
      <c r="K72" s="18" t="e">
        <f>VLOOKUP(B72,Antigua!B:B,1,FALSE)</f>
        <v>#N/A</v>
      </c>
      <c r="L72" s="18">
        <f>VLOOKUP(B72,'Latin America'!B:B,1,FALSE)</f>
        <v>69245</v>
      </c>
    </row>
    <row r="73" spans="1:12" x14ac:dyDescent="0.25">
      <c r="A73" s="156" t="s">
        <v>1524</v>
      </c>
      <c r="B73" s="156">
        <v>69150</v>
      </c>
      <c r="C73" s="156" t="s">
        <v>1525</v>
      </c>
      <c r="D73" s="157">
        <v>47</v>
      </c>
      <c r="E73" s="18" t="e">
        <f>VLOOKUP(B73,Jamaica!B:B,1,FALSE)</f>
        <v>#N/A</v>
      </c>
      <c r="F73" s="18" t="e">
        <f>VLOOKUP(B73,'St. Lucia'!B:B,1,FALSE)</f>
        <v>#N/A</v>
      </c>
      <c r="G73" s="18" t="e">
        <f>VLOOKUP(B73,Barbados!B:B,1,FALSE)</f>
        <v>#N/A</v>
      </c>
      <c r="H73" s="18" t="e">
        <f>VLOOKUP(B73,Grenada!B:B,1,FALSE)</f>
        <v>#N/A</v>
      </c>
      <c r="I73" s="18" t="e">
        <f>VLOOKUP(B73,Bahamas!B:B,1,FALSE)</f>
        <v>#N/A</v>
      </c>
      <c r="J73" s="18" t="e">
        <f>VLOOKUP(B73,Turks!B:B,1,FALSE)</f>
        <v>#N/A</v>
      </c>
      <c r="K73" s="18" t="e">
        <f>VLOOKUP(B73,Antigua!B:B,1,FALSE)</f>
        <v>#N/A</v>
      </c>
      <c r="L73" s="18">
        <f>VLOOKUP(B73,'Latin America'!B:B,1,FALSE)</f>
        <v>69150</v>
      </c>
    </row>
    <row r="74" spans="1:12" x14ac:dyDescent="0.25">
      <c r="A74" s="156" t="s">
        <v>1522</v>
      </c>
      <c r="B74" s="156">
        <v>69230</v>
      </c>
      <c r="C74" s="156" t="s">
        <v>1523</v>
      </c>
      <c r="D74" s="157">
        <v>138</v>
      </c>
      <c r="E74" s="18" t="e">
        <f>VLOOKUP(B74,Jamaica!B:B,1,FALSE)</f>
        <v>#N/A</v>
      </c>
      <c r="F74" s="18" t="e">
        <f>VLOOKUP(B74,'St. Lucia'!B:B,1,FALSE)</f>
        <v>#N/A</v>
      </c>
      <c r="G74" s="18" t="e">
        <f>VLOOKUP(B74,Barbados!B:B,1,FALSE)</f>
        <v>#N/A</v>
      </c>
      <c r="H74" s="18" t="e">
        <f>VLOOKUP(B74,Grenada!B:B,1,FALSE)</f>
        <v>#N/A</v>
      </c>
      <c r="I74" s="18" t="e">
        <f>VLOOKUP(B74,Bahamas!B:B,1,FALSE)</f>
        <v>#N/A</v>
      </c>
      <c r="J74" s="18" t="e">
        <f>VLOOKUP(B74,Turks!B:B,1,FALSE)</f>
        <v>#N/A</v>
      </c>
      <c r="K74" s="18" t="e">
        <f>VLOOKUP(B74,Antigua!B:B,1,FALSE)</f>
        <v>#N/A</v>
      </c>
      <c r="L74" s="18">
        <f>VLOOKUP(B74,'Latin America'!B:B,1,FALSE)</f>
        <v>69230</v>
      </c>
    </row>
    <row r="75" spans="1:12" x14ac:dyDescent="0.25">
      <c r="A75" s="156" t="s">
        <v>1520</v>
      </c>
      <c r="B75" s="156">
        <v>69278</v>
      </c>
      <c r="C75" s="156" t="s">
        <v>1521</v>
      </c>
      <c r="D75" s="157">
        <v>92</v>
      </c>
      <c r="E75" s="18" t="e">
        <f>VLOOKUP(B75,Jamaica!B:B,1,FALSE)</f>
        <v>#N/A</v>
      </c>
      <c r="F75" s="18" t="e">
        <f>VLOOKUP(B75,'St. Lucia'!B:B,1,FALSE)</f>
        <v>#N/A</v>
      </c>
      <c r="G75" s="18" t="e">
        <f>VLOOKUP(B75,Barbados!B:B,1,FALSE)</f>
        <v>#N/A</v>
      </c>
      <c r="H75" s="18" t="e">
        <f>VLOOKUP(B75,Grenada!B:B,1,FALSE)</f>
        <v>#N/A</v>
      </c>
      <c r="I75" s="18" t="e">
        <f>VLOOKUP(B75,Bahamas!B:B,1,FALSE)</f>
        <v>#N/A</v>
      </c>
      <c r="J75" s="18" t="e">
        <f>VLOOKUP(B75,Turks!B:B,1,FALSE)</f>
        <v>#N/A</v>
      </c>
      <c r="K75" s="18" t="e">
        <f>VLOOKUP(B75,Antigua!B:B,1,FALSE)</f>
        <v>#N/A</v>
      </c>
      <c r="L75" s="18">
        <f>VLOOKUP(B75,'Latin America'!B:B,1,FALSE)</f>
        <v>69278</v>
      </c>
    </row>
    <row r="76" spans="1:12" x14ac:dyDescent="0.25">
      <c r="A76" s="156" t="s">
        <v>1518</v>
      </c>
      <c r="B76" s="156">
        <v>69258</v>
      </c>
      <c r="C76" s="156" t="s">
        <v>1519</v>
      </c>
      <c r="D76" s="157">
        <v>112</v>
      </c>
      <c r="E76" s="18" t="e">
        <f>VLOOKUP(B76,Jamaica!B:B,1,FALSE)</f>
        <v>#N/A</v>
      </c>
      <c r="F76" s="18" t="e">
        <f>VLOOKUP(B76,'St. Lucia'!B:B,1,FALSE)</f>
        <v>#N/A</v>
      </c>
      <c r="G76" s="18" t="e">
        <f>VLOOKUP(B76,Barbados!B:B,1,FALSE)</f>
        <v>#N/A</v>
      </c>
      <c r="H76" s="18" t="e">
        <f>VLOOKUP(B76,Grenada!B:B,1,FALSE)</f>
        <v>#N/A</v>
      </c>
      <c r="I76" s="18" t="e">
        <f>VLOOKUP(B76,Bahamas!B:B,1,FALSE)</f>
        <v>#N/A</v>
      </c>
      <c r="J76" s="18" t="e">
        <f>VLOOKUP(B76,Turks!B:B,1,FALSE)</f>
        <v>#N/A</v>
      </c>
      <c r="K76" s="18" t="e">
        <f>VLOOKUP(B76,Antigua!B:B,1,FALSE)</f>
        <v>#N/A</v>
      </c>
      <c r="L76" s="18">
        <f>VLOOKUP(B76,'Latin America'!B:B,1,FALSE)</f>
        <v>69258</v>
      </c>
    </row>
    <row r="77" spans="1:12" x14ac:dyDescent="0.25">
      <c r="A77" s="156" t="s">
        <v>1516</v>
      </c>
      <c r="B77" s="156">
        <v>69189</v>
      </c>
      <c r="C77" s="156" t="s">
        <v>1517</v>
      </c>
      <c r="D77" s="157">
        <v>40</v>
      </c>
      <c r="E77" s="18" t="e">
        <f>VLOOKUP(B77,Jamaica!B:B,1,FALSE)</f>
        <v>#N/A</v>
      </c>
      <c r="F77" s="18" t="e">
        <f>VLOOKUP(B77,'St. Lucia'!B:B,1,FALSE)</f>
        <v>#N/A</v>
      </c>
      <c r="G77" s="18" t="e">
        <f>VLOOKUP(B77,Barbados!B:B,1,FALSE)</f>
        <v>#N/A</v>
      </c>
      <c r="H77" s="18" t="e">
        <f>VLOOKUP(B77,Grenada!B:B,1,FALSE)</f>
        <v>#N/A</v>
      </c>
      <c r="I77" s="18" t="e">
        <f>VLOOKUP(B77,Bahamas!B:B,1,FALSE)</f>
        <v>#N/A</v>
      </c>
      <c r="J77" s="18" t="e">
        <f>VLOOKUP(B77,Turks!B:B,1,FALSE)</f>
        <v>#N/A</v>
      </c>
      <c r="K77" s="18" t="e">
        <f>VLOOKUP(B77,Antigua!B:B,1,FALSE)</f>
        <v>#N/A</v>
      </c>
      <c r="L77" s="18">
        <f>VLOOKUP(B77,'Latin America'!B:B,1,FALSE)</f>
        <v>69189</v>
      </c>
    </row>
    <row r="78" spans="1:12" x14ac:dyDescent="0.25">
      <c r="A78" s="156" t="s">
        <v>1514</v>
      </c>
      <c r="B78" s="156">
        <v>69259</v>
      </c>
      <c r="C78" s="156" t="s">
        <v>1515</v>
      </c>
      <c r="D78" s="157">
        <v>155</v>
      </c>
      <c r="E78" s="18" t="e">
        <f>VLOOKUP(B78,Jamaica!B:B,1,FALSE)</f>
        <v>#N/A</v>
      </c>
      <c r="F78" s="18" t="e">
        <f>VLOOKUP(B78,'St. Lucia'!B:B,1,FALSE)</f>
        <v>#N/A</v>
      </c>
      <c r="G78" s="18" t="e">
        <f>VLOOKUP(B78,Barbados!B:B,1,FALSE)</f>
        <v>#N/A</v>
      </c>
      <c r="H78" s="18" t="e">
        <f>VLOOKUP(B78,Grenada!B:B,1,FALSE)</f>
        <v>#N/A</v>
      </c>
      <c r="I78" s="18" t="e">
        <f>VLOOKUP(B78,Bahamas!B:B,1,FALSE)</f>
        <v>#N/A</v>
      </c>
      <c r="J78" s="18" t="e">
        <f>VLOOKUP(B78,Turks!B:B,1,FALSE)</f>
        <v>#N/A</v>
      </c>
      <c r="K78" s="18" t="e">
        <f>VLOOKUP(B78,Antigua!B:B,1,FALSE)</f>
        <v>#N/A</v>
      </c>
      <c r="L78" s="18">
        <f>VLOOKUP(B78,'Latin America'!B:B,1,FALSE)</f>
        <v>69259</v>
      </c>
    </row>
    <row r="79" spans="1:12" x14ac:dyDescent="0.25">
      <c r="A79" s="156" t="s">
        <v>762</v>
      </c>
      <c r="B79" s="156">
        <v>69185</v>
      </c>
      <c r="C79" s="156" t="s">
        <v>763</v>
      </c>
      <c r="D79" s="157">
        <v>231.11</v>
      </c>
      <c r="E79" s="18" t="e">
        <f>VLOOKUP(B79,Jamaica!B:B,1,FALSE)</f>
        <v>#N/A</v>
      </c>
      <c r="F79" s="18" t="e">
        <f>VLOOKUP(B79,'St. Lucia'!B:B,1,FALSE)</f>
        <v>#N/A</v>
      </c>
      <c r="G79" s="18">
        <f>VLOOKUP(B79,Barbados!B:B,1,FALSE)</f>
        <v>69185</v>
      </c>
      <c r="H79" s="18" t="e">
        <f>VLOOKUP(B79,Grenada!B:B,1,FALSE)</f>
        <v>#N/A</v>
      </c>
      <c r="I79" s="18" t="e">
        <f>VLOOKUP(B79,Bahamas!B:B,1,FALSE)</f>
        <v>#N/A</v>
      </c>
      <c r="J79" s="18" t="e">
        <f>VLOOKUP(B79,Turks!B:B,1,FALSE)</f>
        <v>#N/A</v>
      </c>
      <c r="K79" s="18" t="e">
        <f>VLOOKUP(B79,Antigua!B:B,1,FALSE)</f>
        <v>#N/A</v>
      </c>
      <c r="L79" s="18" t="e">
        <f>VLOOKUP(B79,'Latin America'!B:B,1,FALSE)</f>
        <v>#N/A</v>
      </c>
    </row>
    <row r="80" spans="1:12" x14ac:dyDescent="0.25">
      <c r="A80" s="156" t="s">
        <v>769</v>
      </c>
      <c r="B80" s="156">
        <v>69276</v>
      </c>
      <c r="C80" s="156" t="s">
        <v>770</v>
      </c>
      <c r="D80" s="157">
        <v>488.89</v>
      </c>
      <c r="E80" s="18" t="e">
        <f>VLOOKUP(B80,Jamaica!B:B,1,FALSE)</f>
        <v>#N/A</v>
      </c>
      <c r="F80" s="18" t="e">
        <f>VLOOKUP(B80,'St. Lucia'!B:B,1,FALSE)</f>
        <v>#N/A</v>
      </c>
      <c r="G80" s="18">
        <f>VLOOKUP(B80,Barbados!B:B,1,FALSE)</f>
        <v>69276</v>
      </c>
      <c r="H80" s="18" t="e">
        <f>VLOOKUP(B80,Grenada!B:B,1,FALSE)</f>
        <v>#N/A</v>
      </c>
      <c r="I80" s="18" t="e">
        <f>VLOOKUP(B80,Bahamas!B:B,1,FALSE)</f>
        <v>#N/A</v>
      </c>
      <c r="J80" s="18" t="e">
        <f>VLOOKUP(B80,Turks!B:B,1,FALSE)</f>
        <v>#N/A</v>
      </c>
      <c r="K80" s="18" t="e">
        <f>VLOOKUP(B80,Antigua!B:B,1,FALSE)</f>
        <v>#N/A</v>
      </c>
      <c r="L80" s="18" t="e">
        <f>VLOOKUP(B80,'Latin America'!B:B,1,FALSE)</f>
        <v>#N/A</v>
      </c>
    </row>
    <row r="81" spans="1:12" x14ac:dyDescent="0.25">
      <c r="A81" s="156" t="s">
        <v>883</v>
      </c>
      <c r="B81" s="156">
        <v>69197</v>
      </c>
      <c r="C81" s="156" t="s">
        <v>884</v>
      </c>
      <c r="D81" s="157">
        <v>92.44</v>
      </c>
      <c r="E81" s="18" t="e">
        <f>VLOOKUP(B81,Jamaica!B:B,1,FALSE)</f>
        <v>#N/A</v>
      </c>
      <c r="F81" s="18" t="e">
        <f>VLOOKUP(B81,'St. Lucia'!B:B,1,FALSE)</f>
        <v>#N/A</v>
      </c>
      <c r="G81" s="18">
        <f>VLOOKUP(B81,Barbados!B:B,1,FALSE)</f>
        <v>69197</v>
      </c>
      <c r="H81" s="18" t="e">
        <f>VLOOKUP(B81,Grenada!B:B,1,FALSE)</f>
        <v>#N/A</v>
      </c>
      <c r="I81" s="18" t="e">
        <f>VLOOKUP(B81,Bahamas!B:B,1,FALSE)</f>
        <v>#N/A</v>
      </c>
      <c r="J81" s="18" t="e">
        <f>VLOOKUP(B81,Turks!B:B,1,FALSE)</f>
        <v>#N/A</v>
      </c>
      <c r="K81" s="18" t="e">
        <f>VLOOKUP(B81,Antigua!B:B,1,FALSE)</f>
        <v>#N/A</v>
      </c>
      <c r="L81" s="18" t="e">
        <f>VLOOKUP(B81,'Latin America'!B:B,1,FALSE)</f>
        <v>#N/A</v>
      </c>
    </row>
    <row r="82" spans="1:12" x14ac:dyDescent="0.25">
      <c r="A82" s="156" t="s">
        <v>781</v>
      </c>
      <c r="B82" s="156">
        <v>69285</v>
      </c>
      <c r="C82" s="156" t="s">
        <v>782</v>
      </c>
      <c r="D82" s="157">
        <v>44.44</v>
      </c>
      <c r="E82" s="18" t="e">
        <f>VLOOKUP(B82,Jamaica!B:B,1,FALSE)</f>
        <v>#N/A</v>
      </c>
      <c r="F82" s="18" t="e">
        <f>VLOOKUP(B82,'St. Lucia'!B:B,1,FALSE)</f>
        <v>#N/A</v>
      </c>
      <c r="G82" s="18">
        <f>VLOOKUP(B82,Barbados!B:B,1,FALSE)</f>
        <v>69285</v>
      </c>
      <c r="H82" s="18" t="e">
        <f>VLOOKUP(B82,Grenada!B:B,1,FALSE)</f>
        <v>#N/A</v>
      </c>
      <c r="I82" s="18" t="e">
        <f>VLOOKUP(B82,Bahamas!B:B,1,FALSE)</f>
        <v>#N/A</v>
      </c>
      <c r="J82" s="18" t="e">
        <f>VLOOKUP(B82,Turks!B:B,1,FALSE)</f>
        <v>#N/A</v>
      </c>
      <c r="K82" s="18" t="e">
        <f>VLOOKUP(B82,Antigua!B:B,1,FALSE)</f>
        <v>#N/A</v>
      </c>
      <c r="L82" s="18" t="e">
        <f>VLOOKUP(B82,'Latin America'!B:B,1,FALSE)</f>
        <v>#N/A</v>
      </c>
    </row>
    <row r="83" spans="1:12" x14ac:dyDescent="0.25">
      <c r="A83" s="156" t="s">
        <v>793</v>
      </c>
      <c r="B83" s="156">
        <v>69281</v>
      </c>
      <c r="C83" s="156" t="s">
        <v>794</v>
      </c>
      <c r="D83" s="157">
        <v>96</v>
      </c>
      <c r="E83" s="18" t="e">
        <f>VLOOKUP(B83,Jamaica!B:B,1,FALSE)</f>
        <v>#N/A</v>
      </c>
      <c r="F83" s="18" t="e">
        <f>VLOOKUP(B83,'St. Lucia'!B:B,1,FALSE)</f>
        <v>#N/A</v>
      </c>
      <c r="G83" s="18">
        <f>VLOOKUP(B83,Barbados!B:B,1,FALSE)</f>
        <v>69281</v>
      </c>
      <c r="H83" s="18" t="e">
        <f>VLOOKUP(B83,Grenada!B:B,1,FALSE)</f>
        <v>#N/A</v>
      </c>
      <c r="I83" s="18" t="e">
        <f>VLOOKUP(B83,Bahamas!B:B,1,FALSE)</f>
        <v>#N/A</v>
      </c>
      <c r="J83" s="18" t="e">
        <f>VLOOKUP(B83,Turks!B:B,1,FALSE)</f>
        <v>#N/A</v>
      </c>
      <c r="K83" s="18" t="e">
        <f>VLOOKUP(B83,Antigua!B:B,1,FALSE)</f>
        <v>#N/A</v>
      </c>
      <c r="L83" s="18" t="e">
        <f>VLOOKUP(B83,'Latin America'!B:B,1,FALSE)</f>
        <v>#N/A</v>
      </c>
    </row>
    <row r="84" spans="1:12" x14ac:dyDescent="0.25">
      <c r="A84" s="156" t="s">
        <v>887</v>
      </c>
      <c r="B84" s="156">
        <v>69284</v>
      </c>
      <c r="C84" s="156" t="s">
        <v>888</v>
      </c>
      <c r="D84" s="157">
        <v>56</v>
      </c>
      <c r="E84" s="18" t="e">
        <f>VLOOKUP(B84,Jamaica!B:B,1,FALSE)</f>
        <v>#N/A</v>
      </c>
      <c r="F84" s="18" t="e">
        <f>VLOOKUP(B84,'St. Lucia'!B:B,1,FALSE)</f>
        <v>#N/A</v>
      </c>
      <c r="G84" s="18">
        <f>VLOOKUP(B84,Barbados!B:B,1,FALSE)</f>
        <v>69284</v>
      </c>
      <c r="H84" s="18" t="e">
        <f>VLOOKUP(B84,Grenada!B:B,1,FALSE)</f>
        <v>#N/A</v>
      </c>
      <c r="I84" s="18" t="e">
        <f>VLOOKUP(B84,Bahamas!B:B,1,FALSE)</f>
        <v>#N/A</v>
      </c>
      <c r="J84" s="18" t="e">
        <f>VLOOKUP(B84,Turks!B:B,1,FALSE)</f>
        <v>#N/A</v>
      </c>
      <c r="K84" s="18" t="e">
        <f>VLOOKUP(B84,Antigua!B:B,1,FALSE)</f>
        <v>#N/A</v>
      </c>
      <c r="L84" s="18" t="e">
        <f>VLOOKUP(B84,'Latin America'!B:B,1,FALSE)</f>
        <v>#N/A</v>
      </c>
    </row>
    <row r="85" spans="1:12" x14ac:dyDescent="0.25">
      <c r="A85" s="156" t="s">
        <v>642</v>
      </c>
      <c r="B85" s="156">
        <v>69279</v>
      </c>
      <c r="C85" s="156" t="s">
        <v>643</v>
      </c>
      <c r="D85" s="157">
        <v>122.73</v>
      </c>
      <c r="E85" s="18" t="e">
        <f>VLOOKUP(B85,Jamaica!B:B,1,FALSE)</f>
        <v>#N/A</v>
      </c>
      <c r="F85" s="18">
        <f>VLOOKUP(B85,'St. Lucia'!B:B,1,FALSE)</f>
        <v>69279</v>
      </c>
      <c r="G85" s="18" t="e">
        <f>VLOOKUP(B85,Barbados!B:B,1,FALSE)</f>
        <v>#N/A</v>
      </c>
      <c r="H85" s="18" t="e">
        <f>VLOOKUP(B85,Grenada!B:B,1,FALSE)</f>
        <v>#N/A</v>
      </c>
      <c r="I85" s="18" t="e">
        <f>VLOOKUP(B85,Bahamas!B:B,1,FALSE)</f>
        <v>#N/A</v>
      </c>
      <c r="J85" s="18" t="e">
        <f>VLOOKUP(B85,Turks!B:B,1,FALSE)</f>
        <v>#N/A</v>
      </c>
      <c r="K85" s="18" t="e">
        <f>VLOOKUP(B85,Antigua!B:B,1,FALSE)</f>
        <v>#N/A</v>
      </c>
      <c r="L85" s="18" t="e">
        <f>VLOOKUP(B85,'Latin America'!B:B,1,FALSE)</f>
        <v>#N/A</v>
      </c>
    </row>
    <row r="86" spans="1:12" x14ac:dyDescent="0.25">
      <c r="A86" s="156" t="s">
        <v>669</v>
      </c>
      <c r="B86" s="156">
        <v>69271</v>
      </c>
      <c r="C86" s="156" t="s">
        <v>670</v>
      </c>
      <c r="D86" s="157">
        <v>131.82</v>
      </c>
      <c r="E86" s="18" t="e">
        <f>VLOOKUP(B86,Jamaica!B:B,1,FALSE)</f>
        <v>#N/A</v>
      </c>
      <c r="F86" s="18">
        <f>VLOOKUP(B86,'St. Lucia'!B:B,1,FALSE)</f>
        <v>69271</v>
      </c>
      <c r="G86" s="18" t="e">
        <f>VLOOKUP(B86,Barbados!B:B,1,FALSE)</f>
        <v>#N/A</v>
      </c>
      <c r="H86" s="18" t="e">
        <f>VLOOKUP(B86,Grenada!B:B,1,FALSE)</f>
        <v>#N/A</v>
      </c>
      <c r="I86" s="18" t="e">
        <f>VLOOKUP(B86,Bahamas!B:B,1,FALSE)</f>
        <v>#N/A</v>
      </c>
      <c r="J86" s="18" t="e">
        <f>VLOOKUP(B86,Turks!B:B,1,FALSE)</f>
        <v>#N/A</v>
      </c>
      <c r="K86" s="18" t="e">
        <f>VLOOKUP(B86,Antigua!B:B,1,FALSE)</f>
        <v>#N/A</v>
      </c>
      <c r="L86" s="18" t="e">
        <f>VLOOKUP(B86,'Latin America'!B:B,1,FALSE)</f>
        <v>#N/A</v>
      </c>
    </row>
    <row r="87" spans="1:12" x14ac:dyDescent="0.25">
      <c r="A87" s="156" t="s">
        <v>681</v>
      </c>
      <c r="B87" s="156">
        <v>69200</v>
      </c>
      <c r="C87" s="156" t="s">
        <v>682</v>
      </c>
      <c r="D87" s="157">
        <v>86.36</v>
      </c>
      <c r="E87" s="18" t="e">
        <f>VLOOKUP(B87,Jamaica!B:B,1,FALSE)</f>
        <v>#N/A</v>
      </c>
      <c r="F87" s="18">
        <f>VLOOKUP(B87,'St. Lucia'!B:B,1,FALSE)</f>
        <v>69200</v>
      </c>
      <c r="G87" s="18" t="e">
        <f>VLOOKUP(B87,Barbados!B:B,1,FALSE)</f>
        <v>#N/A</v>
      </c>
      <c r="H87" s="18" t="e">
        <f>VLOOKUP(B87,Grenada!B:B,1,FALSE)</f>
        <v>#N/A</v>
      </c>
      <c r="I87" s="18" t="e">
        <f>VLOOKUP(B87,Bahamas!B:B,1,FALSE)</f>
        <v>#N/A</v>
      </c>
      <c r="J87" s="18" t="e">
        <f>VLOOKUP(B87,Turks!B:B,1,FALSE)</f>
        <v>#N/A</v>
      </c>
      <c r="K87" s="18" t="e">
        <f>VLOOKUP(B87,Antigua!B:B,1,FALSE)</f>
        <v>#N/A</v>
      </c>
      <c r="L87" s="18" t="e">
        <f>VLOOKUP(B87,'Latin America'!B:B,1,FALSE)</f>
        <v>#N/A</v>
      </c>
    </row>
    <row r="88" spans="1:12" x14ac:dyDescent="0.25">
      <c r="A88" s="156" t="s">
        <v>760</v>
      </c>
      <c r="B88" s="156">
        <v>69253</v>
      </c>
      <c r="C88" s="156" t="s">
        <v>761</v>
      </c>
      <c r="D88" s="157">
        <v>254.55</v>
      </c>
      <c r="E88" s="18" t="e">
        <f>VLOOKUP(B88,Jamaica!B:B,1,FALSE)</f>
        <v>#N/A</v>
      </c>
      <c r="F88" s="18">
        <f>VLOOKUP(B88,'St. Lucia'!B:B,1,FALSE)</f>
        <v>69253</v>
      </c>
      <c r="G88" s="18" t="e">
        <f>VLOOKUP(B88,Barbados!B:B,1,FALSE)</f>
        <v>#N/A</v>
      </c>
      <c r="H88" s="18" t="e">
        <f>VLOOKUP(B88,Grenada!B:B,1,FALSE)</f>
        <v>#N/A</v>
      </c>
      <c r="I88" s="18" t="e">
        <f>VLOOKUP(B88,Bahamas!B:B,1,FALSE)</f>
        <v>#N/A</v>
      </c>
      <c r="J88" s="18" t="e">
        <f>VLOOKUP(B88,Turks!B:B,1,FALSE)</f>
        <v>#N/A</v>
      </c>
      <c r="K88" s="18" t="e">
        <f>VLOOKUP(B88,Antigua!B:B,1,FALSE)</f>
        <v>#N/A</v>
      </c>
      <c r="L88" s="18" t="e">
        <f>VLOOKUP(B88,'Latin America'!B:B,1,FALSE)</f>
        <v>#N/A</v>
      </c>
    </row>
    <row r="89" spans="1:12" x14ac:dyDescent="0.25">
      <c r="A89" s="156" t="s">
        <v>732</v>
      </c>
      <c r="B89" s="156">
        <v>69206</v>
      </c>
      <c r="C89" s="156" t="s">
        <v>733</v>
      </c>
      <c r="D89" s="157">
        <v>56.82</v>
      </c>
      <c r="E89" s="18" t="e">
        <f>VLOOKUP(B89,Jamaica!B:B,1,FALSE)</f>
        <v>#N/A</v>
      </c>
      <c r="F89" s="18">
        <f>VLOOKUP(B89,'St. Lucia'!B:B,1,FALSE)</f>
        <v>69206</v>
      </c>
      <c r="G89" s="18" t="e">
        <f>VLOOKUP(B89,Barbados!B:B,1,FALSE)</f>
        <v>#N/A</v>
      </c>
      <c r="H89" s="18" t="e">
        <f>VLOOKUP(B89,Grenada!B:B,1,FALSE)</f>
        <v>#N/A</v>
      </c>
      <c r="I89" s="18" t="e">
        <f>VLOOKUP(B89,Bahamas!B:B,1,FALSE)</f>
        <v>#N/A</v>
      </c>
      <c r="J89" s="18" t="e">
        <f>VLOOKUP(B89,Turks!B:B,1,FALSE)</f>
        <v>#N/A</v>
      </c>
      <c r="K89" s="18" t="e">
        <f>VLOOKUP(B89,Antigua!B:B,1,FALSE)</f>
        <v>#N/A</v>
      </c>
      <c r="L89" s="18" t="e">
        <f>VLOOKUP(B89,'Latin America'!B:B,1,FALSE)</f>
        <v>#N/A</v>
      </c>
    </row>
    <row r="90" spans="1:12" x14ac:dyDescent="0.25">
      <c r="A90" s="156" t="s">
        <v>726</v>
      </c>
      <c r="B90" s="156">
        <v>69213</v>
      </c>
      <c r="C90" s="156" t="s">
        <v>727</v>
      </c>
      <c r="D90" s="157">
        <v>113.64</v>
      </c>
      <c r="E90" s="18" t="e">
        <f>VLOOKUP(B90,Jamaica!B:B,1,FALSE)</f>
        <v>#N/A</v>
      </c>
      <c r="F90" s="18">
        <f>VLOOKUP(B90,'St. Lucia'!B:B,1,FALSE)</f>
        <v>69213</v>
      </c>
      <c r="G90" s="18" t="e">
        <f>VLOOKUP(B90,Barbados!B:B,1,FALSE)</f>
        <v>#N/A</v>
      </c>
      <c r="H90" s="18" t="e">
        <f>VLOOKUP(B90,Grenada!B:B,1,FALSE)</f>
        <v>#N/A</v>
      </c>
      <c r="I90" s="18" t="e">
        <f>VLOOKUP(B90,Bahamas!B:B,1,FALSE)</f>
        <v>#N/A</v>
      </c>
      <c r="J90" s="18" t="e">
        <f>VLOOKUP(B90,Turks!B:B,1,FALSE)</f>
        <v>#N/A</v>
      </c>
      <c r="K90" s="18" t="e">
        <f>VLOOKUP(B90,Antigua!B:B,1,FALSE)</f>
        <v>#N/A</v>
      </c>
      <c r="L90" s="18" t="e">
        <f>VLOOKUP(B90,'Latin America'!B:B,1,FALSE)</f>
        <v>#N/A</v>
      </c>
    </row>
    <row r="91" spans="1:12" x14ac:dyDescent="0.25">
      <c r="A91" s="156" t="s">
        <v>722</v>
      </c>
      <c r="B91" s="156">
        <v>69212</v>
      </c>
      <c r="C91" s="156" t="s">
        <v>723</v>
      </c>
      <c r="D91" s="157">
        <v>100</v>
      </c>
      <c r="E91" s="18" t="e">
        <f>VLOOKUP(B91,Jamaica!B:B,1,FALSE)</f>
        <v>#N/A</v>
      </c>
      <c r="F91" s="18">
        <f>VLOOKUP(B91,'St. Lucia'!B:B,1,FALSE)</f>
        <v>69212</v>
      </c>
      <c r="G91" s="18" t="e">
        <f>VLOOKUP(B91,Barbados!B:B,1,FALSE)</f>
        <v>#N/A</v>
      </c>
      <c r="H91" s="18" t="e">
        <f>VLOOKUP(B91,Grenada!B:B,1,FALSE)</f>
        <v>#N/A</v>
      </c>
      <c r="I91" s="18" t="e">
        <f>VLOOKUP(B91,Bahamas!B:B,1,FALSE)</f>
        <v>#N/A</v>
      </c>
      <c r="J91" s="18" t="e">
        <f>VLOOKUP(B91,Turks!B:B,1,FALSE)</f>
        <v>#N/A</v>
      </c>
      <c r="K91" s="18" t="e">
        <f>VLOOKUP(B91,Antigua!B:B,1,FALSE)</f>
        <v>#N/A</v>
      </c>
      <c r="L91" s="18" t="e">
        <f>VLOOKUP(B91,'Latin America'!B:B,1,FALSE)</f>
        <v>#N/A</v>
      </c>
    </row>
    <row r="92" spans="1:12" x14ac:dyDescent="0.25">
      <c r="A92" s="156" t="s">
        <v>744</v>
      </c>
      <c r="B92" s="156">
        <v>69220</v>
      </c>
      <c r="C92" s="156" t="s">
        <v>745</v>
      </c>
      <c r="D92" s="157">
        <v>81.819999999999993</v>
      </c>
      <c r="E92" s="18" t="e">
        <f>VLOOKUP(B92,Jamaica!B:B,1,FALSE)</f>
        <v>#N/A</v>
      </c>
      <c r="F92" s="18">
        <f>VLOOKUP(B92,'St. Lucia'!B:B,1,FALSE)</f>
        <v>69220</v>
      </c>
      <c r="G92" s="18" t="e">
        <f>VLOOKUP(B92,Barbados!B:B,1,FALSE)</f>
        <v>#N/A</v>
      </c>
      <c r="H92" s="18" t="e">
        <f>VLOOKUP(B92,Grenada!B:B,1,FALSE)</f>
        <v>#N/A</v>
      </c>
      <c r="I92" s="18" t="e">
        <f>VLOOKUP(B92,Bahamas!B:B,1,FALSE)</f>
        <v>#N/A</v>
      </c>
      <c r="J92" s="18" t="e">
        <f>VLOOKUP(B92,Turks!B:B,1,FALSE)</f>
        <v>#N/A</v>
      </c>
      <c r="K92" s="18" t="e">
        <f>VLOOKUP(B92,Antigua!B:B,1,FALSE)</f>
        <v>#N/A</v>
      </c>
      <c r="L92" s="18" t="e">
        <f>VLOOKUP(B92,'Latin America'!B:B,1,FALSE)</f>
        <v>#N/A</v>
      </c>
    </row>
    <row r="93" spans="1:12" x14ac:dyDescent="0.25">
      <c r="A93" s="156" t="s">
        <v>644</v>
      </c>
      <c r="B93" s="156">
        <v>69229</v>
      </c>
      <c r="C93" s="156" t="s">
        <v>1601</v>
      </c>
      <c r="D93" s="157">
        <v>36.36</v>
      </c>
      <c r="E93" s="18" t="e">
        <f>VLOOKUP(B93,Jamaica!B:B,1,FALSE)</f>
        <v>#N/A</v>
      </c>
      <c r="F93" s="18">
        <f>VLOOKUP(B93,'St. Lucia'!B:B,1,FALSE)</f>
        <v>69229</v>
      </c>
      <c r="G93" s="18" t="e">
        <f>VLOOKUP(B93,Barbados!B:B,1,FALSE)</f>
        <v>#N/A</v>
      </c>
      <c r="H93" s="18" t="e">
        <f>VLOOKUP(B93,Grenada!B:B,1,FALSE)</f>
        <v>#N/A</v>
      </c>
      <c r="I93" s="18" t="e">
        <f>VLOOKUP(B93,Bahamas!B:B,1,FALSE)</f>
        <v>#N/A</v>
      </c>
      <c r="J93" s="18" t="e">
        <f>VLOOKUP(B93,Turks!B:B,1,FALSE)</f>
        <v>#N/A</v>
      </c>
      <c r="K93" s="18" t="e">
        <f>VLOOKUP(B93,Antigua!B:B,1,FALSE)</f>
        <v>#N/A</v>
      </c>
      <c r="L93" s="18" t="e">
        <f>VLOOKUP(B93,'Latin America'!B:B,1,FALSE)</f>
        <v>#N/A</v>
      </c>
    </row>
    <row r="94" spans="1:12" x14ac:dyDescent="0.25">
      <c r="A94" s="156" t="s">
        <v>1512</v>
      </c>
      <c r="B94" s="156">
        <v>69250</v>
      </c>
      <c r="C94" s="156" t="s">
        <v>1513</v>
      </c>
      <c r="D94" s="157">
        <v>79</v>
      </c>
      <c r="E94" s="18" t="e">
        <f>VLOOKUP(B94,Jamaica!B:B,1,FALSE)</f>
        <v>#N/A</v>
      </c>
      <c r="F94" s="18" t="e">
        <f>VLOOKUP(B94,'St. Lucia'!B:B,1,FALSE)</f>
        <v>#N/A</v>
      </c>
      <c r="G94" s="18" t="e">
        <f>VLOOKUP(B94,Barbados!B:B,1,FALSE)</f>
        <v>#N/A</v>
      </c>
      <c r="H94" s="18" t="e">
        <f>VLOOKUP(B94,Grenada!B:B,1,FALSE)</f>
        <v>#N/A</v>
      </c>
      <c r="I94" s="18" t="e">
        <f>VLOOKUP(B94,Bahamas!B:B,1,FALSE)</f>
        <v>#N/A</v>
      </c>
      <c r="J94" s="18" t="e">
        <f>VLOOKUP(B94,Turks!B:B,1,FALSE)</f>
        <v>#N/A</v>
      </c>
      <c r="K94" s="18" t="e">
        <f>VLOOKUP(B94,Antigua!B:B,1,FALSE)</f>
        <v>#N/A</v>
      </c>
      <c r="L94" s="18">
        <f>VLOOKUP(B94,'Latin America'!B:B,1,FALSE)</f>
        <v>69250</v>
      </c>
    </row>
    <row r="95" spans="1:12" x14ac:dyDescent="0.25">
      <c r="A95" s="156" t="s">
        <v>1510</v>
      </c>
      <c r="B95" s="156">
        <v>69186</v>
      </c>
      <c r="C95" s="156" t="s">
        <v>1511</v>
      </c>
      <c r="D95" s="157">
        <v>169</v>
      </c>
      <c r="E95" s="18" t="e">
        <f>VLOOKUP(B95,Jamaica!B:B,1,FALSE)</f>
        <v>#N/A</v>
      </c>
      <c r="F95" s="18" t="e">
        <f>VLOOKUP(B95,'St. Lucia'!B:B,1,FALSE)</f>
        <v>#N/A</v>
      </c>
      <c r="G95" s="18" t="e">
        <f>VLOOKUP(B95,Barbados!B:B,1,FALSE)</f>
        <v>#N/A</v>
      </c>
      <c r="H95" s="18" t="e">
        <f>VLOOKUP(B95,Grenada!B:B,1,FALSE)</f>
        <v>#N/A</v>
      </c>
      <c r="I95" s="18" t="e">
        <f>VLOOKUP(B95,Bahamas!B:B,1,FALSE)</f>
        <v>#N/A</v>
      </c>
      <c r="J95" s="18" t="e">
        <f>VLOOKUP(B95,Turks!B:B,1,FALSE)</f>
        <v>#N/A</v>
      </c>
      <c r="K95" s="18" t="e">
        <f>VLOOKUP(B95,Antigua!B:B,1,FALSE)</f>
        <v>#N/A</v>
      </c>
      <c r="L95" s="18">
        <f>VLOOKUP(B95,'Latin America'!B:B,1,FALSE)</f>
        <v>69186</v>
      </c>
    </row>
    <row r="96" spans="1:12" x14ac:dyDescent="0.25">
      <c r="A96" s="156" t="s">
        <v>1508</v>
      </c>
      <c r="B96" s="156">
        <v>69155</v>
      </c>
      <c r="C96" s="156" t="s">
        <v>1509</v>
      </c>
      <c r="D96" s="157">
        <v>139</v>
      </c>
      <c r="E96" s="18" t="e">
        <f>VLOOKUP(B96,Jamaica!B:B,1,FALSE)</f>
        <v>#N/A</v>
      </c>
      <c r="F96" s="18" t="e">
        <f>VLOOKUP(B96,'St. Lucia'!B:B,1,FALSE)</f>
        <v>#N/A</v>
      </c>
      <c r="G96" s="18" t="e">
        <f>VLOOKUP(B96,Barbados!B:B,1,FALSE)</f>
        <v>#N/A</v>
      </c>
      <c r="H96" s="18" t="e">
        <f>VLOOKUP(B96,Grenada!B:B,1,FALSE)</f>
        <v>#N/A</v>
      </c>
      <c r="I96" s="18" t="e">
        <f>VLOOKUP(B96,Bahamas!B:B,1,FALSE)</f>
        <v>#N/A</v>
      </c>
      <c r="J96" s="18" t="e">
        <f>VLOOKUP(B96,Turks!B:B,1,FALSE)</f>
        <v>#N/A</v>
      </c>
      <c r="K96" s="18" t="e">
        <f>VLOOKUP(B96,Antigua!B:B,1,FALSE)</f>
        <v>#N/A</v>
      </c>
      <c r="L96" s="18">
        <f>VLOOKUP(B96,'Latin America'!B:B,1,FALSE)</f>
        <v>69155</v>
      </c>
    </row>
    <row r="97" spans="1:12" x14ac:dyDescent="0.25">
      <c r="A97" s="156" t="s">
        <v>1506</v>
      </c>
      <c r="B97" s="156">
        <v>69270</v>
      </c>
      <c r="C97" s="156" t="s">
        <v>1507</v>
      </c>
      <c r="D97" s="157">
        <v>89</v>
      </c>
      <c r="E97" s="18" t="e">
        <f>VLOOKUP(B97,Jamaica!B:B,1,FALSE)</f>
        <v>#N/A</v>
      </c>
      <c r="F97" s="18" t="e">
        <f>VLOOKUP(B97,'St. Lucia'!B:B,1,FALSE)</f>
        <v>#N/A</v>
      </c>
      <c r="G97" s="18" t="e">
        <f>VLOOKUP(B97,Barbados!B:B,1,FALSE)</f>
        <v>#N/A</v>
      </c>
      <c r="H97" s="18" t="e">
        <f>VLOOKUP(B97,Grenada!B:B,1,FALSE)</f>
        <v>#N/A</v>
      </c>
      <c r="I97" s="18" t="e">
        <f>VLOOKUP(B97,Bahamas!B:B,1,FALSE)</f>
        <v>#N/A</v>
      </c>
      <c r="J97" s="18" t="e">
        <f>VLOOKUP(B97,Turks!B:B,1,FALSE)</f>
        <v>#N/A</v>
      </c>
      <c r="K97" s="18" t="e">
        <f>VLOOKUP(B97,Antigua!B:B,1,FALSE)</f>
        <v>#N/A</v>
      </c>
      <c r="L97" s="18">
        <f>VLOOKUP(B97,'Latin America'!B:B,1,FALSE)</f>
        <v>69270</v>
      </c>
    </row>
    <row r="98" spans="1:12" x14ac:dyDescent="0.25">
      <c r="A98" s="156" t="s">
        <v>1504</v>
      </c>
      <c r="B98" s="156">
        <v>69289</v>
      </c>
      <c r="C98" s="156" t="s">
        <v>1505</v>
      </c>
      <c r="D98" s="157">
        <v>109</v>
      </c>
      <c r="E98" s="18" t="e">
        <f>VLOOKUP(B98,Jamaica!B:B,1,FALSE)</f>
        <v>#N/A</v>
      </c>
      <c r="F98" s="18" t="e">
        <f>VLOOKUP(B98,'St. Lucia'!B:B,1,FALSE)</f>
        <v>#N/A</v>
      </c>
      <c r="G98" s="18" t="e">
        <f>VLOOKUP(B98,Barbados!B:B,1,FALSE)</f>
        <v>#N/A</v>
      </c>
      <c r="H98" s="18" t="e">
        <f>VLOOKUP(B98,Grenada!B:B,1,FALSE)</f>
        <v>#N/A</v>
      </c>
      <c r="I98" s="18" t="e">
        <f>VLOOKUP(B98,Bahamas!B:B,1,FALSE)</f>
        <v>#N/A</v>
      </c>
      <c r="J98" s="18" t="e">
        <f>VLOOKUP(B98,Turks!B:B,1,FALSE)</f>
        <v>#N/A</v>
      </c>
      <c r="K98" s="18" t="e">
        <f>VLOOKUP(B98,Antigua!B:B,1,FALSE)</f>
        <v>#N/A</v>
      </c>
      <c r="L98" s="18">
        <f>VLOOKUP(B98,'Latin America'!B:B,1,FALSE)</f>
        <v>69289</v>
      </c>
    </row>
    <row r="99" spans="1:12" x14ac:dyDescent="0.25">
      <c r="A99" s="156" t="s">
        <v>1502</v>
      </c>
      <c r="B99" s="156">
        <v>69168</v>
      </c>
      <c r="C99" s="156" t="s">
        <v>1503</v>
      </c>
      <c r="D99" s="157">
        <v>199</v>
      </c>
      <c r="E99" s="18" t="e">
        <f>VLOOKUP(B99,Jamaica!B:B,1,FALSE)</f>
        <v>#N/A</v>
      </c>
      <c r="F99" s="18" t="e">
        <f>VLOOKUP(B99,'St. Lucia'!B:B,1,FALSE)</f>
        <v>#N/A</v>
      </c>
      <c r="G99" s="18" t="e">
        <f>VLOOKUP(B99,Barbados!B:B,1,FALSE)</f>
        <v>#N/A</v>
      </c>
      <c r="H99" s="18" t="e">
        <f>VLOOKUP(B99,Grenada!B:B,1,FALSE)</f>
        <v>#N/A</v>
      </c>
      <c r="I99" s="18" t="e">
        <f>VLOOKUP(B99,Bahamas!B:B,1,FALSE)</f>
        <v>#N/A</v>
      </c>
      <c r="J99" s="18" t="e">
        <f>VLOOKUP(B99,Turks!B:B,1,FALSE)</f>
        <v>#N/A</v>
      </c>
      <c r="K99" s="18" t="e">
        <f>VLOOKUP(B99,Antigua!B:B,1,FALSE)</f>
        <v>#N/A</v>
      </c>
      <c r="L99" s="18">
        <f>VLOOKUP(B99,'Latin America'!B:B,1,FALSE)</f>
        <v>69168</v>
      </c>
    </row>
    <row r="100" spans="1:12" x14ac:dyDescent="0.25">
      <c r="A100" s="156" t="s">
        <v>1307</v>
      </c>
      <c r="B100" s="156">
        <v>69187</v>
      </c>
      <c r="C100" s="156" t="s">
        <v>1308</v>
      </c>
      <c r="D100" s="157">
        <v>207.27</v>
      </c>
      <c r="E100" s="18" t="e">
        <f>VLOOKUP(B100,Jamaica!B:B,1,FALSE)</f>
        <v>#N/A</v>
      </c>
      <c r="F100" s="18" t="e">
        <f>VLOOKUP(B100,'St. Lucia'!B:B,1,FALSE)</f>
        <v>#N/A</v>
      </c>
      <c r="G100" s="18" t="e">
        <f>VLOOKUP(B100,Barbados!B:B,1,FALSE)</f>
        <v>#N/A</v>
      </c>
      <c r="H100" s="18" t="e">
        <f>VLOOKUP(B100,Grenada!B:B,1,FALSE)</f>
        <v>#N/A</v>
      </c>
      <c r="I100" s="18" t="e">
        <f>VLOOKUP(B100,Bahamas!B:B,1,FALSE)</f>
        <v>#N/A</v>
      </c>
      <c r="J100" s="18" t="e">
        <f>VLOOKUP(B100,Turks!B:B,1,FALSE)</f>
        <v>#N/A</v>
      </c>
      <c r="K100" s="18">
        <f>VLOOKUP(B100,Antigua!B:B,1,FALSE)</f>
        <v>69187</v>
      </c>
      <c r="L100" s="18" t="e">
        <f>VLOOKUP(B100,'Latin America'!B:B,1,FALSE)</f>
        <v>#N/A</v>
      </c>
    </row>
    <row r="101" spans="1:12" x14ac:dyDescent="0.25">
      <c r="A101" s="156" t="s">
        <v>813</v>
      </c>
      <c r="B101" s="156">
        <v>69166</v>
      </c>
      <c r="C101" s="156" t="s">
        <v>814</v>
      </c>
      <c r="D101" s="157">
        <v>45.33</v>
      </c>
      <c r="E101" s="18" t="e">
        <f>VLOOKUP(B101,Jamaica!B:B,1,FALSE)</f>
        <v>#N/A</v>
      </c>
      <c r="F101" s="18" t="e">
        <f>VLOOKUP(B101,'St. Lucia'!B:B,1,FALSE)</f>
        <v>#N/A</v>
      </c>
      <c r="G101" s="18">
        <f>VLOOKUP(B101,Barbados!B:B,1,FALSE)</f>
        <v>69166</v>
      </c>
      <c r="H101" s="18" t="e">
        <f>VLOOKUP(B101,Grenada!B:B,1,FALSE)</f>
        <v>#N/A</v>
      </c>
      <c r="I101" s="18" t="e">
        <f>VLOOKUP(B101,Bahamas!B:B,1,FALSE)</f>
        <v>#N/A</v>
      </c>
      <c r="J101" s="18" t="e">
        <f>VLOOKUP(B101,Turks!B:B,1,FALSE)</f>
        <v>#N/A</v>
      </c>
      <c r="K101" s="18" t="e">
        <f>VLOOKUP(B101,Antigua!B:B,1,FALSE)</f>
        <v>#N/A</v>
      </c>
      <c r="L101" s="18" t="e">
        <f>VLOOKUP(B101,'Latin America'!B:B,1,FALSE)</f>
        <v>#N/A</v>
      </c>
    </row>
    <row r="102" spans="1:12" x14ac:dyDescent="0.25">
      <c r="A102" s="156" t="s">
        <v>830</v>
      </c>
      <c r="B102" s="156">
        <v>69167</v>
      </c>
      <c r="C102" s="156" t="s">
        <v>831</v>
      </c>
      <c r="D102" s="157">
        <v>10.67</v>
      </c>
      <c r="E102" s="18" t="e">
        <f>VLOOKUP(B102,Jamaica!B:B,1,FALSE)</f>
        <v>#N/A</v>
      </c>
      <c r="F102" s="18" t="e">
        <f>VLOOKUP(B102,'St. Lucia'!B:B,1,FALSE)</f>
        <v>#N/A</v>
      </c>
      <c r="G102" s="18">
        <f>VLOOKUP(B102,Barbados!B:B,1,FALSE)</f>
        <v>69167</v>
      </c>
      <c r="H102" s="18" t="e">
        <f>VLOOKUP(B102,Grenada!B:B,1,FALSE)</f>
        <v>#N/A</v>
      </c>
      <c r="I102" s="18" t="e">
        <f>VLOOKUP(B102,Bahamas!B:B,1,FALSE)</f>
        <v>#N/A</v>
      </c>
      <c r="J102" s="18" t="e">
        <f>VLOOKUP(B102,Turks!B:B,1,FALSE)</f>
        <v>#N/A</v>
      </c>
      <c r="K102" s="18" t="e">
        <f>VLOOKUP(B102,Antigua!B:B,1,FALSE)</f>
        <v>#N/A</v>
      </c>
      <c r="L102" s="18" t="e">
        <f>VLOOKUP(B102,'Latin America'!B:B,1,FALSE)</f>
        <v>#N/A</v>
      </c>
    </row>
    <row r="103" spans="1:12" x14ac:dyDescent="0.25">
      <c r="A103" s="156" t="s">
        <v>627</v>
      </c>
      <c r="B103" s="156">
        <v>69214</v>
      </c>
      <c r="C103" s="156" t="s">
        <v>628</v>
      </c>
      <c r="D103" s="157">
        <v>82.82</v>
      </c>
      <c r="E103" s="18" t="e">
        <f>VLOOKUP(B103,Jamaica!B:B,1,FALSE)</f>
        <v>#N/A</v>
      </c>
      <c r="F103" s="18">
        <f>VLOOKUP(B103,'St. Lucia'!B:B,1,FALSE)</f>
        <v>69214</v>
      </c>
      <c r="G103" s="18" t="e">
        <f>VLOOKUP(B103,Barbados!B:B,1,FALSE)</f>
        <v>#N/A</v>
      </c>
      <c r="H103" s="18" t="e">
        <f>VLOOKUP(B103,Grenada!B:B,1,FALSE)</f>
        <v>#N/A</v>
      </c>
      <c r="I103" s="18" t="e">
        <f>VLOOKUP(B103,Bahamas!B:B,1,FALSE)</f>
        <v>#N/A</v>
      </c>
      <c r="J103" s="18" t="e">
        <f>VLOOKUP(B103,Turks!B:B,1,FALSE)</f>
        <v>#N/A</v>
      </c>
      <c r="K103" s="18" t="e">
        <f>VLOOKUP(B103,Antigua!B:B,1,FALSE)</f>
        <v>#N/A</v>
      </c>
      <c r="L103" s="18" t="e">
        <f>VLOOKUP(B103,'Latin America'!B:B,1,FALSE)</f>
        <v>#N/A</v>
      </c>
    </row>
    <row r="104" spans="1:12" x14ac:dyDescent="0.25">
      <c r="A104" s="156" t="s">
        <v>712</v>
      </c>
      <c r="B104" s="156">
        <v>69301</v>
      </c>
      <c r="C104" s="156" t="s">
        <v>713</v>
      </c>
      <c r="D104" s="157">
        <v>54.55</v>
      </c>
      <c r="E104" s="18" t="e">
        <f>VLOOKUP(B104,Jamaica!B:B,1,FALSE)</f>
        <v>#N/A</v>
      </c>
      <c r="F104" s="18">
        <f>VLOOKUP(B104,'St. Lucia'!B:B,1,FALSE)</f>
        <v>69301</v>
      </c>
      <c r="G104" s="18" t="e">
        <f>VLOOKUP(B104,Barbados!B:B,1,FALSE)</f>
        <v>#N/A</v>
      </c>
      <c r="H104" s="18" t="e">
        <f>VLOOKUP(B104,Grenada!B:B,1,FALSE)</f>
        <v>#N/A</v>
      </c>
      <c r="I104" s="18" t="e">
        <f>VLOOKUP(B104,Bahamas!B:B,1,FALSE)</f>
        <v>#N/A</v>
      </c>
      <c r="J104" s="18" t="e">
        <f>VLOOKUP(B104,Turks!B:B,1,FALSE)</f>
        <v>#N/A</v>
      </c>
      <c r="K104" s="18" t="e">
        <f>VLOOKUP(B104,Antigua!B:B,1,FALSE)</f>
        <v>#N/A</v>
      </c>
      <c r="L104" s="18" t="e">
        <f>VLOOKUP(B104,'Latin America'!B:B,1,FALSE)</f>
        <v>#N/A</v>
      </c>
    </row>
    <row r="105" spans="1:12" x14ac:dyDescent="0.25">
      <c r="A105" s="156" t="s">
        <v>736</v>
      </c>
      <c r="B105" s="156">
        <v>69174</v>
      </c>
      <c r="C105" s="156" t="s">
        <v>737</v>
      </c>
      <c r="D105" s="157">
        <v>108.18</v>
      </c>
      <c r="E105" s="18" t="e">
        <f>VLOOKUP(B105,Jamaica!B:B,1,FALSE)</f>
        <v>#N/A</v>
      </c>
      <c r="F105" s="18">
        <f>VLOOKUP(B105,'St. Lucia'!B:B,1,FALSE)</f>
        <v>69174</v>
      </c>
      <c r="G105" s="18" t="e">
        <f>VLOOKUP(B105,Barbados!B:B,1,FALSE)</f>
        <v>#N/A</v>
      </c>
      <c r="H105" s="18" t="e">
        <f>VLOOKUP(B105,Grenada!B:B,1,FALSE)</f>
        <v>#N/A</v>
      </c>
      <c r="I105" s="18" t="e">
        <f>VLOOKUP(B105,Bahamas!B:B,1,FALSE)</f>
        <v>#N/A</v>
      </c>
      <c r="J105" s="18" t="e">
        <f>VLOOKUP(B105,Turks!B:B,1,FALSE)</f>
        <v>#N/A</v>
      </c>
      <c r="K105" s="18" t="e">
        <f>VLOOKUP(B105,Antigua!B:B,1,FALSE)</f>
        <v>#N/A</v>
      </c>
      <c r="L105" s="18" t="e">
        <f>VLOOKUP(B105,'Latin America'!B:B,1,FALSE)</f>
        <v>#N/A</v>
      </c>
    </row>
    <row r="106" spans="1:12" x14ac:dyDescent="0.25">
      <c r="A106" s="156" t="s">
        <v>730</v>
      </c>
      <c r="B106" s="156">
        <v>69266</v>
      </c>
      <c r="C106" s="156" t="s">
        <v>731</v>
      </c>
      <c r="D106" s="157">
        <v>118.18</v>
      </c>
      <c r="E106" s="18" t="e">
        <f>VLOOKUP(B106,Jamaica!B:B,1,FALSE)</f>
        <v>#N/A</v>
      </c>
      <c r="F106" s="18">
        <f>VLOOKUP(B106,'St. Lucia'!B:B,1,FALSE)</f>
        <v>69266</v>
      </c>
      <c r="G106" s="18" t="e">
        <f>VLOOKUP(B106,Barbados!B:B,1,FALSE)</f>
        <v>#N/A</v>
      </c>
      <c r="H106" s="18" t="e">
        <f>VLOOKUP(B106,Grenada!B:B,1,FALSE)</f>
        <v>#N/A</v>
      </c>
      <c r="I106" s="18" t="e">
        <f>VLOOKUP(B106,Bahamas!B:B,1,FALSE)</f>
        <v>#N/A</v>
      </c>
      <c r="J106" s="18" t="e">
        <f>VLOOKUP(B106,Turks!B:B,1,FALSE)</f>
        <v>#N/A</v>
      </c>
      <c r="K106" s="18" t="e">
        <f>VLOOKUP(B106,Antigua!B:B,1,FALSE)</f>
        <v>#N/A</v>
      </c>
      <c r="L106" s="18" t="e">
        <f>VLOOKUP(B106,'Latin America'!B:B,1,FALSE)</f>
        <v>#N/A</v>
      </c>
    </row>
    <row r="107" spans="1:12" x14ac:dyDescent="0.25">
      <c r="A107" s="156" t="s">
        <v>1500</v>
      </c>
      <c r="B107" s="156">
        <v>69286</v>
      </c>
      <c r="C107" s="156" t="s">
        <v>1501</v>
      </c>
      <c r="D107" s="157">
        <v>55</v>
      </c>
      <c r="E107" s="18" t="e">
        <f>VLOOKUP(B107,Jamaica!B:B,1,FALSE)</f>
        <v>#N/A</v>
      </c>
      <c r="F107" s="18" t="e">
        <f>VLOOKUP(B107,'St. Lucia'!B:B,1,FALSE)</f>
        <v>#N/A</v>
      </c>
      <c r="G107" s="18" t="e">
        <f>VLOOKUP(B107,Barbados!B:B,1,FALSE)</f>
        <v>#N/A</v>
      </c>
      <c r="H107" s="18" t="e">
        <f>VLOOKUP(B107,Grenada!B:B,1,FALSE)</f>
        <v>#N/A</v>
      </c>
      <c r="I107" s="18" t="e">
        <f>VLOOKUP(B107,Bahamas!B:B,1,FALSE)</f>
        <v>#N/A</v>
      </c>
      <c r="J107" s="18" t="e">
        <f>VLOOKUP(B107,Turks!B:B,1,FALSE)</f>
        <v>#N/A</v>
      </c>
      <c r="K107" s="18" t="e">
        <f>VLOOKUP(B107,Antigua!B:B,1,FALSE)</f>
        <v>#N/A</v>
      </c>
      <c r="L107" s="18">
        <f>VLOOKUP(B107,'Latin America'!B:B,1,FALSE)</f>
        <v>69286</v>
      </c>
    </row>
    <row r="108" spans="1:12" x14ac:dyDescent="0.25">
      <c r="A108" s="156" t="s">
        <v>1498</v>
      </c>
      <c r="B108" s="156">
        <v>69183</v>
      </c>
      <c r="C108" s="156" t="s">
        <v>1499</v>
      </c>
      <c r="D108" s="157">
        <v>49</v>
      </c>
      <c r="E108" s="18" t="e">
        <f>VLOOKUP(B108,Jamaica!B:B,1,FALSE)</f>
        <v>#N/A</v>
      </c>
      <c r="F108" s="18" t="e">
        <f>VLOOKUP(B108,'St. Lucia'!B:B,1,FALSE)</f>
        <v>#N/A</v>
      </c>
      <c r="G108" s="18" t="e">
        <f>VLOOKUP(B108,Barbados!B:B,1,FALSE)</f>
        <v>#N/A</v>
      </c>
      <c r="H108" s="18" t="e">
        <f>VLOOKUP(B108,Grenada!B:B,1,FALSE)</f>
        <v>#N/A</v>
      </c>
      <c r="I108" s="18" t="e">
        <f>VLOOKUP(B108,Bahamas!B:B,1,FALSE)</f>
        <v>#N/A</v>
      </c>
      <c r="J108" s="18" t="e">
        <f>VLOOKUP(B108,Turks!B:B,1,FALSE)</f>
        <v>#N/A</v>
      </c>
      <c r="K108" s="18" t="e">
        <f>VLOOKUP(B108,Antigua!B:B,1,FALSE)</f>
        <v>#N/A</v>
      </c>
      <c r="L108" s="18">
        <f>VLOOKUP(B108,'Latin America'!B:B,1,FALSE)</f>
        <v>69183</v>
      </c>
    </row>
    <row r="109" spans="1:12" x14ac:dyDescent="0.25">
      <c r="A109" s="156" t="s">
        <v>1315</v>
      </c>
      <c r="B109" s="156">
        <v>69233</v>
      </c>
      <c r="C109" s="156" t="s">
        <v>1316</v>
      </c>
      <c r="D109" s="157">
        <v>140.91</v>
      </c>
      <c r="E109" s="18" t="e">
        <f>VLOOKUP(B109,Jamaica!B:B,1,FALSE)</f>
        <v>#N/A</v>
      </c>
      <c r="F109" s="18" t="e">
        <f>VLOOKUP(B109,'St. Lucia'!B:B,1,FALSE)</f>
        <v>#N/A</v>
      </c>
      <c r="G109" s="18" t="e">
        <f>VLOOKUP(B109,Barbados!B:B,1,FALSE)</f>
        <v>#N/A</v>
      </c>
      <c r="H109" s="18" t="e">
        <f>VLOOKUP(B109,Grenada!B:B,1,FALSE)</f>
        <v>#N/A</v>
      </c>
      <c r="I109" s="18" t="e">
        <f>VLOOKUP(B109,Bahamas!B:B,1,FALSE)</f>
        <v>#N/A</v>
      </c>
      <c r="J109" s="18" t="e">
        <f>VLOOKUP(B109,Turks!B:B,1,FALSE)</f>
        <v>#N/A</v>
      </c>
      <c r="K109" s="18">
        <f>VLOOKUP(B109,Antigua!B:B,1,FALSE)</f>
        <v>69233</v>
      </c>
      <c r="L109" s="18" t="e">
        <f>VLOOKUP(B109,'Latin America'!B:B,1,FALSE)</f>
        <v>#N/A</v>
      </c>
    </row>
    <row r="110" spans="1:12" x14ac:dyDescent="0.25">
      <c r="A110" s="156" t="s">
        <v>1299</v>
      </c>
      <c r="B110" s="156">
        <v>69161</v>
      </c>
      <c r="C110" s="156" t="s">
        <v>1300</v>
      </c>
      <c r="D110" s="157">
        <v>98.18</v>
      </c>
      <c r="E110" s="18" t="e">
        <f>VLOOKUP(B110,Jamaica!B:B,1,FALSE)</f>
        <v>#N/A</v>
      </c>
      <c r="F110" s="18" t="e">
        <f>VLOOKUP(B110,'St. Lucia'!B:B,1,FALSE)</f>
        <v>#N/A</v>
      </c>
      <c r="G110" s="18" t="e">
        <f>VLOOKUP(B110,Barbados!B:B,1,FALSE)</f>
        <v>#N/A</v>
      </c>
      <c r="H110" s="18" t="e">
        <f>VLOOKUP(B110,Grenada!B:B,1,FALSE)</f>
        <v>#N/A</v>
      </c>
      <c r="I110" s="18" t="e">
        <f>VLOOKUP(B110,Bahamas!B:B,1,FALSE)</f>
        <v>#N/A</v>
      </c>
      <c r="J110" s="18" t="e">
        <f>VLOOKUP(B110,Turks!B:B,1,FALSE)</f>
        <v>#N/A</v>
      </c>
      <c r="K110" s="18">
        <f>VLOOKUP(B110,Antigua!B:B,1,FALSE)</f>
        <v>69161</v>
      </c>
      <c r="L110" s="18" t="e">
        <f>VLOOKUP(B110,'Latin America'!B:B,1,FALSE)</f>
        <v>#N/A</v>
      </c>
    </row>
    <row r="111" spans="1:12" x14ac:dyDescent="0.25">
      <c r="A111" s="156" t="s">
        <v>1311</v>
      </c>
      <c r="B111" s="156">
        <v>69218</v>
      </c>
      <c r="C111" s="156" t="s">
        <v>1312</v>
      </c>
      <c r="D111" s="157">
        <v>122.73</v>
      </c>
      <c r="E111" s="18" t="e">
        <f>VLOOKUP(B111,Jamaica!B:B,1,FALSE)</f>
        <v>#N/A</v>
      </c>
      <c r="F111" s="18" t="e">
        <f>VLOOKUP(B111,'St. Lucia'!B:B,1,FALSE)</f>
        <v>#N/A</v>
      </c>
      <c r="G111" s="18" t="e">
        <f>VLOOKUP(B111,Barbados!B:B,1,FALSE)</f>
        <v>#N/A</v>
      </c>
      <c r="H111" s="18" t="e">
        <f>VLOOKUP(B111,Grenada!B:B,1,FALSE)</f>
        <v>#N/A</v>
      </c>
      <c r="I111" s="18" t="e">
        <f>VLOOKUP(B111,Bahamas!B:B,1,FALSE)</f>
        <v>#N/A</v>
      </c>
      <c r="J111" s="18" t="e">
        <f>VLOOKUP(B111,Turks!B:B,1,FALSE)</f>
        <v>#N/A</v>
      </c>
      <c r="K111" s="18">
        <f>VLOOKUP(B111,Antigua!B:B,1,FALSE)</f>
        <v>69218</v>
      </c>
      <c r="L111" s="18" t="e">
        <f>VLOOKUP(B111,'Latin America'!B:B,1,FALSE)</f>
        <v>#N/A</v>
      </c>
    </row>
    <row r="112" spans="1:12" x14ac:dyDescent="0.25">
      <c r="A112" s="156" t="s">
        <v>1317</v>
      </c>
      <c r="B112" s="156">
        <v>69240</v>
      </c>
      <c r="C112" s="156" t="s">
        <v>1318</v>
      </c>
      <c r="D112" s="157">
        <v>104.55</v>
      </c>
      <c r="E112" s="18" t="e">
        <f>VLOOKUP(B112,Jamaica!B:B,1,FALSE)</f>
        <v>#N/A</v>
      </c>
      <c r="F112" s="18" t="e">
        <f>VLOOKUP(B112,'St. Lucia'!B:B,1,FALSE)</f>
        <v>#N/A</v>
      </c>
      <c r="G112" s="18" t="e">
        <f>VLOOKUP(B112,Barbados!B:B,1,FALSE)</f>
        <v>#N/A</v>
      </c>
      <c r="H112" s="18" t="e">
        <f>VLOOKUP(B112,Grenada!B:B,1,FALSE)</f>
        <v>#N/A</v>
      </c>
      <c r="I112" s="18" t="e">
        <f>VLOOKUP(B112,Bahamas!B:B,1,FALSE)</f>
        <v>#N/A</v>
      </c>
      <c r="J112" s="18" t="e">
        <f>VLOOKUP(B112,Turks!B:B,1,FALSE)</f>
        <v>#N/A</v>
      </c>
      <c r="K112" s="18">
        <f>VLOOKUP(B112,Antigua!B:B,1,FALSE)</f>
        <v>69240</v>
      </c>
      <c r="L112" s="18" t="e">
        <f>VLOOKUP(B112,'Latin America'!B:B,1,FALSE)</f>
        <v>#N/A</v>
      </c>
    </row>
    <row r="113" spans="1:12" x14ac:dyDescent="0.25">
      <c r="A113" s="156" t="s">
        <v>1303</v>
      </c>
      <c r="B113" s="156">
        <v>69175</v>
      </c>
      <c r="C113" s="156" t="s">
        <v>1304</v>
      </c>
      <c r="D113" s="157">
        <v>100</v>
      </c>
      <c r="E113" s="18" t="e">
        <f>VLOOKUP(B113,Jamaica!B:B,1,FALSE)</f>
        <v>#N/A</v>
      </c>
      <c r="F113" s="18" t="e">
        <f>VLOOKUP(B113,'St. Lucia'!B:B,1,FALSE)</f>
        <v>#N/A</v>
      </c>
      <c r="G113" s="18" t="e">
        <f>VLOOKUP(B113,Barbados!B:B,1,FALSE)</f>
        <v>#N/A</v>
      </c>
      <c r="H113" s="18" t="e">
        <f>VLOOKUP(B113,Grenada!B:B,1,FALSE)</f>
        <v>#N/A</v>
      </c>
      <c r="I113" s="18" t="e">
        <f>VLOOKUP(B113,Bahamas!B:B,1,FALSE)</f>
        <v>#N/A</v>
      </c>
      <c r="J113" s="18" t="e">
        <f>VLOOKUP(B113,Turks!B:B,1,FALSE)</f>
        <v>#N/A</v>
      </c>
      <c r="K113" s="18">
        <f>VLOOKUP(B113,Antigua!B:B,1,FALSE)</f>
        <v>69175</v>
      </c>
      <c r="L113" s="18" t="e">
        <f>VLOOKUP(B113,'Latin America'!B:B,1,FALSE)</f>
        <v>#N/A</v>
      </c>
    </row>
    <row r="114" spans="1:12" x14ac:dyDescent="0.25">
      <c r="A114" s="156" t="s">
        <v>1301</v>
      </c>
      <c r="B114" s="156">
        <v>69162</v>
      </c>
      <c r="C114" s="156" t="s">
        <v>1302</v>
      </c>
      <c r="D114" s="157">
        <v>118.18</v>
      </c>
      <c r="E114" s="18" t="e">
        <f>VLOOKUP(B114,Jamaica!B:B,1,FALSE)</f>
        <v>#N/A</v>
      </c>
      <c r="F114" s="18" t="e">
        <f>VLOOKUP(B114,'St. Lucia'!B:B,1,FALSE)</f>
        <v>#N/A</v>
      </c>
      <c r="G114" s="18" t="e">
        <f>VLOOKUP(B114,Barbados!B:B,1,FALSE)</f>
        <v>#N/A</v>
      </c>
      <c r="H114" s="18" t="e">
        <f>VLOOKUP(B114,Grenada!B:B,1,FALSE)</f>
        <v>#N/A</v>
      </c>
      <c r="I114" s="18" t="e">
        <f>VLOOKUP(B114,Bahamas!B:B,1,FALSE)</f>
        <v>#N/A</v>
      </c>
      <c r="J114" s="18" t="e">
        <f>VLOOKUP(B114,Turks!B:B,1,FALSE)</f>
        <v>#N/A</v>
      </c>
      <c r="K114" s="18">
        <f>VLOOKUP(B114,Antigua!B:B,1,FALSE)</f>
        <v>69162</v>
      </c>
      <c r="L114" s="18" t="e">
        <f>VLOOKUP(B114,'Latin America'!B:B,1,FALSE)</f>
        <v>#N/A</v>
      </c>
    </row>
    <row r="115" spans="1:12" x14ac:dyDescent="0.25">
      <c r="A115" s="156" t="s">
        <v>1319</v>
      </c>
      <c r="B115" s="156">
        <v>69264</v>
      </c>
      <c r="C115" s="156" t="s">
        <v>1320</v>
      </c>
      <c r="D115" s="157">
        <v>137.72999999999999</v>
      </c>
      <c r="E115" s="18" t="e">
        <f>VLOOKUP(B115,Jamaica!B:B,1,FALSE)</f>
        <v>#N/A</v>
      </c>
      <c r="F115" s="18" t="e">
        <f>VLOOKUP(B115,'St. Lucia'!B:B,1,FALSE)</f>
        <v>#N/A</v>
      </c>
      <c r="G115" s="18" t="e">
        <f>VLOOKUP(B115,Barbados!B:B,1,FALSE)</f>
        <v>#N/A</v>
      </c>
      <c r="H115" s="18" t="e">
        <f>VLOOKUP(B115,Grenada!B:B,1,FALSE)</f>
        <v>#N/A</v>
      </c>
      <c r="I115" s="18" t="e">
        <f>VLOOKUP(B115,Bahamas!B:B,1,FALSE)</f>
        <v>#N/A</v>
      </c>
      <c r="J115" s="18" t="e">
        <f>VLOOKUP(B115,Turks!B:B,1,FALSE)</f>
        <v>#N/A</v>
      </c>
      <c r="K115" s="18">
        <f>VLOOKUP(B115,Antigua!B:B,1,FALSE)</f>
        <v>69264</v>
      </c>
      <c r="L115" s="18" t="e">
        <f>VLOOKUP(B115,'Latin America'!B:B,1,FALSE)</f>
        <v>#N/A</v>
      </c>
    </row>
    <row r="116" spans="1:12" x14ac:dyDescent="0.25">
      <c r="A116" s="156" t="s">
        <v>1496</v>
      </c>
      <c r="B116" s="156">
        <v>69243</v>
      </c>
      <c r="C116" s="156" t="s">
        <v>1497</v>
      </c>
      <c r="D116" s="157">
        <v>39</v>
      </c>
      <c r="E116" s="18" t="e">
        <f>VLOOKUP(B116,Jamaica!B:B,1,FALSE)</f>
        <v>#N/A</v>
      </c>
      <c r="F116" s="18" t="e">
        <f>VLOOKUP(B116,'St. Lucia'!B:B,1,FALSE)</f>
        <v>#N/A</v>
      </c>
      <c r="G116" s="18" t="e">
        <f>VLOOKUP(B116,Barbados!B:B,1,FALSE)</f>
        <v>#N/A</v>
      </c>
      <c r="H116" s="18" t="e">
        <f>VLOOKUP(B116,Grenada!B:B,1,FALSE)</f>
        <v>#N/A</v>
      </c>
      <c r="I116" s="18" t="e">
        <f>VLOOKUP(B116,Bahamas!B:B,1,FALSE)</f>
        <v>#N/A</v>
      </c>
      <c r="J116" s="18" t="e">
        <f>VLOOKUP(B116,Turks!B:B,1,FALSE)</f>
        <v>#N/A</v>
      </c>
      <c r="K116" s="18" t="e">
        <f>VLOOKUP(B116,Antigua!B:B,1,FALSE)</f>
        <v>#N/A</v>
      </c>
      <c r="L116" s="18">
        <f>VLOOKUP(B116,'Latin America'!B:B,1,FALSE)</f>
        <v>69243</v>
      </c>
    </row>
    <row r="117" spans="1:12" x14ac:dyDescent="0.25">
      <c r="A117" s="156" t="s">
        <v>1494</v>
      </c>
      <c r="B117" s="156">
        <v>69225</v>
      </c>
      <c r="C117" s="156" t="s">
        <v>1495</v>
      </c>
      <c r="D117" s="157">
        <v>49</v>
      </c>
      <c r="E117" s="18" t="e">
        <f>VLOOKUP(B117,Jamaica!B:B,1,FALSE)</f>
        <v>#N/A</v>
      </c>
      <c r="F117" s="18" t="e">
        <f>VLOOKUP(B117,'St. Lucia'!B:B,1,FALSE)</f>
        <v>#N/A</v>
      </c>
      <c r="G117" s="18" t="e">
        <f>VLOOKUP(B117,Barbados!B:B,1,FALSE)</f>
        <v>#N/A</v>
      </c>
      <c r="H117" s="18" t="e">
        <f>VLOOKUP(B117,Grenada!B:B,1,FALSE)</f>
        <v>#N/A</v>
      </c>
      <c r="I117" s="18" t="e">
        <f>VLOOKUP(B117,Bahamas!B:B,1,FALSE)</f>
        <v>#N/A</v>
      </c>
      <c r="J117" s="18" t="e">
        <f>VLOOKUP(B117,Turks!B:B,1,FALSE)</f>
        <v>#N/A</v>
      </c>
      <c r="K117" s="18" t="e">
        <f>VLOOKUP(B117,Antigua!B:B,1,FALSE)</f>
        <v>#N/A</v>
      </c>
      <c r="L117" s="18">
        <f>VLOOKUP(B117,'Latin America'!B:B,1,FALSE)</f>
        <v>69225</v>
      </c>
    </row>
    <row r="118" spans="1:12" x14ac:dyDescent="0.25">
      <c r="A118" s="156" t="s">
        <v>1492</v>
      </c>
      <c r="B118" s="156">
        <v>69251</v>
      </c>
      <c r="C118" s="156" t="s">
        <v>1493</v>
      </c>
      <c r="D118" s="157">
        <v>109</v>
      </c>
      <c r="E118" s="18" t="e">
        <f>VLOOKUP(B118,Jamaica!B:B,1,FALSE)</f>
        <v>#N/A</v>
      </c>
      <c r="F118" s="18" t="e">
        <f>VLOOKUP(B118,'St. Lucia'!B:B,1,FALSE)</f>
        <v>#N/A</v>
      </c>
      <c r="G118" s="18" t="e">
        <f>VLOOKUP(B118,Barbados!B:B,1,FALSE)</f>
        <v>#N/A</v>
      </c>
      <c r="H118" s="18" t="e">
        <f>VLOOKUP(B118,Grenada!B:B,1,FALSE)</f>
        <v>#N/A</v>
      </c>
      <c r="I118" s="18" t="e">
        <f>VLOOKUP(B118,Bahamas!B:B,1,FALSE)</f>
        <v>#N/A</v>
      </c>
      <c r="J118" s="18" t="e">
        <f>VLOOKUP(B118,Turks!B:B,1,FALSE)</f>
        <v>#N/A</v>
      </c>
      <c r="K118" s="18" t="e">
        <f>VLOOKUP(B118,Antigua!B:B,1,FALSE)</f>
        <v>#N/A</v>
      </c>
      <c r="L118" s="18">
        <f>VLOOKUP(B118,'Latin America'!B:B,1,FALSE)</f>
        <v>69251</v>
      </c>
    </row>
    <row r="119" spans="1:12" x14ac:dyDescent="0.25">
      <c r="A119" s="156" t="s">
        <v>1490</v>
      </c>
      <c r="B119" s="156">
        <v>69282</v>
      </c>
      <c r="C119" s="156" t="s">
        <v>1491</v>
      </c>
      <c r="D119" s="157">
        <v>85</v>
      </c>
      <c r="E119" s="18" t="e">
        <f>VLOOKUP(B119,Jamaica!B:B,1,FALSE)</f>
        <v>#N/A</v>
      </c>
      <c r="F119" s="18" t="e">
        <f>VLOOKUP(B119,'St. Lucia'!B:B,1,FALSE)</f>
        <v>#N/A</v>
      </c>
      <c r="G119" s="18" t="e">
        <f>VLOOKUP(B119,Barbados!B:B,1,FALSE)</f>
        <v>#N/A</v>
      </c>
      <c r="H119" s="18" t="e">
        <f>VLOOKUP(B119,Grenada!B:B,1,FALSE)</f>
        <v>#N/A</v>
      </c>
      <c r="I119" s="18" t="e">
        <f>VLOOKUP(B119,Bahamas!B:B,1,FALSE)</f>
        <v>#N/A</v>
      </c>
      <c r="J119" s="18" t="e">
        <f>VLOOKUP(B119,Turks!B:B,1,FALSE)</f>
        <v>#N/A</v>
      </c>
      <c r="K119" s="18" t="e">
        <f>VLOOKUP(B119,Antigua!B:B,1,FALSE)</f>
        <v>#N/A</v>
      </c>
      <c r="L119" s="18">
        <f>VLOOKUP(B119,'Latin America'!B:B,1,FALSE)</f>
        <v>69282</v>
      </c>
    </row>
    <row r="120" spans="1:12" x14ac:dyDescent="0.25">
      <c r="A120" s="156" t="s">
        <v>624</v>
      </c>
      <c r="B120" s="156">
        <v>69443</v>
      </c>
      <c r="C120" s="156" t="s">
        <v>625</v>
      </c>
      <c r="D120" s="157">
        <v>205</v>
      </c>
      <c r="E120" s="18" t="e">
        <f>VLOOKUP(B120,Jamaica!B:B,1,FALSE)</f>
        <v>#N/A</v>
      </c>
      <c r="F120" s="18">
        <f>VLOOKUP(B120,'St. Lucia'!B:B,1,FALSE)</f>
        <v>69443</v>
      </c>
      <c r="G120" s="18" t="e">
        <f>VLOOKUP(B120,Barbados!B:B,1,FALSE)</f>
        <v>#N/A</v>
      </c>
      <c r="H120" s="18" t="e">
        <f>VLOOKUP(B120,Grenada!B:B,1,FALSE)</f>
        <v>#N/A</v>
      </c>
      <c r="I120" s="18" t="e">
        <f>VLOOKUP(B120,Bahamas!B:B,1,FALSE)</f>
        <v>#N/A</v>
      </c>
      <c r="J120" s="18" t="e">
        <f>VLOOKUP(B120,Turks!B:B,1,FALSE)</f>
        <v>#N/A</v>
      </c>
      <c r="K120" s="18" t="e">
        <f>VLOOKUP(B120,Antigua!B:B,1,FALSE)</f>
        <v>#N/A</v>
      </c>
      <c r="L120" s="18" t="e">
        <f>VLOOKUP(B120,'Latin America'!B:B,1,FALSE)</f>
        <v>#N/A</v>
      </c>
    </row>
    <row r="121" spans="1:12" x14ac:dyDescent="0.25">
      <c r="A121" s="156" t="s">
        <v>740</v>
      </c>
      <c r="B121" s="156">
        <v>69395</v>
      </c>
      <c r="C121" s="156" t="s">
        <v>741</v>
      </c>
      <c r="D121" s="157">
        <v>250</v>
      </c>
      <c r="E121" s="18" t="e">
        <f>VLOOKUP(B121,Jamaica!B:B,1,FALSE)</f>
        <v>#N/A</v>
      </c>
      <c r="F121" s="18">
        <f>VLOOKUP(B121,'St. Lucia'!B:B,1,FALSE)</f>
        <v>69395</v>
      </c>
      <c r="G121" s="18" t="e">
        <f>VLOOKUP(B121,Barbados!B:B,1,FALSE)</f>
        <v>#N/A</v>
      </c>
      <c r="H121" s="18" t="e">
        <f>VLOOKUP(B121,Grenada!B:B,1,FALSE)</f>
        <v>#N/A</v>
      </c>
      <c r="I121" s="18" t="e">
        <f>VLOOKUP(B121,Bahamas!B:B,1,FALSE)</f>
        <v>#N/A</v>
      </c>
      <c r="J121" s="18" t="e">
        <f>VLOOKUP(B121,Turks!B:B,1,FALSE)</f>
        <v>#N/A</v>
      </c>
      <c r="K121" s="18" t="e">
        <f>VLOOKUP(B121,Antigua!B:B,1,FALSE)</f>
        <v>#N/A</v>
      </c>
      <c r="L121" s="18" t="e">
        <f>VLOOKUP(B121,'Latin America'!B:B,1,FALSE)</f>
        <v>#N/A</v>
      </c>
    </row>
    <row r="122" spans="1:12" x14ac:dyDescent="0.25">
      <c r="A122" s="156" t="s">
        <v>592</v>
      </c>
      <c r="B122" s="156">
        <v>69415</v>
      </c>
      <c r="C122" s="156" t="s">
        <v>593</v>
      </c>
      <c r="D122" s="157">
        <v>86.36</v>
      </c>
      <c r="E122" s="18" t="e">
        <f>VLOOKUP(B122,Jamaica!B:B,1,FALSE)</f>
        <v>#N/A</v>
      </c>
      <c r="F122" s="18">
        <f>VLOOKUP(B122,'St. Lucia'!B:B,1,FALSE)</f>
        <v>69415</v>
      </c>
      <c r="G122" s="18" t="e">
        <f>VLOOKUP(B122,Barbados!B:B,1,FALSE)</f>
        <v>#N/A</v>
      </c>
      <c r="H122" s="18" t="e">
        <f>VLOOKUP(B122,Grenada!B:B,1,FALSE)</f>
        <v>#N/A</v>
      </c>
      <c r="I122" s="18" t="e">
        <f>VLOOKUP(B122,Bahamas!B:B,1,FALSE)</f>
        <v>#N/A</v>
      </c>
      <c r="J122" s="18" t="e">
        <f>VLOOKUP(B122,Turks!B:B,1,FALSE)</f>
        <v>#N/A</v>
      </c>
      <c r="K122" s="18" t="e">
        <f>VLOOKUP(B122,Antigua!B:B,1,FALSE)</f>
        <v>#N/A</v>
      </c>
      <c r="L122" s="18" t="e">
        <f>VLOOKUP(B122,'Latin America'!B:B,1,FALSE)</f>
        <v>#N/A</v>
      </c>
    </row>
    <row r="123" spans="1:12" x14ac:dyDescent="0.25">
      <c r="A123" s="156" t="s">
        <v>620</v>
      </c>
      <c r="B123" s="156">
        <v>69455</v>
      </c>
      <c r="C123" s="156" t="s">
        <v>621</v>
      </c>
      <c r="D123" s="157">
        <v>150</v>
      </c>
      <c r="E123" s="18" t="e">
        <f>VLOOKUP(B123,Jamaica!B:B,1,FALSE)</f>
        <v>#N/A</v>
      </c>
      <c r="F123" s="18">
        <f>VLOOKUP(B123,'St. Lucia'!B:B,1,FALSE)</f>
        <v>69455</v>
      </c>
      <c r="G123" s="18" t="e">
        <f>VLOOKUP(B123,Barbados!B:B,1,FALSE)</f>
        <v>#N/A</v>
      </c>
      <c r="H123" s="18" t="e">
        <f>VLOOKUP(B123,Grenada!B:B,1,FALSE)</f>
        <v>#N/A</v>
      </c>
      <c r="I123" s="18" t="e">
        <f>VLOOKUP(B123,Bahamas!B:B,1,FALSE)</f>
        <v>#N/A</v>
      </c>
      <c r="J123" s="18" t="e">
        <f>VLOOKUP(B123,Turks!B:B,1,FALSE)</f>
        <v>#N/A</v>
      </c>
      <c r="K123" s="18" t="e">
        <f>VLOOKUP(B123,Antigua!B:B,1,FALSE)</f>
        <v>#N/A</v>
      </c>
      <c r="L123" s="18" t="e">
        <f>VLOOKUP(B123,'Latin America'!B:B,1,FALSE)</f>
        <v>#N/A</v>
      </c>
    </row>
    <row r="124" spans="1:12" x14ac:dyDescent="0.25">
      <c r="A124" s="156" t="s">
        <v>640</v>
      </c>
      <c r="B124" s="156">
        <v>69413</v>
      </c>
      <c r="C124" s="156" t="s">
        <v>641</v>
      </c>
      <c r="D124" s="157">
        <v>118.18</v>
      </c>
      <c r="E124" s="18" t="e">
        <f>VLOOKUP(B124,Jamaica!B:B,1,FALSE)</f>
        <v>#N/A</v>
      </c>
      <c r="F124" s="18">
        <f>VLOOKUP(B124,'St. Lucia'!B:B,1,FALSE)</f>
        <v>69413</v>
      </c>
      <c r="G124" s="18" t="e">
        <f>VLOOKUP(B124,Barbados!B:B,1,FALSE)</f>
        <v>#N/A</v>
      </c>
      <c r="H124" s="18" t="e">
        <f>VLOOKUP(B124,Grenada!B:B,1,FALSE)</f>
        <v>#N/A</v>
      </c>
      <c r="I124" s="18" t="e">
        <f>VLOOKUP(B124,Bahamas!B:B,1,FALSE)</f>
        <v>#N/A</v>
      </c>
      <c r="J124" s="18" t="e">
        <f>VLOOKUP(B124,Turks!B:B,1,FALSE)</f>
        <v>#N/A</v>
      </c>
      <c r="K124" s="18" t="e">
        <f>VLOOKUP(B124,Antigua!B:B,1,FALSE)</f>
        <v>#N/A</v>
      </c>
      <c r="L124" s="18" t="e">
        <f>VLOOKUP(B124,'Latin America'!B:B,1,FALSE)</f>
        <v>#N/A</v>
      </c>
    </row>
    <row r="125" spans="1:12" x14ac:dyDescent="0.25">
      <c r="A125" s="156" t="s">
        <v>505</v>
      </c>
      <c r="B125" s="156">
        <v>69355</v>
      </c>
      <c r="C125" s="156" t="s">
        <v>506</v>
      </c>
      <c r="D125" s="157">
        <v>84.55</v>
      </c>
      <c r="E125" s="18" t="e">
        <f>VLOOKUP(B125,Jamaica!B:B,1,FALSE)</f>
        <v>#N/A</v>
      </c>
      <c r="F125" s="18" t="e">
        <f>VLOOKUP(B125,'St. Lucia'!B:B,1,FALSE)</f>
        <v>#N/A</v>
      </c>
      <c r="G125" s="18" t="e">
        <f>VLOOKUP(B125,Barbados!B:B,1,FALSE)</f>
        <v>#N/A</v>
      </c>
      <c r="H125" s="18" t="e">
        <f>VLOOKUP(B125,Grenada!B:B,1,FALSE)</f>
        <v>#N/A</v>
      </c>
      <c r="I125" s="18" t="e">
        <f>VLOOKUP(B125,Bahamas!B:B,1,FALSE)</f>
        <v>#N/A</v>
      </c>
      <c r="J125" s="18" t="e">
        <f>VLOOKUP(B125,Turks!B:B,1,FALSE)</f>
        <v>#N/A</v>
      </c>
      <c r="K125" s="18">
        <f>VLOOKUP(B125,Antigua!B:B,1,FALSE)</f>
        <v>69355</v>
      </c>
      <c r="L125" s="18" t="e">
        <f>VLOOKUP(B125,'Latin America'!B:B,1,FALSE)</f>
        <v>#N/A</v>
      </c>
    </row>
    <row r="126" spans="1:12" x14ac:dyDescent="0.25">
      <c r="A126" s="156" t="s">
        <v>1324</v>
      </c>
      <c r="B126" s="156">
        <v>69396</v>
      </c>
      <c r="C126" s="156" t="s">
        <v>1325</v>
      </c>
      <c r="D126" s="157">
        <v>85</v>
      </c>
      <c r="E126" s="18" t="e">
        <f>VLOOKUP(B126,Jamaica!B:B,1,FALSE)</f>
        <v>#N/A</v>
      </c>
      <c r="F126" s="18" t="e">
        <f>VLOOKUP(B126,'St. Lucia'!B:B,1,FALSE)</f>
        <v>#N/A</v>
      </c>
      <c r="G126" s="18" t="e">
        <f>VLOOKUP(B126,Barbados!B:B,1,FALSE)</f>
        <v>#N/A</v>
      </c>
      <c r="H126" s="18" t="e">
        <f>VLOOKUP(B126,Grenada!B:B,1,FALSE)</f>
        <v>#N/A</v>
      </c>
      <c r="I126" s="18" t="e">
        <f>VLOOKUP(B126,Bahamas!B:B,1,FALSE)</f>
        <v>#N/A</v>
      </c>
      <c r="J126" s="18" t="e">
        <f>VLOOKUP(B126,Turks!B:B,1,FALSE)</f>
        <v>#N/A</v>
      </c>
      <c r="K126" s="18">
        <f>VLOOKUP(B126,Antigua!B:B,1,FALSE)</f>
        <v>69396</v>
      </c>
      <c r="L126" s="18" t="e">
        <f>VLOOKUP(B126,'Latin America'!B:B,1,FALSE)</f>
        <v>#N/A</v>
      </c>
    </row>
    <row r="127" spans="1:12" x14ac:dyDescent="0.25">
      <c r="A127" s="156" t="s">
        <v>1326</v>
      </c>
      <c r="B127" s="156">
        <v>69431</v>
      </c>
      <c r="C127" s="156" t="s">
        <v>1327</v>
      </c>
      <c r="D127" s="157">
        <v>43.64</v>
      </c>
      <c r="E127" s="18" t="e">
        <f>VLOOKUP(B127,Jamaica!B:B,1,FALSE)</f>
        <v>#N/A</v>
      </c>
      <c r="F127" s="18" t="e">
        <f>VLOOKUP(B127,'St. Lucia'!B:B,1,FALSE)</f>
        <v>#N/A</v>
      </c>
      <c r="G127" s="18" t="e">
        <f>VLOOKUP(B127,Barbados!B:B,1,FALSE)</f>
        <v>#N/A</v>
      </c>
      <c r="H127" s="18" t="e">
        <f>VLOOKUP(B127,Grenada!B:B,1,FALSE)</f>
        <v>#N/A</v>
      </c>
      <c r="I127" s="18" t="e">
        <f>VLOOKUP(B127,Bahamas!B:B,1,FALSE)</f>
        <v>#N/A</v>
      </c>
      <c r="J127" s="18" t="e">
        <f>VLOOKUP(B127,Turks!B:B,1,FALSE)</f>
        <v>#N/A</v>
      </c>
      <c r="K127" s="18">
        <f>VLOOKUP(B127,Antigua!B:B,1,FALSE)</f>
        <v>69431</v>
      </c>
      <c r="L127" s="18" t="e">
        <f>VLOOKUP(B127,'Latin America'!B:B,1,FALSE)</f>
        <v>#N/A</v>
      </c>
    </row>
    <row r="128" spans="1:12" x14ac:dyDescent="0.25">
      <c r="A128" s="156" t="s">
        <v>667</v>
      </c>
      <c r="B128" s="156">
        <v>69440</v>
      </c>
      <c r="C128" s="156" t="s">
        <v>668</v>
      </c>
      <c r="D128" s="157">
        <v>86.36</v>
      </c>
      <c r="E128" s="18" t="e">
        <f>VLOOKUP(B128,Jamaica!B:B,1,FALSE)</f>
        <v>#N/A</v>
      </c>
      <c r="F128" s="18">
        <f>VLOOKUP(B128,'St. Lucia'!B:B,1,FALSE)</f>
        <v>69440</v>
      </c>
      <c r="G128" s="18" t="e">
        <f>VLOOKUP(B128,Barbados!B:B,1,FALSE)</f>
        <v>#N/A</v>
      </c>
      <c r="H128" s="18" t="e">
        <f>VLOOKUP(B128,Grenada!B:B,1,FALSE)</f>
        <v>#N/A</v>
      </c>
      <c r="I128" s="18" t="e">
        <f>VLOOKUP(B128,Bahamas!B:B,1,FALSE)</f>
        <v>#N/A</v>
      </c>
      <c r="J128" s="18" t="e">
        <f>VLOOKUP(B128,Turks!B:B,1,FALSE)</f>
        <v>#N/A</v>
      </c>
      <c r="K128" s="18" t="e">
        <f>VLOOKUP(B128,Antigua!B:B,1,FALSE)</f>
        <v>#N/A</v>
      </c>
      <c r="L128" s="18" t="e">
        <f>VLOOKUP(B128,'Latin America'!B:B,1,FALSE)</f>
        <v>#N/A</v>
      </c>
    </row>
    <row r="129" spans="1:12" x14ac:dyDescent="0.25">
      <c r="A129" s="156" t="s">
        <v>748</v>
      </c>
      <c r="B129" s="156">
        <v>69302</v>
      </c>
      <c r="C129" s="156" t="s">
        <v>749</v>
      </c>
      <c r="D129" s="157">
        <v>63.64</v>
      </c>
      <c r="E129" s="18" t="e">
        <f>VLOOKUP(B129,Jamaica!B:B,1,FALSE)</f>
        <v>#N/A</v>
      </c>
      <c r="F129" s="18">
        <f>VLOOKUP(B129,'St. Lucia'!B:B,1,FALSE)</f>
        <v>69302</v>
      </c>
      <c r="G129" s="18" t="e">
        <f>VLOOKUP(B129,Barbados!B:B,1,FALSE)</f>
        <v>#N/A</v>
      </c>
      <c r="H129" s="18" t="e">
        <f>VLOOKUP(B129,Grenada!B:B,1,FALSE)</f>
        <v>#N/A</v>
      </c>
      <c r="I129" s="18" t="e">
        <f>VLOOKUP(B129,Bahamas!B:B,1,FALSE)</f>
        <v>#N/A</v>
      </c>
      <c r="J129" s="18" t="e">
        <f>VLOOKUP(B129,Turks!B:B,1,FALSE)</f>
        <v>#N/A</v>
      </c>
      <c r="K129" s="18" t="e">
        <f>VLOOKUP(B129,Antigua!B:B,1,FALSE)</f>
        <v>#N/A</v>
      </c>
      <c r="L129" s="18" t="e">
        <f>VLOOKUP(B129,'Latin America'!B:B,1,FALSE)</f>
        <v>#N/A</v>
      </c>
    </row>
    <row r="130" spans="1:12" x14ac:dyDescent="0.25">
      <c r="A130" s="156" t="s">
        <v>660</v>
      </c>
      <c r="B130" s="156">
        <v>69400</v>
      </c>
      <c r="C130" s="156" t="s">
        <v>661</v>
      </c>
      <c r="D130" s="157">
        <v>45.45</v>
      </c>
      <c r="E130" s="18" t="e">
        <f>VLOOKUP(B130,Jamaica!B:B,1,FALSE)</f>
        <v>#N/A</v>
      </c>
      <c r="F130" s="18">
        <f>VLOOKUP(B130,'St. Lucia'!B:B,1,FALSE)</f>
        <v>69400</v>
      </c>
      <c r="G130" s="18" t="e">
        <f>VLOOKUP(B130,Barbados!B:B,1,FALSE)</f>
        <v>#N/A</v>
      </c>
      <c r="H130" s="18" t="e">
        <f>VLOOKUP(B130,Grenada!B:B,1,FALSE)</f>
        <v>#N/A</v>
      </c>
      <c r="I130" s="18" t="e">
        <f>VLOOKUP(B130,Bahamas!B:B,1,FALSE)</f>
        <v>#N/A</v>
      </c>
      <c r="J130" s="18" t="e">
        <f>VLOOKUP(B130,Turks!B:B,1,FALSE)</f>
        <v>#N/A</v>
      </c>
      <c r="K130" s="18" t="e">
        <f>VLOOKUP(B130,Antigua!B:B,1,FALSE)</f>
        <v>#N/A</v>
      </c>
      <c r="L130" s="18" t="e">
        <f>VLOOKUP(B130,'Latin America'!B:B,1,FALSE)</f>
        <v>#N/A</v>
      </c>
    </row>
    <row r="131" spans="1:12" x14ac:dyDescent="0.25">
      <c r="A131" s="156" t="s">
        <v>671</v>
      </c>
      <c r="B131" s="156">
        <v>69305</v>
      </c>
      <c r="C131" s="156" t="s">
        <v>672</v>
      </c>
      <c r="D131" s="157">
        <v>45.45</v>
      </c>
      <c r="E131" s="18" t="e">
        <f>VLOOKUP(B131,Jamaica!B:B,1,FALSE)</f>
        <v>#N/A</v>
      </c>
      <c r="F131" s="18">
        <f>VLOOKUP(B131,'St. Lucia'!B:B,1,FALSE)</f>
        <v>69305</v>
      </c>
      <c r="G131" s="18" t="e">
        <f>VLOOKUP(B131,Barbados!B:B,1,FALSE)</f>
        <v>#N/A</v>
      </c>
      <c r="H131" s="18" t="e">
        <f>VLOOKUP(B131,Grenada!B:B,1,FALSE)</f>
        <v>#N/A</v>
      </c>
      <c r="I131" s="18" t="e">
        <f>VLOOKUP(B131,Bahamas!B:B,1,FALSE)</f>
        <v>#N/A</v>
      </c>
      <c r="J131" s="18" t="e">
        <f>VLOOKUP(B131,Turks!B:B,1,FALSE)</f>
        <v>#N/A</v>
      </c>
      <c r="K131" s="18" t="e">
        <f>VLOOKUP(B131,Antigua!B:B,1,FALSE)</f>
        <v>#N/A</v>
      </c>
      <c r="L131" s="18" t="e">
        <f>VLOOKUP(B131,'Latin America'!B:B,1,FALSE)</f>
        <v>#N/A</v>
      </c>
    </row>
    <row r="132" spans="1:12" x14ac:dyDescent="0.25">
      <c r="A132" s="156" t="s">
        <v>752</v>
      </c>
      <c r="B132" s="156">
        <v>69381</v>
      </c>
      <c r="C132" s="156" t="s">
        <v>753</v>
      </c>
      <c r="D132" s="157">
        <v>90</v>
      </c>
      <c r="E132" s="18" t="e">
        <f>VLOOKUP(B132,Jamaica!B:B,1,FALSE)</f>
        <v>#N/A</v>
      </c>
      <c r="F132" s="18">
        <f>VLOOKUP(B132,'St. Lucia'!B:B,1,FALSE)</f>
        <v>69381</v>
      </c>
      <c r="G132" s="18" t="e">
        <f>VLOOKUP(B132,Barbados!B:B,1,FALSE)</f>
        <v>#N/A</v>
      </c>
      <c r="H132" s="18" t="e">
        <f>VLOOKUP(B132,Grenada!B:B,1,FALSE)</f>
        <v>#N/A</v>
      </c>
      <c r="I132" s="18" t="e">
        <f>VLOOKUP(B132,Bahamas!B:B,1,FALSE)</f>
        <v>#N/A</v>
      </c>
      <c r="J132" s="18" t="e">
        <f>VLOOKUP(B132,Turks!B:B,1,FALSE)</f>
        <v>#N/A</v>
      </c>
      <c r="K132" s="18" t="e">
        <f>VLOOKUP(B132,Antigua!B:B,1,FALSE)</f>
        <v>#N/A</v>
      </c>
      <c r="L132" s="18" t="e">
        <f>VLOOKUP(B132,'Latin America'!B:B,1,FALSE)</f>
        <v>#N/A</v>
      </c>
    </row>
    <row r="133" spans="1:12" x14ac:dyDescent="0.25">
      <c r="A133" s="156" t="s">
        <v>758</v>
      </c>
      <c r="B133" s="156">
        <v>69332</v>
      </c>
      <c r="C133" s="156" t="s">
        <v>759</v>
      </c>
      <c r="D133" s="157">
        <v>54.55</v>
      </c>
      <c r="E133" s="18" t="e">
        <f>VLOOKUP(B133,Jamaica!B:B,1,FALSE)</f>
        <v>#N/A</v>
      </c>
      <c r="F133" s="18">
        <f>VLOOKUP(B133,'St. Lucia'!B:B,1,FALSE)</f>
        <v>69332</v>
      </c>
      <c r="G133" s="18" t="e">
        <f>VLOOKUP(B133,Barbados!B:B,1,FALSE)</f>
        <v>#N/A</v>
      </c>
      <c r="H133" s="18" t="e">
        <f>VLOOKUP(B133,Grenada!B:B,1,FALSE)</f>
        <v>#N/A</v>
      </c>
      <c r="I133" s="18" t="e">
        <f>VLOOKUP(B133,Bahamas!B:B,1,FALSE)</f>
        <v>#N/A</v>
      </c>
      <c r="J133" s="18" t="e">
        <f>VLOOKUP(B133,Turks!B:B,1,FALSE)</f>
        <v>#N/A</v>
      </c>
      <c r="K133" s="18" t="e">
        <f>VLOOKUP(B133,Antigua!B:B,1,FALSE)</f>
        <v>#N/A</v>
      </c>
      <c r="L133" s="18" t="e">
        <f>VLOOKUP(B133,'Latin America'!B:B,1,FALSE)</f>
        <v>#N/A</v>
      </c>
    </row>
    <row r="134" spans="1:12" x14ac:dyDescent="0.25">
      <c r="A134" s="156" t="s">
        <v>716</v>
      </c>
      <c r="B134" s="156">
        <v>69432</v>
      </c>
      <c r="C134" s="156" t="s">
        <v>717</v>
      </c>
      <c r="D134" s="157">
        <v>109.09</v>
      </c>
      <c r="E134" s="18" t="e">
        <f>VLOOKUP(B134,Jamaica!B:B,1,FALSE)</f>
        <v>#N/A</v>
      </c>
      <c r="F134" s="18">
        <f>VLOOKUP(B134,'St. Lucia'!B:B,1,FALSE)</f>
        <v>69432</v>
      </c>
      <c r="G134" s="18" t="e">
        <f>VLOOKUP(B134,Barbados!B:B,1,FALSE)</f>
        <v>#N/A</v>
      </c>
      <c r="H134" s="18" t="e">
        <f>VLOOKUP(B134,Grenada!B:B,1,FALSE)</f>
        <v>#N/A</v>
      </c>
      <c r="I134" s="18" t="e">
        <f>VLOOKUP(B134,Bahamas!B:B,1,FALSE)</f>
        <v>#N/A</v>
      </c>
      <c r="J134" s="18" t="e">
        <f>VLOOKUP(B134,Turks!B:B,1,FALSE)</f>
        <v>#N/A</v>
      </c>
      <c r="K134" s="18" t="e">
        <f>VLOOKUP(B134,Antigua!B:B,1,FALSE)</f>
        <v>#N/A</v>
      </c>
      <c r="L134" s="18" t="e">
        <f>VLOOKUP(B134,'Latin America'!B:B,1,FALSE)</f>
        <v>#N/A</v>
      </c>
    </row>
    <row r="135" spans="1:12" x14ac:dyDescent="0.25">
      <c r="A135" s="156" t="s">
        <v>583</v>
      </c>
      <c r="B135" s="156">
        <v>69406</v>
      </c>
      <c r="C135" s="156" t="s">
        <v>584</v>
      </c>
      <c r="D135" s="157">
        <v>163.63999999999999</v>
      </c>
      <c r="E135" s="18" t="e">
        <f>VLOOKUP(B135,Jamaica!B:B,1,FALSE)</f>
        <v>#N/A</v>
      </c>
      <c r="F135" s="18">
        <f>VLOOKUP(B135,'St. Lucia'!B:B,1,FALSE)</f>
        <v>69406</v>
      </c>
      <c r="G135" s="18" t="e">
        <f>VLOOKUP(B135,Barbados!B:B,1,FALSE)</f>
        <v>#N/A</v>
      </c>
      <c r="H135" s="18" t="e">
        <f>VLOOKUP(B135,Grenada!B:B,1,FALSE)</f>
        <v>#N/A</v>
      </c>
      <c r="I135" s="18" t="e">
        <f>VLOOKUP(B135,Bahamas!B:B,1,FALSE)</f>
        <v>#N/A</v>
      </c>
      <c r="J135" s="18" t="e">
        <f>VLOOKUP(B135,Turks!B:B,1,FALSE)</f>
        <v>#N/A</v>
      </c>
      <c r="K135" s="18" t="e">
        <f>VLOOKUP(B135,Antigua!B:B,1,FALSE)</f>
        <v>#N/A</v>
      </c>
      <c r="L135" s="18" t="e">
        <f>VLOOKUP(B135,'Latin America'!B:B,1,FALSE)</f>
        <v>#N/A</v>
      </c>
    </row>
    <row r="136" spans="1:12" x14ac:dyDescent="0.25">
      <c r="A136" s="156" t="s">
        <v>578</v>
      </c>
      <c r="B136" s="156">
        <v>69397</v>
      </c>
      <c r="C136" s="156" t="s">
        <v>579</v>
      </c>
      <c r="D136" s="157">
        <v>249</v>
      </c>
      <c r="E136" s="18" t="e">
        <f>VLOOKUP(B136,Jamaica!B:B,1,FALSE)</f>
        <v>#N/A</v>
      </c>
      <c r="F136" s="18">
        <f>VLOOKUP(B136,'St. Lucia'!B:B,1,FALSE)</f>
        <v>69397</v>
      </c>
      <c r="G136" s="18" t="e">
        <f>VLOOKUP(B136,Barbados!B:B,1,FALSE)</f>
        <v>#N/A</v>
      </c>
      <c r="H136" s="18" t="e">
        <f>VLOOKUP(B136,Grenada!B:B,1,FALSE)</f>
        <v>#N/A</v>
      </c>
      <c r="I136" s="18" t="e">
        <f>VLOOKUP(B136,Bahamas!B:B,1,FALSE)</f>
        <v>#N/A</v>
      </c>
      <c r="J136" s="18" t="e">
        <f>VLOOKUP(B136,Turks!B:B,1,FALSE)</f>
        <v>#N/A</v>
      </c>
      <c r="K136" s="18" t="e">
        <f>VLOOKUP(B136,Antigua!B:B,1,FALSE)</f>
        <v>#N/A</v>
      </c>
      <c r="L136" s="18" t="e">
        <f>VLOOKUP(B136,'Latin America'!B:B,1,FALSE)</f>
        <v>#N/A</v>
      </c>
    </row>
    <row r="137" spans="1:12" x14ac:dyDescent="0.25">
      <c r="A137" s="156" t="s">
        <v>1488</v>
      </c>
      <c r="B137" s="156">
        <v>69428</v>
      </c>
      <c r="C137" s="156" t="s">
        <v>1489</v>
      </c>
      <c r="D137" s="157">
        <v>95</v>
      </c>
      <c r="E137" s="18" t="e">
        <f>VLOOKUP(B137,Jamaica!B:B,1,FALSE)</f>
        <v>#N/A</v>
      </c>
      <c r="F137" s="18" t="e">
        <f>VLOOKUP(B137,'St. Lucia'!B:B,1,FALSE)</f>
        <v>#N/A</v>
      </c>
      <c r="G137" s="18" t="e">
        <f>VLOOKUP(B137,Barbados!B:B,1,FALSE)</f>
        <v>#N/A</v>
      </c>
      <c r="H137" s="18" t="e">
        <f>VLOOKUP(B137,Grenada!B:B,1,FALSE)</f>
        <v>#N/A</v>
      </c>
      <c r="I137" s="18" t="e">
        <f>VLOOKUP(B137,Bahamas!B:B,1,FALSE)</f>
        <v>#N/A</v>
      </c>
      <c r="J137" s="18" t="e">
        <f>VLOOKUP(B137,Turks!B:B,1,FALSE)</f>
        <v>#N/A</v>
      </c>
      <c r="K137" s="18" t="e">
        <f>VLOOKUP(B137,Antigua!B:B,1,FALSE)</f>
        <v>#N/A</v>
      </c>
      <c r="L137" s="18">
        <f>VLOOKUP(B137,'Latin America'!B:B,1,FALSE)</f>
        <v>69428</v>
      </c>
    </row>
    <row r="138" spans="1:12" x14ac:dyDescent="0.25">
      <c r="A138" s="156" t="s">
        <v>1486</v>
      </c>
      <c r="B138" s="156">
        <v>69410</v>
      </c>
      <c r="C138" s="156" t="s">
        <v>1487</v>
      </c>
      <c r="D138" s="157">
        <v>65</v>
      </c>
      <c r="E138" s="18" t="e">
        <f>VLOOKUP(B138,Jamaica!B:B,1,FALSE)</f>
        <v>#N/A</v>
      </c>
      <c r="F138" s="18" t="e">
        <f>VLOOKUP(B138,'St. Lucia'!B:B,1,FALSE)</f>
        <v>#N/A</v>
      </c>
      <c r="G138" s="18" t="e">
        <f>VLOOKUP(B138,Barbados!B:B,1,FALSE)</f>
        <v>#N/A</v>
      </c>
      <c r="H138" s="18" t="e">
        <f>VLOOKUP(B138,Grenada!B:B,1,FALSE)</f>
        <v>#N/A</v>
      </c>
      <c r="I138" s="18" t="e">
        <f>VLOOKUP(B138,Bahamas!B:B,1,FALSE)</f>
        <v>#N/A</v>
      </c>
      <c r="J138" s="18" t="e">
        <f>VLOOKUP(B138,Turks!B:B,1,FALSE)</f>
        <v>#N/A</v>
      </c>
      <c r="K138" s="18" t="e">
        <f>VLOOKUP(B138,Antigua!B:B,1,FALSE)</f>
        <v>#N/A</v>
      </c>
      <c r="L138" s="18">
        <f>VLOOKUP(B138,'Latin America'!B:B,1,FALSE)</f>
        <v>69410</v>
      </c>
    </row>
    <row r="139" spans="1:12" x14ac:dyDescent="0.25">
      <c r="A139" s="156" t="s">
        <v>1484</v>
      </c>
      <c r="B139" s="156">
        <v>69371</v>
      </c>
      <c r="C139" s="156" t="s">
        <v>1485</v>
      </c>
      <c r="D139" s="157">
        <v>76</v>
      </c>
      <c r="E139" s="18" t="e">
        <f>VLOOKUP(B139,Jamaica!B:B,1,FALSE)</f>
        <v>#N/A</v>
      </c>
      <c r="F139" s="18" t="e">
        <f>VLOOKUP(B139,'St. Lucia'!B:B,1,FALSE)</f>
        <v>#N/A</v>
      </c>
      <c r="G139" s="18" t="e">
        <f>VLOOKUP(B139,Barbados!B:B,1,FALSE)</f>
        <v>#N/A</v>
      </c>
      <c r="H139" s="18" t="e">
        <f>VLOOKUP(B139,Grenada!B:B,1,FALSE)</f>
        <v>#N/A</v>
      </c>
      <c r="I139" s="18" t="e">
        <f>VLOOKUP(B139,Bahamas!B:B,1,FALSE)</f>
        <v>#N/A</v>
      </c>
      <c r="J139" s="18" t="e">
        <f>VLOOKUP(B139,Turks!B:B,1,FALSE)</f>
        <v>#N/A</v>
      </c>
      <c r="K139" s="18" t="e">
        <f>VLOOKUP(B139,Antigua!B:B,1,FALSE)</f>
        <v>#N/A</v>
      </c>
      <c r="L139" s="18">
        <f>VLOOKUP(B139,'Latin America'!B:B,1,FALSE)</f>
        <v>69371</v>
      </c>
    </row>
    <row r="140" spans="1:12" s="14" customFormat="1" x14ac:dyDescent="0.25">
      <c r="A140" s="156" t="s">
        <v>1482</v>
      </c>
      <c r="B140" s="156">
        <v>69390</v>
      </c>
      <c r="C140" s="156" t="s">
        <v>1483</v>
      </c>
      <c r="D140" s="157">
        <v>76</v>
      </c>
      <c r="E140" s="18" t="e">
        <f>VLOOKUP(B140,Jamaica!B:B,1,FALSE)</f>
        <v>#N/A</v>
      </c>
      <c r="F140" s="18" t="e">
        <f>VLOOKUP(B140,'St. Lucia'!B:B,1,FALSE)</f>
        <v>#N/A</v>
      </c>
      <c r="G140" s="18" t="e">
        <f>VLOOKUP(B140,Barbados!B:B,1,FALSE)</f>
        <v>#N/A</v>
      </c>
      <c r="H140" s="18" t="e">
        <f>VLOOKUP(B140,Grenada!B:B,1,FALSE)</f>
        <v>#N/A</v>
      </c>
      <c r="I140" s="18" t="e">
        <f>VLOOKUP(B140,Bahamas!B:B,1,FALSE)</f>
        <v>#N/A</v>
      </c>
      <c r="J140" s="18" t="e">
        <f>VLOOKUP(B140,Turks!B:B,1,FALSE)</f>
        <v>#N/A</v>
      </c>
      <c r="K140" s="18" t="e">
        <f>VLOOKUP(B140,Antigua!B:B,1,FALSE)</f>
        <v>#N/A</v>
      </c>
      <c r="L140" s="18">
        <f>VLOOKUP(B140,'Latin America'!B:B,1,FALSE)</f>
        <v>69390</v>
      </c>
    </row>
    <row r="141" spans="1:12" x14ac:dyDescent="0.25">
      <c r="A141" s="156" t="s">
        <v>1480</v>
      </c>
      <c r="B141" s="156">
        <v>69356</v>
      </c>
      <c r="C141" s="156" t="s">
        <v>1481</v>
      </c>
      <c r="D141" s="157">
        <v>79</v>
      </c>
      <c r="E141" s="18" t="e">
        <f>VLOOKUP(B141,Jamaica!B:B,1,FALSE)</f>
        <v>#N/A</v>
      </c>
      <c r="F141" s="18" t="e">
        <f>VLOOKUP(B141,'St. Lucia'!B:B,1,FALSE)</f>
        <v>#N/A</v>
      </c>
      <c r="G141" s="18" t="e">
        <f>VLOOKUP(B141,Barbados!B:B,1,FALSE)</f>
        <v>#N/A</v>
      </c>
      <c r="H141" s="18" t="e">
        <f>VLOOKUP(B141,Grenada!B:B,1,FALSE)</f>
        <v>#N/A</v>
      </c>
      <c r="I141" s="18" t="e">
        <f>VLOOKUP(B141,Bahamas!B:B,1,FALSE)</f>
        <v>#N/A</v>
      </c>
      <c r="J141" s="18" t="e">
        <f>VLOOKUP(B141,Turks!B:B,1,FALSE)</f>
        <v>#N/A</v>
      </c>
      <c r="K141" s="18" t="e">
        <f>VLOOKUP(B141,Antigua!B:B,1,FALSE)</f>
        <v>#N/A</v>
      </c>
      <c r="L141" s="18">
        <f>VLOOKUP(B141,'Latin America'!B:B,1,FALSE)</f>
        <v>69356</v>
      </c>
    </row>
    <row r="142" spans="1:12" x14ac:dyDescent="0.25">
      <c r="A142" s="158" t="s">
        <v>1478</v>
      </c>
      <c r="B142" s="156">
        <v>69303</v>
      </c>
      <c r="C142" s="156" t="s">
        <v>1479</v>
      </c>
      <c r="D142" s="157">
        <v>105</v>
      </c>
      <c r="E142" s="18" t="e">
        <f>VLOOKUP(B142,Jamaica!B:B,1,FALSE)</f>
        <v>#N/A</v>
      </c>
      <c r="F142" s="18" t="e">
        <f>VLOOKUP(B142,'St. Lucia'!B:B,1,FALSE)</f>
        <v>#N/A</v>
      </c>
      <c r="G142" s="18" t="e">
        <f>VLOOKUP(B142,Barbados!B:B,1,FALSE)</f>
        <v>#N/A</v>
      </c>
      <c r="H142" s="18" t="e">
        <f>VLOOKUP(B142,Grenada!B:B,1,FALSE)</f>
        <v>#N/A</v>
      </c>
      <c r="I142" s="18" t="e">
        <f>VLOOKUP(B142,Bahamas!B:B,1,FALSE)</f>
        <v>#N/A</v>
      </c>
      <c r="J142" s="18" t="e">
        <f>VLOOKUP(B142,Turks!B:B,1,FALSE)</f>
        <v>#N/A</v>
      </c>
      <c r="K142" s="18" t="e">
        <f>VLOOKUP(B142,Antigua!B:B,1,FALSE)</f>
        <v>#N/A</v>
      </c>
      <c r="L142" s="18">
        <f>VLOOKUP(B142,'Latin America'!B:B,1,FALSE)</f>
        <v>69303</v>
      </c>
    </row>
    <row r="143" spans="1:12" x14ac:dyDescent="0.25">
      <c r="A143" s="158" t="s">
        <v>1476</v>
      </c>
      <c r="B143" s="156">
        <v>69365</v>
      </c>
      <c r="C143" s="156" t="s">
        <v>1477</v>
      </c>
      <c r="D143" s="157">
        <v>76</v>
      </c>
      <c r="E143" s="18" t="e">
        <f>VLOOKUP(B143,Jamaica!B:B,1,FALSE)</f>
        <v>#N/A</v>
      </c>
      <c r="F143" s="18" t="e">
        <f>VLOOKUP(B143,'St. Lucia'!B:B,1,FALSE)</f>
        <v>#N/A</v>
      </c>
      <c r="G143" s="18" t="e">
        <f>VLOOKUP(B143,Barbados!B:B,1,FALSE)</f>
        <v>#N/A</v>
      </c>
      <c r="H143" s="18" t="e">
        <f>VLOOKUP(B143,Grenada!B:B,1,FALSE)</f>
        <v>#N/A</v>
      </c>
      <c r="I143" s="18" t="e">
        <f>VLOOKUP(B143,Bahamas!B:B,1,FALSE)</f>
        <v>#N/A</v>
      </c>
      <c r="J143" s="18" t="e">
        <f>VLOOKUP(B143,Turks!B:B,1,FALSE)</f>
        <v>#N/A</v>
      </c>
      <c r="K143" s="18" t="e">
        <f>VLOOKUP(B143,Antigua!B:B,1,FALSE)</f>
        <v>#N/A</v>
      </c>
      <c r="L143" s="18">
        <f>VLOOKUP(B143,'Latin America'!B:B,1,FALSE)</f>
        <v>69365</v>
      </c>
    </row>
    <row r="144" spans="1:12" x14ac:dyDescent="0.25">
      <c r="A144" s="158" t="s">
        <v>1474</v>
      </c>
      <c r="B144" s="156">
        <v>69322</v>
      </c>
      <c r="C144" s="156" t="s">
        <v>1475</v>
      </c>
      <c r="D144" s="157">
        <v>64</v>
      </c>
      <c r="E144" s="18" t="e">
        <f>VLOOKUP(B144,Jamaica!B:B,1,FALSE)</f>
        <v>#N/A</v>
      </c>
      <c r="F144" s="18" t="e">
        <f>VLOOKUP(B144,'St. Lucia'!B:B,1,FALSE)</f>
        <v>#N/A</v>
      </c>
      <c r="G144" s="18" t="e">
        <f>VLOOKUP(B144,Barbados!B:B,1,FALSE)</f>
        <v>#N/A</v>
      </c>
      <c r="H144" s="18" t="e">
        <f>VLOOKUP(B144,Grenada!B:B,1,FALSE)</f>
        <v>#N/A</v>
      </c>
      <c r="I144" s="18" t="e">
        <f>VLOOKUP(B144,Bahamas!B:B,1,FALSE)</f>
        <v>#N/A</v>
      </c>
      <c r="J144" s="18" t="e">
        <f>VLOOKUP(B144,Turks!B:B,1,FALSE)</f>
        <v>#N/A</v>
      </c>
      <c r="K144" s="18" t="e">
        <f>VLOOKUP(B144,Antigua!B:B,1,FALSE)</f>
        <v>#N/A</v>
      </c>
      <c r="L144" s="18">
        <f>VLOOKUP(B144,'Latin America'!B:B,1,FALSE)</f>
        <v>69322</v>
      </c>
    </row>
    <row r="145" spans="1:12" x14ac:dyDescent="0.25">
      <c r="A145" s="158" t="s">
        <v>1472</v>
      </c>
      <c r="B145" s="156">
        <v>69377</v>
      </c>
      <c r="C145" s="156" t="s">
        <v>1473</v>
      </c>
      <c r="D145" s="157">
        <v>110</v>
      </c>
      <c r="E145" s="18" t="e">
        <f>VLOOKUP(B145,Jamaica!B:B,1,FALSE)</f>
        <v>#N/A</v>
      </c>
      <c r="F145" s="18" t="e">
        <f>VLOOKUP(B145,'St. Lucia'!B:B,1,FALSE)</f>
        <v>#N/A</v>
      </c>
      <c r="G145" s="18" t="e">
        <f>VLOOKUP(B145,Barbados!B:B,1,FALSE)</f>
        <v>#N/A</v>
      </c>
      <c r="H145" s="18" t="e">
        <f>VLOOKUP(B145,Grenada!B:B,1,FALSE)</f>
        <v>#N/A</v>
      </c>
      <c r="I145" s="18" t="e">
        <f>VLOOKUP(B145,Bahamas!B:B,1,FALSE)</f>
        <v>#N/A</v>
      </c>
      <c r="J145" s="18" t="e">
        <f>VLOOKUP(B145,Turks!B:B,1,FALSE)</f>
        <v>#N/A</v>
      </c>
      <c r="K145" s="18" t="e">
        <f>VLOOKUP(B145,Antigua!B:B,1,FALSE)</f>
        <v>#N/A</v>
      </c>
      <c r="L145" s="18">
        <f>VLOOKUP(B145,'Latin America'!B:B,1,FALSE)</f>
        <v>69377</v>
      </c>
    </row>
    <row r="146" spans="1:12" x14ac:dyDescent="0.25">
      <c r="A146" s="158" t="s">
        <v>1470</v>
      </c>
      <c r="B146" s="156">
        <v>69372</v>
      </c>
      <c r="C146" s="156" t="s">
        <v>1471</v>
      </c>
      <c r="D146" s="157">
        <v>199</v>
      </c>
      <c r="E146" s="18" t="e">
        <f>VLOOKUP(B146,Jamaica!B:B,1,FALSE)</f>
        <v>#N/A</v>
      </c>
      <c r="F146" s="18" t="e">
        <f>VLOOKUP(B146,'St. Lucia'!B:B,1,FALSE)</f>
        <v>#N/A</v>
      </c>
      <c r="G146" s="18" t="e">
        <f>VLOOKUP(B146,Barbados!B:B,1,FALSE)</f>
        <v>#N/A</v>
      </c>
      <c r="H146" s="18" t="e">
        <f>VLOOKUP(B146,Grenada!B:B,1,FALSE)</f>
        <v>#N/A</v>
      </c>
      <c r="I146" s="18" t="e">
        <f>VLOOKUP(B146,Bahamas!B:B,1,FALSE)</f>
        <v>#N/A</v>
      </c>
      <c r="J146" s="18" t="e">
        <f>VLOOKUP(B146,Turks!B:B,1,FALSE)</f>
        <v>#N/A</v>
      </c>
      <c r="K146" s="18" t="e">
        <f>VLOOKUP(B146,Antigua!B:B,1,FALSE)</f>
        <v>#N/A</v>
      </c>
      <c r="L146" s="18">
        <f>VLOOKUP(B146,'Latin America'!B:B,1,FALSE)</f>
        <v>69372</v>
      </c>
    </row>
    <row r="147" spans="1:12" x14ac:dyDescent="0.25">
      <c r="A147" s="158" t="s">
        <v>1468</v>
      </c>
      <c r="B147" s="156">
        <v>69450</v>
      </c>
      <c r="C147" s="156" t="s">
        <v>1469</v>
      </c>
      <c r="D147" s="157">
        <v>99</v>
      </c>
      <c r="E147" s="18" t="e">
        <f>VLOOKUP(B147,Jamaica!B:B,1,FALSE)</f>
        <v>#N/A</v>
      </c>
      <c r="F147" s="18" t="e">
        <f>VLOOKUP(B147,'St. Lucia'!B:B,1,FALSE)</f>
        <v>#N/A</v>
      </c>
      <c r="G147" s="18" t="e">
        <f>VLOOKUP(B147,Barbados!B:B,1,FALSE)</f>
        <v>#N/A</v>
      </c>
      <c r="H147" s="18" t="e">
        <f>VLOOKUP(B147,Grenada!B:B,1,FALSE)</f>
        <v>#N/A</v>
      </c>
      <c r="I147" s="18" t="e">
        <f>VLOOKUP(B147,Bahamas!B:B,1,FALSE)</f>
        <v>#N/A</v>
      </c>
      <c r="J147" s="18" t="e">
        <f>VLOOKUP(B147,Turks!B:B,1,FALSE)</f>
        <v>#N/A</v>
      </c>
      <c r="K147" s="18" t="e">
        <f>VLOOKUP(B147,Antigua!B:B,1,FALSE)</f>
        <v>#N/A</v>
      </c>
      <c r="L147" s="18">
        <f>VLOOKUP(B147,'Latin America'!B:B,1,FALSE)</f>
        <v>69450</v>
      </c>
    </row>
    <row r="148" spans="1:12" x14ac:dyDescent="0.25">
      <c r="A148" s="156" t="s">
        <v>1466</v>
      </c>
      <c r="B148" s="156">
        <v>69346</v>
      </c>
      <c r="C148" s="156" t="s">
        <v>1467</v>
      </c>
      <c r="D148" s="157">
        <v>145</v>
      </c>
      <c r="E148" s="18" t="e">
        <f>VLOOKUP(B148,Jamaica!B:B,1,FALSE)</f>
        <v>#N/A</v>
      </c>
      <c r="F148" s="18" t="e">
        <f>VLOOKUP(B148,'St. Lucia'!B:B,1,FALSE)</f>
        <v>#N/A</v>
      </c>
      <c r="G148" s="18" t="e">
        <f>VLOOKUP(B148,Barbados!B:B,1,FALSE)</f>
        <v>#N/A</v>
      </c>
      <c r="H148" s="18" t="e">
        <f>VLOOKUP(B148,Grenada!B:B,1,FALSE)</f>
        <v>#N/A</v>
      </c>
      <c r="I148" s="18" t="e">
        <f>VLOOKUP(B148,Bahamas!B:B,1,FALSE)</f>
        <v>#N/A</v>
      </c>
      <c r="J148" s="18" t="e">
        <f>VLOOKUP(B148,Turks!B:B,1,FALSE)</f>
        <v>#N/A</v>
      </c>
      <c r="K148" s="18" t="e">
        <f>VLOOKUP(B148,Antigua!B:B,1,FALSE)</f>
        <v>#N/A</v>
      </c>
      <c r="L148" s="18">
        <f>VLOOKUP(B148,'Latin America'!B:B,1,FALSE)</f>
        <v>69346</v>
      </c>
    </row>
    <row r="149" spans="1:12" x14ac:dyDescent="0.25">
      <c r="A149" s="156" t="s">
        <v>1464</v>
      </c>
      <c r="B149" s="156">
        <v>69315</v>
      </c>
      <c r="C149" s="156" t="s">
        <v>1465</v>
      </c>
      <c r="D149" s="157">
        <v>95</v>
      </c>
      <c r="E149" s="18" t="e">
        <f>VLOOKUP(B149,Jamaica!B:B,1,FALSE)</f>
        <v>#N/A</v>
      </c>
      <c r="F149" s="18" t="e">
        <f>VLOOKUP(B149,'St. Lucia'!B:B,1,FALSE)</f>
        <v>#N/A</v>
      </c>
      <c r="G149" s="18" t="e">
        <f>VLOOKUP(B149,Barbados!B:B,1,FALSE)</f>
        <v>#N/A</v>
      </c>
      <c r="H149" s="18" t="e">
        <f>VLOOKUP(B149,Grenada!B:B,1,FALSE)</f>
        <v>#N/A</v>
      </c>
      <c r="I149" s="18" t="e">
        <f>VLOOKUP(B149,Bahamas!B:B,1,FALSE)</f>
        <v>#N/A</v>
      </c>
      <c r="J149" s="18" t="e">
        <f>VLOOKUP(B149,Turks!B:B,1,FALSE)</f>
        <v>#N/A</v>
      </c>
      <c r="K149" s="18" t="e">
        <f>VLOOKUP(B149,Antigua!B:B,1,FALSE)</f>
        <v>#N/A</v>
      </c>
      <c r="L149" s="18">
        <f>VLOOKUP(B149,'Latin America'!B:B,1,FALSE)</f>
        <v>69315</v>
      </c>
    </row>
    <row r="150" spans="1:12" x14ac:dyDescent="0.25">
      <c r="A150" s="156" t="s">
        <v>1462</v>
      </c>
      <c r="B150" s="156">
        <v>69420</v>
      </c>
      <c r="C150" s="156" t="s">
        <v>1463</v>
      </c>
      <c r="D150" s="157">
        <v>75</v>
      </c>
      <c r="E150" s="18" t="e">
        <f>VLOOKUP(B150,Jamaica!B:B,1,FALSE)</f>
        <v>#N/A</v>
      </c>
      <c r="F150" s="18" t="e">
        <f>VLOOKUP(B150,'St. Lucia'!B:B,1,FALSE)</f>
        <v>#N/A</v>
      </c>
      <c r="G150" s="18" t="e">
        <f>VLOOKUP(B150,Barbados!B:B,1,FALSE)</f>
        <v>#N/A</v>
      </c>
      <c r="H150" s="18" t="e">
        <f>VLOOKUP(B150,Grenada!B:B,1,FALSE)</f>
        <v>#N/A</v>
      </c>
      <c r="I150" s="18" t="e">
        <f>VLOOKUP(B150,Bahamas!B:B,1,FALSE)</f>
        <v>#N/A</v>
      </c>
      <c r="J150" s="18" t="e">
        <f>VLOOKUP(B150,Turks!B:B,1,FALSE)</f>
        <v>#N/A</v>
      </c>
      <c r="K150" s="18" t="e">
        <f>VLOOKUP(B150,Antigua!B:B,1,FALSE)</f>
        <v>#N/A</v>
      </c>
      <c r="L150" s="18">
        <f>VLOOKUP(B150,'Latin America'!B:B,1,FALSE)</f>
        <v>69420</v>
      </c>
    </row>
    <row r="151" spans="1:12" x14ac:dyDescent="0.25">
      <c r="A151" s="156" t="s">
        <v>904</v>
      </c>
      <c r="B151" s="156">
        <v>69399</v>
      </c>
      <c r="C151" s="156" t="s">
        <v>905</v>
      </c>
      <c r="D151" s="157">
        <v>92.82</v>
      </c>
      <c r="E151" s="18" t="e">
        <f>VLOOKUP(B151,Jamaica!B:B,1,FALSE)</f>
        <v>#N/A</v>
      </c>
      <c r="F151" s="18" t="e">
        <f>VLOOKUP(B151,'St. Lucia'!B:B,1,FALSE)</f>
        <v>#N/A</v>
      </c>
      <c r="G151" s="18" t="e">
        <f>VLOOKUP(B151,Barbados!B:B,1,FALSE)</f>
        <v>#N/A</v>
      </c>
      <c r="H151" s="18">
        <f>VLOOKUP(B151,Grenada!B:B,1,FALSE)</f>
        <v>69399</v>
      </c>
      <c r="I151" s="18" t="e">
        <f>VLOOKUP(B151,Bahamas!B:B,1,FALSE)</f>
        <v>#N/A</v>
      </c>
      <c r="J151" s="18" t="e">
        <f>VLOOKUP(B151,Turks!B:B,1,FALSE)</f>
        <v>#N/A</v>
      </c>
      <c r="K151" s="18" t="e">
        <f>VLOOKUP(B151,Antigua!B:B,1,FALSE)</f>
        <v>#N/A</v>
      </c>
      <c r="L151" s="18" t="e">
        <f>VLOOKUP(B151,'Latin America'!B:B,1,FALSE)</f>
        <v>#N/A</v>
      </c>
    </row>
    <row r="152" spans="1:12" x14ac:dyDescent="0.25">
      <c r="A152" s="156" t="s">
        <v>901</v>
      </c>
      <c r="B152" s="156">
        <v>69370</v>
      </c>
      <c r="C152" s="156" t="s">
        <v>902</v>
      </c>
      <c r="D152" s="157">
        <v>150.87</v>
      </c>
      <c r="E152" s="18" t="e">
        <f>VLOOKUP(B152,Jamaica!B:B,1,FALSE)</f>
        <v>#N/A</v>
      </c>
      <c r="F152" s="18" t="e">
        <f>VLOOKUP(B152,'St. Lucia'!B:B,1,FALSE)</f>
        <v>#N/A</v>
      </c>
      <c r="G152" s="18" t="e">
        <f>VLOOKUP(B152,Barbados!B:B,1,FALSE)</f>
        <v>#N/A</v>
      </c>
      <c r="H152" s="18">
        <f>VLOOKUP(B152,Grenada!B:B,1,FALSE)</f>
        <v>69370</v>
      </c>
      <c r="I152" s="18" t="e">
        <f>VLOOKUP(B152,Bahamas!B:B,1,FALSE)</f>
        <v>#N/A</v>
      </c>
      <c r="J152" s="18" t="e">
        <f>VLOOKUP(B152,Turks!B:B,1,FALSE)</f>
        <v>#N/A</v>
      </c>
      <c r="K152" s="18" t="e">
        <f>VLOOKUP(B152,Antigua!B:B,1,FALSE)</f>
        <v>#N/A</v>
      </c>
      <c r="L152" s="18" t="e">
        <f>VLOOKUP(B152,'Latin America'!B:B,1,FALSE)</f>
        <v>#N/A</v>
      </c>
    </row>
    <row r="153" spans="1:12" x14ac:dyDescent="0.25">
      <c r="A153" s="156" t="s">
        <v>908</v>
      </c>
      <c r="B153" s="156">
        <v>69449</v>
      </c>
      <c r="C153" s="156" t="s">
        <v>909</v>
      </c>
      <c r="D153" s="157">
        <v>159.09</v>
      </c>
      <c r="E153" s="18" t="e">
        <f>VLOOKUP(B153,Jamaica!B:B,1,FALSE)</f>
        <v>#N/A</v>
      </c>
      <c r="F153" s="18" t="e">
        <f>VLOOKUP(B153,'St. Lucia'!B:B,1,FALSE)</f>
        <v>#N/A</v>
      </c>
      <c r="G153" s="18" t="e">
        <f>VLOOKUP(B153,Barbados!B:B,1,FALSE)</f>
        <v>#N/A</v>
      </c>
      <c r="H153" s="18">
        <f>VLOOKUP(B153,Grenada!B:B,1,FALSE)</f>
        <v>69449</v>
      </c>
      <c r="I153" s="18" t="e">
        <f>VLOOKUP(B153,Bahamas!B:B,1,FALSE)</f>
        <v>#N/A</v>
      </c>
      <c r="J153" s="18" t="e">
        <f>VLOOKUP(B153,Turks!B:B,1,FALSE)</f>
        <v>#N/A</v>
      </c>
      <c r="K153" s="18" t="e">
        <f>VLOOKUP(B153,Antigua!B:B,1,FALSE)</f>
        <v>#N/A</v>
      </c>
      <c r="L153" s="18" t="e">
        <f>VLOOKUP(B153,'Latin America'!B:B,1,FALSE)</f>
        <v>#N/A</v>
      </c>
    </row>
    <row r="154" spans="1:12" x14ac:dyDescent="0.25">
      <c r="A154" s="156" t="s">
        <v>914</v>
      </c>
      <c r="B154" s="156">
        <v>69695</v>
      </c>
      <c r="C154" s="156" t="s">
        <v>915</v>
      </c>
      <c r="D154" s="157">
        <v>745.45</v>
      </c>
      <c r="E154" s="18" t="e">
        <f>VLOOKUP(B154,Jamaica!B:B,1,FALSE)</f>
        <v>#N/A</v>
      </c>
      <c r="F154" s="18" t="e">
        <f>VLOOKUP(B154,'St. Lucia'!B:B,1,FALSE)</f>
        <v>#N/A</v>
      </c>
      <c r="G154" s="18" t="e">
        <f>VLOOKUP(B154,Barbados!B:B,1,FALSE)</f>
        <v>#N/A</v>
      </c>
      <c r="H154" s="18">
        <f>VLOOKUP(B154,Grenada!B:B,1,FALSE)</f>
        <v>69695</v>
      </c>
      <c r="I154" s="18" t="e">
        <f>VLOOKUP(B154,Bahamas!B:B,1,FALSE)</f>
        <v>#N/A</v>
      </c>
      <c r="J154" s="18" t="e">
        <f>VLOOKUP(B154,Turks!B:B,1,FALSE)</f>
        <v>#N/A</v>
      </c>
      <c r="K154" s="18" t="e">
        <f>VLOOKUP(B154,Antigua!B:B,1,FALSE)</f>
        <v>#N/A</v>
      </c>
      <c r="L154" s="18" t="e">
        <f>VLOOKUP(B154,'Latin America'!B:B,1,FALSE)</f>
        <v>#N/A</v>
      </c>
    </row>
    <row r="155" spans="1:12" x14ac:dyDescent="0.25">
      <c r="A155" s="156" t="s">
        <v>918</v>
      </c>
      <c r="B155" s="156">
        <v>69725</v>
      </c>
      <c r="C155" s="156" t="s">
        <v>919</v>
      </c>
      <c r="D155" s="157">
        <v>1036.3599999999999</v>
      </c>
      <c r="E155" s="18" t="e">
        <f>VLOOKUP(B155,Jamaica!B:B,1,FALSE)</f>
        <v>#N/A</v>
      </c>
      <c r="F155" s="18" t="e">
        <f>VLOOKUP(B155,'St. Lucia'!B:B,1,FALSE)</f>
        <v>#N/A</v>
      </c>
      <c r="G155" s="18" t="e">
        <f>VLOOKUP(B155,Barbados!B:B,1,FALSE)</f>
        <v>#N/A</v>
      </c>
      <c r="H155" s="18">
        <f>VLOOKUP(B155,Grenada!B:B,1,FALSE)</f>
        <v>69725</v>
      </c>
      <c r="I155" s="18" t="e">
        <f>VLOOKUP(B155,Bahamas!B:B,1,FALSE)</f>
        <v>#N/A</v>
      </c>
      <c r="J155" s="18" t="e">
        <f>VLOOKUP(B155,Turks!B:B,1,FALSE)</f>
        <v>#N/A</v>
      </c>
      <c r="K155" s="18" t="e">
        <f>VLOOKUP(B155,Antigua!B:B,1,FALSE)</f>
        <v>#N/A</v>
      </c>
      <c r="L155" s="18" t="e">
        <f>VLOOKUP(B155,'Latin America'!B:B,1,FALSE)</f>
        <v>#N/A</v>
      </c>
    </row>
    <row r="156" spans="1:12" x14ac:dyDescent="0.25">
      <c r="A156" s="156" t="s">
        <v>912</v>
      </c>
      <c r="B156" s="156">
        <v>69552</v>
      </c>
      <c r="C156" s="156" t="s">
        <v>913</v>
      </c>
      <c r="D156" s="157">
        <v>118.18</v>
      </c>
      <c r="E156" s="18" t="e">
        <f>VLOOKUP(B156,Jamaica!B:B,1,FALSE)</f>
        <v>#N/A</v>
      </c>
      <c r="F156" s="18" t="e">
        <f>VLOOKUP(B156,'St. Lucia'!B:B,1,FALSE)</f>
        <v>#N/A</v>
      </c>
      <c r="G156" s="18" t="e">
        <f>VLOOKUP(B156,Barbados!B:B,1,FALSE)</f>
        <v>#N/A</v>
      </c>
      <c r="H156" s="18">
        <f>VLOOKUP(B156,Grenada!B:B,1,FALSE)</f>
        <v>69552</v>
      </c>
      <c r="I156" s="18" t="e">
        <f>VLOOKUP(B156,Bahamas!B:B,1,FALSE)</f>
        <v>#N/A</v>
      </c>
      <c r="J156" s="18" t="e">
        <f>VLOOKUP(B156,Turks!B:B,1,FALSE)</f>
        <v>#N/A</v>
      </c>
      <c r="K156" s="18" t="e">
        <f>VLOOKUP(B156,Antigua!B:B,1,FALSE)</f>
        <v>#N/A</v>
      </c>
      <c r="L156" s="18" t="e">
        <f>VLOOKUP(B156,'Latin America'!B:B,1,FALSE)</f>
        <v>#N/A</v>
      </c>
    </row>
    <row r="157" spans="1:12" x14ac:dyDescent="0.25">
      <c r="A157" s="156" t="s">
        <v>910</v>
      </c>
      <c r="B157" s="156">
        <v>69505</v>
      </c>
      <c r="C157" s="156" t="s">
        <v>911</v>
      </c>
      <c r="D157" s="157">
        <v>127.27</v>
      </c>
      <c r="E157" s="18" t="e">
        <f>VLOOKUP(B157,Jamaica!B:B,1,FALSE)</f>
        <v>#N/A</v>
      </c>
      <c r="F157" s="18" t="e">
        <f>VLOOKUP(B157,'St. Lucia'!B:B,1,FALSE)</f>
        <v>#N/A</v>
      </c>
      <c r="G157" s="18" t="e">
        <f>VLOOKUP(B157,Barbados!B:B,1,FALSE)</f>
        <v>#N/A</v>
      </c>
      <c r="H157" s="18">
        <f>VLOOKUP(B157,Grenada!B:B,1,FALSE)</f>
        <v>69505</v>
      </c>
      <c r="I157" s="18" t="e">
        <f>VLOOKUP(B157,Bahamas!B:B,1,FALSE)</f>
        <v>#N/A</v>
      </c>
      <c r="J157" s="18" t="e">
        <f>VLOOKUP(B157,Turks!B:B,1,FALSE)</f>
        <v>#N/A</v>
      </c>
      <c r="K157" s="18" t="e">
        <f>VLOOKUP(B157,Antigua!B:B,1,FALSE)</f>
        <v>#N/A</v>
      </c>
      <c r="L157" s="18" t="e">
        <f>VLOOKUP(B157,'Latin America'!B:B,1,FALSE)</f>
        <v>#N/A</v>
      </c>
    </row>
    <row r="158" spans="1:12" x14ac:dyDescent="0.25">
      <c r="A158" s="156" t="s">
        <v>896</v>
      </c>
      <c r="B158" s="156">
        <v>69624</v>
      </c>
      <c r="C158" s="156" t="s">
        <v>897</v>
      </c>
      <c r="D158" s="157">
        <v>118.22</v>
      </c>
      <c r="E158" s="18" t="e">
        <f>VLOOKUP(B158,Jamaica!B:B,1,FALSE)</f>
        <v>#N/A</v>
      </c>
      <c r="F158" s="18" t="e">
        <f>VLOOKUP(B158,'St. Lucia'!B:B,1,FALSE)</f>
        <v>#N/A</v>
      </c>
      <c r="G158" s="18">
        <f>VLOOKUP(B158,Barbados!B:B,1,FALSE)</f>
        <v>69624</v>
      </c>
      <c r="H158" s="18" t="e">
        <f>VLOOKUP(B158,Grenada!B:B,1,FALSE)</f>
        <v>#N/A</v>
      </c>
      <c r="I158" s="18" t="e">
        <f>VLOOKUP(B158,Bahamas!B:B,1,FALSE)</f>
        <v>#N/A</v>
      </c>
      <c r="J158" s="18" t="e">
        <f>VLOOKUP(B158,Turks!B:B,1,FALSE)</f>
        <v>#N/A</v>
      </c>
      <c r="K158" s="18" t="e">
        <f>VLOOKUP(B158,Antigua!B:B,1,FALSE)</f>
        <v>#N/A</v>
      </c>
      <c r="L158" s="18" t="e">
        <f>VLOOKUP(B158,'Latin America'!B:B,1,FALSE)</f>
        <v>#N/A</v>
      </c>
    </row>
    <row r="159" spans="1:12" x14ac:dyDescent="0.25">
      <c r="A159" s="156" t="s">
        <v>899</v>
      </c>
      <c r="B159" s="156">
        <v>69718</v>
      </c>
      <c r="C159" s="156" t="s">
        <v>900</v>
      </c>
      <c r="D159" s="157">
        <v>130.66999999999999</v>
      </c>
      <c r="E159" s="18" t="e">
        <f>VLOOKUP(B159,Jamaica!B:B,1,FALSE)</f>
        <v>#N/A</v>
      </c>
      <c r="F159" s="18" t="e">
        <f>VLOOKUP(B159,'St. Lucia'!B:B,1,FALSE)</f>
        <v>#N/A</v>
      </c>
      <c r="G159" s="18">
        <f>VLOOKUP(B159,Barbados!B:B,1,FALSE)</f>
        <v>69718</v>
      </c>
      <c r="H159" s="18" t="e">
        <f>VLOOKUP(B159,Grenada!B:B,1,FALSE)</f>
        <v>#N/A</v>
      </c>
      <c r="I159" s="18" t="e">
        <f>VLOOKUP(B159,Bahamas!B:B,1,FALSE)</f>
        <v>#N/A</v>
      </c>
      <c r="J159" s="18" t="e">
        <f>VLOOKUP(B159,Turks!B:B,1,FALSE)</f>
        <v>#N/A</v>
      </c>
      <c r="K159" s="18" t="e">
        <f>VLOOKUP(B159,Antigua!B:B,1,FALSE)</f>
        <v>#N/A</v>
      </c>
      <c r="L159" s="18" t="e">
        <f>VLOOKUP(B159,'Latin America'!B:B,1,FALSE)</f>
        <v>#N/A</v>
      </c>
    </row>
    <row r="160" spans="1:12" x14ac:dyDescent="0.25">
      <c r="A160" s="156" t="s">
        <v>815</v>
      </c>
      <c r="B160" s="156">
        <v>69571</v>
      </c>
      <c r="C160" s="156" t="s">
        <v>816</v>
      </c>
      <c r="D160" s="157">
        <v>79.11</v>
      </c>
      <c r="E160" s="18" t="e">
        <f>VLOOKUP(B160,Jamaica!B:B,1,FALSE)</f>
        <v>#N/A</v>
      </c>
      <c r="F160" s="18" t="e">
        <f>VLOOKUP(B160,'St. Lucia'!B:B,1,FALSE)</f>
        <v>#N/A</v>
      </c>
      <c r="G160" s="18">
        <f>VLOOKUP(B160,Barbados!B:B,1,FALSE)</f>
        <v>69571</v>
      </c>
      <c r="H160" s="18" t="e">
        <f>VLOOKUP(B160,Grenada!B:B,1,FALSE)</f>
        <v>#N/A</v>
      </c>
      <c r="I160" s="18" t="e">
        <f>VLOOKUP(B160,Bahamas!B:B,1,FALSE)</f>
        <v>#N/A</v>
      </c>
      <c r="J160" s="18" t="e">
        <f>VLOOKUP(B160,Turks!B:B,1,FALSE)</f>
        <v>#N/A</v>
      </c>
      <c r="K160" s="18" t="e">
        <f>VLOOKUP(B160,Antigua!B:B,1,FALSE)</f>
        <v>#N/A</v>
      </c>
      <c r="L160" s="18" t="e">
        <f>VLOOKUP(B160,'Latin America'!B:B,1,FALSE)</f>
        <v>#N/A</v>
      </c>
    </row>
    <row r="161" spans="1:12" x14ac:dyDescent="0.25">
      <c r="A161" s="156" t="s">
        <v>1052</v>
      </c>
      <c r="B161" s="156">
        <v>69569</v>
      </c>
      <c r="C161" s="156" t="s">
        <v>1053</v>
      </c>
      <c r="D161" s="157">
        <v>124.65</v>
      </c>
      <c r="E161" s="18" t="e">
        <f>VLOOKUP(B161,Jamaica!B:B,1,FALSE)</f>
        <v>#N/A</v>
      </c>
      <c r="F161" s="18" t="e">
        <f>VLOOKUP(B161,'St. Lucia'!B:B,1,FALSE)</f>
        <v>#N/A</v>
      </c>
      <c r="G161" s="18" t="e">
        <f>VLOOKUP(B161,Barbados!B:B,1,FALSE)</f>
        <v>#N/A</v>
      </c>
      <c r="H161" s="18" t="e">
        <f>VLOOKUP(B161,Grenada!B:B,1,FALSE)</f>
        <v>#N/A</v>
      </c>
      <c r="I161" s="18">
        <f>VLOOKUP(B161,Bahamas!B:B,1,FALSE)</f>
        <v>69569</v>
      </c>
      <c r="J161" s="18" t="e">
        <f>VLOOKUP(B161,Turks!B:B,1,FALSE)</f>
        <v>#N/A</v>
      </c>
      <c r="K161" s="18" t="e">
        <f>VLOOKUP(B161,Antigua!B:B,1,FALSE)</f>
        <v>#N/A</v>
      </c>
      <c r="L161" s="18" t="e">
        <f>VLOOKUP(B161,'Latin America'!B:B,1,FALSE)</f>
        <v>#N/A</v>
      </c>
    </row>
    <row r="162" spans="1:12" x14ac:dyDescent="0.25">
      <c r="A162" s="156" t="s">
        <v>1058</v>
      </c>
      <c r="B162" s="156">
        <v>69600</v>
      </c>
      <c r="C162" s="156" t="s">
        <v>1059</v>
      </c>
      <c r="D162" s="157">
        <v>161.86000000000001</v>
      </c>
      <c r="E162" s="18" t="e">
        <f>VLOOKUP(B162,Jamaica!B:B,1,FALSE)</f>
        <v>#N/A</v>
      </c>
      <c r="F162" s="18" t="e">
        <f>VLOOKUP(B162,'St. Lucia'!B:B,1,FALSE)</f>
        <v>#N/A</v>
      </c>
      <c r="G162" s="18" t="e">
        <f>VLOOKUP(B162,Barbados!B:B,1,FALSE)</f>
        <v>#N/A</v>
      </c>
      <c r="H162" s="18" t="e">
        <f>VLOOKUP(B162,Grenada!B:B,1,FALSE)</f>
        <v>#N/A</v>
      </c>
      <c r="I162" s="18">
        <f>VLOOKUP(B162,Bahamas!B:B,1,FALSE)</f>
        <v>69600</v>
      </c>
      <c r="J162" s="18" t="e">
        <f>VLOOKUP(B162,Turks!B:B,1,FALSE)</f>
        <v>#N/A</v>
      </c>
      <c r="K162" s="18" t="e">
        <f>VLOOKUP(B162,Antigua!B:B,1,FALSE)</f>
        <v>#N/A</v>
      </c>
      <c r="L162" s="18" t="e">
        <f>VLOOKUP(B162,'Latin America'!B:B,1,FALSE)</f>
        <v>#N/A</v>
      </c>
    </row>
    <row r="163" spans="1:12" x14ac:dyDescent="0.25">
      <c r="A163" s="156" t="s">
        <v>1046</v>
      </c>
      <c r="B163" s="156">
        <v>69534</v>
      </c>
      <c r="C163" s="156" t="s">
        <v>1047</v>
      </c>
      <c r="D163" s="157">
        <v>64.19</v>
      </c>
      <c r="E163" s="18" t="e">
        <f>VLOOKUP(B163,Jamaica!B:B,1,FALSE)</f>
        <v>#N/A</v>
      </c>
      <c r="F163" s="18" t="e">
        <f>VLOOKUP(B163,'St. Lucia'!B:B,1,FALSE)</f>
        <v>#N/A</v>
      </c>
      <c r="G163" s="18" t="e">
        <f>VLOOKUP(B163,Barbados!B:B,1,FALSE)</f>
        <v>#N/A</v>
      </c>
      <c r="H163" s="18" t="e">
        <f>VLOOKUP(B163,Grenada!B:B,1,FALSE)</f>
        <v>#N/A</v>
      </c>
      <c r="I163" s="18">
        <f>VLOOKUP(B163,Bahamas!B:B,1,FALSE)</f>
        <v>69534</v>
      </c>
      <c r="J163" s="18" t="e">
        <f>VLOOKUP(B163,Turks!B:B,1,FALSE)</f>
        <v>#N/A</v>
      </c>
      <c r="K163" s="18" t="e">
        <f>VLOOKUP(B163,Antigua!B:B,1,FALSE)</f>
        <v>#N/A</v>
      </c>
      <c r="L163" s="18" t="e">
        <f>VLOOKUP(B163,'Latin America'!B:B,1,FALSE)</f>
        <v>#N/A</v>
      </c>
    </row>
    <row r="164" spans="1:12" x14ac:dyDescent="0.25">
      <c r="A164" s="156" t="s">
        <v>1693</v>
      </c>
      <c r="B164" s="156">
        <v>69463</v>
      </c>
      <c r="C164" s="156" t="s">
        <v>1694</v>
      </c>
      <c r="D164" s="157">
        <v>60.47</v>
      </c>
      <c r="E164" s="18" t="e">
        <f>VLOOKUP(B164,Jamaica!B:B,1,FALSE)</f>
        <v>#N/A</v>
      </c>
      <c r="F164" s="18" t="e">
        <f>VLOOKUP(B164,'St. Lucia'!B:B,1,FALSE)</f>
        <v>#N/A</v>
      </c>
      <c r="G164" s="18" t="e">
        <f>VLOOKUP(B164,Barbados!B:B,1,FALSE)</f>
        <v>#N/A</v>
      </c>
      <c r="H164" s="18" t="e">
        <f>VLOOKUP(B164,Grenada!B:B,1,FALSE)</f>
        <v>#N/A</v>
      </c>
      <c r="I164" s="18">
        <f>VLOOKUP(B164,Bahamas!B:B,1,FALSE)</f>
        <v>69463</v>
      </c>
      <c r="J164" s="18" t="e">
        <f>VLOOKUP(B164,Turks!B:B,1,FALSE)</f>
        <v>#N/A</v>
      </c>
      <c r="K164" s="18" t="e">
        <f>VLOOKUP(B164,Antigua!B:B,1,FALSE)</f>
        <v>#N/A</v>
      </c>
      <c r="L164" s="18" t="e">
        <f>VLOOKUP(B164,'Latin America'!B:B,1,FALSE)</f>
        <v>#N/A</v>
      </c>
    </row>
    <row r="165" spans="1:12" x14ac:dyDescent="0.25">
      <c r="A165" s="156" t="s">
        <v>1062</v>
      </c>
      <c r="B165" s="156">
        <v>69669</v>
      </c>
      <c r="C165" s="156" t="s">
        <v>1063</v>
      </c>
      <c r="D165" s="157">
        <v>80.34</v>
      </c>
      <c r="E165" s="18" t="e">
        <f>VLOOKUP(B165,Jamaica!B:B,1,FALSE)</f>
        <v>#N/A</v>
      </c>
      <c r="F165" s="18" t="e">
        <f>VLOOKUP(B165,'St. Lucia'!B:B,1,FALSE)</f>
        <v>#N/A</v>
      </c>
      <c r="G165" s="18" t="e">
        <f>VLOOKUP(B165,Barbados!B:B,1,FALSE)</f>
        <v>#N/A</v>
      </c>
      <c r="H165" s="18" t="e">
        <f>VLOOKUP(B165,Grenada!B:B,1,FALSE)</f>
        <v>#N/A</v>
      </c>
      <c r="I165" s="18">
        <f>VLOOKUP(B165,Bahamas!B:B,1,FALSE)</f>
        <v>69669</v>
      </c>
      <c r="J165" s="18" t="e">
        <f>VLOOKUP(B165,Turks!B:B,1,FALSE)</f>
        <v>#N/A</v>
      </c>
      <c r="K165" s="18" t="e">
        <f>VLOOKUP(B165,Antigua!B:B,1,FALSE)</f>
        <v>#N/A</v>
      </c>
      <c r="L165" s="18" t="e">
        <f>VLOOKUP(B165,'Latin America'!B:B,1,FALSE)</f>
        <v>#N/A</v>
      </c>
    </row>
    <row r="166" spans="1:12" x14ac:dyDescent="0.25">
      <c r="A166" s="156" t="s">
        <v>1060</v>
      </c>
      <c r="B166" s="156">
        <v>69631</v>
      </c>
      <c r="C166" s="156" t="s">
        <v>1061</v>
      </c>
      <c r="D166" s="157">
        <v>280</v>
      </c>
      <c r="E166" s="18" t="e">
        <f>VLOOKUP(B166,Jamaica!B:B,1,FALSE)</f>
        <v>#N/A</v>
      </c>
      <c r="F166" s="18" t="e">
        <f>VLOOKUP(B166,'St. Lucia'!B:B,1,FALSE)</f>
        <v>#N/A</v>
      </c>
      <c r="G166" s="18" t="e">
        <f>VLOOKUP(B166,Barbados!B:B,1,FALSE)</f>
        <v>#N/A</v>
      </c>
      <c r="H166" s="18" t="e">
        <f>VLOOKUP(B166,Grenada!B:B,1,FALSE)</f>
        <v>#N/A</v>
      </c>
      <c r="I166" s="18">
        <f>VLOOKUP(B166,Bahamas!B:B,1,FALSE)</f>
        <v>69631</v>
      </c>
      <c r="J166" s="18" t="e">
        <f>VLOOKUP(B166,Turks!B:B,1,FALSE)</f>
        <v>#N/A</v>
      </c>
      <c r="K166" s="18" t="e">
        <f>VLOOKUP(B166,Antigua!B:B,1,FALSE)</f>
        <v>#N/A</v>
      </c>
      <c r="L166" s="18" t="e">
        <f>VLOOKUP(B166,'Latin America'!B:B,1,FALSE)</f>
        <v>#N/A</v>
      </c>
    </row>
    <row r="167" spans="1:12" x14ac:dyDescent="0.25">
      <c r="A167" s="156" t="s">
        <v>1056</v>
      </c>
      <c r="B167" s="156">
        <v>69582</v>
      </c>
      <c r="C167" s="156" t="s">
        <v>1057</v>
      </c>
      <c r="D167" s="157">
        <v>197.96</v>
      </c>
      <c r="E167" s="18" t="e">
        <f>VLOOKUP(B167,Jamaica!B:B,1,FALSE)</f>
        <v>#N/A</v>
      </c>
      <c r="F167" s="18" t="e">
        <f>VLOOKUP(B167,'St. Lucia'!B:B,1,FALSE)</f>
        <v>#N/A</v>
      </c>
      <c r="G167" s="18" t="e">
        <f>VLOOKUP(B167,Barbados!B:B,1,FALSE)</f>
        <v>#N/A</v>
      </c>
      <c r="H167" s="18" t="e">
        <f>VLOOKUP(B167,Grenada!B:B,1,FALSE)</f>
        <v>#N/A</v>
      </c>
      <c r="I167" s="18">
        <f>VLOOKUP(B167,Bahamas!B:B,1,FALSE)</f>
        <v>69582</v>
      </c>
      <c r="J167" s="18" t="e">
        <f>VLOOKUP(B167,Turks!B:B,1,FALSE)</f>
        <v>#N/A</v>
      </c>
      <c r="K167" s="18" t="e">
        <f>VLOOKUP(B167,Antigua!B:B,1,FALSE)</f>
        <v>#N/A</v>
      </c>
      <c r="L167" s="18" t="e">
        <f>VLOOKUP(B167,'Latin America'!B:B,1,FALSE)</f>
        <v>#N/A</v>
      </c>
    </row>
    <row r="168" spans="1:12" x14ac:dyDescent="0.25">
      <c r="A168" s="156" t="s">
        <v>1044</v>
      </c>
      <c r="B168" s="156">
        <v>69510</v>
      </c>
      <c r="C168" s="156" t="s">
        <v>1045</v>
      </c>
      <c r="D168" s="157">
        <v>75</v>
      </c>
      <c r="E168" s="18" t="e">
        <f>VLOOKUP(B168,Jamaica!B:B,1,FALSE)</f>
        <v>#N/A</v>
      </c>
      <c r="F168" s="18" t="e">
        <f>VLOOKUP(B168,'St. Lucia'!B:B,1,FALSE)</f>
        <v>#N/A</v>
      </c>
      <c r="G168" s="18" t="e">
        <f>VLOOKUP(B168,Barbados!B:B,1,FALSE)</f>
        <v>#N/A</v>
      </c>
      <c r="H168" s="18" t="e">
        <f>VLOOKUP(B168,Grenada!B:B,1,FALSE)</f>
        <v>#N/A</v>
      </c>
      <c r="I168" s="18">
        <f>VLOOKUP(B168,Bahamas!B:B,1,FALSE)</f>
        <v>69510</v>
      </c>
      <c r="J168" s="18" t="e">
        <f>VLOOKUP(B168,Turks!B:B,1,FALSE)</f>
        <v>#N/A</v>
      </c>
      <c r="K168" s="18" t="e">
        <f>VLOOKUP(B168,Antigua!B:B,1,FALSE)</f>
        <v>#N/A</v>
      </c>
      <c r="L168" s="18" t="e">
        <f>VLOOKUP(B168,'Latin America'!B:B,1,FALSE)</f>
        <v>#N/A</v>
      </c>
    </row>
    <row r="169" spans="1:12" x14ac:dyDescent="0.25">
      <c r="A169" s="156" t="s">
        <v>1050</v>
      </c>
      <c r="B169" s="156">
        <v>69554</v>
      </c>
      <c r="C169" s="156" t="s">
        <v>1051</v>
      </c>
      <c r="D169" s="157">
        <v>60.8</v>
      </c>
      <c r="E169" s="18" t="e">
        <f>VLOOKUP(B169,Jamaica!B:B,1,FALSE)</f>
        <v>#N/A</v>
      </c>
      <c r="F169" s="18" t="e">
        <f>VLOOKUP(B169,'St. Lucia'!B:B,1,FALSE)</f>
        <v>#N/A</v>
      </c>
      <c r="G169" s="18" t="e">
        <f>VLOOKUP(B169,Barbados!B:B,1,FALSE)</f>
        <v>#N/A</v>
      </c>
      <c r="H169" s="18" t="e">
        <f>VLOOKUP(B169,Grenada!B:B,1,FALSE)</f>
        <v>#N/A</v>
      </c>
      <c r="I169" s="18">
        <f>VLOOKUP(B169,Bahamas!B:B,1,FALSE)</f>
        <v>69554</v>
      </c>
      <c r="J169" s="18" t="e">
        <f>VLOOKUP(B169,Turks!B:B,1,FALSE)</f>
        <v>#N/A</v>
      </c>
      <c r="K169" s="18" t="e">
        <f>VLOOKUP(B169,Antigua!B:B,1,FALSE)</f>
        <v>#N/A</v>
      </c>
      <c r="L169" s="18" t="e">
        <f>VLOOKUP(B169,'Latin America'!B:B,1,FALSE)</f>
        <v>#N/A</v>
      </c>
    </row>
    <row r="170" spans="1:12" x14ac:dyDescent="0.25">
      <c r="A170" s="156" t="s">
        <v>1211</v>
      </c>
      <c r="B170" s="156">
        <v>69636</v>
      </c>
      <c r="C170" s="156" t="s">
        <v>1212</v>
      </c>
      <c r="D170" s="157">
        <v>294.64</v>
      </c>
      <c r="E170" s="18" t="e">
        <f>VLOOKUP(B170,Jamaica!B:B,1,FALSE)</f>
        <v>#N/A</v>
      </c>
      <c r="F170" s="18" t="e">
        <f>VLOOKUP(B170,'St. Lucia'!B:B,1,FALSE)</f>
        <v>#N/A</v>
      </c>
      <c r="G170" s="18" t="e">
        <f>VLOOKUP(B170,Barbados!B:B,1,FALSE)</f>
        <v>#N/A</v>
      </c>
      <c r="H170" s="18" t="e">
        <f>VLOOKUP(B170,Grenada!B:B,1,FALSE)</f>
        <v>#N/A</v>
      </c>
      <c r="I170" s="18" t="e">
        <f>VLOOKUP(B170,Bahamas!B:B,1,FALSE)</f>
        <v>#N/A</v>
      </c>
      <c r="J170" s="18">
        <f>VLOOKUP(B170,Turks!B:B,1,FALSE)</f>
        <v>69636</v>
      </c>
      <c r="K170" s="18" t="e">
        <f>VLOOKUP(B170,Antigua!B:B,1,FALSE)</f>
        <v>#N/A</v>
      </c>
      <c r="L170" s="18" t="e">
        <f>VLOOKUP(B170,'Latin America'!B:B,1,FALSE)</f>
        <v>#N/A</v>
      </c>
    </row>
    <row r="171" spans="1:12" x14ac:dyDescent="0.25">
      <c r="A171" s="156" t="s">
        <v>1219</v>
      </c>
      <c r="B171" s="156">
        <v>69679</v>
      </c>
      <c r="C171" s="156" t="s">
        <v>1220</v>
      </c>
      <c r="D171" s="157">
        <v>123.21</v>
      </c>
      <c r="E171" s="18" t="e">
        <f>VLOOKUP(B171,Jamaica!B:B,1,FALSE)</f>
        <v>#N/A</v>
      </c>
      <c r="F171" s="18" t="e">
        <f>VLOOKUP(B171,'St. Lucia'!B:B,1,FALSE)</f>
        <v>#N/A</v>
      </c>
      <c r="G171" s="18" t="e">
        <f>VLOOKUP(B171,Barbados!B:B,1,FALSE)</f>
        <v>#N/A</v>
      </c>
      <c r="H171" s="18" t="e">
        <f>VLOOKUP(B171,Grenada!B:B,1,FALSE)</f>
        <v>#N/A</v>
      </c>
      <c r="I171" s="18" t="e">
        <f>VLOOKUP(B171,Bahamas!B:B,1,FALSE)</f>
        <v>#N/A</v>
      </c>
      <c r="J171" s="18">
        <f>VLOOKUP(B171,Turks!B:B,1,FALSE)</f>
        <v>69679</v>
      </c>
      <c r="K171" s="18" t="e">
        <f>VLOOKUP(B171,Antigua!B:B,1,FALSE)</f>
        <v>#N/A</v>
      </c>
      <c r="L171" s="18" t="e">
        <f>VLOOKUP(B171,'Latin America'!B:B,1,FALSE)</f>
        <v>#N/A</v>
      </c>
    </row>
    <row r="172" spans="1:12" x14ac:dyDescent="0.25">
      <c r="A172" s="156" t="s">
        <v>1201</v>
      </c>
      <c r="B172" s="156">
        <v>69553</v>
      </c>
      <c r="C172" s="156" t="s">
        <v>1202</v>
      </c>
      <c r="D172" s="157">
        <v>218.75</v>
      </c>
      <c r="E172" s="18" t="e">
        <f>VLOOKUP(B172,Jamaica!B:B,1,FALSE)</f>
        <v>#N/A</v>
      </c>
      <c r="F172" s="18" t="e">
        <f>VLOOKUP(B172,'St. Lucia'!B:B,1,FALSE)</f>
        <v>#N/A</v>
      </c>
      <c r="G172" s="18" t="e">
        <f>VLOOKUP(B172,Barbados!B:B,1,FALSE)</f>
        <v>#N/A</v>
      </c>
      <c r="H172" s="18" t="e">
        <f>VLOOKUP(B172,Grenada!B:B,1,FALSE)</f>
        <v>#N/A</v>
      </c>
      <c r="I172" s="18" t="e">
        <f>VLOOKUP(B172,Bahamas!B:B,1,FALSE)</f>
        <v>#N/A</v>
      </c>
      <c r="J172" s="18">
        <f>VLOOKUP(B172,Turks!B:B,1,FALSE)</f>
        <v>69553</v>
      </c>
      <c r="K172" s="18" t="e">
        <f>VLOOKUP(B172,Antigua!B:B,1,FALSE)</f>
        <v>#N/A</v>
      </c>
      <c r="L172" s="18" t="e">
        <f>VLOOKUP(B172,'Latin America'!B:B,1,FALSE)</f>
        <v>#N/A</v>
      </c>
    </row>
    <row r="173" spans="1:12" x14ac:dyDescent="0.25">
      <c r="A173" s="156" t="s">
        <v>1217</v>
      </c>
      <c r="B173" s="156">
        <v>69674</v>
      </c>
      <c r="C173" s="156" t="s">
        <v>1218</v>
      </c>
      <c r="D173" s="157">
        <v>131.25</v>
      </c>
      <c r="E173" s="18" t="e">
        <f>VLOOKUP(B173,Jamaica!B:B,1,FALSE)</f>
        <v>#N/A</v>
      </c>
      <c r="F173" s="18" t="e">
        <f>VLOOKUP(B173,'St. Lucia'!B:B,1,FALSE)</f>
        <v>#N/A</v>
      </c>
      <c r="G173" s="18" t="e">
        <f>VLOOKUP(B173,Barbados!B:B,1,FALSE)</f>
        <v>#N/A</v>
      </c>
      <c r="H173" s="18" t="e">
        <f>VLOOKUP(B173,Grenada!B:B,1,FALSE)</f>
        <v>#N/A</v>
      </c>
      <c r="I173" s="18" t="e">
        <f>VLOOKUP(B173,Bahamas!B:B,1,FALSE)</f>
        <v>#N/A</v>
      </c>
      <c r="J173" s="18">
        <f>VLOOKUP(B173,Turks!B:B,1,FALSE)</f>
        <v>69674</v>
      </c>
      <c r="K173" s="18" t="e">
        <f>VLOOKUP(B173,Antigua!B:B,1,FALSE)</f>
        <v>#N/A</v>
      </c>
      <c r="L173" s="18" t="e">
        <f>VLOOKUP(B173,'Latin America'!B:B,1,FALSE)</f>
        <v>#N/A</v>
      </c>
    </row>
    <row r="174" spans="1:12" x14ac:dyDescent="0.25">
      <c r="A174" s="156" t="s">
        <v>1207</v>
      </c>
      <c r="B174" s="156">
        <v>69572</v>
      </c>
      <c r="C174" s="156" t="s">
        <v>1208</v>
      </c>
      <c r="D174" s="157">
        <v>158.04</v>
      </c>
      <c r="E174" s="18" t="e">
        <f>VLOOKUP(B174,Jamaica!B:B,1,FALSE)</f>
        <v>#N/A</v>
      </c>
      <c r="F174" s="18" t="e">
        <f>VLOOKUP(B174,'St. Lucia'!B:B,1,FALSE)</f>
        <v>#N/A</v>
      </c>
      <c r="G174" s="18" t="e">
        <f>VLOOKUP(B174,Barbados!B:B,1,FALSE)</f>
        <v>#N/A</v>
      </c>
      <c r="H174" s="18" t="e">
        <f>VLOOKUP(B174,Grenada!B:B,1,FALSE)</f>
        <v>#N/A</v>
      </c>
      <c r="I174" s="18" t="e">
        <f>VLOOKUP(B174,Bahamas!B:B,1,FALSE)</f>
        <v>#N/A</v>
      </c>
      <c r="J174" s="18">
        <f>VLOOKUP(B174,Turks!B:B,1,FALSE)</f>
        <v>69572</v>
      </c>
      <c r="K174" s="18" t="e">
        <f>VLOOKUP(B174,Antigua!B:B,1,FALSE)</f>
        <v>#N/A</v>
      </c>
      <c r="L174" s="18" t="e">
        <f>VLOOKUP(B174,'Latin America'!B:B,1,FALSE)</f>
        <v>#N/A</v>
      </c>
    </row>
    <row r="175" spans="1:12" x14ac:dyDescent="0.25">
      <c r="A175" s="156" t="s">
        <v>1194</v>
      </c>
      <c r="B175" s="156">
        <v>69501</v>
      </c>
      <c r="C175" s="156" t="s">
        <v>1195</v>
      </c>
      <c r="D175" s="157">
        <v>251.79</v>
      </c>
      <c r="E175" s="18" t="e">
        <f>VLOOKUP(B175,Jamaica!B:B,1,FALSE)</f>
        <v>#N/A</v>
      </c>
      <c r="F175" s="18" t="e">
        <f>VLOOKUP(B175,'St. Lucia'!B:B,1,FALSE)</f>
        <v>#N/A</v>
      </c>
      <c r="G175" s="18" t="e">
        <f>VLOOKUP(B175,Barbados!B:B,1,FALSE)</f>
        <v>#N/A</v>
      </c>
      <c r="H175" s="18" t="e">
        <f>VLOOKUP(B175,Grenada!B:B,1,FALSE)</f>
        <v>#N/A</v>
      </c>
      <c r="I175" s="18" t="e">
        <f>VLOOKUP(B175,Bahamas!B:B,1,FALSE)</f>
        <v>#N/A</v>
      </c>
      <c r="J175" s="18">
        <f>VLOOKUP(B175,Turks!B:B,1,FALSE)</f>
        <v>69501</v>
      </c>
      <c r="K175" s="18" t="e">
        <f>VLOOKUP(B175,Antigua!B:B,1,FALSE)</f>
        <v>#N/A</v>
      </c>
      <c r="L175" s="18" t="e">
        <f>VLOOKUP(B175,'Latin America'!B:B,1,FALSE)</f>
        <v>#N/A</v>
      </c>
    </row>
    <row r="176" spans="1:12" x14ac:dyDescent="0.25">
      <c r="A176" s="156" t="s">
        <v>1213</v>
      </c>
      <c r="B176" s="156">
        <v>69650</v>
      </c>
      <c r="C176" s="156" t="s">
        <v>1214</v>
      </c>
      <c r="D176" s="157">
        <v>251.79</v>
      </c>
      <c r="E176" s="18" t="e">
        <f>VLOOKUP(B176,Jamaica!B:B,1,FALSE)</f>
        <v>#N/A</v>
      </c>
      <c r="F176" s="18" t="e">
        <f>VLOOKUP(B176,'St. Lucia'!B:B,1,FALSE)</f>
        <v>#N/A</v>
      </c>
      <c r="G176" s="18" t="e">
        <f>VLOOKUP(B176,Barbados!B:B,1,FALSE)</f>
        <v>#N/A</v>
      </c>
      <c r="H176" s="18" t="e">
        <f>VLOOKUP(B176,Grenada!B:B,1,FALSE)</f>
        <v>#N/A</v>
      </c>
      <c r="I176" s="18" t="e">
        <f>VLOOKUP(B176,Bahamas!B:B,1,FALSE)</f>
        <v>#N/A</v>
      </c>
      <c r="J176" s="18">
        <f>VLOOKUP(B176,Turks!B:B,1,FALSE)</f>
        <v>69650</v>
      </c>
      <c r="K176" s="18" t="e">
        <f>VLOOKUP(B176,Antigua!B:B,1,FALSE)</f>
        <v>#N/A</v>
      </c>
      <c r="L176" s="18" t="e">
        <f>VLOOKUP(B176,'Latin America'!B:B,1,FALSE)</f>
        <v>#N/A</v>
      </c>
    </row>
    <row r="177" spans="1:12" x14ac:dyDescent="0.25">
      <c r="A177" s="156" t="s">
        <v>1198</v>
      </c>
      <c r="B177" s="156">
        <v>69506</v>
      </c>
      <c r="C177" s="156" t="s">
        <v>1650</v>
      </c>
      <c r="D177" s="157">
        <v>94.64</v>
      </c>
      <c r="E177" s="18" t="e">
        <f>VLOOKUP(B177,Jamaica!B:B,1,FALSE)</f>
        <v>#N/A</v>
      </c>
      <c r="F177" s="18" t="e">
        <f>VLOOKUP(B177,'St. Lucia'!B:B,1,FALSE)</f>
        <v>#N/A</v>
      </c>
      <c r="G177" s="18" t="e">
        <f>VLOOKUP(B177,Barbados!B:B,1,FALSE)</f>
        <v>#N/A</v>
      </c>
      <c r="H177" s="18" t="e">
        <f>VLOOKUP(B177,Grenada!B:B,1,FALSE)</f>
        <v>#N/A</v>
      </c>
      <c r="I177" s="18" t="e">
        <f>VLOOKUP(B177,Bahamas!B:B,1,FALSE)</f>
        <v>#N/A</v>
      </c>
      <c r="J177" s="18">
        <f>VLOOKUP(B177,Turks!B:B,1,FALSE)</f>
        <v>69506</v>
      </c>
      <c r="K177" s="18" t="e">
        <f>VLOOKUP(B177,Antigua!B:B,1,FALSE)</f>
        <v>#N/A</v>
      </c>
      <c r="L177" s="18" t="e">
        <f>VLOOKUP(B177,'Latin America'!B:B,1,FALSE)</f>
        <v>#N/A</v>
      </c>
    </row>
    <row r="178" spans="1:12" x14ac:dyDescent="0.25">
      <c r="A178" s="156" t="s">
        <v>1205</v>
      </c>
      <c r="B178" s="156">
        <v>69570</v>
      </c>
      <c r="C178" s="156" t="s">
        <v>1206</v>
      </c>
      <c r="D178" s="157">
        <v>91.07</v>
      </c>
      <c r="E178" s="18" t="e">
        <f>VLOOKUP(B178,Jamaica!B:B,1,FALSE)</f>
        <v>#N/A</v>
      </c>
      <c r="F178" s="18" t="e">
        <f>VLOOKUP(B178,'St. Lucia'!B:B,1,FALSE)</f>
        <v>#N/A</v>
      </c>
      <c r="G178" s="18" t="e">
        <f>VLOOKUP(B178,Barbados!B:B,1,FALSE)</f>
        <v>#N/A</v>
      </c>
      <c r="H178" s="18" t="e">
        <f>VLOOKUP(B178,Grenada!B:B,1,FALSE)</f>
        <v>#N/A</v>
      </c>
      <c r="I178" s="18" t="e">
        <f>VLOOKUP(B178,Bahamas!B:B,1,FALSE)</f>
        <v>#N/A</v>
      </c>
      <c r="J178" s="18">
        <f>VLOOKUP(B178,Turks!B:B,1,FALSE)</f>
        <v>69570</v>
      </c>
      <c r="K178" s="18" t="e">
        <f>VLOOKUP(B178,Antigua!B:B,1,FALSE)</f>
        <v>#N/A</v>
      </c>
      <c r="L178" s="18" t="e">
        <f>VLOOKUP(B178,'Latin America'!B:B,1,FALSE)</f>
        <v>#N/A</v>
      </c>
    </row>
    <row r="179" spans="1:12" x14ac:dyDescent="0.25">
      <c r="A179" s="156" t="s">
        <v>263</v>
      </c>
      <c r="B179" s="156">
        <v>69580</v>
      </c>
      <c r="C179" s="156" t="s">
        <v>264</v>
      </c>
      <c r="D179" s="157">
        <v>89</v>
      </c>
      <c r="E179" s="18">
        <f>VLOOKUP(B179,Jamaica!B:B,1,FALSE)</f>
        <v>69580</v>
      </c>
      <c r="F179" s="18" t="e">
        <f>VLOOKUP(B179,'St. Lucia'!B:B,1,FALSE)</f>
        <v>#N/A</v>
      </c>
      <c r="G179" s="18" t="e">
        <f>VLOOKUP(B179,Barbados!B:B,1,FALSE)</f>
        <v>#N/A</v>
      </c>
      <c r="H179" s="18" t="e">
        <f>VLOOKUP(B179,Grenada!B:B,1,FALSE)</f>
        <v>#N/A</v>
      </c>
      <c r="I179" s="18" t="e">
        <f>VLOOKUP(B179,Bahamas!B:B,1,FALSE)</f>
        <v>#N/A</v>
      </c>
      <c r="J179" s="18" t="e">
        <f>VLOOKUP(B179,Turks!B:B,1,FALSE)</f>
        <v>#N/A</v>
      </c>
      <c r="K179" s="18" t="e">
        <f>VLOOKUP(B179,Antigua!B:B,1,FALSE)</f>
        <v>#N/A</v>
      </c>
      <c r="L179" s="18" t="e">
        <f>VLOOKUP(B179,'Latin America'!B:B,1,FALSE)</f>
        <v>#N/A</v>
      </c>
    </row>
    <row r="180" spans="1:12" x14ac:dyDescent="0.25">
      <c r="A180" s="156" t="s">
        <v>442</v>
      </c>
      <c r="B180" s="156">
        <v>69708</v>
      </c>
      <c r="C180" s="156" t="s">
        <v>1785</v>
      </c>
      <c r="D180" s="157">
        <v>100</v>
      </c>
      <c r="E180" s="18">
        <f>VLOOKUP(B180,Jamaica!B:B,1,FALSE)</f>
        <v>69708</v>
      </c>
      <c r="F180" s="18" t="e">
        <f>VLOOKUP(B180,'St. Lucia'!B:B,1,FALSE)</f>
        <v>#N/A</v>
      </c>
      <c r="G180" s="18" t="e">
        <f>VLOOKUP(B180,Barbados!B:B,1,FALSE)</f>
        <v>#N/A</v>
      </c>
      <c r="H180" s="18" t="e">
        <f>VLOOKUP(B180,Grenada!B:B,1,FALSE)</f>
        <v>#N/A</v>
      </c>
      <c r="I180" s="18" t="e">
        <f>VLOOKUP(B180,Bahamas!B:B,1,FALSE)</f>
        <v>#N/A</v>
      </c>
      <c r="J180" s="18" t="e">
        <f>VLOOKUP(B180,Turks!B:B,1,FALSE)</f>
        <v>#N/A</v>
      </c>
      <c r="K180" s="18" t="e">
        <f>VLOOKUP(B180,Antigua!B:B,1,FALSE)</f>
        <v>#N/A</v>
      </c>
      <c r="L180" s="18" t="e">
        <f>VLOOKUP(B180,'Latin America'!B:B,1,FALSE)</f>
        <v>#N/A</v>
      </c>
    </row>
    <row r="181" spans="1:12" x14ac:dyDescent="0.25">
      <c r="A181" s="156" t="s">
        <v>413</v>
      </c>
      <c r="B181" s="156">
        <v>69702</v>
      </c>
      <c r="C181" s="156" t="s">
        <v>414</v>
      </c>
      <c r="D181" s="157">
        <v>107.27</v>
      </c>
      <c r="E181" s="18">
        <f>VLOOKUP(B181,Jamaica!B:B,1,FALSE)</f>
        <v>69702</v>
      </c>
      <c r="F181" s="18" t="e">
        <f>VLOOKUP(B181,'St. Lucia'!B:B,1,FALSE)</f>
        <v>#N/A</v>
      </c>
      <c r="G181" s="18" t="e">
        <f>VLOOKUP(B181,Barbados!B:B,1,FALSE)</f>
        <v>#N/A</v>
      </c>
      <c r="H181" s="18" t="e">
        <f>VLOOKUP(B181,Grenada!B:B,1,FALSE)</f>
        <v>#N/A</v>
      </c>
      <c r="I181" s="18" t="e">
        <f>VLOOKUP(B181,Bahamas!B:B,1,FALSE)</f>
        <v>#N/A</v>
      </c>
      <c r="J181" s="18" t="e">
        <f>VLOOKUP(B181,Turks!B:B,1,FALSE)</f>
        <v>#N/A</v>
      </c>
      <c r="K181" s="18" t="e">
        <f>VLOOKUP(B181,Antigua!B:B,1,FALSE)</f>
        <v>#N/A</v>
      </c>
      <c r="L181" s="18" t="e">
        <f>VLOOKUP(B181,'Latin America'!B:B,1,FALSE)</f>
        <v>#N/A</v>
      </c>
    </row>
    <row r="182" spans="1:12" x14ac:dyDescent="0.25">
      <c r="A182" s="156" t="s">
        <v>416</v>
      </c>
      <c r="B182" s="156">
        <v>69643</v>
      </c>
      <c r="C182" s="156" t="s">
        <v>417</v>
      </c>
      <c r="D182" s="157">
        <v>107.27</v>
      </c>
      <c r="E182" s="18">
        <f>VLOOKUP(B182,Jamaica!B:B,1,FALSE)</f>
        <v>69643</v>
      </c>
      <c r="F182" s="18" t="e">
        <f>VLOOKUP(B182,'St. Lucia'!B:B,1,FALSE)</f>
        <v>#N/A</v>
      </c>
      <c r="G182" s="18" t="e">
        <f>VLOOKUP(B182,Barbados!B:B,1,FALSE)</f>
        <v>#N/A</v>
      </c>
      <c r="H182" s="18" t="e">
        <f>VLOOKUP(B182,Grenada!B:B,1,FALSE)</f>
        <v>#N/A</v>
      </c>
      <c r="I182" s="18" t="e">
        <f>VLOOKUP(B182,Bahamas!B:B,1,FALSE)</f>
        <v>#N/A</v>
      </c>
      <c r="J182" s="18" t="e">
        <f>VLOOKUP(B182,Turks!B:B,1,FALSE)</f>
        <v>#N/A</v>
      </c>
      <c r="K182" s="18" t="e">
        <f>VLOOKUP(B182,Antigua!B:B,1,FALSE)</f>
        <v>#N/A</v>
      </c>
      <c r="L182" s="18" t="e">
        <f>VLOOKUP(B182,'Latin America'!B:B,1,FALSE)</f>
        <v>#N/A</v>
      </c>
    </row>
    <row r="183" spans="1:12" x14ac:dyDescent="0.25">
      <c r="A183" s="156" t="s">
        <v>458</v>
      </c>
      <c r="B183" s="156">
        <v>69703</v>
      </c>
      <c r="C183" s="156" t="s">
        <v>459</v>
      </c>
      <c r="D183" s="157">
        <v>100</v>
      </c>
      <c r="E183" s="18">
        <f>VLOOKUP(B183,Jamaica!B:B,1,FALSE)</f>
        <v>69703</v>
      </c>
      <c r="F183" s="18" t="e">
        <f>VLOOKUP(B183,'St. Lucia'!B:B,1,FALSE)</f>
        <v>#N/A</v>
      </c>
      <c r="G183" s="18" t="e">
        <f>VLOOKUP(B183,Barbados!B:B,1,FALSE)</f>
        <v>#N/A</v>
      </c>
      <c r="H183" s="18" t="e">
        <f>VLOOKUP(B183,Grenada!B:B,1,FALSE)</f>
        <v>#N/A</v>
      </c>
      <c r="I183" s="18" t="e">
        <f>VLOOKUP(B183,Bahamas!B:B,1,FALSE)</f>
        <v>#N/A</v>
      </c>
      <c r="J183" s="18" t="e">
        <f>VLOOKUP(B183,Turks!B:B,1,FALSE)</f>
        <v>#N/A</v>
      </c>
      <c r="K183" s="18" t="e">
        <f>VLOOKUP(B183,Antigua!B:B,1,FALSE)</f>
        <v>#N/A</v>
      </c>
      <c r="L183" s="18" t="e">
        <f>VLOOKUP(B183,'Latin America'!B:B,1,FALSE)</f>
        <v>#N/A</v>
      </c>
    </row>
    <row r="184" spans="1:12" x14ac:dyDescent="0.25">
      <c r="A184" s="156" t="s">
        <v>418</v>
      </c>
      <c r="B184" s="156">
        <v>69539</v>
      </c>
      <c r="C184" s="156" t="s">
        <v>419</v>
      </c>
      <c r="D184" s="157">
        <v>100</v>
      </c>
      <c r="E184" s="18">
        <f>VLOOKUP(B184,Jamaica!B:B,1,FALSE)</f>
        <v>69539</v>
      </c>
      <c r="F184" s="18" t="e">
        <f>VLOOKUP(B184,'St. Lucia'!B:B,1,FALSE)</f>
        <v>#N/A</v>
      </c>
      <c r="G184" s="18" t="e">
        <f>VLOOKUP(B184,Barbados!B:B,1,FALSE)</f>
        <v>#N/A</v>
      </c>
      <c r="H184" s="18" t="e">
        <f>VLOOKUP(B184,Grenada!B:B,1,FALSE)</f>
        <v>#N/A</v>
      </c>
      <c r="I184" s="18" t="e">
        <f>VLOOKUP(B184,Bahamas!B:B,1,FALSE)</f>
        <v>#N/A</v>
      </c>
      <c r="J184" s="18" t="e">
        <f>VLOOKUP(B184,Turks!B:B,1,FALSE)</f>
        <v>#N/A</v>
      </c>
      <c r="K184" s="18" t="e">
        <f>VLOOKUP(B184,Antigua!B:B,1,FALSE)</f>
        <v>#N/A</v>
      </c>
      <c r="L184" s="18" t="e">
        <f>VLOOKUP(B184,'Latin America'!B:B,1,FALSE)</f>
        <v>#N/A</v>
      </c>
    </row>
    <row r="185" spans="1:12" x14ac:dyDescent="0.25">
      <c r="A185" s="156" t="s">
        <v>420</v>
      </c>
      <c r="B185" s="156">
        <v>69655</v>
      </c>
      <c r="C185" s="156" t="s">
        <v>421</v>
      </c>
      <c r="D185" s="157">
        <v>100</v>
      </c>
      <c r="E185" s="18">
        <f>VLOOKUP(B185,Jamaica!B:B,1,FALSE)</f>
        <v>69655</v>
      </c>
      <c r="F185" s="18" t="e">
        <f>VLOOKUP(B185,'St. Lucia'!B:B,1,FALSE)</f>
        <v>#N/A</v>
      </c>
      <c r="G185" s="18" t="e">
        <f>VLOOKUP(B185,Barbados!B:B,1,FALSE)</f>
        <v>#N/A</v>
      </c>
      <c r="H185" s="18" t="e">
        <f>VLOOKUP(B185,Grenada!B:B,1,FALSE)</f>
        <v>#N/A</v>
      </c>
      <c r="I185" s="18" t="e">
        <f>VLOOKUP(B185,Bahamas!B:B,1,FALSE)</f>
        <v>#N/A</v>
      </c>
      <c r="J185" s="18" t="e">
        <f>VLOOKUP(B185,Turks!B:B,1,FALSE)</f>
        <v>#N/A</v>
      </c>
      <c r="K185" s="18" t="e">
        <f>VLOOKUP(B185,Antigua!B:B,1,FALSE)</f>
        <v>#N/A</v>
      </c>
      <c r="L185" s="18" t="e">
        <f>VLOOKUP(B185,'Latin America'!B:B,1,FALSE)</f>
        <v>#N/A</v>
      </c>
    </row>
    <row r="186" spans="1:12" x14ac:dyDescent="0.25">
      <c r="A186" s="156" t="s">
        <v>424</v>
      </c>
      <c r="B186" s="156">
        <v>69594</v>
      </c>
      <c r="C186" s="156" t="s">
        <v>425</v>
      </c>
      <c r="D186" s="157">
        <v>100</v>
      </c>
      <c r="E186" s="18">
        <f>VLOOKUP(B186,Jamaica!B:B,1,FALSE)</f>
        <v>69594</v>
      </c>
      <c r="F186" s="18" t="e">
        <f>VLOOKUP(B186,'St. Lucia'!B:B,1,FALSE)</f>
        <v>#N/A</v>
      </c>
      <c r="G186" s="18" t="e">
        <f>VLOOKUP(B186,Barbados!B:B,1,FALSE)</f>
        <v>#N/A</v>
      </c>
      <c r="H186" s="18" t="e">
        <f>VLOOKUP(B186,Grenada!B:B,1,FALSE)</f>
        <v>#N/A</v>
      </c>
      <c r="I186" s="18" t="e">
        <f>VLOOKUP(B186,Bahamas!B:B,1,FALSE)</f>
        <v>#N/A</v>
      </c>
      <c r="J186" s="18" t="e">
        <f>VLOOKUP(B186,Turks!B:B,1,FALSE)</f>
        <v>#N/A</v>
      </c>
      <c r="K186" s="18" t="e">
        <f>VLOOKUP(B186,Antigua!B:B,1,FALSE)</f>
        <v>#N/A</v>
      </c>
      <c r="L186" s="18" t="e">
        <f>VLOOKUP(B186,'Latin America'!B:B,1,FALSE)</f>
        <v>#N/A</v>
      </c>
    </row>
    <row r="187" spans="1:12" x14ac:dyDescent="0.25">
      <c r="A187" s="156" t="s">
        <v>432</v>
      </c>
      <c r="B187" s="156">
        <v>69709</v>
      </c>
      <c r="C187" s="156" t="s">
        <v>433</v>
      </c>
      <c r="D187" s="157">
        <v>109.09</v>
      </c>
      <c r="E187" s="18">
        <f>VLOOKUP(B187,Jamaica!B:B,1,FALSE)</f>
        <v>69709</v>
      </c>
      <c r="F187" s="18" t="e">
        <f>VLOOKUP(B187,'St. Lucia'!B:B,1,FALSE)</f>
        <v>#N/A</v>
      </c>
      <c r="G187" s="18" t="e">
        <f>VLOOKUP(B187,Barbados!B:B,1,FALSE)</f>
        <v>#N/A</v>
      </c>
      <c r="H187" s="18" t="e">
        <f>VLOOKUP(B187,Grenada!B:B,1,FALSE)</f>
        <v>#N/A</v>
      </c>
      <c r="I187" s="18" t="e">
        <f>VLOOKUP(B187,Bahamas!B:B,1,FALSE)</f>
        <v>#N/A</v>
      </c>
      <c r="J187" s="18" t="e">
        <f>VLOOKUP(B187,Turks!B:B,1,FALSE)</f>
        <v>#N/A</v>
      </c>
      <c r="K187" s="18" t="e">
        <f>VLOOKUP(B187,Antigua!B:B,1,FALSE)</f>
        <v>#N/A</v>
      </c>
      <c r="L187" s="18" t="e">
        <f>VLOOKUP(B187,'Latin America'!B:B,1,FALSE)</f>
        <v>#N/A</v>
      </c>
    </row>
    <row r="188" spans="1:12" x14ac:dyDescent="0.25">
      <c r="A188" s="156" t="s">
        <v>434</v>
      </c>
      <c r="B188" s="156">
        <v>69623</v>
      </c>
      <c r="C188" s="156" t="s">
        <v>435</v>
      </c>
      <c r="D188" s="157">
        <v>100</v>
      </c>
      <c r="E188" s="18">
        <f>VLOOKUP(B188,Jamaica!B:B,1,FALSE)</f>
        <v>69623</v>
      </c>
      <c r="F188" s="18" t="e">
        <f>VLOOKUP(B188,'St. Lucia'!B:B,1,FALSE)</f>
        <v>#N/A</v>
      </c>
      <c r="G188" s="18" t="e">
        <f>VLOOKUP(B188,Barbados!B:B,1,FALSE)</f>
        <v>#N/A</v>
      </c>
      <c r="H188" s="18" t="e">
        <f>VLOOKUP(B188,Grenada!B:B,1,FALSE)</f>
        <v>#N/A</v>
      </c>
      <c r="I188" s="18" t="e">
        <f>VLOOKUP(B188,Bahamas!B:B,1,FALSE)</f>
        <v>#N/A</v>
      </c>
      <c r="J188" s="18" t="e">
        <f>VLOOKUP(B188,Turks!B:B,1,FALSE)</f>
        <v>#N/A</v>
      </c>
      <c r="K188" s="18" t="e">
        <f>VLOOKUP(B188,Antigua!B:B,1,FALSE)</f>
        <v>#N/A</v>
      </c>
      <c r="L188" s="18" t="e">
        <f>VLOOKUP(B188,'Latin America'!B:B,1,FALSE)</f>
        <v>#N/A</v>
      </c>
    </row>
    <row r="189" spans="1:12" x14ac:dyDescent="0.25">
      <c r="A189" s="156" t="s">
        <v>436</v>
      </c>
      <c r="B189" s="156">
        <v>69540</v>
      </c>
      <c r="C189" s="156" t="s">
        <v>437</v>
      </c>
      <c r="D189" s="157">
        <v>100</v>
      </c>
      <c r="E189" s="18">
        <f>VLOOKUP(B189,Jamaica!B:B,1,FALSE)</f>
        <v>69540</v>
      </c>
      <c r="F189" s="18" t="e">
        <f>VLOOKUP(B189,'St. Lucia'!B:B,1,FALSE)</f>
        <v>#N/A</v>
      </c>
      <c r="G189" s="18" t="e">
        <f>VLOOKUP(B189,Barbados!B:B,1,FALSE)</f>
        <v>#N/A</v>
      </c>
      <c r="H189" s="18" t="e">
        <f>VLOOKUP(B189,Grenada!B:B,1,FALSE)</f>
        <v>#N/A</v>
      </c>
      <c r="I189" s="18" t="e">
        <f>VLOOKUP(B189,Bahamas!B:B,1,FALSE)</f>
        <v>#N/A</v>
      </c>
      <c r="J189" s="18" t="e">
        <f>VLOOKUP(B189,Turks!B:B,1,FALSE)</f>
        <v>#N/A</v>
      </c>
      <c r="K189" s="18" t="e">
        <f>VLOOKUP(B189,Antigua!B:B,1,FALSE)</f>
        <v>#N/A</v>
      </c>
      <c r="L189" s="18" t="e">
        <f>VLOOKUP(B189,'Latin America'!B:B,1,FALSE)</f>
        <v>#N/A</v>
      </c>
    </row>
    <row r="190" spans="1:12" x14ac:dyDescent="0.25">
      <c r="A190" s="156" t="s">
        <v>438</v>
      </c>
      <c r="B190" s="156">
        <v>69640</v>
      </c>
      <c r="C190" s="156" t="s">
        <v>439</v>
      </c>
      <c r="D190" s="157">
        <v>100</v>
      </c>
      <c r="E190" s="18">
        <f>VLOOKUP(B190,Jamaica!B:B,1,FALSE)</f>
        <v>69640</v>
      </c>
      <c r="F190" s="18" t="e">
        <f>VLOOKUP(B190,'St. Lucia'!B:B,1,FALSE)</f>
        <v>#N/A</v>
      </c>
      <c r="G190" s="18" t="e">
        <f>VLOOKUP(B190,Barbados!B:B,1,FALSE)</f>
        <v>#N/A</v>
      </c>
      <c r="H190" s="18" t="e">
        <f>VLOOKUP(B190,Grenada!B:B,1,FALSE)</f>
        <v>#N/A</v>
      </c>
      <c r="I190" s="18" t="e">
        <f>VLOOKUP(B190,Bahamas!B:B,1,FALSE)</f>
        <v>#N/A</v>
      </c>
      <c r="J190" s="18" t="e">
        <f>VLOOKUP(B190,Turks!B:B,1,FALSE)</f>
        <v>#N/A</v>
      </c>
      <c r="K190" s="18" t="e">
        <f>VLOOKUP(B190,Antigua!B:B,1,FALSE)</f>
        <v>#N/A</v>
      </c>
      <c r="L190" s="18" t="e">
        <f>VLOOKUP(B190,'Latin America'!B:B,1,FALSE)</f>
        <v>#N/A</v>
      </c>
    </row>
    <row r="191" spans="1:12" x14ac:dyDescent="0.25">
      <c r="A191" s="156" t="s">
        <v>444</v>
      </c>
      <c r="B191" s="156">
        <v>69659</v>
      </c>
      <c r="C191" s="156" t="s">
        <v>445</v>
      </c>
      <c r="D191" s="157">
        <v>100</v>
      </c>
      <c r="E191" s="18">
        <f>VLOOKUP(B191,Jamaica!B:B,1,FALSE)</f>
        <v>69659</v>
      </c>
      <c r="F191" s="18" t="e">
        <f>VLOOKUP(B191,'St. Lucia'!B:B,1,FALSE)</f>
        <v>#N/A</v>
      </c>
      <c r="G191" s="18" t="e">
        <f>VLOOKUP(B191,Barbados!B:B,1,FALSE)</f>
        <v>#N/A</v>
      </c>
      <c r="H191" s="18" t="e">
        <f>VLOOKUP(B191,Grenada!B:B,1,FALSE)</f>
        <v>#N/A</v>
      </c>
      <c r="I191" s="18" t="e">
        <f>VLOOKUP(B191,Bahamas!B:B,1,FALSE)</f>
        <v>#N/A</v>
      </c>
      <c r="J191" s="18" t="e">
        <f>VLOOKUP(B191,Turks!B:B,1,FALSE)</f>
        <v>#N/A</v>
      </c>
      <c r="K191" s="18" t="e">
        <f>VLOOKUP(B191,Antigua!B:B,1,FALSE)</f>
        <v>#N/A</v>
      </c>
      <c r="L191" s="18" t="e">
        <f>VLOOKUP(B191,'Latin America'!B:B,1,FALSE)</f>
        <v>#N/A</v>
      </c>
    </row>
    <row r="192" spans="1:12" x14ac:dyDescent="0.25">
      <c r="A192" s="156" t="s">
        <v>454</v>
      </c>
      <c r="B192" s="156">
        <v>69652</v>
      </c>
      <c r="C192" s="156" t="s">
        <v>455</v>
      </c>
      <c r="D192" s="157">
        <v>100</v>
      </c>
      <c r="E192" s="18">
        <f>VLOOKUP(B192,Jamaica!B:B,1,FALSE)</f>
        <v>69652</v>
      </c>
      <c r="F192" s="18" t="e">
        <f>VLOOKUP(B192,'St. Lucia'!B:B,1,FALSE)</f>
        <v>#N/A</v>
      </c>
      <c r="G192" s="18" t="e">
        <f>VLOOKUP(B192,Barbados!B:B,1,FALSE)</f>
        <v>#N/A</v>
      </c>
      <c r="H192" s="18" t="e">
        <f>VLOOKUP(B192,Grenada!B:B,1,FALSE)</f>
        <v>#N/A</v>
      </c>
      <c r="I192" s="18" t="e">
        <f>VLOOKUP(B192,Bahamas!B:B,1,FALSE)</f>
        <v>#N/A</v>
      </c>
      <c r="J192" s="18" t="e">
        <f>VLOOKUP(B192,Turks!B:B,1,FALSE)</f>
        <v>#N/A</v>
      </c>
      <c r="K192" s="18" t="e">
        <f>VLOOKUP(B192,Antigua!B:B,1,FALSE)</f>
        <v>#N/A</v>
      </c>
      <c r="L192" s="18" t="e">
        <f>VLOOKUP(B192,'Latin America'!B:B,1,FALSE)</f>
        <v>#N/A</v>
      </c>
    </row>
    <row r="193" spans="1:12" x14ac:dyDescent="0.25">
      <c r="A193" s="156" t="s">
        <v>430</v>
      </c>
      <c r="B193" s="156">
        <v>69683</v>
      </c>
      <c r="C193" s="156" t="s">
        <v>431</v>
      </c>
      <c r="D193" s="157">
        <v>113.64</v>
      </c>
      <c r="E193" s="18">
        <f>VLOOKUP(B193,Jamaica!B:B,1,FALSE)</f>
        <v>69683</v>
      </c>
      <c r="F193" s="18" t="e">
        <f>VLOOKUP(B193,'St. Lucia'!B:B,1,FALSE)</f>
        <v>#N/A</v>
      </c>
      <c r="G193" s="18" t="e">
        <f>VLOOKUP(B193,Barbados!B:B,1,FALSE)</f>
        <v>#N/A</v>
      </c>
      <c r="H193" s="18" t="e">
        <f>VLOOKUP(B193,Grenada!B:B,1,FALSE)</f>
        <v>#N/A</v>
      </c>
      <c r="I193" s="18" t="e">
        <f>VLOOKUP(B193,Bahamas!B:B,1,FALSE)</f>
        <v>#N/A</v>
      </c>
      <c r="J193" s="18" t="e">
        <f>VLOOKUP(B193,Turks!B:B,1,FALSE)</f>
        <v>#N/A</v>
      </c>
      <c r="K193" s="18" t="e">
        <f>VLOOKUP(B193,Antigua!B:B,1,FALSE)</f>
        <v>#N/A</v>
      </c>
      <c r="L193" s="18" t="e">
        <f>VLOOKUP(B193,'Latin America'!B:B,1,FALSE)</f>
        <v>#N/A</v>
      </c>
    </row>
    <row r="194" spans="1:12" x14ac:dyDescent="0.25">
      <c r="A194" s="156" t="s">
        <v>1199</v>
      </c>
      <c r="B194" s="156">
        <v>69516</v>
      </c>
      <c r="C194" s="156" t="s">
        <v>1200</v>
      </c>
      <c r="D194" s="157">
        <v>133.93</v>
      </c>
      <c r="E194" s="18" t="e">
        <f>VLOOKUP(B194,Jamaica!B:B,1,FALSE)</f>
        <v>#N/A</v>
      </c>
      <c r="F194" s="18" t="e">
        <f>VLOOKUP(B194,'St. Lucia'!B:B,1,FALSE)</f>
        <v>#N/A</v>
      </c>
      <c r="G194" s="18" t="e">
        <f>VLOOKUP(B194,Barbados!B:B,1,FALSE)</f>
        <v>#N/A</v>
      </c>
      <c r="H194" s="18" t="e">
        <f>VLOOKUP(B194,Grenada!B:B,1,FALSE)</f>
        <v>#N/A</v>
      </c>
      <c r="I194" s="18" t="e">
        <f>VLOOKUP(B194,Bahamas!B:B,1,FALSE)</f>
        <v>#N/A</v>
      </c>
      <c r="J194" s="18">
        <f>VLOOKUP(B194,Turks!B:B,1,FALSE)</f>
        <v>69516</v>
      </c>
      <c r="K194" s="18" t="e">
        <f>VLOOKUP(B194,Antigua!B:B,1,FALSE)</f>
        <v>#N/A</v>
      </c>
      <c r="L194" s="18" t="e">
        <f>VLOOKUP(B194,'Latin America'!B:B,1,FALSE)</f>
        <v>#N/A</v>
      </c>
    </row>
    <row r="195" spans="1:12" x14ac:dyDescent="0.25">
      <c r="A195" s="156" t="s">
        <v>446</v>
      </c>
      <c r="B195" s="156">
        <v>69628</v>
      </c>
      <c r="C195" s="156" t="s">
        <v>447</v>
      </c>
      <c r="D195" s="157">
        <v>100</v>
      </c>
      <c r="E195" s="18">
        <f>VLOOKUP(B195,Jamaica!B:B,1,FALSE)</f>
        <v>69628</v>
      </c>
      <c r="F195" s="18" t="e">
        <f>VLOOKUP(B195,'St. Lucia'!B:B,1,FALSE)</f>
        <v>#N/A</v>
      </c>
      <c r="G195" s="18" t="e">
        <f>VLOOKUP(B195,Barbados!B:B,1,FALSE)</f>
        <v>#N/A</v>
      </c>
      <c r="H195" s="18" t="e">
        <f>VLOOKUP(B195,Grenada!B:B,1,FALSE)</f>
        <v>#N/A</v>
      </c>
      <c r="I195" s="18" t="e">
        <f>VLOOKUP(B195,Bahamas!B:B,1,FALSE)</f>
        <v>#N/A</v>
      </c>
      <c r="J195" s="18" t="e">
        <f>VLOOKUP(B195,Turks!B:B,1,FALSE)</f>
        <v>#N/A</v>
      </c>
      <c r="K195" s="18" t="e">
        <f>VLOOKUP(B195,Antigua!B:B,1,FALSE)</f>
        <v>#N/A</v>
      </c>
      <c r="L195" s="18" t="e">
        <f>VLOOKUP(B195,'Latin America'!B:B,1,FALSE)</f>
        <v>#N/A</v>
      </c>
    </row>
    <row r="196" spans="1:12" x14ac:dyDescent="0.25">
      <c r="A196" s="156" t="s">
        <v>1221</v>
      </c>
      <c r="B196" s="156">
        <v>69714</v>
      </c>
      <c r="C196" s="156" t="s">
        <v>1222</v>
      </c>
      <c r="D196" s="157">
        <v>89.29</v>
      </c>
      <c r="E196" s="18" t="e">
        <f>VLOOKUP(B196,Jamaica!B:B,1,FALSE)</f>
        <v>#N/A</v>
      </c>
      <c r="F196" s="18" t="e">
        <f>VLOOKUP(B196,'St. Lucia'!B:B,1,FALSE)</f>
        <v>#N/A</v>
      </c>
      <c r="G196" s="18" t="e">
        <f>VLOOKUP(B196,Barbados!B:B,1,FALSE)</f>
        <v>#N/A</v>
      </c>
      <c r="H196" s="18" t="e">
        <f>VLOOKUP(B196,Grenada!B:B,1,FALSE)</f>
        <v>#N/A</v>
      </c>
      <c r="I196" s="18" t="e">
        <f>VLOOKUP(B196,Bahamas!B:B,1,FALSE)</f>
        <v>#N/A</v>
      </c>
      <c r="J196" s="18">
        <f>VLOOKUP(B196,Turks!B:B,1,FALSE)</f>
        <v>69714</v>
      </c>
      <c r="K196" s="18" t="e">
        <f>VLOOKUP(B196,Antigua!B:B,1,FALSE)</f>
        <v>#N/A</v>
      </c>
      <c r="L196" s="18" t="e">
        <f>VLOOKUP(B196,'Latin America'!B:B,1,FALSE)</f>
        <v>#N/A</v>
      </c>
    </row>
    <row r="197" spans="1:12" x14ac:dyDescent="0.25">
      <c r="A197" s="156" t="s">
        <v>1203</v>
      </c>
      <c r="B197" s="156">
        <v>69561</v>
      </c>
      <c r="C197" s="156" t="s">
        <v>1204</v>
      </c>
      <c r="D197" s="157">
        <v>78.569999999999993</v>
      </c>
      <c r="E197" s="18" t="e">
        <f>VLOOKUP(B197,Jamaica!B:B,1,FALSE)</f>
        <v>#N/A</v>
      </c>
      <c r="F197" s="18" t="e">
        <f>VLOOKUP(B197,'St. Lucia'!B:B,1,FALSE)</f>
        <v>#N/A</v>
      </c>
      <c r="G197" s="18" t="e">
        <f>VLOOKUP(B197,Barbados!B:B,1,FALSE)</f>
        <v>#N/A</v>
      </c>
      <c r="H197" s="18" t="e">
        <f>VLOOKUP(B197,Grenada!B:B,1,FALSE)</f>
        <v>#N/A</v>
      </c>
      <c r="I197" s="18" t="e">
        <f>VLOOKUP(B197,Bahamas!B:B,1,FALSE)</f>
        <v>#N/A</v>
      </c>
      <c r="J197" s="18">
        <f>VLOOKUP(B197,Turks!B:B,1,FALSE)</f>
        <v>69561</v>
      </c>
      <c r="K197" s="18" t="e">
        <f>VLOOKUP(B197,Antigua!B:B,1,FALSE)</f>
        <v>#N/A</v>
      </c>
      <c r="L197" s="18" t="e">
        <f>VLOOKUP(B197,'Latin America'!B:B,1,FALSE)</f>
        <v>#N/A</v>
      </c>
    </row>
    <row r="198" spans="1:12" x14ac:dyDescent="0.25">
      <c r="A198" s="156" t="s">
        <v>1192</v>
      </c>
      <c r="B198" s="156">
        <v>69475</v>
      </c>
      <c r="C198" s="156" t="s">
        <v>1193</v>
      </c>
      <c r="D198" s="157">
        <v>111.61</v>
      </c>
      <c r="E198" s="18" t="e">
        <f>VLOOKUP(B198,Jamaica!B:B,1,FALSE)</f>
        <v>#N/A</v>
      </c>
      <c r="F198" s="18" t="e">
        <f>VLOOKUP(B198,'St. Lucia'!B:B,1,FALSE)</f>
        <v>#N/A</v>
      </c>
      <c r="G198" s="18" t="e">
        <f>VLOOKUP(B198,Barbados!B:B,1,FALSE)</f>
        <v>#N/A</v>
      </c>
      <c r="H198" s="18" t="e">
        <f>VLOOKUP(B198,Grenada!B:B,1,FALSE)</f>
        <v>#N/A</v>
      </c>
      <c r="I198" s="18" t="e">
        <f>VLOOKUP(B198,Bahamas!B:B,1,FALSE)</f>
        <v>#N/A</v>
      </c>
      <c r="J198" s="18">
        <f>VLOOKUP(B198,Turks!B:B,1,FALSE)</f>
        <v>69475</v>
      </c>
      <c r="K198" s="18" t="e">
        <f>VLOOKUP(B198,Antigua!B:B,1,FALSE)</f>
        <v>#N/A</v>
      </c>
      <c r="L198" s="18" t="e">
        <f>VLOOKUP(B198,'Latin America'!B:B,1,FALSE)</f>
        <v>#N/A</v>
      </c>
    </row>
    <row r="199" spans="1:12" x14ac:dyDescent="0.25">
      <c r="A199" s="156" t="s">
        <v>337</v>
      </c>
      <c r="B199" s="156">
        <v>69489</v>
      </c>
      <c r="C199" s="156" t="s">
        <v>338</v>
      </c>
      <c r="D199" s="157">
        <v>25</v>
      </c>
      <c r="E199" s="18">
        <f>VLOOKUP(B199,Jamaica!B:B,1,FALSE)</f>
        <v>69489</v>
      </c>
      <c r="F199" s="18" t="e">
        <f>VLOOKUP(B199,'St. Lucia'!B:B,1,FALSE)</f>
        <v>#N/A</v>
      </c>
      <c r="G199" s="18" t="e">
        <f>VLOOKUP(B199,Barbados!B:B,1,FALSE)</f>
        <v>#N/A</v>
      </c>
      <c r="H199" s="18" t="e">
        <f>VLOOKUP(B199,Grenada!B:B,1,FALSE)</f>
        <v>#N/A</v>
      </c>
      <c r="I199" s="18" t="e">
        <f>VLOOKUP(B199,Bahamas!B:B,1,FALSE)</f>
        <v>#N/A</v>
      </c>
      <c r="J199" s="18" t="e">
        <f>VLOOKUP(B199,Turks!B:B,1,FALSE)</f>
        <v>#N/A</v>
      </c>
      <c r="K199" s="18" t="e">
        <f>VLOOKUP(B199,Antigua!B:B,1,FALSE)</f>
        <v>#N/A</v>
      </c>
      <c r="L199" s="18" t="e">
        <f>VLOOKUP(B199,'Latin America'!B:B,1,FALSE)</f>
        <v>#N/A</v>
      </c>
    </row>
    <row r="200" spans="1:12" x14ac:dyDescent="0.25">
      <c r="A200" s="156" t="s">
        <v>340</v>
      </c>
      <c r="B200" s="156">
        <v>69504</v>
      </c>
      <c r="C200" s="156" t="s">
        <v>341</v>
      </c>
      <c r="D200" s="157">
        <v>25</v>
      </c>
      <c r="E200" s="18">
        <f>VLOOKUP(B200,Jamaica!B:B,1,FALSE)</f>
        <v>69504</v>
      </c>
      <c r="F200" s="18" t="e">
        <f>VLOOKUP(B200,'St. Lucia'!B:B,1,FALSE)</f>
        <v>#N/A</v>
      </c>
      <c r="G200" s="18" t="e">
        <f>VLOOKUP(B200,Barbados!B:B,1,FALSE)</f>
        <v>#N/A</v>
      </c>
      <c r="H200" s="18" t="e">
        <f>VLOOKUP(B200,Grenada!B:B,1,FALSE)</f>
        <v>#N/A</v>
      </c>
      <c r="I200" s="18" t="e">
        <f>VLOOKUP(B200,Bahamas!B:B,1,FALSE)</f>
        <v>#N/A</v>
      </c>
      <c r="J200" s="18" t="e">
        <f>VLOOKUP(B200,Turks!B:B,1,FALSE)</f>
        <v>#N/A</v>
      </c>
      <c r="K200" s="18" t="e">
        <f>VLOOKUP(B200,Antigua!B:B,1,FALSE)</f>
        <v>#N/A</v>
      </c>
      <c r="L200" s="18" t="e">
        <f>VLOOKUP(B200,'Latin America'!B:B,1,FALSE)</f>
        <v>#N/A</v>
      </c>
    </row>
    <row r="201" spans="1:12" x14ac:dyDescent="0.25">
      <c r="A201" s="156" t="s">
        <v>342</v>
      </c>
      <c r="B201" s="156">
        <v>69470</v>
      </c>
      <c r="C201" s="156" t="s">
        <v>343</v>
      </c>
      <c r="D201" s="157">
        <v>25</v>
      </c>
      <c r="E201" s="18">
        <f>VLOOKUP(B201,Jamaica!B:B,1,FALSE)</f>
        <v>69470</v>
      </c>
      <c r="F201" s="18" t="e">
        <f>VLOOKUP(B201,'St. Lucia'!B:B,1,FALSE)</f>
        <v>#N/A</v>
      </c>
      <c r="G201" s="18" t="e">
        <f>VLOOKUP(B201,Barbados!B:B,1,FALSE)</f>
        <v>#N/A</v>
      </c>
      <c r="H201" s="18" t="e">
        <f>VLOOKUP(B201,Grenada!B:B,1,FALSE)</f>
        <v>#N/A</v>
      </c>
      <c r="I201" s="18" t="e">
        <f>VLOOKUP(B201,Bahamas!B:B,1,FALSE)</f>
        <v>#N/A</v>
      </c>
      <c r="J201" s="18" t="e">
        <f>VLOOKUP(B201,Turks!B:B,1,FALSE)</f>
        <v>#N/A</v>
      </c>
      <c r="K201" s="18" t="e">
        <f>VLOOKUP(B201,Antigua!B:B,1,FALSE)</f>
        <v>#N/A</v>
      </c>
      <c r="L201" s="18" t="e">
        <f>VLOOKUP(B201,'Latin America'!B:B,1,FALSE)</f>
        <v>#N/A</v>
      </c>
    </row>
    <row r="202" spans="1:12" x14ac:dyDescent="0.25">
      <c r="A202" s="156" t="s">
        <v>344</v>
      </c>
      <c r="B202" s="156">
        <v>69663</v>
      </c>
      <c r="C202" s="156" t="s">
        <v>345</v>
      </c>
      <c r="D202" s="157">
        <v>25</v>
      </c>
      <c r="E202" s="18">
        <f>VLOOKUP(B202,Jamaica!B:B,1,FALSE)</f>
        <v>69663</v>
      </c>
      <c r="F202" s="18" t="e">
        <f>VLOOKUP(B202,'St. Lucia'!B:B,1,FALSE)</f>
        <v>#N/A</v>
      </c>
      <c r="G202" s="18" t="e">
        <f>VLOOKUP(B202,Barbados!B:B,1,FALSE)</f>
        <v>#N/A</v>
      </c>
      <c r="H202" s="18" t="e">
        <f>VLOOKUP(B202,Grenada!B:B,1,FALSE)</f>
        <v>#N/A</v>
      </c>
      <c r="I202" s="18" t="e">
        <f>VLOOKUP(B202,Bahamas!B:B,1,FALSE)</f>
        <v>#N/A</v>
      </c>
      <c r="J202" s="18" t="e">
        <f>VLOOKUP(B202,Turks!B:B,1,FALSE)</f>
        <v>#N/A</v>
      </c>
      <c r="K202" s="18" t="e">
        <f>VLOOKUP(B202,Antigua!B:B,1,FALSE)</f>
        <v>#N/A</v>
      </c>
      <c r="L202" s="18" t="e">
        <f>VLOOKUP(B202,'Latin America'!B:B,1,FALSE)</f>
        <v>#N/A</v>
      </c>
    </row>
    <row r="203" spans="1:12" x14ac:dyDescent="0.25">
      <c r="A203" s="156" t="s">
        <v>1328</v>
      </c>
      <c r="B203" s="156">
        <v>69549</v>
      </c>
      <c r="C203" s="156" t="s">
        <v>1329</v>
      </c>
      <c r="D203" s="157">
        <v>18</v>
      </c>
      <c r="E203" s="18" t="e">
        <f>VLOOKUP(B203,Jamaica!B:B,1,FALSE)</f>
        <v>#N/A</v>
      </c>
      <c r="F203" s="18" t="e">
        <f>VLOOKUP(B203,'St. Lucia'!B:B,1,FALSE)</f>
        <v>#N/A</v>
      </c>
      <c r="G203" s="18" t="e">
        <f>VLOOKUP(B203,Barbados!B:B,1,FALSE)</f>
        <v>#N/A</v>
      </c>
      <c r="H203" s="18" t="e">
        <f>VLOOKUP(B203,Grenada!B:B,1,FALSE)</f>
        <v>#N/A</v>
      </c>
      <c r="I203" s="18" t="e">
        <f>VLOOKUP(B203,Bahamas!B:B,1,FALSE)</f>
        <v>#N/A</v>
      </c>
      <c r="J203" s="18" t="e">
        <f>VLOOKUP(B203,Turks!B:B,1,FALSE)</f>
        <v>#N/A</v>
      </c>
      <c r="K203" s="18">
        <f>VLOOKUP(B203,Antigua!B:B,1,FALSE)</f>
        <v>69549</v>
      </c>
      <c r="L203" s="18" t="e">
        <f>VLOOKUP(B203,'Latin America'!B:B,1,FALSE)</f>
        <v>#N/A</v>
      </c>
    </row>
    <row r="204" spans="1:12" x14ac:dyDescent="0.25">
      <c r="A204" s="156" t="s">
        <v>881</v>
      </c>
      <c r="B204" s="156">
        <v>69667</v>
      </c>
      <c r="C204" s="156" t="s">
        <v>882</v>
      </c>
      <c r="D204" s="157">
        <v>23.11</v>
      </c>
      <c r="E204" s="18" t="e">
        <f>VLOOKUP(B204,Jamaica!B:B,1,FALSE)</f>
        <v>#N/A</v>
      </c>
      <c r="F204" s="18" t="e">
        <f>VLOOKUP(B204,'St. Lucia'!B:B,1,FALSE)</f>
        <v>#N/A</v>
      </c>
      <c r="G204" s="18">
        <f>VLOOKUP(B204,Barbados!B:B,1,FALSE)</f>
        <v>69667</v>
      </c>
      <c r="H204" s="18" t="e">
        <f>VLOOKUP(B204,Grenada!B:B,1,FALSE)</f>
        <v>#N/A</v>
      </c>
      <c r="I204" s="18" t="e">
        <f>VLOOKUP(B204,Bahamas!B:B,1,FALSE)</f>
        <v>#N/A</v>
      </c>
      <c r="J204" s="18" t="e">
        <f>VLOOKUP(B204,Turks!B:B,1,FALSE)</f>
        <v>#N/A</v>
      </c>
      <c r="K204" s="18" t="e">
        <f>VLOOKUP(B204,Antigua!B:B,1,FALSE)</f>
        <v>#N/A</v>
      </c>
      <c r="L204" s="18" t="e">
        <f>VLOOKUP(B204,'Latin America'!B:B,1,FALSE)</f>
        <v>#N/A</v>
      </c>
    </row>
    <row r="205" spans="1:12" x14ac:dyDescent="0.25">
      <c r="A205" s="156" t="s">
        <v>1054</v>
      </c>
      <c r="B205" s="156">
        <v>69578</v>
      </c>
      <c r="C205" s="156" t="s">
        <v>1055</v>
      </c>
      <c r="D205" s="157">
        <v>26.05</v>
      </c>
      <c r="E205" s="18" t="e">
        <f>VLOOKUP(B205,Jamaica!B:B,1,FALSE)</f>
        <v>#N/A</v>
      </c>
      <c r="F205" s="18" t="e">
        <f>VLOOKUP(B205,'St. Lucia'!B:B,1,FALSE)</f>
        <v>#N/A</v>
      </c>
      <c r="G205" s="18" t="e">
        <f>VLOOKUP(B205,Barbados!B:B,1,FALSE)</f>
        <v>#N/A</v>
      </c>
      <c r="H205" s="18" t="e">
        <f>VLOOKUP(B205,Grenada!B:B,1,FALSE)</f>
        <v>#N/A</v>
      </c>
      <c r="I205" s="18">
        <f>VLOOKUP(B205,Bahamas!B:B,1,FALSE)</f>
        <v>69578</v>
      </c>
      <c r="J205" s="18" t="e">
        <f>VLOOKUP(B205,Turks!B:B,1,FALSE)</f>
        <v>#N/A</v>
      </c>
      <c r="K205" s="18" t="e">
        <f>VLOOKUP(B205,Antigua!B:B,1,FALSE)</f>
        <v>#N/A</v>
      </c>
      <c r="L205" s="18" t="e">
        <f>VLOOKUP(B205,'Latin America'!B:B,1,FALSE)</f>
        <v>#N/A</v>
      </c>
    </row>
    <row r="206" spans="1:12" x14ac:dyDescent="0.25">
      <c r="A206" s="156" t="s">
        <v>916</v>
      </c>
      <c r="B206" s="156">
        <v>69721</v>
      </c>
      <c r="C206" s="156" t="s">
        <v>917</v>
      </c>
      <c r="D206" s="157">
        <v>25</v>
      </c>
      <c r="E206" s="18" t="e">
        <f>VLOOKUP(B206,Jamaica!B:B,1,FALSE)</f>
        <v>#N/A</v>
      </c>
      <c r="F206" s="18" t="e">
        <f>VLOOKUP(B206,'St. Lucia'!B:B,1,FALSE)</f>
        <v>#N/A</v>
      </c>
      <c r="G206" s="18" t="e">
        <f>VLOOKUP(B206,Barbados!B:B,1,FALSE)</f>
        <v>#N/A</v>
      </c>
      <c r="H206" s="18">
        <f>VLOOKUP(B206,Grenada!B:B,1,FALSE)</f>
        <v>69721</v>
      </c>
      <c r="I206" s="18" t="e">
        <f>VLOOKUP(B206,Bahamas!B:B,1,FALSE)</f>
        <v>#N/A</v>
      </c>
      <c r="J206" s="18" t="e">
        <f>VLOOKUP(B206,Turks!B:B,1,FALSE)</f>
        <v>#N/A</v>
      </c>
      <c r="K206" s="18" t="e">
        <f>VLOOKUP(B206,Antigua!B:B,1,FALSE)</f>
        <v>#N/A</v>
      </c>
      <c r="L206" s="18" t="e">
        <f>VLOOKUP(B206,'Latin America'!B:B,1,FALSE)</f>
        <v>#N/A</v>
      </c>
    </row>
    <row r="207" spans="1:12" x14ac:dyDescent="0.25">
      <c r="A207" s="156" t="s">
        <v>714</v>
      </c>
      <c r="B207" s="156">
        <v>69490</v>
      </c>
      <c r="C207" s="156" t="s">
        <v>715</v>
      </c>
      <c r="D207" s="157">
        <v>22.73</v>
      </c>
      <c r="E207" s="18" t="e">
        <f>VLOOKUP(B207,Jamaica!B:B,1,FALSE)</f>
        <v>#N/A</v>
      </c>
      <c r="F207" s="18">
        <f>VLOOKUP(B207,'St. Lucia'!B:B,1,FALSE)</f>
        <v>69490</v>
      </c>
      <c r="G207" s="18" t="e">
        <f>VLOOKUP(B207,Barbados!B:B,1,FALSE)</f>
        <v>#N/A</v>
      </c>
      <c r="H207" s="18" t="e">
        <f>VLOOKUP(B207,Grenada!B:B,1,FALSE)</f>
        <v>#N/A</v>
      </c>
      <c r="I207" s="18" t="e">
        <f>VLOOKUP(B207,Bahamas!B:B,1,FALSE)</f>
        <v>#N/A</v>
      </c>
      <c r="J207" s="18" t="e">
        <f>VLOOKUP(B207,Turks!B:B,1,FALSE)</f>
        <v>#N/A</v>
      </c>
      <c r="K207" s="18" t="e">
        <f>VLOOKUP(B207,Antigua!B:B,1,FALSE)</f>
        <v>#N/A</v>
      </c>
      <c r="L207" s="18" t="e">
        <f>VLOOKUP(B207,'Latin America'!B:B,1,FALSE)</f>
        <v>#N/A</v>
      </c>
    </row>
    <row r="208" spans="1:12" x14ac:dyDescent="0.25">
      <c r="A208" s="156" t="s">
        <v>1215</v>
      </c>
      <c r="B208" s="156">
        <v>69656</v>
      </c>
      <c r="C208" s="156" t="s">
        <v>1216</v>
      </c>
      <c r="D208" s="157">
        <v>22.32</v>
      </c>
      <c r="E208" s="18" t="e">
        <f>VLOOKUP(B208,Jamaica!B:B,1,FALSE)</f>
        <v>#N/A</v>
      </c>
      <c r="F208" s="18" t="e">
        <f>VLOOKUP(B208,'St. Lucia'!B:B,1,FALSE)</f>
        <v>#N/A</v>
      </c>
      <c r="G208" s="18" t="e">
        <f>VLOOKUP(B208,Barbados!B:B,1,FALSE)</f>
        <v>#N/A</v>
      </c>
      <c r="H208" s="18" t="e">
        <f>VLOOKUP(B208,Grenada!B:B,1,FALSE)</f>
        <v>#N/A</v>
      </c>
      <c r="I208" s="18" t="e">
        <f>VLOOKUP(B208,Bahamas!B:B,1,FALSE)</f>
        <v>#N/A</v>
      </c>
      <c r="J208" s="18">
        <f>VLOOKUP(B208,Turks!B:B,1,FALSE)</f>
        <v>69656</v>
      </c>
      <c r="K208" s="18" t="e">
        <f>VLOOKUP(B208,Antigua!B:B,1,FALSE)</f>
        <v>#N/A</v>
      </c>
      <c r="L208" s="18" t="e">
        <f>VLOOKUP(B208,'Latin America'!B:B,1,FALSE)</f>
        <v>#N/A</v>
      </c>
    </row>
    <row r="209" spans="1:12" x14ac:dyDescent="0.25">
      <c r="A209" s="156" t="s">
        <v>1330</v>
      </c>
      <c r="B209" s="156">
        <v>69581</v>
      </c>
      <c r="C209" s="156" t="s">
        <v>1331</v>
      </c>
      <c r="D209" s="157">
        <v>25.45</v>
      </c>
      <c r="E209" s="18" t="e">
        <f>VLOOKUP(B209,Jamaica!B:B,1,FALSE)</f>
        <v>#N/A</v>
      </c>
      <c r="F209" s="18" t="e">
        <f>VLOOKUP(B209,'St. Lucia'!B:B,1,FALSE)</f>
        <v>#N/A</v>
      </c>
      <c r="G209" s="18" t="e">
        <f>VLOOKUP(B209,Barbados!B:B,1,FALSE)</f>
        <v>#N/A</v>
      </c>
      <c r="H209" s="18" t="e">
        <f>VLOOKUP(B209,Grenada!B:B,1,FALSE)</f>
        <v>#N/A</v>
      </c>
      <c r="I209" s="18" t="e">
        <f>VLOOKUP(B209,Bahamas!B:B,1,FALSE)</f>
        <v>#N/A</v>
      </c>
      <c r="J209" s="18" t="e">
        <f>VLOOKUP(B209,Turks!B:B,1,FALSE)</f>
        <v>#N/A</v>
      </c>
      <c r="K209" s="18">
        <f>VLOOKUP(B209,Antigua!B:B,1,FALSE)</f>
        <v>69581</v>
      </c>
      <c r="L209" s="18" t="e">
        <f>VLOOKUP(B209,'Latin America'!B:B,1,FALSE)</f>
        <v>#N/A</v>
      </c>
    </row>
    <row r="210" spans="1:12" x14ac:dyDescent="0.25">
      <c r="A210" s="156" t="s">
        <v>556</v>
      </c>
      <c r="B210" s="156">
        <v>69609</v>
      </c>
      <c r="C210" s="156" t="s">
        <v>557</v>
      </c>
      <c r="D210" s="157">
        <v>33</v>
      </c>
      <c r="E210" s="18">
        <f>VLOOKUP(B210,Jamaica!B:B,1,FALSE)</f>
        <v>69609</v>
      </c>
      <c r="F210" s="18" t="e">
        <f>VLOOKUP(B210,'St. Lucia'!B:B,1,FALSE)</f>
        <v>#N/A</v>
      </c>
      <c r="G210" s="18" t="e">
        <f>VLOOKUP(B210,Barbados!B:B,1,FALSE)</f>
        <v>#N/A</v>
      </c>
      <c r="H210" s="18" t="e">
        <f>VLOOKUP(B210,Grenada!B:B,1,FALSE)</f>
        <v>#N/A</v>
      </c>
      <c r="I210" s="18" t="e">
        <f>VLOOKUP(B210,Bahamas!B:B,1,FALSE)</f>
        <v>#N/A</v>
      </c>
      <c r="J210" s="18" t="e">
        <f>VLOOKUP(B210,Turks!B:B,1,FALSE)</f>
        <v>#N/A</v>
      </c>
      <c r="K210" s="18" t="e">
        <f>VLOOKUP(B210,Antigua!B:B,1,FALSE)</f>
        <v>#N/A</v>
      </c>
      <c r="L210" s="18" t="e">
        <f>VLOOKUP(B210,'Latin America'!B:B,1,FALSE)</f>
        <v>#N/A</v>
      </c>
    </row>
    <row r="211" spans="1:12" x14ac:dyDescent="0.25">
      <c r="A211" s="156" t="s">
        <v>891</v>
      </c>
      <c r="B211" s="156">
        <v>69614</v>
      </c>
      <c r="C211" s="156" t="s">
        <v>892</v>
      </c>
      <c r="D211" s="157">
        <v>86.22</v>
      </c>
      <c r="E211" s="18" t="e">
        <f>VLOOKUP(B211,Jamaica!B:B,1,FALSE)</f>
        <v>#N/A</v>
      </c>
      <c r="F211" s="18" t="e">
        <f>VLOOKUP(B211,'St. Lucia'!B:B,1,FALSE)</f>
        <v>#N/A</v>
      </c>
      <c r="G211" s="18">
        <f>VLOOKUP(B211,Barbados!B:B,1,FALSE)</f>
        <v>69614</v>
      </c>
      <c r="H211" s="18" t="e">
        <f>VLOOKUP(B211,Grenada!B:B,1,FALSE)</f>
        <v>#N/A</v>
      </c>
      <c r="I211" s="18" t="e">
        <f>VLOOKUP(B211,Bahamas!B:B,1,FALSE)</f>
        <v>#N/A</v>
      </c>
      <c r="J211" s="18" t="e">
        <f>VLOOKUP(B211,Turks!B:B,1,FALSE)</f>
        <v>#N/A</v>
      </c>
      <c r="K211" s="18" t="e">
        <f>VLOOKUP(B211,Antigua!B:B,1,FALSE)</f>
        <v>#N/A</v>
      </c>
      <c r="L211" s="18" t="e">
        <f>VLOOKUP(B211,'Latin America'!B:B,1,FALSE)</f>
        <v>#N/A</v>
      </c>
    </row>
    <row r="212" spans="1:12" x14ac:dyDescent="0.25">
      <c r="A212" s="156" t="s">
        <v>795</v>
      </c>
      <c r="B212" s="156">
        <v>69543</v>
      </c>
      <c r="C212" s="156" t="s">
        <v>796</v>
      </c>
      <c r="D212" s="157">
        <v>97.78</v>
      </c>
      <c r="E212" s="18" t="e">
        <f>VLOOKUP(B212,Jamaica!B:B,1,FALSE)</f>
        <v>#N/A</v>
      </c>
      <c r="F212" s="18" t="e">
        <f>VLOOKUP(B212,'St. Lucia'!B:B,1,FALSE)</f>
        <v>#N/A</v>
      </c>
      <c r="G212" s="18">
        <f>VLOOKUP(B212,Barbados!B:B,1,FALSE)</f>
        <v>69543</v>
      </c>
      <c r="H212" s="18" t="e">
        <f>VLOOKUP(B212,Grenada!B:B,1,FALSE)</f>
        <v>#N/A</v>
      </c>
      <c r="I212" s="18" t="e">
        <f>VLOOKUP(B212,Bahamas!B:B,1,FALSE)</f>
        <v>#N/A</v>
      </c>
      <c r="J212" s="18" t="e">
        <f>VLOOKUP(B212,Turks!B:B,1,FALSE)</f>
        <v>#N/A</v>
      </c>
      <c r="K212" s="18" t="e">
        <f>VLOOKUP(B212,Antigua!B:B,1,FALSE)</f>
        <v>#N/A</v>
      </c>
      <c r="L212" s="18" t="e">
        <f>VLOOKUP(B212,'Latin America'!B:B,1,FALSE)</f>
        <v>#N/A</v>
      </c>
    </row>
    <row r="213" spans="1:12" x14ac:dyDescent="0.25">
      <c r="A213" s="156" t="s">
        <v>811</v>
      </c>
      <c r="B213" s="156">
        <v>69619</v>
      </c>
      <c r="C213" s="156" t="s">
        <v>812</v>
      </c>
      <c r="D213" s="157">
        <v>168.89</v>
      </c>
      <c r="E213" s="18" t="e">
        <f>VLOOKUP(B213,Jamaica!B:B,1,FALSE)</f>
        <v>#N/A</v>
      </c>
      <c r="F213" s="18" t="e">
        <f>VLOOKUP(B213,'St. Lucia'!B:B,1,FALSE)</f>
        <v>#N/A</v>
      </c>
      <c r="G213" s="18">
        <f>VLOOKUP(B213,Barbados!B:B,1,FALSE)</f>
        <v>69619</v>
      </c>
      <c r="H213" s="18" t="e">
        <f>VLOOKUP(B213,Grenada!B:B,1,FALSE)</f>
        <v>#N/A</v>
      </c>
      <c r="I213" s="18" t="e">
        <f>VLOOKUP(B213,Bahamas!B:B,1,FALSE)</f>
        <v>#N/A</v>
      </c>
      <c r="J213" s="18" t="e">
        <f>VLOOKUP(B213,Turks!B:B,1,FALSE)</f>
        <v>#N/A</v>
      </c>
      <c r="K213" s="18" t="e">
        <f>VLOOKUP(B213,Antigua!B:B,1,FALSE)</f>
        <v>#N/A</v>
      </c>
      <c r="L213" s="18" t="e">
        <f>VLOOKUP(B213,'Latin America'!B:B,1,FALSE)</f>
        <v>#N/A</v>
      </c>
    </row>
    <row r="214" spans="1:12" x14ac:dyDescent="0.25">
      <c r="A214" s="156" t="s">
        <v>511</v>
      </c>
      <c r="B214" s="156">
        <v>69705</v>
      </c>
      <c r="C214" s="156" t="s">
        <v>512</v>
      </c>
      <c r="D214" s="157">
        <v>48</v>
      </c>
      <c r="E214" s="18">
        <f>VLOOKUP(B214,Jamaica!B:B,1,FALSE)</f>
        <v>69705</v>
      </c>
      <c r="F214" s="18" t="e">
        <f>VLOOKUP(B214,'St. Lucia'!B:B,1,FALSE)</f>
        <v>#N/A</v>
      </c>
      <c r="G214" s="18" t="e">
        <f>VLOOKUP(B214,Barbados!B:B,1,FALSE)</f>
        <v>#N/A</v>
      </c>
      <c r="H214" s="18" t="e">
        <f>VLOOKUP(B214,Grenada!B:B,1,FALSE)</f>
        <v>#N/A</v>
      </c>
      <c r="I214" s="18" t="e">
        <f>VLOOKUP(B214,Bahamas!B:B,1,FALSE)</f>
        <v>#N/A</v>
      </c>
      <c r="J214" s="18" t="e">
        <f>VLOOKUP(B214,Turks!B:B,1,FALSE)</f>
        <v>#N/A</v>
      </c>
      <c r="K214" s="18" t="e">
        <f>VLOOKUP(B214,Antigua!B:B,1,FALSE)</f>
        <v>#N/A</v>
      </c>
      <c r="L214" s="18" t="e">
        <f>VLOOKUP(B214,'Latin America'!B:B,1,FALSE)</f>
        <v>#N/A</v>
      </c>
    </row>
    <row r="215" spans="1:12" x14ac:dyDescent="0.25">
      <c r="A215" s="156" t="s">
        <v>513</v>
      </c>
      <c r="B215" s="156">
        <v>69592</v>
      </c>
      <c r="C215" s="156" t="s">
        <v>514</v>
      </c>
      <c r="D215" s="157">
        <v>86</v>
      </c>
      <c r="E215" s="18">
        <f>VLOOKUP(B215,Jamaica!B:B,1,FALSE)</f>
        <v>69592</v>
      </c>
      <c r="F215" s="18" t="e">
        <f>VLOOKUP(B215,'St. Lucia'!B:B,1,FALSE)</f>
        <v>#N/A</v>
      </c>
      <c r="G215" s="18" t="e">
        <f>VLOOKUP(B215,Barbados!B:B,1,FALSE)</f>
        <v>#N/A</v>
      </c>
      <c r="H215" s="18" t="e">
        <f>VLOOKUP(B215,Grenada!B:B,1,FALSE)</f>
        <v>#N/A</v>
      </c>
      <c r="I215" s="18" t="e">
        <f>VLOOKUP(B215,Bahamas!B:B,1,FALSE)</f>
        <v>#N/A</v>
      </c>
      <c r="J215" s="18" t="e">
        <f>VLOOKUP(B215,Turks!B:B,1,FALSE)</f>
        <v>#N/A</v>
      </c>
      <c r="K215" s="18" t="e">
        <f>VLOOKUP(B215,Antigua!B:B,1,FALSE)</f>
        <v>#N/A</v>
      </c>
      <c r="L215" s="18" t="e">
        <f>VLOOKUP(B215,'Latin America'!B:B,1,FALSE)</f>
        <v>#N/A</v>
      </c>
    </row>
    <row r="216" spans="1:12" x14ac:dyDescent="0.25">
      <c r="A216" s="156" t="s">
        <v>1041</v>
      </c>
      <c r="B216" s="156">
        <v>69485</v>
      </c>
      <c r="C216" s="156" t="s">
        <v>1617</v>
      </c>
      <c r="D216" s="157">
        <v>82.19</v>
      </c>
      <c r="E216" s="18" t="e">
        <f>VLOOKUP(B216,Jamaica!B:B,1,FALSE)</f>
        <v>#N/A</v>
      </c>
      <c r="F216" s="18" t="e">
        <f>VLOOKUP(B216,'St. Lucia'!B:B,1,FALSE)</f>
        <v>#N/A</v>
      </c>
      <c r="G216" s="18" t="e">
        <f>VLOOKUP(B216,Barbados!B:B,1,FALSE)</f>
        <v>#N/A</v>
      </c>
      <c r="H216" s="18" t="e">
        <f>VLOOKUP(B216,Grenada!B:B,1,FALSE)</f>
        <v>#N/A</v>
      </c>
      <c r="I216" s="18">
        <f>VLOOKUP(B216,Bahamas!B:B,1,FALSE)</f>
        <v>69485</v>
      </c>
      <c r="J216" s="18" t="e">
        <f>VLOOKUP(B216,Turks!B:B,1,FALSE)</f>
        <v>#N/A</v>
      </c>
      <c r="K216" s="18" t="e">
        <f>VLOOKUP(B216,Antigua!B:B,1,FALSE)</f>
        <v>#N/A</v>
      </c>
      <c r="L216" s="18" t="e">
        <f>VLOOKUP(B216,'Latin America'!B:B,1,FALSE)</f>
        <v>#N/A</v>
      </c>
    </row>
    <row r="217" spans="1:12" x14ac:dyDescent="0.25">
      <c r="A217" s="156" t="s">
        <v>1048</v>
      </c>
      <c r="B217" s="156">
        <v>69550</v>
      </c>
      <c r="C217" s="156" t="s">
        <v>1049</v>
      </c>
      <c r="D217" s="157">
        <v>82.19</v>
      </c>
      <c r="E217" s="18" t="e">
        <f>VLOOKUP(B217,Jamaica!B:B,1,FALSE)</f>
        <v>#N/A</v>
      </c>
      <c r="F217" s="18" t="e">
        <f>VLOOKUP(B217,'St. Lucia'!B:B,1,FALSE)</f>
        <v>#N/A</v>
      </c>
      <c r="G217" s="18" t="e">
        <f>VLOOKUP(B217,Barbados!B:B,1,FALSE)</f>
        <v>#N/A</v>
      </c>
      <c r="H217" s="18" t="e">
        <f>VLOOKUP(B217,Grenada!B:B,1,FALSE)</f>
        <v>#N/A</v>
      </c>
      <c r="I217" s="18">
        <f>VLOOKUP(B217,Bahamas!B:B,1,FALSE)</f>
        <v>69550</v>
      </c>
      <c r="J217" s="18" t="e">
        <f>VLOOKUP(B217,Turks!B:B,1,FALSE)</f>
        <v>#N/A</v>
      </c>
      <c r="K217" s="18" t="e">
        <f>VLOOKUP(B217,Antigua!B:B,1,FALSE)</f>
        <v>#N/A</v>
      </c>
      <c r="L217" s="18" t="e">
        <f>VLOOKUP(B217,'Latin America'!B:B,1,FALSE)</f>
        <v>#N/A</v>
      </c>
    </row>
    <row r="218" spans="1:12" x14ac:dyDescent="0.25">
      <c r="A218" s="156" t="s">
        <v>1042</v>
      </c>
      <c r="B218" s="156">
        <v>69508</v>
      </c>
      <c r="C218" s="156" t="s">
        <v>1043</v>
      </c>
      <c r="D218" s="157">
        <v>219.64</v>
      </c>
      <c r="E218" s="18" t="e">
        <f>VLOOKUP(B218,Jamaica!B:B,1,FALSE)</f>
        <v>#N/A</v>
      </c>
      <c r="F218" s="18" t="e">
        <f>VLOOKUP(B218,'St. Lucia'!B:B,1,FALSE)</f>
        <v>#N/A</v>
      </c>
      <c r="G218" s="18" t="e">
        <f>VLOOKUP(B218,Barbados!B:B,1,FALSE)</f>
        <v>#N/A</v>
      </c>
      <c r="H218" s="18" t="e">
        <f>VLOOKUP(B218,Grenada!B:B,1,FALSE)</f>
        <v>#N/A</v>
      </c>
      <c r="I218" s="18">
        <f>VLOOKUP(B218,Bahamas!B:B,1,FALSE)</f>
        <v>69508</v>
      </c>
      <c r="J218" s="18" t="e">
        <f>VLOOKUP(B218,Turks!B:B,1,FALSE)</f>
        <v>#N/A</v>
      </c>
      <c r="K218" s="18" t="e">
        <f>VLOOKUP(B218,Antigua!B:B,1,FALSE)</f>
        <v>#N/A</v>
      </c>
      <c r="L218" s="18" t="e">
        <f>VLOOKUP(B218,'Latin America'!B:B,1,FALSE)</f>
        <v>#N/A</v>
      </c>
    </row>
    <row r="219" spans="1:12" x14ac:dyDescent="0.25">
      <c r="A219" s="156" t="s">
        <v>1039</v>
      </c>
      <c r="B219" s="156">
        <v>69477</v>
      </c>
      <c r="C219" s="156" t="s">
        <v>1040</v>
      </c>
      <c r="D219" s="157">
        <v>148.21</v>
      </c>
      <c r="E219" s="18" t="e">
        <f>VLOOKUP(B219,Jamaica!B:B,1,FALSE)</f>
        <v>#N/A</v>
      </c>
      <c r="F219" s="18" t="e">
        <f>VLOOKUP(B219,'St. Lucia'!B:B,1,FALSE)</f>
        <v>#N/A</v>
      </c>
      <c r="G219" s="18" t="e">
        <f>VLOOKUP(B219,Barbados!B:B,1,FALSE)</f>
        <v>#N/A</v>
      </c>
      <c r="H219" s="18" t="e">
        <f>VLOOKUP(B219,Grenada!B:B,1,FALSE)</f>
        <v>#N/A</v>
      </c>
      <c r="I219" s="18">
        <f>VLOOKUP(B219,Bahamas!B:B,1,FALSE)</f>
        <v>69477</v>
      </c>
      <c r="J219" s="18" t="e">
        <f>VLOOKUP(B219,Turks!B:B,1,FALSE)</f>
        <v>#N/A</v>
      </c>
      <c r="K219" s="18" t="e">
        <f>VLOOKUP(B219,Antigua!B:B,1,FALSE)</f>
        <v>#N/A</v>
      </c>
      <c r="L219" s="18" t="e">
        <f>VLOOKUP(B219,'Latin America'!B:B,1,FALSE)</f>
        <v>#N/A</v>
      </c>
    </row>
    <row r="220" spans="1:12" x14ac:dyDescent="0.25">
      <c r="A220" s="156" t="s">
        <v>1068</v>
      </c>
      <c r="B220" s="156">
        <v>69752</v>
      </c>
      <c r="C220" s="156" t="s">
        <v>1069</v>
      </c>
      <c r="D220" s="157">
        <v>393.82</v>
      </c>
      <c r="E220" s="18" t="e">
        <f>VLOOKUP(B220,Jamaica!B:B,1,FALSE)</f>
        <v>#N/A</v>
      </c>
      <c r="F220" s="18" t="e">
        <f>VLOOKUP(B220,'St. Lucia'!B:B,1,FALSE)</f>
        <v>#N/A</v>
      </c>
      <c r="G220" s="18" t="e">
        <f>VLOOKUP(B220,Barbados!B:B,1,FALSE)</f>
        <v>#N/A</v>
      </c>
      <c r="H220" s="18" t="e">
        <f>VLOOKUP(B220,Grenada!B:B,1,FALSE)</f>
        <v>#N/A</v>
      </c>
      <c r="I220" s="18">
        <f>VLOOKUP(B220,Bahamas!B:B,1,FALSE)</f>
        <v>69752</v>
      </c>
      <c r="J220" s="18" t="e">
        <f>VLOOKUP(B220,Turks!B:B,1,FALSE)</f>
        <v>#N/A</v>
      </c>
      <c r="K220" s="18" t="e">
        <f>VLOOKUP(B220,Antigua!B:B,1,FALSE)</f>
        <v>#N/A</v>
      </c>
      <c r="L220" s="18" t="e">
        <f>VLOOKUP(B220,'Latin America'!B:B,1,FALSE)</f>
        <v>#N/A</v>
      </c>
    </row>
    <row r="221" spans="1:12" x14ac:dyDescent="0.25">
      <c r="A221" s="156" t="s">
        <v>1064</v>
      </c>
      <c r="B221" s="156">
        <v>69746</v>
      </c>
      <c r="C221" s="156" t="s">
        <v>1065</v>
      </c>
      <c r="D221" s="157">
        <v>223.26</v>
      </c>
      <c r="E221" s="18" t="e">
        <f>VLOOKUP(B221,Jamaica!B:B,1,FALSE)</f>
        <v>#N/A</v>
      </c>
      <c r="F221" s="18" t="e">
        <f>VLOOKUP(B221,'St. Lucia'!B:B,1,FALSE)</f>
        <v>#N/A</v>
      </c>
      <c r="G221" s="18" t="e">
        <f>VLOOKUP(B221,Barbados!B:B,1,FALSE)</f>
        <v>#N/A</v>
      </c>
      <c r="H221" s="18" t="e">
        <f>VLOOKUP(B221,Grenada!B:B,1,FALSE)</f>
        <v>#N/A</v>
      </c>
      <c r="I221" s="18">
        <f>VLOOKUP(B221,Bahamas!B:B,1,FALSE)</f>
        <v>69746</v>
      </c>
      <c r="J221" s="18" t="e">
        <f>VLOOKUP(B221,Turks!B:B,1,FALSE)</f>
        <v>#N/A</v>
      </c>
      <c r="K221" s="18" t="e">
        <f>VLOOKUP(B221,Antigua!B:B,1,FALSE)</f>
        <v>#N/A</v>
      </c>
      <c r="L221" s="18" t="e">
        <f>VLOOKUP(B221,'Latin America'!B:B,1,FALSE)</f>
        <v>#N/A</v>
      </c>
    </row>
    <row r="222" spans="1:12" x14ac:dyDescent="0.25">
      <c r="A222" s="156" t="s">
        <v>1078</v>
      </c>
      <c r="B222" s="156">
        <v>69777</v>
      </c>
      <c r="C222" s="156" t="s">
        <v>1079</v>
      </c>
      <c r="D222" s="157">
        <v>175</v>
      </c>
      <c r="E222" s="18" t="e">
        <f>VLOOKUP(B222,Jamaica!B:B,1,FALSE)</f>
        <v>#N/A</v>
      </c>
      <c r="F222" s="18" t="e">
        <f>VLOOKUP(B222,'St. Lucia'!B:B,1,FALSE)</f>
        <v>#N/A</v>
      </c>
      <c r="G222" s="18" t="e">
        <f>VLOOKUP(B222,Barbados!B:B,1,FALSE)</f>
        <v>#N/A</v>
      </c>
      <c r="H222" s="18" t="e">
        <f>VLOOKUP(B222,Grenada!B:B,1,FALSE)</f>
        <v>#N/A</v>
      </c>
      <c r="I222" s="18">
        <f>VLOOKUP(B222,Bahamas!B:B,1,FALSE)</f>
        <v>69777</v>
      </c>
      <c r="J222" s="18" t="e">
        <f>VLOOKUP(B222,Turks!B:B,1,FALSE)</f>
        <v>#N/A</v>
      </c>
      <c r="K222" s="18" t="e">
        <f>VLOOKUP(B222,Antigua!B:B,1,FALSE)</f>
        <v>#N/A</v>
      </c>
      <c r="L222" s="18" t="e">
        <f>VLOOKUP(B222,'Latin America'!B:B,1,FALSE)</f>
        <v>#N/A</v>
      </c>
    </row>
    <row r="223" spans="1:12" x14ac:dyDescent="0.25">
      <c r="A223" s="156" t="s">
        <v>1076</v>
      </c>
      <c r="B223" s="156">
        <v>69774</v>
      </c>
      <c r="C223" s="156" t="s">
        <v>1077</v>
      </c>
      <c r="D223" s="157">
        <v>241.86</v>
      </c>
      <c r="E223" s="18" t="e">
        <f>VLOOKUP(B223,Jamaica!B:B,1,FALSE)</f>
        <v>#N/A</v>
      </c>
      <c r="F223" s="18" t="e">
        <f>VLOOKUP(B223,'St. Lucia'!B:B,1,FALSE)</f>
        <v>#N/A</v>
      </c>
      <c r="G223" s="18" t="e">
        <f>VLOOKUP(B223,Barbados!B:B,1,FALSE)</f>
        <v>#N/A</v>
      </c>
      <c r="H223" s="18" t="e">
        <f>VLOOKUP(B223,Grenada!B:B,1,FALSE)</f>
        <v>#N/A</v>
      </c>
      <c r="I223" s="18">
        <f>VLOOKUP(B223,Bahamas!B:B,1,FALSE)</f>
        <v>69774</v>
      </c>
      <c r="J223" s="18" t="e">
        <f>VLOOKUP(B223,Turks!B:B,1,FALSE)</f>
        <v>#N/A</v>
      </c>
      <c r="K223" s="18" t="e">
        <f>VLOOKUP(B223,Antigua!B:B,1,FALSE)</f>
        <v>#N/A</v>
      </c>
      <c r="L223" s="18" t="e">
        <f>VLOOKUP(B223,'Latin America'!B:B,1,FALSE)</f>
        <v>#N/A</v>
      </c>
    </row>
    <row r="224" spans="1:12" x14ac:dyDescent="0.25">
      <c r="A224" s="156" t="s">
        <v>877</v>
      </c>
      <c r="B224" s="156">
        <v>69814</v>
      </c>
      <c r="C224" s="156" t="s">
        <v>878</v>
      </c>
      <c r="D224" s="157">
        <v>560</v>
      </c>
      <c r="E224" s="18" t="e">
        <f>VLOOKUP(B224,Jamaica!B:B,1,FALSE)</f>
        <v>#N/A</v>
      </c>
      <c r="F224" s="18" t="e">
        <f>VLOOKUP(B224,'St. Lucia'!B:B,1,FALSE)</f>
        <v>#N/A</v>
      </c>
      <c r="G224" s="18">
        <f>VLOOKUP(B224,Barbados!B:B,1,FALSE)</f>
        <v>69814</v>
      </c>
      <c r="H224" s="18" t="e">
        <f>VLOOKUP(B224,Grenada!B:B,1,FALSE)</f>
        <v>#N/A</v>
      </c>
      <c r="I224" s="18" t="e">
        <f>VLOOKUP(B224,Bahamas!B:B,1,FALSE)</f>
        <v>#N/A</v>
      </c>
      <c r="J224" s="18" t="e">
        <f>VLOOKUP(B224,Turks!B:B,1,FALSE)</f>
        <v>#N/A</v>
      </c>
      <c r="K224" s="18" t="e">
        <f>VLOOKUP(B224,Antigua!B:B,1,FALSE)</f>
        <v>#N/A</v>
      </c>
      <c r="L224" s="18" t="e">
        <f>VLOOKUP(B224,'Latin America'!B:B,1,FALSE)</f>
        <v>#N/A</v>
      </c>
    </row>
    <row r="225" spans="1:12" x14ac:dyDescent="0.25">
      <c r="A225" s="158" t="s">
        <v>1080</v>
      </c>
      <c r="B225" s="156">
        <v>69811</v>
      </c>
      <c r="C225" s="156" t="s">
        <v>1081</v>
      </c>
      <c r="D225" s="157">
        <v>139.53</v>
      </c>
      <c r="E225" s="18" t="e">
        <f>VLOOKUP(B225,Jamaica!B:B,1,FALSE)</f>
        <v>#N/A</v>
      </c>
      <c r="F225" s="18" t="e">
        <f>VLOOKUP(B225,'St. Lucia'!B:B,1,FALSE)</f>
        <v>#N/A</v>
      </c>
      <c r="G225" s="18" t="e">
        <f>VLOOKUP(B225,Barbados!B:B,1,FALSE)</f>
        <v>#N/A</v>
      </c>
      <c r="H225" s="18" t="e">
        <f>VLOOKUP(B225,Grenada!B:B,1,FALSE)</f>
        <v>#N/A</v>
      </c>
      <c r="I225" s="18">
        <f>VLOOKUP(B225,Bahamas!B:B,1,FALSE)</f>
        <v>69811</v>
      </c>
      <c r="J225" s="18" t="e">
        <f>VLOOKUP(B225,Turks!B:B,1,FALSE)</f>
        <v>#N/A</v>
      </c>
      <c r="K225" s="18" t="e">
        <f>VLOOKUP(B225,Antigua!B:B,1,FALSE)</f>
        <v>#N/A</v>
      </c>
      <c r="L225" s="18" t="e">
        <f>VLOOKUP(B225,'Latin America'!B:B,1,FALSE)</f>
        <v>#N/A</v>
      </c>
    </row>
    <row r="226" spans="1:12" x14ac:dyDescent="0.25">
      <c r="A226" s="156" t="s">
        <v>1066</v>
      </c>
      <c r="B226" s="156">
        <v>69748</v>
      </c>
      <c r="C226" s="156" t="s">
        <v>1067</v>
      </c>
      <c r="D226" s="157">
        <v>161.68</v>
      </c>
      <c r="E226" s="18" t="e">
        <f>VLOOKUP(B226,Jamaica!B:B,1,FALSE)</f>
        <v>#N/A</v>
      </c>
      <c r="F226" s="18" t="e">
        <f>VLOOKUP(B226,'St. Lucia'!B:B,1,FALSE)</f>
        <v>#N/A</v>
      </c>
      <c r="G226" s="18" t="e">
        <f>VLOOKUP(B226,Barbados!B:B,1,FALSE)</f>
        <v>#N/A</v>
      </c>
      <c r="H226" s="18" t="e">
        <f>VLOOKUP(B226,Grenada!B:B,1,FALSE)</f>
        <v>#N/A</v>
      </c>
      <c r="I226" s="18">
        <f>VLOOKUP(B226,Bahamas!B:B,1,FALSE)</f>
        <v>69748</v>
      </c>
      <c r="J226" s="18" t="e">
        <f>VLOOKUP(B226,Turks!B:B,1,FALSE)</f>
        <v>#N/A</v>
      </c>
      <c r="K226" s="18" t="e">
        <f>VLOOKUP(B226,Antigua!B:B,1,FALSE)</f>
        <v>#N/A</v>
      </c>
      <c r="L226" s="18" t="e">
        <f>VLOOKUP(B226,'Latin America'!B:B,1,FALSE)</f>
        <v>#N/A</v>
      </c>
    </row>
    <row r="227" spans="1:12" x14ac:dyDescent="0.25">
      <c r="A227" s="156" t="s">
        <v>1074</v>
      </c>
      <c r="B227" s="156">
        <v>69765</v>
      </c>
      <c r="C227" s="156" t="s">
        <v>1075</v>
      </c>
      <c r="D227" s="157">
        <v>109.69</v>
      </c>
      <c r="E227" s="18" t="e">
        <f>VLOOKUP(B227,Jamaica!B:B,1,FALSE)</f>
        <v>#N/A</v>
      </c>
      <c r="F227" s="18" t="e">
        <f>VLOOKUP(B227,'St. Lucia'!B:B,1,FALSE)</f>
        <v>#N/A</v>
      </c>
      <c r="G227" s="18" t="e">
        <f>VLOOKUP(B227,Barbados!B:B,1,FALSE)</f>
        <v>#N/A</v>
      </c>
      <c r="H227" s="18" t="e">
        <f>VLOOKUP(B227,Grenada!B:B,1,FALSE)</f>
        <v>#N/A</v>
      </c>
      <c r="I227" s="18">
        <f>VLOOKUP(B227,Bahamas!B:B,1,FALSE)</f>
        <v>69765</v>
      </c>
      <c r="J227" s="18" t="e">
        <f>VLOOKUP(B227,Turks!B:B,1,FALSE)</f>
        <v>#N/A</v>
      </c>
      <c r="K227" s="18" t="e">
        <f>VLOOKUP(B227,Antigua!B:B,1,FALSE)</f>
        <v>#N/A</v>
      </c>
      <c r="L227" s="18" t="e">
        <f>VLOOKUP(B227,'Latin America'!B:B,1,FALSE)</f>
        <v>#N/A</v>
      </c>
    </row>
    <row r="228" spans="1:12" x14ac:dyDescent="0.25">
      <c r="A228" s="156" t="s">
        <v>1070</v>
      </c>
      <c r="B228" s="156">
        <v>69759</v>
      </c>
      <c r="C228" s="156" t="s">
        <v>1071</v>
      </c>
      <c r="D228" s="157">
        <v>42.2</v>
      </c>
      <c r="E228" s="18" t="e">
        <f>VLOOKUP(B228,Jamaica!B:B,1,FALSE)</f>
        <v>#N/A</v>
      </c>
      <c r="F228" s="18" t="e">
        <f>VLOOKUP(B228,'St. Lucia'!B:B,1,FALSE)</f>
        <v>#N/A</v>
      </c>
      <c r="G228" s="18" t="e">
        <f>VLOOKUP(B228,Barbados!B:B,1,FALSE)</f>
        <v>#N/A</v>
      </c>
      <c r="H228" s="18" t="e">
        <f>VLOOKUP(B228,Grenada!B:B,1,FALSE)</f>
        <v>#N/A</v>
      </c>
      <c r="I228" s="18">
        <f>VLOOKUP(B228,Bahamas!B:B,1,FALSE)</f>
        <v>69759</v>
      </c>
      <c r="J228" s="18" t="e">
        <f>VLOOKUP(B228,Turks!B:B,1,FALSE)</f>
        <v>#N/A</v>
      </c>
      <c r="K228" s="18" t="e">
        <f>VLOOKUP(B228,Antigua!B:B,1,FALSE)</f>
        <v>#N/A</v>
      </c>
      <c r="L228" s="18" t="e">
        <f>VLOOKUP(B228,'Latin America'!B:B,1,FALSE)</f>
        <v>#N/A</v>
      </c>
    </row>
    <row r="229" spans="1:12" x14ac:dyDescent="0.25">
      <c r="A229" s="156" t="s">
        <v>658</v>
      </c>
      <c r="B229" s="156">
        <v>69907</v>
      </c>
      <c r="C229" s="156" t="s">
        <v>659</v>
      </c>
      <c r="D229" s="157">
        <v>220</v>
      </c>
      <c r="E229" s="18" t="e">
        <f>VLOOKUP(B229,Jamaica!B:B,1,FALSE)</f>
        <v>#N/A</v>
      </c>
      <c r="F229" s="18">
        <f>VLOOKUP(B229,'St. Lucia'!B:B,1,FALSE)</f>
        <v>69907</v>
      </c>
      <c r="G229" s="18" t="e">
        <f>VLOOKUP(B229,Barbados!B:B,1,FALSE)</f>
        <v>#N/A</v>
      </c>
      <c r="H229" s="18" t="e">
        <f>VLOOKUP(B229,Grenada!B:B,1,FALSE)</f>
        <v>#N/A</v>
      </c>
      <c r="I229" s="18" t="e">
        <f>VLOOKUP(B229,Bahamas!B:B,1,FALSE)</f>
        <v>#N/A</v>
      </c>
      <c r="J229" s="18" t="e">
        <f>VLOOKUP(B229,Turks!B:B,1,FALSE)</f>
        <v>#N/A</v>
      </c>
      <c r="K229" s="18" t="e">
        <f>VLOOKUP(B229,Antigua!B:B,1,FALSE)</f>
        <v>#N/A</v>
      </c>
      <c r="L229" s="18" t="e">
        <f>VLOOKUP(B229,'Latin America'!B:B,1,FALSE)</f>
        <v>#N/A</v>
      </c>
    </row>
    <row r="230" spans="1:12" x14ac:dyDescent="0.25">
      <c r="A230" s="156" t="s">
        <v>400</v>
      </c>
      <c r="B230" s="156">
        <v>70013</v>
      </c>
      <c r="C230" s="156" t="s">
        <v>401</v>
      </c>
      <c r="D230" s="157">
        <v>213.64</v>
      </c>
      <c r="E230" s="18">
        <f>VLOOKUP(B230,Jamaica!B:B,1,FALSE)</f>
        <v>70013</v>
      </c>
      <c r="F230" s="18" t="e">
        <f>VLOOKUP(B230,'St. Lucia'!B:B,1,FALSE)</f>
        <v>#N/A</v>
      </c>
      <c r="G230" s="18" t="e">
        <f>VLOOKUP(B230,Barbados!B:B,1,FALSE)</f>
        <v>#N/A</v>
      </c>
      <c r="H230" s="18" t="e">
        <f>VLOOKUP(B230,Grenada!B:B,1,FALSE)</f>
        <v>#N/A</v>
      </c>
      <c r="I230" s="18" t="e">
        <f>VLOOKUP(B230,Bahamas!B:B,1,FALSE)</f>
        <v>#N/A</v>
      </c>
      <c r="J230" s="18" t="e">
        <f>VLOOKUP(B230,Turks!B:B,1,FALSE)</f>
        <v>#N/A</v>
      </c>
      <c r="K230" s="18" t="e">
        <f>VLOOKUP(B230,Antigua!B:B,1,FALSE)</f>
        <v>#N/A</v>
      </c>
      <c r="L230" s="18" t="e">
        <f>VLOOKUP(B230,'Latin America'!B:B,1,FALSE)</f>
        <v>#N/A</v>
      </c>
    </row>
    <row r="231" spans="1:12" x14ac:dyDescent="0.25">
      <c r="A231" s="156" t="s">
        <v>193</v>
      </c>
      <c r="B231" s="156">
        <v>69855</v>
      </c>
      <c r="C231" s="156" t="s">
        <v>194</v>
      </c>
      <c r="D231" s="157">
        <v>45</v>
      </c>
      <c r="E231" s="18">
        <f>VLOOKUP(B231,Jamaica!B:B,1,FALSE)</f>
        <v>69855</v>
      </c>
      <c r="F231" s="18" t="e">
        <f>VLOOKUP(B231,'St. Lucia'!B:B,1,FALSE)</f>
        <v>#N/A</v>
      </c>
      <c r="G231" s="18" t="e">
        <f>VLOOKUP(B231,Barbados!B:B,1,FALSE)</f>
        <v>#N/A</v>
      </c>
      <c r="H231" s="18" t="e">
        <f>VLOOKUP(B231,Grenada!B:B,1,FALSE)</f>
        <v>#N/A</v>
      </c>
      <c r="I231" s="18" t="e">
        <f>VLOOKUP(B231,Bahamas!B:B,1,FALSE)</f>
        <v>#N/A</v>
      </c>
      <c r="J231" s="18" t="e">
        <f>VLOOKUP(B231,Turks!B:B,1,FALSE)</f>
        <v>#N/A</v>
      </c>
      <c r="K231" s="18" t="e">
        <f>VLOOKUP(B231,Antigua!B:B,1,FALSE)</f>
        <v>#N/A</v>
      </c>
      <c r="L231" s="18" t="e">
        <f>VLOOKUP(B231,'Latin America'!B:B,1,FALSE)</f>
        <v>#N/A</v>
      </c>
    </row>
    <row r="232" spans="1:12" x14ac:dyDescent="0.25">
      <c r="A232" s="156" t="s">
        <v>184</v>
      </c>
      <c r="B232" s="156">
        <v>69871</v>
      </c>
      <c r="C232" s="156" t="s">
        <v>185</v>
      </c>
      <c r="D232" s="157">
        <v>120</v>
      </c>
      <c r="E232" s="18">
        <f>VLOOKUP(B232,Jamaica!B:B,1,FALSE)</f>
        <v>69871</v>
      </c>
      <c r="F232" s="18" t="e">
        <f>VLOOKUP(B232,'St. Lucia'!B:B,1,FALSE)</f>
        <v>#N/A</v>
      </c>
      <c r="G232" s="18" t="e">
        <f>VLOOKUP(B232,Barbados!B:B,1,FALSE)</f>
        <v>#N/A</v>
      </c>
      <c r="H232" s="18" t="e">
        <f>VLOOKUP(B232,Grenada!B:B,1,FALSE)</f>
        <v>#N/A</v>
      </c>
      <c r="I232" s="18" t="e">
        <f>VLOOKUP(B232,Bahamas!B:B,1,FALSE)</f>
        <v>#N/A</v>
      </c>
      <c r="J232" s="18" t="e">
        <f>VLOOKUP(B232,Turks!B:B,1,FALSE)</f>
        <v>#N/A</v>
      </c>
      <c r="K232" s="18" t="e">
        <f>VLOOKUP(B232,Antigua!B:B,1,FALSE)</f>
        <v>#N/A</v>
      </c>
      <c r="L232" s="18" t="e">
        <f>VLOOKUP(B232,'Latin America'!B:B,1,FALSE)</f>
        <v>#N/A</v>
      </c>
    </row>
    <row r="233" spans="1:12" x14ac:dyDescent="0.25">
      <c r="A233" s="156" t="s">
        <v>189</v>
      </c>
      <c r="B233" s="156">
        <v>69850</v>
      </c>
      <c r="C233" s="156" t="s">
        <v>190</v>
      </c>
      <c r="D233" s="157">
        <v>55</v>
      </c>
      <c r="E233" s="18">
        <f>VLOOKUP(B233,Jamaica!B:B,1,FALSE)</f>
        <v>69850</v>
      </c>
      <c r="F233" s="18" t="e">
        <f>VLOOKUP(B233,'St. Lucia'!B:B,1,FALSE)</f>
        <v>#N/A</v>
      </c>
      <c r="G233" s="18" t="e">
        <f>VLOOKUP(B233,Barbados!B:B,1,FALSE)</f>
        <v>#N/A</v>
      </c>
      <c r="H233" s="18" t="e">
        <f>VLOOKUP(B233,Grenada!B:B,1,FALSE)</f>
        <v>#N/A</v>
      </c>
      <c r="I233" s="18" t="e">
        <f>VLOOKUP(B233,Bahamas!B:B,1,FALSE)</f>
        <v>#N/A</v>
      </c>
      <c r="J233" s="18" t="e">
        <f>VLOOKUP(B233,Turks!B:B,1,FALSE)</f>
        <v>#N/A</v>
      </c>
      <c r="K233" s="18" t="e">
        <f>VLOOKUP(B233,Antigua!B:B,1,FALSE)</f>
        <v>#N/A</v>
      </c>
      <c r="L233" s="18" t="e">
        <f>VLOOKUP(B233,'Latin America'!B:B,1,FALSE)</f>
        <v>#N/A</v>
      </c>
    </row>
    <row r="234" spans="1:12" x14ac:dyDescent="0.25">
      <c r="A234" s="156" t="s">
        <v>260</v>
      </c>
      <c r="B234" s="156">
        <v>69861</v>
      </c>
      <c r="C234" s="156" t="s">
        <v>261</v>
      </c>
      <c r="D234" s="157">
        <v>89</v>
      </c>
      <c r="E234" s="18">
        <f>VLOOKUP(B234,Jamaica!B:B,1,FALSE)</f>
        <v>69861</v>
      </c>
      <c r="F234" s="18" t="e">
        <f>VLOOKUP(B234,'St. Lucia'!B:B,1,FALSE)</f>
        <v>#N/A</v>
      </c>
      <c r="G234" s="18" t="e">
        <f>VLOOKUP(B234,Barbados!B:B,1,FALSE)</f>
        <v>#N/A</v>
      </c>
      <c r="H234" s="18" t="e">
        <f>VLOOKUP(B234,Grenada!B:B,1,FALSE)</f>
        <v>#N/A</v>
      </c>
      <c r="I234" s="18" t="e">
        <f>VLOOKUP(B234,Bahamas!B:B,1,FALSE)</f>
        <v>#N/A</v>
      </c>
      <c r="J234" s="18" t="e">
        <f>VLOOKUP(B234,Turks!B:B,1,FALSE)</f>
        <v>#N/A</v>
      </c>
      <c r="K234" s="18" t="e">
        <f>VLOOKUP(B234,Antigua!B:B,1,FALSE)</f>
        <v>#N/A</v>
      </c>
      <c r="L234" s="18" t="e">
        <f>VLOOKUP(B234,'Latin America'!B:B,1,FALSE)</f>
        <v>#N/A</v>
      </c>
    </row>
    <row r="235" spans="1:12" x14ac:dyDescent="0.25">
      <c r="A235" s="156" t="s">
        <v>1225</v>
      </c>
      <c r="B235" s="156">
        <v>69833</v>
      </c>
      <c r="C235" s="156" t="s">
        <v>1226</v>
      </c>
      <c r="D235" s="157">
        <v>133.93</v>
      </c>
      <c r="E235" s="18" t="e">
        <f>VLOOKUP(B235,Jamaica!B:B,1,FALSE)</f>
        <v>#N/A</v>
      </c>
      <c r="F235" s="18" t="e">
        <f>VLOOKUP(B235,'St. Lucia'!B:B,1,FALSE)</f>
        <v>#N/A</v>
      </c>
      <c r="G235" s="18" t="e">
        <f>VLOOKUP(B235,Barbados!B:B,1,FALSE)</f>
        <v>#N/A</v>
      </c>
      <c r="H235" s="18" t="e">
        <f>VLOOKUP(B235,Grenada!B:B,1,FALSE)</f>
        <v>#N/A</v>
      </c>
      <c r="I235" s="18" t="e">
        <f>VLOOKUP(B235,Bahamas!B:B,1,FALSE)</f>
        <v>#N/A</v>
      </c>
      <c r="J235" s="18">
        <f>VLOOKUP(B235,Turks!B:B,1,FALSE)</f>
        <v>69833</v>
      </c>
      <c r="K235" s="18" t="e">
        <f>VLOOKUP(B235,Antigua!B:B,1,FALSE)</f>
        <v>#N/A</v>
      </c>
      <c r="L235" s="18" t="e">
        <f>VLOOKUP(B235,'Latin America'!B:B,1,FALSE)</f>
        <v>#N/A</v>
      </c>
    </row>
    <row r="236" spans="1:12" x14ac:dyDescent="0.25">
      <c r="A236" s="156" t="s">
        <v>1227</v>
      </c>
      <c r="B236" s="156">
        <v>69924</v>
      </c>
      <c r="C236" s="156" t="s">
        <v>1228</v>
      </c>
      <c r="D236" s="157">
        <v>84.82</v>
      </c>
      <c r="E236" s="18" t="e">
        <f>VLOOKUP(B236,Jamaica!B:B,1,FALSE)</f>
        <v>#N/A</v>
      </c>
      <c r="F236" s="18" t="e">
        <f>VLOOKUP(B236,'St. Lucia'!B:B,1,FALSE)</f>
        <v>#N/A</v>
      </c>
      <c r="G236" s="18" t="e">
        <f>VLOOKUP(B236,Barbados!B:B,1,FALSE)</f>
        <v>#N/A</v>
      </c>
      <c r="H236" s="18" t="e">
        <f>VLOOKUP(B236,Grenada!B:B,1,FALSE)</f>
        <v>#N/A</v>
      </c>
      <c r="I236" s="18" t="e">
        <f>VLOOKUP(B236,Bahamas!B:B,1,FALSE)</f>
        <v>#N/A</v>
      </c>
      <c r="J236" s="18">
        <f>VLOOKUP(B236,Turks!B:B,1,FALSE)</f>
        <v>69924</v>
      </c>
      <c r="K236" s="18" t="e">
        <f>VLOOKUP(B236,Antigua!B:B,1,FALSE)</f>
        <v>#N/A</v>
      </c>
      <c r="L236" s="18" t="e">
        <f>VLOOKUP(B236,'Latin America'!B:B,1,FALSE)</f>
        <v>#N/A</v>
      </c>
    </row>
    <row r="237" spans="1:12" x14ac:dyDescent="0.25">
      <c r="A237" s="156" t="s">
        <v>1223</v>
      </c>
      <c r="B237" s="156">
        <v>69829</v>
      </c>
      <c r="C237" s="156" t="s">
        <v>1224</v>
      </c>
      <c r="D237" s="157">
        <v>281.25</v>
      </c>
      <c r="E237" s="18" t="e">
        <f>VLOOKUP(B237,Jamaica!B:B,1,FALSE)</f>
        <v>#N/A</v>
      </c>
      <c r="F237" s="18" t="e">
        <f>VLOOKUP(B237,'St. Lucia'!B:B,1,FALSE)</f>
        <v>#N/A</v>
      </c>
      <c r="G237" s="18" t="e">
        <f>VLOOKUP(B237,Barbados!B:B,1,FALSE)</f>
        <v>#N/A</v>
      </c>
      <c r="H237" s="18" t="e">
        <f>VLOOKUP(B237,Grenada!B:B,1,FALSE)</f>
        <v>#N/A</v>
      </c>
      <c r="I237" s="18" t="e">
        <f>VLOOKUP(B237,Bahamas!B:B,1,FALSE)</f>
        <v>#N/A</v>
      </c>
      <c r="J237" s="18">
        <f>VLOOKUP(B237,Turks!B:B,1,FALSE)</f>
        <v>69829</v>
      </c>
      <c r="K237" s="18" t="e">
        <f>VLOOKUP(B237,Antigua!B:B,1,FALSE)</f>
        <v>#N/A</v>
      </c>
      <c r="L237" s="18" t="e">
        <f>VLOOKUP(B237,'Latin America'!B:B,1,FALSE)</f>
        <v>#N/A</v>
      </c>
    </row>
    <row r="238" spans="1:12" x14ac:dyDescent="0.25">
      <c r="A238" s="156" t="s">
        <v>1229</v>
      </c>
      <c r="B238" s="156">
        <v>70004</v>
      </c>
      <c r="C238" s="156" t="s">
        <v>1230</v>
      </c>
      <c r="D238" s="157">
        <v>321.43</v>
      </c>
      <c r="E238" s="18" t="e">
        <f>VLOOKUP(B238,Jamaica!B:B,1,FALSE)</f>
        <v>#N/A</v>
      </c>
      <c r="F238" s="18" t="e">
        <f>VLOOKUP(B238,'St. Lucia'!B:B,1,FALSE)</f>
        <v>#N/A</v>
      </c>
      <c r="G238" s="18" t="e">
        <f>VLOOKUP(B238,Barbados!B:B,1,FALSE)</f>
        <v>#N/A</v>
      </c>
      <c r="H238" s="18" t="e">
        <f>VLOOKUP(B238,Grenada!B:B,1,FALSE)</f>
        <v>#N/A</v>
      </c>
      <c r="I238" s="18" t="e">
        <f>VLOOKUP(B238,Bahamas!B:B,1,FALSE)</f>
        <v>#N/A</v>
      </c>
      <c r="J238" s="18">
        <f>VLOOKUP(B238,Turks!B:B,1,FALSE)</f>
        <v>70004</v>
      </c>
      <c r="K238" s="18" t="e">
        <f>VLOOKUP(B238,Antigua!B:B,1,FALSE)</f>
        <v>#N/A</v>
      </c>
      <c r="L238" s="18" t="e">
        <f>VLOOKUP(B238,'Latin America'!B:B,1,FALSE)</f>
        <v>#N/A</v>
      </c>
    </row>
    <row r="239" spans="1:12" x14ac:dyDescent="0.25">
      <c r="A239" s="156" t="s">
        <v>893</v>
      </c>
      <c r="B239" s="156">
        <v>69914</v>
      </c>
      <c r="C239" s="156" t="s">
        <v>894</v>
      </c>
      <c r="D239" s="157">
        <v>154.66999999999999</v>
      </c>
      <c r="E239" s="18" t="e">
        <f>VLOOKUP(B239,Jamaica!B:B,1,FALSE)</f>
        <v>#N/A</v>
      </c>
      <c r="F239" s="18" t="e">
        <f>VLOOKUP(B239,'St. Lucia'!B:B,1,FALSE)</f>
        <v>#N/A</v>
      </c>
      <c r="G239" s="18">
        <f>VLOOKUP(B239,Barbados!B:B,1,FALSE)</f>
        <v>69914</v>
      </c>
      <c r="H239" s="18" t="e">
        <f>VLOOKUP(B239,Grenada!B:B,1,FALSE)</f>
        <v>#N/A</v>
      </c>
      <c r="I239" s="18" t="e">
        <f>VLOOKUP(B239,Bahamas!B:B,1,FALSE)</f>
        <v>#N/A</v>
      </c>
      <c r="J239" s="18" t="e">
        <f>VLOOKUP(B239,Turks!B:B,1,FALSE)</f>
        <v>#N/A</v>
      </c>
      <c r="K239" s="18" t="e">
        <f>VLOOKUP(B239,Antigua!B:B,1,FALSE)</f>
        <v>#N/A</v>
      </c>
      <c r="L239" s="18" t="e">
        <f>VLOOKUP(B239,'Latin America'!B:B,1,FALSE)</f>
        <v>#N/A</v>
      </c>
    </row>
    <row r="240" spans="1:12" x14ac:dyDescent="0.25">
      <c r="A240" s="156" t="s">
        <v>808</v>
      </c>
      <c r="B240" s="156">
        <v>69959</v>
      </c>
      <c r="C240" s="156" t="s">
        <v>809</v>
      </c>
      <c r="D240" s="157">
        <v>69.33</v>
      </c>
      <c r="E240" s="18" t="e">
        <f>VLOOKUP(B240,Jamaica!B:B,1,FALSE)</f>
        <v>#N/A</v>
      </c>
      <c r="F240" s="18" t="e">
        <f>VLOOKUP(B240,'St. Lucia'!B:B,1,FALSE)</f>
        <v>#N/A</v>
      </c>
      <c r="G240" s="18">
        <f>VLOOKUP(B240,Barbados!B:B,1,FALSE)</f>
        <v>69959</v>
      </c>
      <c r="H240" s="18" t="e">
        <f>VLOOKUP(B240,Grenada!B:B,1,FALSE)</f>
        <v>#N/A</v>
      </c>
      <c r="I240" s="18" t="e">
        <f>VLOOKUP(B240,Bahamas!B:B,1,FALSE)</f>
        <v>#N/A</v>
      </c>
      <c r="J240" s="18" t="e">
        <f>VLOOKUP(B240,Turks!B:B,1,FALSE)</f>
        <v>#N/A</v>
      </c>
      <c r="K240" s="18" t="e">
        <f>VLOOKUP(B240,Antigua!B:B,1,FALSE)</f>
        <v>#N/A</v>
      </c>
      <c r="L240" s="18" t="e">
        <f>VLOOKUP(B240,'Latin America'!B:B,1,FALSE)</f>
        <v>#N/A</v>
      </c>
    </row>
    <row r="241" spans="1:12" x14ac:dyDescent="0.25">
      <c r="A241" s="156" t="s">
        <v>885</v>
      </c>
      <c r="B241" s="156">
        <v>70033</v>
      </c>
      <c r="C241" s="156" t="s">
        <v>886</v>
      </c>
      <c r="D241" s="157">
        <v>79.11</v>
      </c>
      <c r="E241" s="18" t="e">
        <f>VLOOKUP(B241,Jamaica!B:B,1,FALSE)</f>
        <v>#N/A</v>
      </c>
      <c r="F241" s="18" t="e">
        <f>VLOOKUP(B241,'St. Lucia'!B:B,1,FALSE)</f>
        <v>#N/A</v>
      </c>
      <c r="G241" s="18">
        <f>VLOOKUP(B241,Barbados!B:B,1,FALSE)</f>
        <v>70033</v>
      </c>
      <c r="H241" s="18" t="e">
        <f>VLOOKUP(B241,Grenada!B:B,1,FALSE)</f>
        <v>#N/A</v>
      </c>
      <c r="I241" s="18" t="e">
        <f>VLOOKUP(B241,Bahamas!B:B,1,FALSE)</f>
        <v>#N/A</v>
      </c>
      <c r="J241" s="18" t="e">
        <f>VLOOKUP(B241,Turks!B:B,1,FALSE)</f>
        <v>#N/A</v>
      </c>
      <c r="K241" s="18" t="e">
        <f>VLOOKUP(B241,Antigua!B:B,1,FALSE)</f>
        <v>#N/A</v>
      </c>
      <c r="L241" s="18" t="e">
        <f>VLOOKUP(B241,'Latin America'!B:B,1,FALSE)</f>
        <v>#N/A</v>
      </c>
    </row>
    <row r="242" spans="1:12" x14ac:dyDescent="0.25">
      <c r="A242" s="158" t="s">
        <v>257</v>
      </c>
      <c r="B242" s="156">
        <v>70035</v>
      </c>
      <c r="C242" s="156" t="s">
        <v>258</v>
      </c>
      <c r="D242" s="157">
        <v>89</v>
      </c>
      <c r="E242" s="18">
        <f>VLOOKUP(B242,Jamaica!B:B,1,FALSE)</f>
        <v>70035</v>
      </c>
      <c r="F242" s="18" t="e">
        <f>VLOOKUP(B242,'St. Lucia'!B:B,1,FALSE)</f>
        <v>#N/A</v>
      </c>
      <c r="G242" s="18" t="e">
        <f>VLOOKUP(B242,Barbados!B:B,1,FALSE)</f>
        <v>#N/A</v>
      </c>
      <c r="H242" s="18" t="e">
        <f>VLOOKUP(B242,Grenada!B:B,1,FALSE)</f>
        <v>#N/A</v>
      </c>
      <c r="I242" s="18" t="e">
        <f>VLOOKUP(B242,Bahamas!B:B,1,FALSE)</f>
        <v>#N/A</v>
      </c>
      <c r="J242" s="18" t="e">
        <f>VLOOKUP(B242,Turks!B:B,1,FALSE)</f>
        <v>#N/A</v>
      </c>
      <c r="K242" s="18" t="e">
        <f>VLOOKUP(B242,Antigua!B:B,1,FALSE)</f>
        <v>#N/A</v>
      </c>
      <c r="L242" s="18" t="e">
        <f>VLOOKUP(B242,'Latin America'!B:B,1,FALSE)</f>
        <v>#N/A</v>
      </c>
    </row>
    <row r="243" spans="1:12" x14ac:dyDescent="0.25">
      <c r="A243" s="156" t="s">
        <v>754</v>
      </c>
      <c r="B243" s="156">
        <v>69873</v>
      </c>
      <c r="C243" s="156" t="s">
        <v>755</v>
      </c>
      <c r="D243" s="157">
        <v>180</v>
      </c>
      <c r="E243" s="18" t="e">
        <f>VLOOKUP(B243,Jamaica!B:B,1,FALSE)</f>
        <v>#N/A</v>
      </c>
      <c r="F243" s="18">
        <f>VLOOKUP(B243,'St. Lucia'!B:B,1,FALSE)</f>
        <v>69873</v>
      </c>
      <c r="G243" s="18" t="e">
        <f>VLOOKUP(B243,Barbados!B:B,1,FALSE)</f>
        <v>#N/A</v>
      </c>
      <c r="H243" s="18" t="e">
        <f>VLOOKUP(B243,Grenada!B:B,1,FALSE)</f>
        <v>#N/A</v>
      </c>
      <c r="I243" s="18" t="e">
        <f>VLOOKUP(B243,Bahamas!B:B,1,FALSE)</f>
        <v>#N/A</v>
      </c>
      <c r="J243" s="18" t="e">
        <f>VLOOKUP(B243,Turks!B:B,1,FALSE)</f>
        <v>#N/A</v>
      </c>
      <c r="K243" s="18" t="e">
        <f>VLOOKUP(B243,Antigua!B:B,1,FALSE)</f>
        <v>#N/A</v>
      </c>
      <c r="L243" s="18" t="e">
        <f>VLOOKUP(B243,'Latin America'!B:B,1,FALSE)</f>
        <v>#N/A</v>
      </c>
    </row>
    <row r="244" spans="1:12" x14ac:dyDescent="0.25">
      <c r="A244" s="156" t="s">
        <v>724</v>
      </c>
      <c r="B244" s="156">
        <v>69877</v>
      </c>
      <c r="C244" s="156" t="s">
        <v>725</v>
      </c>
      <c r="D244" s="157">
        <v>72.73</v>
      </c>
      <c r="E244" s="18" t="e">
        <f>VLOOKUP(B244,Jamaica!B:B,1,FALSE)</f>
        <v>#N/A</v>
      </c>
      <c r="F244" s="18">
        <f>VLOOKUP(B244,'St. Lucia'!B:B,1,FALSE)</f>
        <v>69877</v>
      </c>
      <c r="G244" s="18" t="e">
        <f>VLOOKUP(B244,Barbados!B:B,1,FALSE)</f>
        <v>#N/A</v>
      </c>
      <c r="H244" s="18" t="e">
        <f>VLOOKUP(B244,Grenada!B:B,1,FALSE)</f>
        <v>#N/A</v>
      </c>
      <c r="I244" s="18" t="e">
        <f>VLOOKUP(B244,Bahamas!B:B,1,FALSE)</f>
        <v>#N/A</v>
      </c>
      <c r="J244" s="18" t="e">
        <f>VLOOKUP(B244,Turks!B:B,1,FALSE)</f>
        <v>#N/A</v>
      </c>
      <c r="K244" s="18" t="e">
        <f>VLOOKUP(B244,Antigua!B:B,1,FALSE)</f>
        <v>#N/A</v>
      </c>
      <c r="L244" s="18" t="e">
        <f>VLOOKUP(B244,'Latin America'!B:B,1,FALSE)</f>
        <v>#N/A</v>
      </c>
    </row>
    <row r="245" spans="1:12" x14ac:dyDescent="0.25">
      <c r="A245" s="156" t="s">
        <v>630</v>
      </c>
      <c r="B245" s="156">
        <v>69886</v>
      </c>
      <c r="C245" s="156" t="s">
        <v>631</v>
      </c>
      <c r="D245" s="157">
        <v>63.64</v>
      </c>
      <c r="E245" s="18" t="e">
        <f>VLOOKUP(B245,Jamaica!B:B,1,FALSE)</f>
        <v>#N/A</v>
      </c>
      <c r="F245" s="18">
        <f>VLOOKUP(B245,'St. Lucia'!B:B,1,FALSE)</f>
        <v>69886</v>
      </c>
      <c r="G245" s="18" t="e">
        <f>VLOOKUP(B245,Barbados!B:B,1,FALSE)</f>
        <v>#N/A</v>
      </c>
      <c r="H245" s="18" t="e">
        <f>VLOOKUP(B245,Grenada!B:B,1,FALSE)</f>
        <v>#N/A</v>
      </c>
      <c r="I245" s="18" t="e">
        <f>VLOOKUP(B245,Bahamas!B:B,1,FALSE)</f>
        <v>#N/A</v>
      </c>
      <c r="J245" s="18" t="e">
        <f>VLOOKUP(B245,Turks!B:B,1,FALSE)</f>
        <v>#N/A</v>
      </c>
      <c r="K245" s="18" t="e">
        <f>VLOOKUP(B245,Antigua!B:B,1,FALSE)</f>
        <v>#N/A</v>
      </c>
      <c r="L245" s="18" t="e">
        <f>VLOOKUP(B245,'Latin America'!B:B,1,FALSE)</f>
        <v>#N/A</v>
      </c>
    </row>
    <row r="246" spans="1:12" x14ac:dyDescent="0.25">
      <c r="A246" s="156" t="s">
        <v>1084</v>
      </c>
      <c r="B246" s="156">
        <v>70066</v>
      </c>
      <c r="C246" s="156" t="s">
        <v>1085</v>
      </c>
      <c r="D246" s="157">
        <v>78.930000000000007</v>
      </c>
      <c r="E246" s="18" t="e">
        <f>VLOOKUP(B246,Jamaica!B:B,1,FALSE)</f>
        <v>#N/A</v>
      </c>
      <c r="F246" s="18" t="e">
        <f>VLOOKUP(B246,'St. Lucia'!B:B,1,FALSE)</f>
        <v>#N/A</v>
      </c>
      <c r="G246" s="18" t="e">
        <f>VLOOKUP(B246,Barbados!B:B,1,FALSE)</f>
        <v>#N/A</v>
      </c>
      <c r="H246" s="18" t="e">
        <f>VLOOKUP(B246,Grenada!B:B,1,FALSE)</f>
        <v>#N/A</v>
      </c>
      <c r="I246" s="18">
        <f>VLOOKUP(B246,Bahamas!B:B,1,FALSE)</f>
        <v>70066</v>
      </c>
      <c r="J246" s="18" t="e">
        <f>VLOOKUP(B246,Turks!B:B,1,FALSE)</f>
        <v>#N/A</v>
      </c>
      <c r="K246" s="18" t="e">
        <f>VLOOKUP(B246,Antigua!B:B,1,FALSE)</f>
        <v>#N/A</v>
      </c>
      <c r="L246" s="18" t="e">
        <f>VLOOKUP(B246,'Latin America'!B:B,1,FALSE)</f>
        <v>#N/A</v>
      </c>
    </row>
    <row r="247" spans="1:12" x14ac:dyDescent="0.25">
      <c r="A247" s="156" t="s">
        <v>1106</v>
      </c>
      <c r="B247" s="156">
        <v>70169</v>
      </c>
      <c r="C247" s="156" t="s">
        <v>1107</v>
      </c>
      <c r="D247" s="157">
        <v>194.8</v>
      </c>
      <c r="E247" s="18" t="e">
        <f>VLOOKUP(B247,Jamaica!B:B,1,FALSE)</f>
        <v>#N/A</v>
      </c>
      <c r="F247" s="18" t="e">
        <f>VLOOKUP(B247,'St. Lucia'!B:B,1,FALSE)</f>
        <v>#N/A</v>
      </c>
      <c r="G247" s="18" t="e">
        <f>VLOOKUP(B247,Barbados!B:B,1,FALSE)</f>
        <v>#N/A</v>
      </c>
      <c r="H247" s="18" t="e">
        <f>VLOOKUP(B247,Grenada!B:B,1,FALSE)</f>
        <v>#N/A</v>
      </c>
      <c r="I247" s="18">
        <f>VLOOKUP(B247,Bahamas!B:B,1,FALSE)</f>
        <v>70169</v>
      </c>
      <c r="J247" s="18" t="e">
        <f>VLOOKUP(B247,Turks!B:B,1,FALSE)</f>
        <v>#N/A</v>
      </c>
      <c r="K247" s="18" t="e">
        <f>VLOOKUP(B247,Antigua!B:B,1,FALSE)</f>
        <v>#N/A</v>
      </c>
      <c r="L247" s="18" t="e">
        <f>VLOOKUP(B247,'Latin America'!B:B,1,FALSE)</f>
        <v>#N/A</v>
      </c>
    </row>
    <row r="248" spans="1:12" x14ac:dyDescent="0.25">
      <c r="A248" s="156" t="s">
        <v>1102</v>
      </c>
      <c r="B248" s="156">
        <v>70144</v>
      </c>
      <c r="C248" s="156" t="s">
        <v>1103</v>
      </c>
      <c r="D248" s="157">
        <v>54.82</v>
      </c>
      <c r="E248" s="18" t="e">
        <f>VLOOKUP(B248,Jamaica!B:B,1,FALSE)</f>
        <v>#N/A</v>
      </c>
      <c r="F248" s="18" t="e">
        <f>VLOOKUP(B248,'St. Lucia'!B:B,1,FALSE)</f>
        <v>#N/A</v>
      </c>
      <c r="G248" s="18" t="e">
        <f>VLOOKUP(B248,Barbados!B:B,1,FALSE)</f>
        <v>#N/A</v>
      </c>
      <c r="H248" s="18" t="e">
        <f>VLOOKUP(B248,Grenada!B:B,1,FALSE)</f>
        <v>#N/A</v>
      </c>
      <c r="I248" s="18">
        <f>VLOOKUP(B248,Bahamas!B:B,1,FALSE)</f>
        <v>70144</v>
      </c>
      <c r="J248" s="18" t="e">
        <f>VLOOKUP(B248,Turks!B:B,1,FALSE)</f>
        <v>#N/A</v>
      </c>
      <c r="K248" s="18" t="e">
        <f>VLOOKUP(B248,Antigua!B:B,1,FALSE)</f>
        <v>#N/A</v>
      </c>
      <c r="L248" s="18" t="e">
        <f>VLOOKUP(B248,'Latin America'!B:B,1,FALSE)</f>
        <v>#N/A</v>
      </c>
    </row>
    <row r="249" spans="1:12" x14ac:dyDescent="0.25">
      <c r="A249" s="156" t="s">
        <v>1094</v>
      </c>
      <c r="B249" s="156">
        <v>70112</v>
      </c>
      <c r="C249" s="156" t="s">
        <v>1095</v>
      </c>
      <c r="D249" s="157">
        <v>124.87</v>
      </c>
      <c r="E249" s="18" t="e">
        <f>VLOOKUP(B249,Jamaica!B:B,1,FALSE)</f>
        <v>#N/A</v>
      </c>
      <c r="F249" s="18" t="e">
        <f>VLOOKUP(B249,'St. Lucia'!B:B,1,FALSE)</f>
        <v>#N/A</v>
      </c>
      <c r="G249" s="18" t="e">
        <f>VLOOKUP(B249,Barbados!B:B,1,FALSE)</f>
        <v>#N/A</v>
      </c>
      <c r="H249" s="18" t="e">
        <f>VLOOKUP(B249,Grenada!B:B,1,FALSE)</f>
        <v>#N/A</v>
      </c>
      <c r="I249" s="18">
        <f>VLOOKUP(B249,Bahamas!B:B,1,FALSE)</f>
        <v>70112</v>
      </c>
      <c r="J249" s="18" t="e">
        <f>VLOOKUP(B249,Turks!B:B,1,FALSE)</f>
        <v>#N/A</v>
      </c>
      <c r="K249" s="18" t="e">
        <f>VLOOKUP(B249,Antigua!B:B,1,FALSE)</f>
        <v>#N/A</v>
      </c>
      <c r="L249" s="18" t="e">
        <f>VLOOKUP(B249,'Latin America'!B:B,1,FALSE)</f>
        <v>#N/A</v>
      </c>
    </row>
    <row r="250" spans="1:12" x14ac:dyDescent="0.25">
      <c r="A250" s="156" t="s">
        <v>1096</v>
      </c>
      <c r="B250" s="156">
        <v>70122</v>
      </c>
      <c r="C250" s="156" t="s">
        <v>1097</v>
      </c>
      <c r="D250" s="157">
        <v>118.92</v>
      </c>
      <c r="E250" s="18" t="e">
        <f>VLOOKUP(B250,Jamaica!B:B,1,FALSE)</f>
        <v>#N/A</v>
      </c>
      <c r="F250" s="18" t="e">
        <f>VLOOKUP(B250,'St. Lucia'!B:B,1,FALSE)</f>
        <v>#N/A</v>
      </c>
      <c r="G250" s="18" t="e">
        <f>VLOOKUP(B250,Barbados!B:B,1,FALSE)</f>
        <v>#N/A</v>
      </c>
      <c r="H250" s="18" t="e">
        <f>VLOOKUP(B250,Grenada!B:B,1,FALSE)</f>
        <v>#N/A</v>
      </c>
      <c r="I250" s="18">
        <f>VLOOKUP(B250,Bahamas!B:B,1,FALSE)</f>
        <v>70122</v>
      </c>
      <c r="J250" s="18" t="e">
        <f>VLOOKUP(B250,Turks!B:B,1,FALSE)</f>
        <v>#N/A</v>
      </c>
      <c r="K250" s="18" t="e">
        <f>VLOOKUP(B250,Antigua!B:B,1,FALSE)</f>
        <v>#N/A</v>
      </c>
      <c r="L250" s="18" t="e">
        <f>VLOOKUP(B250,'Latin America'!B:B,1,FALSE)</f>
        <v>#N/A</v>
      </c>
    </row>
    <row r="251" spans="1:12" x14ac:dyDescent="0.25">
      <c r="A251" s="156" t="s">
        <v>1090</v>
      </c>
      <c r="B251" s="156">
        <v>70090</v>
      </c>
      <c r="C251" s="156" t="s">
        <v>1091</v>
      </c>
      <c r="D251" s="157">
        <v>78.47</v>
      </c>
      <c r="E251" s="18" t="e">
        <f>VLOOKUP(B251,Jamaica!B:B,1,FALSE)</f>
        <v>#N/A</v>
      </c>
      <c r="F251" s="18" t="e">
        <f>VLOOKUP(B251,'St. Lucia'!B:B,1,FALSE)</f>
        <v>#N/A</v>
      </c>
      <c r="G251" s="18" t="e">
        <f>VLOOKUP(B251,Barbados!B:B,1,FALSE)</f>
        <v>#N/A</v>
      </c>
      <c r="H251" s="18" t="e">
        <f>VLOOKUP(B251,Grenada!B:B,1,FALSE)</f>
        <v>#N/A</v>
      </c>
      <c r="I251" s="18">
        <f>VLOOKUP(B251,Bahamas!B:B,1,FALSE)</f>
        <v>70090</v>
      </c>
      <c r="J251" s="18" t="e">
        <f>VLOOKUP(B251,Turks!B:B,1,FALSE)</f>
        <v>#N/A</v>
      </c>
      <c r="K251" s="18" t="e">
        <f>VLOOKUP(B251,Antigua!B:B,1,FALSE)</f>
        <v>#N/A</v>
      </c>
      <c r="L251" s="18" t="e">
        <f>VLOOKUP(B251,'Latin America'!B:B,1,FALSE)</f>
        <v>#N/A</v>
      </c>
    </row>
    <row r="252" spans="1:12" x14ac:dyDescent="0.25">
      <c r="A252" s="156" t="s">
        <v>118</v>
      </c>
      <c r="B252" s="156">
        <v>70085</v>
      </c>
      <c r="C252" s="156" t="s">
        <v>119</v>
      </c>
      <c r="D252" s="157">
        <v>149.09</v>
      </c>
      <c r="E252" s="18">
        <f>VLOOKUP(B252,Jamaica!B:B,1,FALSE)</f>
        <v>70085</v>
      </c>
      <c r="F252" s="18" t="e">
        <f>VLOOKUP(B252,'St. Lucia'!B:B,1,FALSE)</f>
        <v>#N/A</v>
      </c>
      <c r="G252" s="18" t="e">
        <f>VLOOKUP(B252,Barbados!B:B,1,FALSE)</f>
        <v>#N/A</v>
      </c>
      <c r="H252" s="18" t="e">
        <f>VLOOKUP(B252,Grenada!B:B,1,FALSE)</f>
        <v>#N/A</v>
      </c>
      <c r="I252" s="18" t="e">
        <f>VLOOKUP(B252,Bahamas!B:B,1,FALSE)</f>
        <v>#N/A</v>
      </c>
      <c r="J252" s="18" t="e">
        <f>VLOOKUP(B252,Turks!B:B,1,FALSE)</f>
        <v>#N/A</v>
      </c>
      <c r="K252" s="18" t="e">
        <f>VLOOKUP(B252,Antigua!B:B,1,FALSE)</f>
        <v>#N/A</v>
      </c>
      <c r="L252" s="18" t="e">
        <f>VLOOKUP(B252,'Latin America'!B:B,1,FALSE)</f>
        <v>#N/A</v>
      </c>
    </row>
    <row r="253" spans="1:12" x14ac:dyDescent="0.25">
      <c r="A253" s="156" t="s">
        <v>163</v>
      </c>
      <c r="B253" s="156">
        <v>70182</v>
      </c>
      <c r="C253" s="156" t="s">
        <v>164</v>
      </c>
      <c r="D253" s="157">
        <v>110.45</v>
      </c>
      <c r="E253" s="18">
        <f>VLOOKUP(B253,Jamaica!B:B,1,FALSE)</f>
        <v>70182</v>
      </c>
      <c r="F253" s="18" t="e">
        <f>VLOOKUP(B253,'St. Lucia'!B:B,1,FALSE)</f>
        <v>#N/A</v>
      </c>
      <c r="G253" s="18" t="e">
        <f>VLOOKUP(B253,Barbados!B:B,1,FALSE)</f>
        <v>#N/A</v>
      </c>
      <c r="H253" s="18" t="e">
        <f>VLOOKUP(B253,Grenada!B:B,1,FALSE)</f>
        <v>#N/A</v>
      </c>
      <c r="I253" s="18" t="e">
        <f>VLOOKUP(B253,Bahamas!B:B,1,FALSE)</f>
        <v>#N/A</v>
      </c>
      <c r="J253" s="18" t="e">
        <f>VLOOKUP(B253,Turks!B:B,1,FALSE)</f>
        <v>#N/A</v>
      </c>
      <c r="K253" s="18" t="e">
        <f>VLOOKUP(B253,Antigua!B:B,1,FALSE)</f>
        <v>#N/A</v>
      </c>
      <c r="L253" s="18" t="e">
        <f>VLOOKUP(B253,'Latin America'!B:B,1,FALSE)</f>
        <v>#N/A</v>
      </c>
    </row>
    <row r="254" spans="1:12" x14ac:dyDescent="0.25">
      <c r="A254" s="156" t="s">
        <v>167</v>
      </c>
      <c r="B254" s="156">
        <v>70120</v>
      </c>
      <c r="C254" s="156" t="s">
        <v>168</v>
      </c>
      <c r="D254" s="157">
        <v>48.18</v>
      </c>
      <c r="E254" s="18">
        <f>VLOOKUP(B254,Jamaica!B:B,1,FALSE)</f>
        <v>70120</v>
      </c>
      <c r="F254" s="18" t="e">
        <f>VLOOKUP(B254,'St. Lucia'!B:B,1,FALSE)</f>
        <v>#N/A</v>
      </c>
      <c r="G254" s="18" t="e">
        <f>VLOOKUP(B254,Barbados!B:B,1,FALSE)</f>
        <v>#N/A</v>
      </c>
      <c r="H254" s="18" t="e">
        <f>VLOOKUP(B254,Grenada!B:B,1,FALSE)</f>
        <v>#N/A</v>
      </c>
      <c r="I254" s="18" t="e">
        <f>VLOOKUP(B254,Bahamas!B:B,1,FALSE)</f>
        <v>#N/A</v>
      </c>
      <c r="J254" s="18" t="e">
        <f>VLOOKUP(B254,Turks!B:B,1,FALSE)</f>
        <v>#N/A</v>
      </c>
      <c r="K254" s="18" t="e">
        <f>VLOOKUP(B254,Antigua!B:B,1,FALSE)</f>
        <v>#N/A</v>
      </c>
      <c r="L254" s="18" t="e">
        <f>VLOOKUP(B254,'Latin America'!B:B,1,FALSE)</f>
        <v>#N/A</v>
      </c>
    </row>
    <row r="255" spans="1:12" x14ac:dyDescent="0.25">
      <c r="A255" s="156" t="s">
        <v>161</v>
      </c>
      <c r="B255" s="156">
        <v>70132</v>
      </c>
      <c r="C255" s="156" t="s">
        <v>162</v>
      </c>
      <c r="D255" s="157">
        <v>145.44999999999999</v>
      </c>
      <c r="E255" s="18">
        <f>VLOOKUP(B255,Jamaica!B:B,1,FALSE)</f>
        <v>70132</v>
      </c>
      <c r="F255" s="18" t="e">
        <f>VLOOKUP(B255,'St. Lucia'!B:B,1,FALSE)</f>
        <v>#N/A</v>
      </c>
      <c r="G255" s="18" t="e">
        <f>VLOOKUP(B255,Barbados!B:B,1,FALSE)</f>
        <v>#N/A</v>
      </c>
      <c r="H255" s="18" t="e">
        <f>VLOOKUP(B255,Grenada!B:B,1,FALSE)</f>
        <v>#N/A</v>
      </c>
      <c r="I255" s="18" t="e">
        <f>VLOOKUP(B255,Bahamas!B:B,1,FALSE)</f>
        <v>#N/A</v>
      </c>
      <c r="J255" s="18" t="e">
        <f>VLOOKUP(B255,Turks!B:B,1,FALSE)</f>
        <v>#N/A</v>
      </c>
      <c r="K255" s="18" t="e">
        <f>VLOOKUP(B255,Antigua!B:B,1,FALSE)</f>
        <v>#N/A</v>
      </c>
      <c r="L255" s="18" t="e">
        <f>VLOOKUP(B255,'Latin America'!B:B,1,FALSE)</f>
        <v>#N/A</v>
      </c>
    </row>
    <row r="256" spans="1:12" x14ac:dyDescent="0.25">
      <c r="A256" s="156" t="s">
        <v>158</v>
      </c>
      <c r="B256" s="156">
        <v>70180</v>
      </c>
      <c r="C256" s="156" t="s">
        <v>159</v>
      </c>
      <c r="D256" s="157">
        <v>190</v>
      </c>
      <c r="E256" s="18">
        <f>VLOOKUP(B256,Jamaica!B:B,1,FALSE)</f>
        <v>70180</v>
      </c>
      <c r="F256" s="18" t="e">
        <f>VLOOKUP(B256,'St. Lucia'!B:B,1,FALSE)</f>
        <v>#N/A</v>
      </c>
      <c r="G256" s="18" t="e">
        <f>VLOOKUP(B256,Barbados!B:B,1,FALSE)</f>
        <v>#N/A</v>
      </c>
      <c r="H256" s="18" t="e">
        <f>VLOOKUP(B256,Grenada!B:B,1,FALSE)</f>
        <v>#N/A</v>
      </c>
      <c r="I256" s="18" t="e">
        <f>VLOOKUP(B256,Bahamas!B:B,1,FALSE)</f>
        <v>#N/A</v>
      </c>
      <c r="J256" s="18" t="e">
        <f>VLOOKUP(B256,Turks!B:B,1,FALSE)</f>
        <v>#N/A</v>
      </c>
      <c r="K256" s="18" t="e">
        <f>VLOOKUP(B256,Antigua!B:B,1,FALSE)</f>
        <v>#N/A</v>
      </c>
      <c r="L256" s="18" t="e">
        <f>VLOOKUP(B256,'Latin America'!B:B,1,FALSE)</f>
        <v>#N/A</v>
      </c>
    </row>
    <row r="257" spans="1:12" x14ac:dyDescent="0.25">
      <c r="A257" s="156" t="s">
        <v>142</v>
      </c>
      <c r="B257" s="156">
        <v>70189</v>
      </c>
      <c r="C257" s="156" t="s">
        <v>143</v>
      </c>
      <c r="D257" s="157">
        <v>129.09</v>
      </c>
      <c r="E257" s="18">
        <f>VLOOKUP(B257,Jamaica!B:B,1,FALSE)</f>
        <v>70189</v>
      </c>
      <c r="F257" s="18" t="e">
        <f>VLOOKUP(B257,'St. Lucia'!B:B,1,FALSE)</f>
        <v>#N/A</v>
      </c>
      <c r="G257" s="18" t="e">
        <f>VLOOKUP(B257,Barbados!B:B,1,FALSE)</f>
        <v>#N/A</v>
      </c>
      <c r="H257" s="18" t="e">
        <f>VLOOKUP(B257,Grenada!B:B,1,FALSE)</f>
        <v>#N/A</v>
      </c>
      <c r="I257" s="18" t="e">
        <f>VLOOKUP(B257,Bahamas!B:B,1,FALSE)</f>
        <v>#N/A</v>
      </c>
      <c r="J257" s="18" t="e">
        <f>VLOOKUP(B257,Turks!B:B,1,FALSE)</f>
        <v>#N/A</v>
      </c>
      <c r="K257" s="18" t="e">
        <f>VLOOKUP(B257,Antigua!B:B,1,FALSE)</f>
        <v>#N/A</v>
      </c>
      <c r="L257" s="18" t="e">
        <f>VLOOKUP(B257,'Latin America'!B:B,1,FALSE)</f>
        <v>#N/A</v>
      </c>
    </row>
    <row r="258" spans="1:12" x14ac:dyDescent="0.25">
      <c r="A258" s="156" t="s">
        <v>140</v>
      </c>
      <c r="B258" s="156">
        <v>70127</v>
      </c>
      <c r="C258" s="156" t="s">
        <v>141</v>
      </c>
      <c r="D258" s="157">
        <v>81.819999999999993</v>
      </c>
      <c r="E258" s="18">
        <f>VLOOKUP(B258,Jamaica!B:B,1,FALSE)</f>
        <v>70127</v>
      </c>
      <c r="F258" s="18" t="e">
        <f>VLOOKUP(B258,'St. Lucia'!B:B,1,FALSE)</f>
        <v>#N/A</v>
      </c>
      <c r="G258" s="18" t="e">
        <f>VLOOKUP(B258,Barbados!B:B,1,FALSE)</f>
        <v>#N/A</v>
      </c>
      <c r="H258" s="18" t="e">
        <f>VLOOKUP(B258,Grenada!B:B,1,FALSE)</f>
        <v>#N/A</v>
      </c>
      <c r="I258" s="18" t="e">
        <f>VLOOKUP(B258,Bahamas!B:B,1,FALSE)</f>
        <v>#N/A</v>
      </c>
      <c r="J258" s="18" t="e">
        <f>VLOOKUP(B258,Turks!B:B,1,FALSE)</f>
        <v>#N/A</v>
      </c>
      <c r="K258" s="18" t="e">
        <f>VLOOKUP(B258,Antigua!B:B,1,FALSE)</f>
        <v>#N/A</v>
      </c>
      <c r="L258" s="18" t="e">
        <f>VLOOKUP(B258,'Latin America'!B:B,1,FALSE)</f>
        <v>#N/A</v>
      </c>
    </row>
    <row r="259" spans="1:12" x14ac:dyDescent="0.25">
      <c r="A259" s="156" t="s">
        <v>130</v>
      </c>
      <c r="B259" s="156">
        <v>70106</v>
      </c>
      <c r="C259" s="156" t="s">
        <v>131</v>
      </c>
      <c r="D259" s="157">
        <v>214.55</v>
      </c>
      <c r="E259" s="18">
        <f>VLOOKUP(B259,Jamaica!B:B,1,FALSE)</f>
        <v>70106</v>
      </c>
      <c r="F259" s="18" t="e">
        <f>VLOOKUP(B259,'St. Lucia'!B:B,1,FALSE)</f>
        <v>#N/A</v>
      </c>
      <c r="G259" s="18" t="e">
        <f>VLOOKUP(B259,Barbados!B:B,1,FALSE)</f>
        <v>#N/A</v>
      </c>
      <c r="H259" s="18" t="e">
        <f>VLOOKUP(B259,Grenada!B:B,1,FALSE)</f>
        <v>#N/A</v>
      </c>
      <c r="I259" s="18" t="e">
        <f>VLOOKUP(B259,Bahamas!B:B,1,FALSE)</f>
        <v>#N/A</v>
      </c>
      <c r="J259" s="18" t="e">
        <f>VLOOKUP(B259,Turks!B:B,1,FALSE)</f>
        <v>#N/A</v>
      </c>
      <c r="K259" s="18" t="e">
        <f>VLOOKUP(B259,Antigua!B:B,1,FALSE)</f>
        <v>#N/A</v>
      </c>
      <c r="L259" s="18" t="e">
        <f>VLOOKUP(B259,'Latin America'!B:B,1,FALSE)</f>
        <v>#N/A</v>
      </c>
    </row>
    <row r="260" spans="1:12" x14ac:dyDescent="0.25">
      <c r="A260" s="156" t="s">
        <v>132</v>
      </c>
      <c r="B260" s="156">
        <v>70201</v>
      </c>
      <c r="C260" s="156" t="s">
        <v>133</v>
      </c>
      <c r="D260" s="157">
        <v>157.27000000000001</v>
      </c>
      <c r="E260" s="18">
        <f>VLOOKUP(B260,Jamaica!B:B,1,FALSE)</f>
        <v>70201</v>
      </c>
      <c r="F260" s="18" t="e">
        <f>VLOOKUP(B260,'St. Lucia'!B:B,1,FALSE)</f>
        <v>#N/A</v>
      </c>
      <c r="G260" s="18" t="e">
        <f>VLOOKUP(B260,Barbados!B:B,1,FALSE)</f>
        <v>#N/A</v>
      </c>
      <c r="H260" s="18" t="e">
        <f>VLOOKUP(B260,Grenada!B:B,1,FALSE)</f>
        <v>#N/A</v>
      </c>
      <c r="I260" s="18" t="e">
        <f>VLOOKUP(B260,Bahamas!B:B,1,FALSE)</f>
        <v>#N/A</v>
      </c>
      <c r="J260" s="18" t="e">
        <f>VLOOKUP(B260,Turks!B:B,1,FALSE)</f>
        <v>#N/A</v>
      </c>
      <c r="K260" s="18" t="e">
        <f>VLOOKUP(B260,Antigua!B:B,1,FALSE)</f>
        <v>#N/A</v>
      </c>
      <c r="L260" s="18" t="e">
        <f>VLOOKUP(B260,'Latin America'!B:B,1,FALSE)</f>
        <v>#N/A</v>
      </c>
    </row>
    <row r="261" spans="1:12" x14ac:dyDescent="0.25">
      <c r="A261" s="156" t="s">
        <v>134</v>
      </c>
      <c r="B261" s="156">
        <v>70045</v>
      </c>
      <c r="C261" s="156" t="s">
        <v>135</v>
      </c>
      <c r="D261" s="157">
        <v>145.44999999999999</v>
      </c>
      <c r="E261" s="18">
        <f>VLOOKUP(B261,Jamaica!B:B,1,FALSE)</f>
        <v>70045</v>
      </c>
      <c r="F261" s="18" t="e">
        <f>VLOOKUP(B261,'St. Lucia'!B:B,1,FALSE)</f>
        <v>#N/A</v>
      </c>
      <c r="G261" s="18" t="e">
        <f>VLOOKUP(B261,Barbados!B:B,1,FALSE)</f>
        <v>#N/A</v>
      </c>
      <c r="H261" s="18" t="e">
        <f>VLOOKUP(B261,Grenada!B:B,1,FALSE)</f>
        <v>#N/A</v>
      </c>
      <c r="I261" s="18" t="e">
        <f>VLOOKUP(B261,Bahamas!B:B,1,FALSE)</f>
        <v>#N/A</v>
      </c>
      <c r="J261" s="18" t="e">
        <f>VLOOKUP(B261,Turks!B:B,1,FALSE)</f>
        <v>#N/A</v>
      </c>
      <c r="K261" s="18" t="e">
        <f>VLOOKUP(B261,Antigua!B:B,1,FALSE)</f>
        <v>#N/A</v>
      </c>
      <c r="L261" s="18" t="e">
        <f>VLOOKUP(B261,'Latin America'!B:B,1,FALSE)</f>
        <v>#N/A</v>
      </c>
    </row>
    <row r="262" spans="1:12" x14ac:dyDescent="0.25">
      <c r="A262" s="156" t="s">
        <v>128</v>
      </c>
      <c r="B262" s="156">
        <v>70181</v>
      </c>
      <c r="C262" s="156" t="s">
        <v>129</v>
      </c>
      <c r="D262" s="157">
        <v>259.08999999999997</v>
      </c>
      <c r="E262" s="18">
        <f>VLOOKUP(B262,Jamaica!B:B,1,FALSE)</f>
        <v>70181</v>
      </c>
      <c r="F262" s="18" t="e">
        <f>VLOOKUP(B262,'St. Lucia'!B:B,1,FALSE)</f>
        <v>#N/A</v>
      </c>
      <c r="G262" s="18" t="e">
        <f>VLOOKUP(B262,Barbados!B:B,1,FALSE)</f>
        <v>#N/A</v>
      </c>
      <c r="H262" s="18" t="e">
        <f>VLOOKUP(B262,Grenada!B:B,1,FALSE)</f>
        <v>#N/A</v>
      </c>
      <c r="I262" s="18" t="e">
        <f>VLOOKUP(B262,Bahamas!B:B,1,FALSE)</f>
        <v>#N/A</v>
      </c>
      <c r="J262" s="18" t="e">
        <f>VLOOKUP(B262,Turks!B:B,1,FALSE)</f>
        <v>#N/A</v>
      </c>
      <c r="K262" s="18" t="e">
        <f>VLOOKUP(B262,Antigua!B:B,1,FALSE)</f>
        <v>#N/A</v>
      </c>
      <c r="L262" s="18" t="e">
        <f>VLOOKUP(B262,'Latin America'!B:B,1,FALSE)</f>
        <v>#N/A</v>
      </c>
    </row>
    <row r="263" spans="1:12" x14ac:dyDescent="0.25">
      <c r="A263" s="156" t="s">
        <v>136</v>
      </c>
      <c r="B263" s="156">
        <v>70145</v>
      </c>
      <c r="C263" s="156" t="s">
        <v>137</v>
      </c>
      <c r="D263" s="157">
        <v>211.82</v>
      </c>
      <c r="E263" s="18">
        <f>VLOOKUP(B263,Jamaica!B:B,1,FALSE)</f>
        <v>70145</v>
      </c>
      <c r="F263" s="18" t="e">
        <f>VLOOKUP(B263,'St. Lucia'!B:B,1,FALSE)</f>
        <v>#N/A</v>
      </c>
      <c r="G263" s="18" t="e">
        <f>VLOOKUP(B263,Barbados!B:B,1,FALSE)</f>
        <v>#N/A</v>
      </c>
      <c r="H263" s="18" t="e">
        <f>VLOOKUP(B263,Grenada!B:B,1,FALSE)</f>
        <v>#N/A</v>
      </c>
      <c r="I263" s="18" t="e">
        <f>VLOOKUP(B263,Bahamas!B:B,1,FALSE)</f>
        <v>#N/A</v>
      </c>
      <c r="J263" s="18" t="e">
        <f>VLOOKUP(B263,Turks!B:B,1,FALSE)</f>
        <v>#N/A</v>
      </c>
      <c r="K263" s="18" t="e">
        <f>VLOOKUP(B263,Antigua!B:B,1,FALSE)</f>
        <v>#N/A</v>
      </c>
      <c r="L263" s="18" t="e">
        <f>VLOOKUP(B263,'Latin America'!B:B,1,FALSE)</f>
        <v>#N/A</v>
      </c>
    </row>
    <row r="264" spans="1:12" x14ac:dyDescent="0.25">
      <c r="A264" s="156" t="s">
        <v>515</v>
      </c>
      <c r="B264" s="156">
        <v>70114</v>
      </c>
      <c r="C264" s="156" t="s">
        <v>516</v>
      </c>
      <c r="D264" s="157">
        <v>170.5</v>
      </c>
      <c r="E264" s="18">
        <f>VLOOKUP(B264,Jamaica!B:B,1,FALSE)</f>
        <v>70114</v>
      </c>
      <c r="F264" s="18" t="e">
        <f>VLOOKUP(B264,'St. Lucia'!B:B,1,FALSE)</f>
        <v>#N/A</v>
      </c>
      <c r="G264" s="18" t="e">
        <f>VLOOKUP(B264,Barbados!B:B,1,FALSE)</f>
        <v>#N/A</v>
      </c>
      <c r="H264" s="18" t="e">
        <f>VLOOKUP(B264,Grenada!B:B,1,FALSE)</f>
        <v>#N/A</v>
      </c>
      <c r="I264" s="18" t="e">
        <f>VLOOKUP(B264,Bahamas!B:B,1,FALSE)</f>
        <v>#N/A</v>
      </c>
      <c r="J264" s="18" t="e">
        <f>VLOOKUP(B264,Turks!B:B,1,FALSE)</f>
        <v>#N/A</v>
      </c>
      <c r="K264" s="18" t="e">
        <f>VLOOKUP(B264,Antigua!B:B,1,FALSE)</f>
        <v>#N/A</v>
      </c>
      <c r="L264" s="18" t="e">
        <f>VLOOKUP(B264,'Latin America'!B:B,1,FALSE)</f>
        <v>#N/A</v>
      </c>
    </row>
    <row r="265" spans="1:12" x14ac:dyDescent="0.25">
      <c r="A265" s="156" t="s">
        <v>492</v>
      </c>
      <c r="B265" s="156">
        <v>70164</v>
      </c>
      <c r="C265" s="156" t="s">
        <v>493</v>
      </c>
      <c r="D265" s="157">
        <v>59.09</v>
      </c>
      <c r="E265" s="18">
        <f>VLOOKUP(B265,Jamaica!B:B,1,FALSE)</f>
        <v>70164</v>
      </c>
      <c r="F265" s="18" t="e">
        <f>VLOOKUP(B265,'St. Lucia'!B:B,1,FALSE)</f>
        <v>#N/A</v>
      </c>
      <c r="G265" s="18" t="e">
        <f>VLOOKUP(B265,Barbados!B:B,1,FALSE)</f>
        <v>#N/A</v>
      </c>
      <c r="H265" s="18" t="e">
        <f>VLOOKUP(B265,Grenada!B:B,1,FALSE)</f>
        <v>#N/A</v>
      </c>
      <c r="I265" s="18" t="e">
        <f>VLOOKUP(B265,Bahamas!B:B,1,FALSE)</f>
        <v>#N/A</v>
      </c>
      <c r="J265" s="18" t="e">
        <f>VLOOKUP(B265,Turks!B:B,1,FALSE)</f>
        <v>#N/A</v>
      </c>
      <c r="K265" s="18" t="e">
        <f>VLOOKUP(B265,Antigua!B:B,1,FALSE)</f>
        <v>#N/A</v>
      </c>
      <c r="L265" s="18" t="e">
        <f>VLOOKUP(B265,'Latin America'!B:B,1,FALSE)</f>
        <v>#N/A</v>
      </c>
    </row>
    <row r="266" spans="1:12" x14ac:dyDescent="0.25">
      <c r="A266" s="158" t="s">
        <v>484</v>
      </c>
      <c r="B266" s="156">
        <v>70187</v>
      </c>
      <c r="C266" s="156" t="s">
        <v>485</v>
      </c>
      <c r="D266" s="157">
        <v>20</v>
      </c>
      <c r="E266" s="18">
        <f>VLOOKUP(B266,Jamaica!B:B,1,FALSE)</f>
        <v>70187</v>
      </c>
      <c r="F266" s="18" t="e">
        <f>VLOOKUP(B266,'St. Lucia'!B:B,1,FALSE)</f>
        <v>#N/A</v>
      </c>
      <c r="G266" s="18" t="e">
        <f>VLOOKUP(B266,Barbados!B:B,1,FALSE)</f>
        <v>#N/A</v>
      </c>
      <c r="H266" s="18" t="e">
        <f>VLOOKUP(B266,Grenada!B:B,1,FALSE)</f>
        <v>#N/A</v>
      </c>
      <c r="I266" s="18" t="e">
        <f>VLOOKUP(B266,Bahamas!B:B,1,FALSE)</f>
        <v>#N/A</v>
      </c>
      <c r="J266" s="18" t="e">
        <f>VLOOKUP(B266,Turks!B:B,1,FALSE)</f>
        <v>#N/A</v>
      </c>
      <c r="K266" s="18" t="e">
        <f>VLOOKUP(B266,Antigua!B:B,1,FALSE)</f>
        <v>#N/A</v>
      </c>
      <c r="L266" s="18" t="e">
        <f>VLOOKUP(B266,'Latin America'!B:B,1,FALSE)</f>
        <v>#N/A</v>
      </c>
    </row>
    <row r="267" spans="1:12" x14ac:dyDescent="0.25">
      <c r="A267" s="156" t="s">
        <v>1098</v>
      </c>
      <c r="B267" s="156">
        <v>70133</v>
      </c>
      <c r="C267" s="156" t="s">
        <v>1099</v>
      </c>
      <c r="D267" s="157">
        <v>169.3</v>
      </c>
      <c r="E267" s="18" t="e">
        <f>VLOOKUP(B267,Jamaica!B:B,1,FALSE)</f>
        <v>#N/A</v>
      </c>
      <c r="F267" s="18" t="e">
        <f>VLOOKUP(B267,'St. Lucia'!B:B,1,FALSE)</f>
        <v>#N/A</v>
      </c>
      <c r="G267" s="18" t="e">
        <f>VLOOKUP(B267,Barbados!B:B,1,FALSE)</f>
        <v>#N/A</v>
      </c>
      <c r="H267" s="18" t="e">
        <f>VLOOKUP(B267,Grenada!B:B,1,FALSE)</f>
        <v>#N/A</v>
      </c>
      <c r="I267" s="18">
        <f>VLOOKUP(B267,Bahamas!B:B,1,FALSE)</f>
        <v>70133</v>
      </c>
      <c r="J267" s="18" t="e">
        <f>VLOOKUP(B267,Turks!B:B,1,FALSE)</f>
        <v>#N/A</v>
      </c>
      <c r="K267" s="18" t="e">
        <f>VLOOKUP(B267,Antigua!B:B,1,FALSE)</f>
        <v>#N/A</v>
      </c>
      <c r="L267" s="18" t="e">
        <f>VLOOKUP(B267,'Latin America'!B:B,1,FALSE)</f>
        <v>#N/A</v>
      </c>
    </row>
    <row r="268" spans="1:12" s="27" customFormat="1" x14ac:dyDescent="0.25">
      <c r="A268" s="156" t="s">
        <v>1086</v>
      </c>
      <c r="B268" s="156">
        <v>70067</v>
      </c>
      <c r="C268" s="156" t="s">
        <v>1087</v>
      </c>
      <c r="D268" s="157">
        <v>101.4</v>
      </c>
      <c r="E268" s="18" t="e">
        <f>VLOOKUP(B268,Jamaica!B:B,1,FALSE)</f>
        <v>#N/A</v>
      </c>
      <c r="F268" s="18" t="e">
        <f>VLOOKUP(B268,'St. Lucia'!B:B,1,FALSE)</f>
        <v>#N/A</v>
      </c>
      <c r="G268" s="18" t="e">
        <f>VLOOKUP(B268,Barbados!B:B,1,FALSE)</f>
        <v>#N/A</v>
      </c>
      <c r="H268" s="18" t="e">
        <f>VLOOKUP(B268,Grenada!B:B,1,FALSE)</f>
        <v>#N/A</v>
      </c>
      <c r="I268" s="18">
        <f>VLOOKUP(B268,Bahamas!B:B,1,FALSE)</f>
        <v>70067</v>
      </c>
      <c r="J268" s="18" t="e">
        <f>VLOOKUP(B268,Turks!B:B,1,FALSE)</f>
        <v>#N/A</v>
      </c>
      <c r="K268" s="18" t="e">
        <f>VLOOKUP(B268,Antigua!B:B,1,FALSE)</f>
        <v>#N/A</v>
      </c>
      <c r="L268" s="18" t="e">
        <f>VLOOKUP(B268,'Latin America'!B:B,1,FALSE)</f>
        <v>#N/A</v>
      </c>
    </row>
    <row r="269" spans="1:12" x14ac:dyDescent="0.25">
      <c r="A269" s="156" t="s">
        <v>1092</v>
      </c>
      <c r="B269" s="156">
        <v>70093</v>
      </c>
      <c r="C269" s="156" t="s">
        <v>1093</v>
      </c>
      <c r="D269" s="157">
        <v>145.12</v>
      </c>
      <c r="E269" s="18" t="e">
        <f>VLOOKUP(B269,Jamaica!B:B,1,FALSE)</f>
        <v>#N/A</v>
      </c>
      <c r="F269" s="18" t="e">
        <f>VLOOKUP(B269,'St. Lucia'!B:B,1,FALSE)</f>
        <v>#N/A</v>
      </c>
      <c r="G269" s="18" t="e">
        <f>VLOOKUP(B269,Barbados!B:B,1,FALSE)</f>
        <v>#N/A</v>
      </c>
      <c r="H269" s="18" t="e">
        <f>VLOOKUP(B269,Grenada!B:B,1,FALSE)</f>
        <v>#N/A</v>
      </c>
      <c r="I269" s="18">
        <f>VLOOKUP(B269,Bahamas!B:B,1,FALSE)</f>
        <v>70093</v>
      </c>
      <c r="J269" s="18" t="e">
        <f>VLOOKUP(B269,Turks!B:B,1,FALSE)</f>
        <v>#N/A</v>
      </c>
      <c r="K269" s="18" t="e">
        <f>VLOOKUP(B269,Antigua!B:B,1,FALSE)</f>
        <v>#N/A</v>
      </c>
      <c r="L269" s="18" t="e">
        <f>VLOOKUP(B269,'Latin America'!B:B,1,FALSE)</f>
        <v>#N/A</v>
      </c>
    </row>
    <row r="270" spans="1:12" x14ac:dyDescent="0.25">
      <c r="A270" s="156" t="s">
        <v>1082</v>
      </c>
      <c r="B270" s="156">
        <v>70054</v>
      </c>
      <c r="C270" s="156" t="s">
        <v>1083</v>
      </c>
      <c r="D270" s="157">
        <v>163.72</v>
      </c>
      <c r="E270" s="18" t="e">
        <f>VLOOKUP(B270,Jamaica!B:B,1,FALSE)</f>
        <v>#N/A</v>
      </c>
      <c r="F270" s="18" t="e">
        <f>VLOOKUP(B270,'St. Lucia'!B:B,1,FALSE)</f>
        <v>#N/A</v>
      </c>
      <c r="G270" s="18" t="e">
        <f>VLOOKUP(B270,Barbados!B:B,1,FALSE)</f>
        <v>#N/A</v>
      </c>
      <c r="H270" s="18" t="e">
        <f>VLOOKUP(B270,Grenada!B:B,1,FALSE)</f>
        <v>#N/A</v>
      </c>
      <c r="I270" s="18">
        <f>VLOOKUP(B270,Bahamas!B:B,1,FALSE)</f>
        <v>70054</v>
      </c>
      <c r="J270" s="18" t="e">
        <f>VLOOKUP(B270,Turks!B:B,1,FALSE)</f>
        <v>#N/A</v>
      </c>
      <c r="K270" s="18" t="e">
        <f>VLOOKUP(B270,Antigua!B:B,1,FALSE)</f>
        <v>#N/A</v>
      </c>
      <c r="L270" s="18" t="e">
        <f>VLOOKUP(B270,'Latin America'!B:B,1,FALSE)</f>
        <v>#N/A</v>
      </c>
    </row>
    <row r="271" spans="1:12" x14ac:dyDescent="0.25">
      <c r="A271" s="156" t="s">
        <v>1088</v>
      </c>
      <c r="B271" s="156">
        <v>70075</v>
      </c>
      <c r="C271" s="156" t="s">
        <v>1089</v>
      </c>
      <c r="D271" s="157">
        <v>219.53</v>
      </c>
      <c r="E271" s="18" t="e">
        <f>VLOOKUP(B271,Jamaica!B:B,1,FALSE)</f>
        <v>#N/A</v>
      </c>
      <c r="F271" s="18" t="e">
        <f>VLOOKUP(B271,'St. Lucia'!B:B,1,FALSE)</f>
        <v>#N/A</v>
      </c>
      <c r="G271" s="18" t="e">
        <f>VLOOKUP(B271,Barbados!B:B,1,FALSE)</f>
        <v>#N/A</v>
      </c>
      <c r="H271" s="18" t="e">
        <f>VLOOKUP(B271,Grenada!B:B,1,FALSE)</f>
        <v>#N/A</v>
      </c>
      <c r="I271" s="18">
        <f>VLOOKUP(B271,Bahamas!B:B,1,FALSE)</f>
        <v>70075</v>
      </c>
      <c r="J271" s="18" t="e">
        <f>VLOOKUP(B271,Turks!B:B,1,FALSE)</f>
        <v>#N/A</v>
      </c>
      <c r="K271" s="18" t="e">
        <f>VLOOKUP(B271,Antigua!B:B,1,FALSE)</f>
        <v>#N/A</v>
      </c>
      <c r="L271" s="18" t="e">
        <f>VLOOKUP(B271,'Latin America'!B:B,1,FALSE)</f>
        <v>#N/A</v>
      </c>
    </row>
    <row r="272" spans="1:12" x14ac:dyDescent="0.25">
      <c r="A272" s="156" t="s">
        <v>1402</v>
      </c>
      <c r="B272" s="156">
        <v>70109</v>
      </c>
      <c r="C272" s="156" t="s">
        <v>1403</v>
      </c>
      <c r="D272" s="157">
        <v>60.47</v>
      </c>
      <c r="E272" s="18" t="e">
        <f>VLOOKUP(B272,Jamaica!B:B,1,FALSE)</f>
        <v>#N/A</v>
      </c>
      <c r="F272" s="18" t="e">
        <f>VLOOKUP(B272,'St. Lucia'!B:B,1,FALSE)</f>
        <v>#N/A</v>
      </c>
      <c r="G272" s="18" t="e">
        <f>VLOOKUP(B272,Barbados!B:B,1,FALSE)</f>
        <v>#N/A</v>
      </c>
      <c r="H272" s="18" t="e">
        <f>VLOOKUP(B272,Grenada!B:B,1,FALSE)</f>
        <v>#N/A</v>
      </c>
      <c r="I272" s="18">
        <f>VLOOKUP(B272,Bahamas!B:B,1,FALSE)</f>
        <v>70109</v>
      </c>
      <c r="J272" s="18" t="e">
        <f>VLOOKUP(B272,Turks!B:B,1,FALSE)</f>
        <v>#N/A</v>
      </c>
      <c r="K272" s="18" t="e">
        <f>VLOOKUP(B272,Antigua!B:B,1,FALSE)</f>
        <v>#N/A</v>
      </c>
      <c r="L272" s="18" t="e">
        <f>VLOOKUP(B272,'Latin America'!B:B,1,FALSE)</f>
        <v>#N/A</v>
      </c>
    </row>
    <row r="273" spans="1:12" x14ac:dyDescent="0.25">
      <c r="A273" s="156" t="s">
        <v>1104</v>
      </c>
      <c r="B273" s="156">
        <v>70154</v>
      </c>
      <c r="C273" s="156" t="s">
        <v>1105</v>
      </c>
      <c r="D273" s="157">
        <v>80</v>
      </c>
      <c r="E273" s="18" t="e">
        <f>VLOOKUP(B273,Jamaica!B:B,1,FALSE)</f>
        <v>#N/A</v>
      </c>
      <c r="F273" s="18" t="e">
        <f>VLOOKUP(B273,'St. Lucia'!B:B,1,FALSE)</f>
        <v>#N/A</v>
      </c>
      <c r="G273" s="18" t="e">
        <f>VLOOKUP(B273,Barbados!B:B,1,FALSE)</f>
        <v>#N/A</v>
      </c>
      <c r="H273" s="18" t="e">
        <f>VLOOKUP(B273,Grenada!B:B,1,FALSE)</f>
        <v>#N/A</v>
      </c>
      <c r="I273" s="18">
        <f>VLOOKUP(B273,Bahamas!B:B,1,FALSE)</f>
        <v>70154</v>
      </c>
      <c r="J273" s="18" t="e">
        <f>VLOOKUP(B273,Turks!B:B,1,FALSE)</f>
        <v>#N/A</v>
      </c>
      <c r="K273" s="18" t="e">
        <f>VLOOKUP(B273,Antigua!B:B,1,FALSE)</f>
        <v>#N/A</v>
      </c>
      <c r="L273" s="18" t="e">
        <f>VLOOKUP(B273,'Latin America'!B:B,1,FALSE)</f>
        <v>#N/A</v>
      </c>
    </row>
    <row r="274" spans="1:12" x14ac:dyDescent="0.25">
      <c r="A274" s="158" t="s">
        <v>285</v>
      </c>
      <c r="B274" s="156">
        <v>70070</v>
      </c>
      <c r="C274" s="156" t="s">
        <v>286</v>
      </c>
      <c r="D274" s="157">
        <v>49.09</v>
      </c>
      <c r="E274" s="18">
        <f>VLOOKUP(B274,Jamaica!B:B,1,FALSE)</f>
        <v>70070</v>
      </c>
      <c r="F274" s="18" t="e">
        <f>VLOOKUP(B274,'St. Lucia'!B:B,1,FALSE)</f>
        <v>#N/A</v>
      </c>
      <c r="G274" s="18" t="e">
        <f>VLOOKUP(B274,Barbados!B:B,1,FALSE)</f>
        <v>#N/A</v>
      </c>
      <c r="H274" s="18" t="e">
        <f>VLOOKUP(B274,Grenada!B:B,1,FALSE)</f>
        <v>#N/A</v>
      </c>
      <c r="I274" s="18" t="e">
        <f>VLOOKUP(B274,Bahamas!B:B,1,FALSE)</f>
        <v>#N/A</v>
      </c>
      <c r="J274" s="18" t="e">
        <f>VLOOKUP(B274,Turks!B:B,1,FALSE)</f>
        <v>#N/A</v>
      </c>
      <c r="K274" s="18" t="e">
        <f>VLOOKUP(B274,Antigua!B:B,1,FALSE)</f>
        <v>#N/A</v>
      </c>
      <c r="L274" s="18" t="e">
        <f>VLOOKUP(B274,'Latin America'!B:B,1,FALSE)</f>
        <v>#N/A</v>
      </c>
    </row>
    <row r="275" spans="1:12" x14ac:dyDescent="0.25">
      <c r="A275" s="156" t="s">
        <v>346</v>
      </c>
      <c r="B275" s="156">
        <v>70043</v>
      </c>
      <c r="C275" s="156" t="s">
        <v>347</v>
      </c>
      <c r="D275" s="157">
        <v>79.09</v>
      </c>
      <c r="E275" s="18">
        <f>VLOOKUP(B275,Jamaica!B:B,1,FALSE)</f>
        <v>70043</v>
      </c>
      <c r="F275" s="18" t="e">
        <f>VLOOKUP(B275,'St. Lucia'!B:B,1,FALSE)</f>
        <v>#N/A</v>
      </c>
      <c r="G275" s="18" t="e">
        <f>VLOOKUP(B275,Barbados!B:B,1,FALSE)</f>
        <v>#N/A</v>
      </c>
      <c r="H275" s="18" t="e">
        <f>VLOOKUP(B275,Grenada!B:B,1,FALSE)</f>
        <v>#N/A</v>
      </c>
      <c r="I275" s="18" t="e">
        <f>VLOOKUP(B275,Bahamas!B:B,1,FALSE)</f>
        <v>#N/A</v>
      </c>
      <c r="J275" s="18" t="e">
        <f>VLOOKUP(B275,Turks!B:B,1,FALSE)</f>
        <v>#N/A</v>
      </c>
      <c r="K275" s="18" t="e">
        <f>VLOOKUP(B275,Antigua!B:B,1,FALSE)</f>
        <v>#N/A</v>
      </c>
      <c r="L275" s="18" t="e">
        <f>VLOOKUP(B275,'Latin America'!B:B,1,FALSE)</f>
        <v>#N/A</v>
      </c>
    </row>
    <row r="276" spans="1:12" s="14" customFormat="1" x14ac:dyDescent="0.25">
      <c r="A276" s="156" t="s">
        <v>291</v>
      </c>
      <c r="B276" s="156">
        <v>70107</v>
      </c>
      <c r="C276" s="156" t="s">
        <v>292</v>
      </c>
      <c r="D276" s="157">
        <v>127.27</v>
      </c>
      <c r="E276" s="18">
        <f>VLOOKUP(B276,Jamaica!B:B,1,FALSE)</f>
        <v>70107</v>
      </c>
      <c r="F276" s="18" t="e">
        <f>VLOOKUP(B276,'St. Lucia'!B:B,1,FALSE)</f>
        <v>#N/A</v>
      </c>
      <c r="G276" s="18" t="e">
        <f>VLOOKUP(B276,Barbados!B:B,1,FALSE)</f>
        <v>#N/A</v>
      </c>
      <c r="H276" s="18" t="e">
        <f>VLOOKUP(B276,Grenada!B:B,1,FALSE)</f>
        <v>#N/A</v>
      </c>
      <c r="I276" s="18" t="e">
        <f>VLOOKUP(B276,Bahamas!B:B,1,FALSE)</f>
        <v>#N/A</v>
      </c>
      <c r="J276" s="18" t="e">
        <f>VLOOKUP(B276,Turks!B:B,1,FALSE)</f>
        <v>#N/A</v>
      </c>
      <c r="K276" s="18" t="e">
        <f>VLOOKUP(B276,Antigua!B:B,1,FALSE)</f>
        <v>#N/A</v>
      </c>
      <c r="L276" s="18" t="e">
        <f>VLOOKUP(B276,'Latin America'!B:B,1,FALSE)</f>
        <v>#N/A</v>
      </c>
    </row>
    <row r="277" spans="1:12" x14ac:dyDescent="0.25">
      <c r="A277" s="156" t="s">
        <v>297</v>
      </c>
      <c r="B277" s="156">
        <v>70102</v>
      </c>
      <c r="C277" s="156" t="s">
        <v>298</v>
      </c>
      <c r="D277" s="157">
        <v>100</v>
      </c>
      <c r="E277" s="18">
        <f>VLOOKUP(B277,Jamaica!B:B,1,FALSE)</f>
        <v>70102</v>
      </c>
      <c r="F277" s="18" t="e">
        <f>VLOOKUP(B277,'St. Lucia'!B:B,1,FALSE)</f>
        <v>#N/A</v>
      </c>
      <c r="G277" s="18" t="e">
        <f>VLOOKUP(B277,Barbados!B:B,1,FALSE)</f>
        <v>#N/A</v>
      </c>
      <c r="H277" s="18" t="e">
        <f>VLOOKUP(B277,Grenada!B:B,1,FALSE)</f>
        <v>#N/A</v>
      </c>
      <c r="I277" s="18" t="e">
        <f>VLOOKUP(B277,Bahamas!B:B,1,FALSE)</f>
        <v>#N/A</v>
      </c>
      <c r="J277" s="18" t="e">
        <f>VLOOKUP(B277,Turks!B:B,1,FALSE)</f>
        <v>#N/A</v>
      </c>
      <c r="K277" s="18" t="e">
        <f>VLOOKUP(B277,Antigua!B:B,1,FALSE)</f>
        <v>#N/A</v>
      </c>
      <c r="L277" s="18" t="e">
        <f>VLOOKUP(B277,'Latin America'!B:B,1,FALSE)</f>
        <v>#N/A</v>
      </c>
    </row>
    <row r="278" spans="1:12" x14ac:dyDescent="0.25">
      <c r="A278" s="156" t="s">
        <v>499</v>
      </c>
      <c r="B278" s="156">
        <v>70046</v>
      </c>
      <c r="C278" s="156" t="s">
        <v>500</v>
      </c>
      <c r="D278" s="157">
        <v>25.45</v>
      </c>
      <c r="E278" s="18">
        <f>VLOOKUP(B278,Jamaica!B:B,1,FALSE)</f>
        <v>70046</v>
      </c>
      <c r="F278" s="18" t="e">
        <f>VLOOKUP(B278,'St. Lucia'!B:B,1,FALSE)</f>
        <v>#N/A</v>
      </c>
      <c r="G278" s="18" t="e">
        <f>VLOOKUP(B278,Barbados!B:B,1,FALSE)</f>
        <v>#N/A</v>
      </c>
      <c r="H278" s="18" t="e">
        <f>VLOOKUP(B278,Grenada!B:B,1,FALSE)</f>
        <v>#N/A</v>
      </c>
      <c r="I278" s="18" t="e">
        <f>VLOOKUP(B278,Bahamas!B:B,1,FALSE)</f>
        <v>#N/A</v>
      </c>
      <c r="J278" s="18" t="e">
        <f>VLOOKUP(B278,Turks!B:B,1,FALSE)</f>
        <v>#N/A</v>
      </c>
      <c r="K278" s="18" t="e">
        <f>VLOOKUP(B278,Antigua!B:B,1,FALSE)</f>
        <v>#N/A</v>
      </c>
      <c r="L278" s="18" t="e">
        <f>VLOOKUP(B278,'Latin America'!B:B,1,FALSE)</f>
        <v>#N/A</v>
      </c>
    </row>
    <row r="279" spans="1:12" x14ac:dyDescent="0.25">
      <c r="A279" s="156" t="s">
        <v>501</v>
      </c>
      <c r="B279" s="156">
        <v>70050</v>
      </c>
      <c r="C279" s="156" t="s">
        <v>502</v>
      </c>
      <c r="D279" s="157">
        <v>130</v>
      </c>
      <c r="E279" s="18">
        <f>VLOOKUP(B279,Jamaica!B:B,1,FALSE)</f>
        <v>70050</v>
      </c>
      <c r="F279" s="18" t="e">
        <f>VLOOKUP(B279,'St. Lucia'!B:B,1,FALSE)</f>
        <v>#N/A</v>
      </c>
      <c r="G279" s="18" t="e">
        <f>VLOOKUP(B279,Barbados!B:B,1,FALSE)</f>
        <v>#N/A</v>
      </c>
      <c r="H279" s="18" t="e">
        <f>VLOOKUP(B279,Grenada!B:B,1,FALSE)</f>
        <v>#N/A</v>
      </c>
      <c r="I279" s="18" t="e">
        <f>VLOOKUP(B279,Bahamas!B:B,1,FALSE)</f>
        <v>#N/A</v>
      </c>
      <c r="J279" s="18" t="e">
        <f>VLOOKUP(B279,Turks!B:B,1,FALSE)</f>
        <v>#N/A</v>
      </c>
      <c r="K279" s="18" t="e">
        <f>VLOOKUP(B279,Antigua!B:B,1,FALSE)</f>
        <v>#N/A</v>
      </c>
      <c r="L279" s="18" t="e">
        <f>VLOOKUP(B279,'Latin America'!B:B,1,FALSE)</f>
        <v>#N/A</v>
      </c>
    </row>
    <row r="280" spans="1:12" x14ac:dyDescent="0.25">
      <c r="A280" s="156" t="s">
        <v>126</v>
      </c>
      <c r="B280" s="156">
        <v>70103</v>
      </c>
      <c r="C280" s="156" t="s">
        <v>127</v>
      </c>
      <c r="D280" s="157">
        <v>112.73</v>
      </c>
      <c r="E280" s="18">
        <f>VLOOKUP(B280,Jamaica!B:B,1,FALSE)</f>
        <v>70103</v>
      </c>
      <c r="F280" s="18" t="e">
        <f>VLOOKUP(B280,'St. Lucia'!B:B,1,FALSE)</f>
        <v>#N/A</v>
      </c>
      <c r="G280" s="18" t="e">
        <f>VLOOKUP(B280,Barbados!B:B,1,FALSE)</f>
        <v>#N/A</v>
      </c>
      <c r="H280" s="18" t="e">
        <f>VLOOKUP(B280,Grenada!B:B,1,FALSE)</f>
        <v>#N/A</v>
      </c>
      <c r="I280" s="18" t="e">
        <f>VLOOKUP(B280,Bahamas!B:B,1,FALSE)</f>
        <v>#N/A</v>
      </c>
      <c r="J280" s="18" t="e">
        <f>VLOOKUP(B280,Turks!B:B,1,FALSE)</f>
        <v>#N/A</v>
      </c>
      <c r="K280" s="18" t="e">
        <f>VLOOKUP(B280,Antigua!B:B,1,FALSE)</f>
        <v>#N/A</v>
      </c>
      <c r="L280" s="18" t="e">
        <f>VLOOKUP(B280,'Latin America'!B:B,1,FALSE)</f>
        <v>#N/A</v>
      </c>
    </row>
    <row r="281" spans="1:12" x14ac:dyDescent="0.25">
      <c r="A281" s="156" t="s">
        <v>198</v>
      </c>
      <c r="B281" s="156">
        <v>70230</v>
      </c>
      <c r="C281" s="156" t="s">
        <v>199</v>
      </c>
      <c r="D281" s="157">
        <v>63.64</v>
      </c>
      <c r="E281" s="18">
        <f>VLOOKUP(B281,Jamaica!B:B,1,FALSE)</f>
        <v>70230</v>
      </c>
      <c r="F281" s="18" t="e">
        <f>VLOOKUP(B281,'St. Lucia'!B:B,1,FALSE)</f>
        <v>#N/A</v>
      </c>
      <c r="G281" s="18" t="e">
        <f>VLOOKUP(B281,Barbados!B:B,1,FALSE)</f>
        <v>#N/A</v>
      </c>
      <c r="H281" s="18" t="e">
        <f>VLOOKUP(B281,Grenada!B:B,1,FALSE)</f>
        <v>#N/A</v>
      </c>
      <c r="I281" s="18" t="e">
        <f>VLOOKUP(B281,Bahamas!B:B,1,FALSE)</f>
        <v>#N/A</v>
      </c>
      <c r="J281" s="18" t="e">
        <f>VLOOKUP(B281,Turks!B:B,1,FALSE)</f>
        <v>#N/A</v>
      </c>
      <c r="K281" s="18" t="e">
        <f>VLOOKUP(B281,Antigua!B:B,1,FALSE)</f>
        <v>#N/A</v>
      </c>
      <c r="L281" s="18" t="e">
        <f>VLOOKUP(B281,'Latin America'!B:B,1,FALSE)</f>
        <v>#N/A</v>
      </c>
    </row>
    <row r="282" spans="1:12" x14ac:dyDescent="0.25">
      <c r="A282" s="156" t="s">
        <v>200</v>
      </c>
      <c r="B282" s="156">
        <v>70275</v>
      </c>
      <c r="C282" s="156" t="s">
        <v>201</v>
      </c>
      <c r="D282" s="157">
        <v>27.27</v>
      </c>
      <c r="E282" s="18">
        <f>VLOOKUP(B282,Jamaica!B:B,1,FALSE)</f>
        <v>70275</v>
      </c>
      <c r="F282" s="18" t="e">
        <f>VLOOKUP(B282,'St. Lucia'!B:B,1,FALSE)</f>
        <v>#N/A</v>
      </c>
      <c r="G282" s="18" t="e">
        <f>VLOOKUP(B282,Barbados!B:B,1,FALSE)</f>
        <v>#N/A</v>
      </c>
      <c r="H282" s="18" t="e">
        <f>VLOOKUP(B282,Grenada!B:B,1,FALSE)</f>
        <v>#N/A</v>
      </c>
      <c r="I282" s="18" t="e">
        <f>VLOOKUP(B282,Bahamas!B:B,1,FALSE)</f>
        <v>#N/A</v>
      </c>
      <c r="J282" s="18" t="e">
        <f>VLOOKUP(B282,Turks!B:B,1,FALSE)</f>
        <v>#N/A</v>
      </c>
      <c r="K282" s="18" t="e">
        <f>VLOOKUP(B282,Antigua!B:B,1,FALSE)</f>
        <v>#N/A</v>
      </c>
      <c r="L282" s="18" t="e">
        <f>VLOOKUP(B282,'Latin America'!B:B,1,FALSE)</f>
        <v>#N/A</v>
      </c>
    </row>
    <row r="283" spans="1:12" x14ac:dyDescent="0.25">
      <c r="A283" s="156" t="s">
        <v>204</v>
      </c>
      <c r="B283" s="156">
        <v>70347</v>
      </c>
      <c r="C283" s="156" t="s">
        <v>205</v>
      </c>
      <c r="D283" s="157">
        <v>80</v>
      </c>
      <c r="E283" s="18">
        <f>VLOOKUP(B283,Jamaica!B:B,1,FALSE)</f>
        <v>70347</v>
      </c>
      <c r="F283" s="18" t="e">
        <f>VLOOKUP(B283,'St. Lucia'!B:B,1,FALSE)</f>
        <v>#N/A</v>
      </c>
      <c r="G283" s="18" t="e">
        <f>VLOOKUP(B283,Barbados!B:B,1,FALSE)</f>
        <v>#N/A</v>
      </c>
      <c r="H283" s="18" t="e">
        <f>VLOOKUP(B283,Grenada!B:B,1,FALSE)</f>
        <v>#N/A</v>
      </c>
      <c r="I283" s="18" t="e">
        <f>VLOOKUP(B283,Bahamas!B:B,1,FALSE)</f>
        <v>#N/A</v>
      </c>
      <c r="J283" s="18" t="e">
        <f>VLOOKUP(B283,Turks!B:B,1,FALSE)</f>
        <v>#N/A</v>
      </c>
      <c r="K283" s="18" t="e">
        <f>VLOOKUP(B283,Antigua!B:B,1,FALSE)</f>
        <v>#N/A</v>
      </c>
      <c r="L283" s="18" t="e">
        <f>VLOOKUP(B283,'Latin America'!B:B,1,FALSE)</f>
        <v>#N/A</v>
      </c>
    </row>
    <row r="284" spans="1:12" x14ac:dyDescent="0.25">
      <c r="A284" s="156" t="s">
        <v>206</v>
      </c>
      <c r="B284" s="156">
        <v>70255</v>
      </c>
      <c r="C284" s="156" t="s">
        <v>207</v>
      </c>
      <c r="D284" s="157">
        <v>30</v>
      </c>
      <c r="E284" s="18">
        <f>VLOOKUP(B284,Jamaica!B:B,1,FALSE)</f>
        <v>70255</v>
      </c>
      <c r="F284" s="18" t="e">
        <f>VLOOKUP(B284,'St. Lucia'!B:B,1,FALSE)</f>
        <v>#N/A</v>
      </c>
      <c r="G284" s="18" t="e">
        <f>VLOOKUP(B284,Barbados!B:B,1,FALSE)</f>
        <v>#N/A</v>
      </c>
      <c r="H284" s="18" t="e">
        <f>VLOOKUP(B284,Grenada!B:B,1,FALSE)</f>
        <v>#N/A</v>
      </c>
      <c r="I284" s="18" t="e">
        <f>VLOOKUP(B284,Bahamas!B:B,1,FALSE)</f>
        <v>#N/A</v>
      </c>
      <c r="J284" s="18" t="e">
        <f>VLOOKUP(B284,Turks!B:B,1,FALSE)</f>
        <v>#N/A</v>
      </c>
      <c r="K284" s="18" t="e">
        <f>VLOOKUP(B284,Antigua!B:B,1,FALSE)</f>
        <v>#N/A</v>
      </c>
      <c r="L284" s="18" t="e">
        <f>VLOOKUP(B284,'Latin America'!B:B,1,FALSE)</f>
        <v>#N/A</v>
      </c>
    </row>
    <row r="285" spans="1:12" x14ac:dyDescent="0.25">
      <c r="A285" s="156" t="s">
        <v>94</v>
      </c>
      <c r="B285" s="156">
        <v>70321</v>
      </c>
      <c r="C285" s="156" t="s">
        <v>1695</v>
      </c>
      <c r="D285" s="157">
        <v>156.36000000000001</v>
      </c>
      <c r="E285" s="18">
        <f>VLOOKUP(B285,Jamaica!B:B,1,FALSE)</f>
        <v>70321</v>
      </c>
      <c r="F285" s="18" t="e">
        <f>VLOOKUP(B285,'St. Lucia'!B:B,1,FALSE)</f>
        <v>#N/A</v>
      </c>
      <c r="G285" s="18" t="e">
        <f>VLOOKUP(B285,Barbados!B:B,1,FALSE)</f>
        <v>#N/A</v>
      </c>
      <c r="H285" s="18" t="e">
        <f>VLOOKUP(B285,Grenada!B:B,1,FALSE)</f>
        <v>#N/A</v>
      </c>
      <c r="I285" s="18" t="e">
        <f>VLOOKUP(B285,Bahamas!B:B,1,FALSE)</f>
        <v>#N/A</v>
      </c>
      <c r="J285" s="18" t="e">
        <f>VLOOKUP(B285,Turks!B:B,1,FALSE)</f>
        <v>#N/A</v>
      </c>
      <c r="K285" s="18" t="e">
        <f>VLOOKUP(B285,Antigua!B:B,1,FALSE)</f>
        <v>#N/A</v>
      </c>
      <c r="L285" s="18" t="e">
        <f>VLOOKUP(B285,'Latin America'!B:B,1,FALSE)</f>
        <v>#N/A</v>
      </c>
    </row>
    <row r="286" spans="1:12" x14ac:dyDescent="0.25">
      <c r="A286" s="156" t="s">
        <v>67</v>
      </c>
      <c r="B286" s="156">
        <v>70243</v>
      </c>
      <c r="C286" s="156" t="s">
        <v>68</v>
      </c>
      <c r="D286" s="157">
        <v>99.09</v>
      </c>
      <c r="E286" s="18">
        <f>VLOOKUP(B286,Jamaica!B:B,1,FALSE)</f>
        <v>70243</v>
      </c>
      <c r="F286" s="18" t="e">
        <f>VLOOKUP(B286,'St. Lucia'!B:B,1,FALSE)</f>
        <v>#N/A</v>
      </c>
      <c r="G286" s="18" t="e">
        <f>VLOOKUP(B286,Barbados!B:B,1,FALSE)</f>
        <v>#N/A</v>
      </c>
      <c r="H286" s="18" t="e">
        <f>VLOOKUP(B286,Grenada!B:B,1,FALSE)</f>
        <v>#N/A</v>
      </c>
      <c r="I286" s="18" t="e">
        <f>VLOOKUP(B286,Bahamas!B:B,1,FALSE)</f>
        <v>#N/A</v>
      </c>
      <c r="J286" s="18" t="e">
        <f>VLOOKUP(B286,Turks!B:B,1,FALSE)</f>
        <v>#N/A</v>
      </c>
      <c r="K286" s="18" t="e">
        <f>VLOOKUP(B286,Antigua!B:B,1,FALSE)</f>
        <v>#N/A</v>
      </c>
      <c r="L286" s="18" t="e">
        <f>VLOOKUP(B286,'Latin America'!B:B,1,FALSE)</f>
        <v>#N/A</v>
      </c>
    </row>
    <row r="287" spans="1:12" x14ac:dyDescent="0.25">
      <c r="A287" s="156" t="s">
        <v>72</v>
      </c>
      <c r="B287" s="156">
        <v>70306</v>
      </c>
      <c r="C287" s="156" t="s">
        <v>73</v>
      </c>
      <c r="D287" s="157">
        <v>118.18</v>
      </c>
      <c r="E287" s="18">
        <f>VLOOKUP(B287,Jamaica!B:B,1,FALSE)</f>
        <v>70306</v>
      </c>
      <c r="F287" s="18" t="e">
        <f>VLOOKUP(B287,'St. Lucia'!B:B,1,FALSE)</f>
        <v>#N/A</v>
      </c>
      <c r="G287" s="18" t="e">
        <f>VLOOKUP(B287,Barbados!B:B,1,FALSE)</f>
        <v>#N/A</v>
      </c>
      <c r="H287" s="18" t="e">
        <f>VLOOKUP(B287,Grenada!B:B,1,FALSE)</f>
        <v>#N/A</v>
      </c>
      <c r="I287" s="18" t="e">
        <f>VLOOKUP(B287,Bahamas!B:B,1,FALSE)</f>
        <v>#N/A</v>
      </c>
      <c r="J287" s="18" t="e">
        <f>VLOOKUP(B287,Turks!B:B,1,FALSE)</f>
        <v>#N/A</v>
      </c>
      <c r="K287" s="18" t="e">
        <f>VLOOKUP(B287,Antigua!B:B,1,FALSE)</f>
        <v>#N/A</v>
      </c>
      <c r="L287" s="18" t="e">
        <f>VLOOKUP(B287,'Latin America'!B:B,1,FALSE)</f>
        <v>#N/A</v>
      </c>
    </row>
    <row r="288" spans="1:12" x14ac:dyDescent="0.25">
      <c r="A288" s="156" t="s">
        <v>75</v>
      </c>
      <c r="B288" s="156">
        <v>70340</v>
      </c>
      <c r="C288" s="156" t="s">
        <v>76</v>
      </c>
      <c r="D288" s="157">
        <v>118.18</v>
      </c>
      <c r="E288" s="18">
        <f>VLOOKUP(B288,Jamaica!B:B,1,FALSE)</f>
        <v>70340</v>
      </c>
      <c r="F288" s="18" t="e">
        <f>VLOOKUP(B288,'St. Lucia'!B:B,1,FALSE)</f>
        <v>#N/A</v>
      </c>
      <c r="G288" s="18" t="e">
        <f>VLOOKUP(B288,Barbados!B:B,1,FALSE)</f>
        <v>#N/A</v>
      </c>
      <c r="H288" s="18" t="e">
        <f>VLOOKUP(B288,Grenada!B:B,1,FALSE)</f>
        <v>#N/A</v>
      </c>
      <c r="I288" s="18" t="e">
        <f>VLOOKUP(B288,Bahamas!B:B,1,FALSE)</f>
        <v>#N/A</v>
      </c>
      <c r="J288" s="18" t="e">
        <f>VLOOKUP(B288,Turks!B:B,1,FALSE)</f>
        <v>#N/A</v>
      </c>
      <c r="K288" s="18" t="e">
        <f>VLOOKUP(B288,Antigua!B:B,1,FALSE)</f>
        <v>#N/A</v>
      </c>
      <c r="L288" s="18" t="e">
        <f>VLOOKUP(B288,'Latin America'!B:B,1,FALSE)</f>
        <v>#N/A</v>
      </c>
    </row>
    <row r="289" spans="1:12" x14ac:dyDescent="0.25">
      <c r="A289" s="156" t="s">
        <v>84</v>
      </c>
      <c r="B289" s="156">
        <v>70216</v>
      </c>
      <c r="C289" s="156" t="s">
        <v>85</v>
      </c>
      <c r="D289" s="157">
        <v>100</v>
      </c>
      <c r="E289" s="18">
        <f>VLOOKUP(B289,Jamaica!B:B,1,FALSE)</f>
        <v>70216</v>
      </c>
      <c r="F289" s="18" t="e">
        <f>VLOOKUP(B289,'St. Lucia'!B:B,1,FALSE)</f>
        <v>#N/A</v>
      </c>
      <c r="G289" s="18" t="e">
        <f>VLOOKUP(B289,Barbados!B:B,1,FALSE)</f>
        <v>#N/A</v>
      </c>
      <c r="H289" s="18" t="e">
        <f>VLOOKUP(B289,Grenada!B:B,1,FALSE)</f>
        <v>#N/A</v>
      </c>
      <c r="I289" s="18" t="e">
        <f>VLOOKUP(B289,Bahamas!B:B,1,FALSE)</f>
        <v>#N/A</v>
      </c>
      <c r="J289" s="18" t="e">
        <f>VLOOKUP(B289,Turks!B:B,1,FALSE)</f>
        <v>#N/A</v>
      </c>
      <c r="K289" s="18" t="e">
        <f>VLOOKUP(B289,Antigua!B:B,1,FALSE)</f>
        <v>#N/A</v>
      </c>
      <c r="L289" s="18" t="e">
        <f>VLOOKUP(B289,'Latin America'!B:B,1,FALSE)</f>
        <v>#N/A</v>
      </c>
    </row>
    <row r="290" spans="1:12" x14ac:dyDescent="0.25">
      <c r="A290" s="156" t="s">
        <v>82</v>
      </c>
      <c r="B290" s="156">
        <v>70282</v>
      </c>
      <c r="C290" s="156" t="s">
        <v>83</v>
      </c>
      <c r="D290" s="157">
        <v>100</v>
      </c>
      <c r="E290" s="18">
        <f>VLOOKUP(B290,Jamaica!B:B,1,FALSE)</f>
        <v>70282</v>
      </c>
      <c r="F290" s="18" t="e">
        <f>VLOOKUP(B290,'St. Lucia'!B:B,1,FALSE)</f>
        <v>#N/A</v>
      </c>
      <c r="G290" s="18" t="e">
        <f>VLOOKUP(B290,Barbados!B:B,1,FALSE)</f>
        <v>#N/A</v>
      </c>
      <c r="H290" s="18" t="e">
        <f>VLOOKUP(B290,Grenada!B:B,1,FALSE)</f>
        <v>#N/A</v>
      </c>
      <c r="I290" s="18" t="e">
        <f>VLOOKUP(B290,Bahamas!B:B,1,FALSE)</f>
        <v>#N/A</v>
      </c>
      <c r="J290" s="18" t="e">
        <f>VLOOKUP(B290,Turks!B:B,1,FALSE)</f>
        <v>#N/A</v>
      </c>
      <c r="K290" s="18" t="e">
        <f>VLOOKUP(B290,Antigua!B:B,1,FALSE)</f>
        <v>#N/A</v>
      </c>
      <c r="L290" s="18" t="e">
        <f>VLOOKUP(B290,'Latin America'!B:B,1,FALSE)</f>
        <v>#N/A</v>
      </c>
    </row>
    <row r="291" spans="1:12" x14ac:dyDescent="0.25">
      <c r="A291" s="156" t="s">
        <v>34</v>
      </c>
      <c r="B291" s="156">
        <v>70292</v>
      </c>
      <c r="C291" s="156" t="s">
        <v>35</v>
      </c>
      <c r="D291" s="157">
        <v>127.27</v>
      </c>
      <c r="E291" s="18">
        <f>VLOOKUP(B291,Jamaica!B:B,1,FALSE)</f>
        <v>70292</v>
      </c>
      <c r="F291" s="18" t="e">
        <f>VLOOKUP(B291,'St. Lucia'!B:B,1,FALSE)</f>
        <v>#N/A</v>
      </c>
      <c r="G291" s="18" t="e">
        <f>VLOOKUP(B291,Barbados!B:B,1,FALSE)</f>
        <v>#N/A</v>
      </c>
      <c r="H291" s="18" t="e">
        <f>VLOOKUP(B291,Grenada!B:B,1,FALSE)</f>
        <v>#N/A</v>
      </c>
      <c r="I291" s="18" t="e">
        <f>VLOOKUP(B291,Bahamas!B:B,1,FALSE)</f>
        <v>#N/A</v>
      </c>
      <c r="J291" s="18" t="e">
        <f>VLOOKUP(B291,Turks!B:B,1,FALSE)</f>
        <v>#N/A</v>
      </c>
      <c r="K291" s="18" t="e">
        <f>VLOOKUP(B291,Antigua!B:B,1,FALSE)</f>
        <v>#N/A</v>
      </c>
      <c r="L291" s="18" t="e">
        <f>VLOOKUP(B291,'Latin America'!B:B,1,FALSE)</f>
        <v>#N/A</v>
      </c>
    </row>
    <row r="292" spans="1:12" x14ac:dyDescent="0.25">
      <c r="A292" s="156" t="s">
        <v>48</v>
      </c>
      <c r="B292" s="156">
        <v>70302</v>
      </c>
      <c r="C292" s="156" t="s">
        <v>1786</v>
      </c>
      <c r="D292" s="157">
        <v>40</v>
      </c>
      <c r="E292" s="18">
        <f>VLOOKUP(B292,Jamaica!B:B,1,FALSE)</f>
        <v>70302</v>
      </c>
      <c r="F292" s="18" t="e">
        <f>VLOOKUP(B292,'St. Lucia'!B:B,1,FALSE)</f>
        <v>#N/A</v>
      </c>
      <c r="G292" s="18" t="e">
        <f>VLOOKUP(B292,Barbados!B:B,1,FALSE)</f>
        <v>#N/A</v>
      </c>
      <c r="H292" s="18" t="e">
        <f>VLOOKUP(B292,Grenada!B:B,1,FALSE)</f>
        <v>#N/A</v>
      </c>
      <c r="I292" s="18" t="e">
        <f>VLOOKUP(B292,Bahamas!B:B,1,FALSE)</f>
        <v>#N/A</v>
      </c>
      <c r="J292" s="18" t="e">
        <f>VLOOKUP(B292,Turks!B:B,1,FALSE)</f>
        <v>#N/A</v>
      </c>
      <c r="K292" s="18" t="e">
        <f>VLOOKUP(B292,Antigua!B:B,1,FALSE)</f>
        <v>#N/A</v>
      </c>
      <c r="L292" s="18" t="e">
        <f>VLOOKUP(B292,'Latin America'!B:B,1,FALSE)</f>
        <v>#N/A</v>
      </c>
    </row>
    <row r="293" spans="1:12" x14ac:dyDescent="0.25">
      <c r="A293" s="156" t="s">
        <v>1231</v>
      </c>
      <c r="B293" s="156">
        <v>70533</v>
      </c>
      <c r="C293" s="156" t="s">
        <v>1232</v>
      </c>
      <c r="D293" s="157">
        <v>104.46</v>
      </c>
      <c r="E293" s="18" t="e">
        <f>VLOOKUP(B293,Jamaica!B:B,1,FALSE)</f>
        <v>#N/A</v>
      </c>
      <c r="F293" s="18" t="e">
        <f>VLOOKUP(B293,'St. Lucia'!B:B,1,FALSE)</f>
        <v>#N/A</v>
      </c>
      <c r="G293" s="18" t="e">
        <f>VLOOKUP(B293,Barbados!B:B,1,FALSE)</f>
        <v>#N/A</v>
      </c>
      <c r="H293" s="18" t="e">
        <f>VLOOKUP(B293,Grenada!B:B,1,FALSE)</f>
        <v>#N/A</v>
      </c>
      <c r="I293" s="18" t="e">
        <f>VLOOKUP(B293,Bahamas!B:B,1,FALSE)</f>
        <v>#N/A</v>
      </c>
      <c r="J293" s="18">
        <f>VLOOKUP(B293,Turks!B:B,1,FALSE)</f>
        <v>70533</v>
      </c>
      <c r="K293" s="18" t="e">
        <f>VLOOKUP(B293,Antigua!B:B,1,FALSE)</f>
        <v>#N/A</v>
      </c>
      <c r="L293" s="18" t="e">
        <f>VLOOKUP(B293,'Latin America'!B:B,1,FALSE)</f>
        <v>#N/A</v>
      </c>
    </row>
    <row r="294" spans="1:12" x14ac:dyDescent="0.25">
      <c r="A294" s="156" t="s">
        <v>220</v>
      </c>
      <c r="B294" s="156">
        <v>70520</v>
      </c>
      <c r="C294" s="156" t="s">
        <v>221</v>
      </c>
      <c r="D294" s="157">
        <v>550</v>
      </c>
      <c r="E294" s="18">
        <f>VLOOKUP(B294,Jamaica!B:B,1,FALSE)</f>
        <v>70520</v>
      </c>
      <c r="F294" s="18" t="e">
        <f>VLOOKUP(B294,'St. Lucia'!B:B,1,FALSE)</f>
        <v>#N/A</v>
      </c>
      <c r="G294" s="18" t="e">
        <f>VLOOKUP(B294,Barbados!B:B,1,FALSE)</f>
        <v>#N/A</v>
      </c>
      <c r="H294" s="18" t="e">
        <f>VLOOKUP(B294,Grenada!B:B,1,FALSE)</f>
        <v>#N/A</v>
      </c>
      <c r="I294" s="18" t="e">
        <f>VLOOKUP(B294,Bahamas!B:B,1,FALSE)</f>
        <v>#N/A</v>
      </c>
      <c r="J294" s="18" t="e">
        <f>VLOOKUP(B294,Turks!B:B,1,FALSE)</f>
        <v>#N/A</v>
      </c>
      <c r="K294" s="18" t="e">
        <f>VLOOKUP(B294,Antigua!B:B,1,FALSE)</f>
        <v>#N/A</v>
      </c>
      <c r="L294" s="18" t="e">
        <f>VLOOKUP(B294,'Latin America'!B:B,1,FALSE)</f>
        <v>#N/A</v>
      </c>
    </row>
    <row r="295" spans="1:12" x14ac:dyDescent="0.25">
      <c r="A295" s="156" t="s">
        <v>222</v>
      </c>
      <c r="B295" s="156">
        <v>70590</v>
      </c>
      <c r="C295" s="156" t="s">
        <v>223</v>
      </c>
      <c r="D295" s="157">
        <v>550</v>
      </c>
      <c r="E295" s="18">
        <f>VLOOKUP(B295,Jamaica!B:B,1,FALSE)</f>
        <v>70590</v>
      </c>
      <c r="F295" s="18" t="e">
        <f>VLOOKUP(B295,'St. Lucia'!B:B,1,FALSE)</f>
        <v>#N/A</v>
      </c>
      <c r="G295" s="18" t="e">
        <f>VLOOKUP(B295,Barbados!B:B,1,FALSE)</f>
        <v>#N/A</v>
      </c>
      <c r="H295" s="18" t="e">
        <f>VLOOKUP(B295,Grenada!B:B,1,FALSE)</f>
        <v>#N/A</v>
      </c>
      <c r="I295" s="18" t="e">
        <f>VLOOKUP(B295,Bahamas!B:B,1,FALSE)</f>
        <v>#N/A</v>
      </c>
      <c r="J295" s="18" t="e">
        <f>VLOOKUP(B295,Turks!B:B,1,FALSE)</f>
        <v>#N/A</v>
      </c>
      <c r="K295" s="18" t="e">
        <f>VLOOKUP(B295,Antigua!B:B,1,FALSE)</f>
        <v>#N/A</v>
      </c>
      <c r="L295" s="18" t="e">
        <f>VLOOKUP(B295,'Latin America'!B:B,1,FALSE)</f>
        <v>#N/A</v>
      </c>
    </row>
    <row r="296" spans="1:12" x14ac:dyDescent="0.25">
      <c r="A296" s="156" t="s">
        <v>497</v>
      </c>
      <c r="B296" s="156">
        <v>70598</v>
      </c>
      <c r="C296" s="156" t="s">
        <v>498</v>
      </c>
      <c r="D296" s="157">
        <v>50</v>
      </c>
      <c r="E296" s="18">
        <f>VLOOKUP(B296,Jamaica!B:B,1,FALSE)</f>
        <v>70598</v>
      </c>
      <c r="F296" s="18" t="e">
        <f>VLOOKUP(B296,'St. Lucia'!B:B,1,FALSE)</f>
        <v>#N/A</v>
      </c>
      <c r="G296" s="18" t="e">
        <f>VLOOKUP(B296,Barbados!B:B,1,FALSE)</f>
        <v>#N/A</v>
      </c>
      <c r="H296" s="18" t="e">
        <f>VLOOKUP(B296,Grenada!B:B,1,FALSE)</f>
        <v>#N/A</v>
      </c>
      <c r="I296" s="18" t="e">
        <f>VLOOKUP(B296,Bahamas!B:B,1,FALSE)</f>
        <v>#N/A</v>
      </c>
      <c r="J296" s="18" t="e">
        <f>VLOOKUP(B296,Turks!B:B,1,FALSE)</f>
        <v>#N/A</v>
      </c>
      <c r="K296" s="18" t="e">
        <f>VLOOKUP(B296,Antigua!B:B,1,FALSE)</f>
        <v>#N/A</v>
      </c>
      <c r="L296" s="18" t="e">
        <f>VLOOKUP(B296,'Latin America'!B:B,1,FALSE)</f>
        <v>#N/A</v>
      </c>
    </row>
    <row r="297" spans="1:12" x14ac:dyDescent="0.25">
      <c r="A297" s="156" t="s">
        <v>247</v>
      </c>
      <c r="B297" s="156">
        <v>70553</v>
      </c>
      <c r="C297" s="156" t="s">
        <v>248</v>
      </c>
      <c r="D297" s="157">
        <v>18.18</v>
      </c>
      <c r="E297" s="18">
        <f>VLOOKUP(B297,Jamaica!B:B,1,FALSE)</f>
        <v>70553</v>
      </c>
      <c r="F297" s="18" t="e">
        <f>VLOOKUP(B297,'St. Lucia'!B:B,1,FALSE)</f>
        <v>#N/A</v>
      </c>
      <c r="G297" s="18" t="e">
        <f>VLOOKUP(B297,Barbados!B:B,1,FALSE)</f>
        <v>#N/A</v>
      </c>
      <c r="H297" s="18" t="e">
        <f>VLOOKUP(B297,Grenada!B:B,1,FALSE)</f>
        <v>#N/A</v>
      </c>
      <c r="I297" s="18" t="e">
        <f>VLOOKUP(B297,Bahamas!B:B,1,FALSE)</f>
        <v>#N/A</v>
      </c>
      <c r="J297" s="18" t="e">
        <f>VLOOKUP(B297,Turks!B:B,1,FALSE)</f>
        <v>#N/A</v>
      </c>
      <c r="K297" s="18" t="e">
        <f>VLOOKUP(B297,Antigua!B:B,1,FALSE)</f>
        <v>#N/A</v>
      </c>
      <c r="L297" s="18" t="e">
        <f>VLOOKUP(B297,'Latin America'!B:B,1,FALSE)</f>
        <v>#N/A</v>
      </c>
    </row>
    <row r="298" spans="1:12" x14ac:dyDescent="0.25">
      <c r="A298" s="156" t="s">
        <v>231</v>
      </c>
      <c r="B298" s="156">
        <v>70566</v>
      </c>
      <c r="C298" s="156" t="s">
        <v>232</v>
      </c>
      <c r="D298" s="157">
        <v>25</v>
      </c>
      <c r="E298" s="18">
        <f>VLOOKUP(B298,Jamaica!B:B,1,FALSE)</f>
        <v>70566</v>
      </c>
      <c r="F298" s="18" t="e">
        <f>VLOOKUP(B298,'St. Lucia'!B:B,1,FALSE)</f>
        <v>#N/A</v>
      </c>
      <c r="G298" s="18" t="e">
        <f>VLOOKUP(B298,Barbados!B:B,1,FALSE)</f>
        <v>#N/A</v>
      </c>
      <c r="H298" s="18" t="e">
        <f>VLOOKUP(B298,Grenada!B:B,1,FALSE)</f>
        <v>#N/A</v>
      </c>
      <c r="I298" s="18" t="e">
        <f>VLOOKUP(B298,Bahamas!B:B,1,FALSE)</f>
        <v>#N/A</v>
      </c>
      <c r="J298" s="18" t="e">
        <f>VLOOKUP(B298,Turks!B:B,1,FALSE)</f>
        <v>#N/A</v>
      </c>
      <c r="K298" s="18" t="e">
        <f>VLOOKUP(B298,Antigua!B:B,1,FALSE)</f>
        <v>#N/A</v>
      </c>
      <c r="L298" s="18" t="e">
        <f>VLOOKUP(B298,'Latin America'!B:B,1,FALSE)</f>
        <v>#N/A</v>
      </c>
    </row>
    <row r="299" spans="1:12" x14ac:dyDescent="0.25">
      <c r="A299" s="156" t="s">
        <v>235</v>
      </c>
      <c r="B299" s="156">
        <v>70534</v>
      </c>
      <c r="C299" s="156" t="s">
        <v>236</v>
      </c>
      <c r="D299" s="157">
        <v>36.36</v>
      </c>
      <c r="E299" s="18">
        <f>VLOOKUP(B299,Jamaica!B:B,1,FALSE)</f>
        <v>70534</v>
      </c>
      <c r="F299" s="18" t="e">
        <f>VLOOKUP(B299,'St. Lucia'!B:B,1,FALSE)</f>
        <v>#N/A</v>
      </c>
      <c r="G299" s="18" t="e">
        <f>VLOOKUP(B299,Barbados!B:B,1,FALSE)</f>
        <v>#N/A</v>
      </c>
      <c r="H299" s="18" t="e">
        <f>VLOOKUP(B299,Grenada!B:B,1,FALSE)</f>
        <v>#N/A</v>
      </c>
      <c r="I299" s="18" t="e">
        <f>VLOOKUP(B299,Bahamas!B:B,1,FALSE)</f>
        <v>#N/A</v>
      </c>
      <c r="J299" s="18" t="e">
        <f>VLOOKUP(B299,Turks!B:B,1,FALSE)</f>
        <v>#N/A</v>
      </c>
      <c r="K299" s="18" t="e">
        <f>VLOOKUP(B299,Antigua!B:B,1,FALSE)</f>
        <v>#N/A</v>
      </c>
      <c r="L299" s="18" t="e">
        <f>VLOOKUP(B299,'Latin America'!B:B,1,FALSE)</f>
        <v>#N/A</v>
      </c>
    </row>
    <row r="300" spans="1:12" x14ac:dyDescent="0.25">
      <c r="A300" s="156" t="s">
        <v>241</v>
      </c>
      <c r="B300" s="156">
        <v>70540</v>
      </c>
      <c r="C300" s="156" t="s">
        <v>242</v>
      </c>
      <c r="D300" s="157">
        <v>20</v>
      </c>
      <c r="E300" s="18">
        <f>VLOOKUP(B300,Jamaica!B:B,1,FALSE)</f>
        <v>70540</v>
      </c>
      <c r="F300" s="18" t="e">
        <f>VLOOKUP(B300,'St. Lucia'!B:B,1,FALSE)</f>
        <v>#N/A</v>
      </c>
      <c r="G300" s="18" t="e">
        <f>VLOOKUP(B300,Barbados!B:B,1,FALSE)</f>
        <v>#N/A</v>
      </c>
      <c r="H300" s="18" t="e">
        <f>VLOOKUP(B300,Grenada!B:B,1,FALSE)</f>
        <v>#N/A</v>
      </c>
      <c r="I300" s="18" t="e">
        <f>VLOOKUP(B300,Bahamas!B:B,1,FALSE)</f>
        <v>#N/A</v>
      </c>
      <c r="J300" s="18" t="e">
        <f>VLOOKUP(B300,Turks!B:B,1,FALSE)</f>
        <v>#N/A</v>
      </c>
      <c r="K300" s="18" t="e">
        <f>VLOOKUP(B300,Antigua!B:B,1,FALSE)</f>
        <v>#N/A</v>
      </c>
      <c r="L300" s="18" t="e">
        <f>VLOOKUP(B300,'Latin America'!B:B,1,FALSE)</f>
        <v>#N/A</v>
      </c>
    </row>
    <row r="301" spans="1:12" x14ac:dyDescent="0.25">
      <c r="A301" s="156" t="s">
        <v>255</v>
      </c>
      <c r="B301" s="156">
        <v>70604</v>
      </c>
      <c r="C301" s="156" t="s">
        <v>256</v>
      </c>
      <c r="D301" s="157">
        <v>77.27</v>
      </c>
      <c r="E301" s="18">
        <f>VLOOKUP(B301,Jamaica!B:B,1,FALSE)</f>
        <v>70604</v>
      </c>
      <c r="F301" s="18" t="e">
        <f>VLOOKUP(B301,'St. Lucia'!B:B,1,FALSE)</f>
        <v>#N/A</v>
      </c>
      <c r="G301" s="18" t="e">
        <f>VLOOKUP(B301,Barbados!B:B,1,FALSE)</f>
        <v>#N/A</v>
      </c>
      <c r="H301" s="18" t="e">
        <f>VLOOKUP(B301,Grenada!B:B,1,FALSE)</f>
        <v>#N/A</v>
      </c>
      <c r="I301" s="18" t="e">
        <f>VLOOKUP(B301,Bahamas!B:B,1,FALSE)</f>
        <v>#N/A</v>
      </c>
      <c r="J301" s="18" t="e">
        <f>VLOOKUP(B301,Turks!B:B,1,FALSE)</f>
        <v>#N/A</v>
      </c>
      <c r="K301" s="18" t="e">
        <f>VLOOKUP(B301,Antigua!B:B,1,FALSE)</f>
        <v>#N/A</v>
      </c>
      <c r="L301" s="18" t="e">
        <f>VLOOKUP(B301,'Latin America'!B:B,1,FALSE)</f>
        <v>#N/A</v>
      </c>
    </row>
    <row r="302" spans="1:12" x14ac:dyDescent="0.25">
      <c r="A302" s="156" t="s">
        <v>237</v>
      </c>
      <c r="B302" s="156">
        <v>70560</v>
      </c>
      <c r="C302" s="156" t="s">
        <v>238</v>
      </c>
      <c r="D302" s="157">
        <v>20</v>
      </c>
      <c r="E302" s="18">
        <f>VLOOKUP(B302,Jamaica!B:B,1,FALSE)</f>
        <v>70560</v>
      </c>
      <c r="F302" s="18" t="e">
        <f>VLOOKUP(B302,'St. Lucia'!B:B,1,FALSE)</f>
        <v>#N/A</v>
      </c>
      <c r="G302" s="18" t="e">
        <f>VLOOKUP(B302,Barbados!B:B,1,FALSE)</f>
        <v>#N/A</v>
      </c>
      <c r="H302" s="18" t="e">
        <f>VLOOKUP(B302,Grenada!B:B,1,FALSE)</f>
        <v>#N/A</v>
      </c>
      <c r="I302" s="18" t="e">
        <f>VLOOKUP(B302,Bahamas!B:B,1,FALSE)</f>
        <v>#N/A</v>
      </c>
      <c r="J302" s="18" t="e">
        <f>VLOOKUP(B302,Turks!B:B,1,FALSE)</f>
        <v>#N/A</v>
      </c>
      <c r="K302" s="18" t="e">
        <f>VLOOKUP(B302,Antigua!B:B,1,FALSE)</f>
        <v>#N/A</v>
      </c>
      <c r="L302" s="18" t="e">
        <f>VLOOKUP(B302,'Latin America'!B:B,1,FALSE)</f>
        <v>#N/A</v>
      </c>
    </row>
    <row r="303" spans="1:12" x14ac:dyDescent="0.25">
      <c r="A303" s="156" t="s">
        <v>874</v>
      </c>
      <c r="B303" s="156">
        <v>70601</v>
      </c>
      <c r="C303" s="156" t="s">
        <v>1608</v>
      </c>
      <c r="D303" s="157">
        <v>2790.22</v>
      </c>
      <c r="E303" s="18" t="e">
        <f>VLOOKUP(B303,Jamaica!B:B,1,FALSE)</f>
        <v>#N/A</v>
      </c>
      <c r="F303" s="18" t="e">
        <f>VLOOKUP(B303,'St. Lucia'!B:B,1,FALSE)</f>
        <v>#N/A</v>
      </c>
      <c r="G303" s="18">
        <f>VLOOKUP(B303,Barbados!B:B,1,FALSE)</f>
        <v>70601</v>
      </c>
      <c r="H303" s="18" t="e">
        <f>VLOOKUP(B303,Grenada!B:B,1,FALSE)</f>
        <v>#N/A</v>
      </c>
      <c r="I303" s="18" t="e">
        <f>VLOOKUP(B303,Bahamas!B:B,1,FALSE)</f>
        <v>#N/A</v>
      </c>
      <c r="J303" s="18" t="e">
        <f>VLOOKUP(B303,Turks!B:B,1,FALSE)</f>
        <v>#N/A</v>
      </c>
      <c r="K303" s="18" t="e">
        <f>VLOOKUP(B303,Antigua!B:B,1,FALSE)</f>
        <v>#N/A</v>
      </c>
      <c r="L303" s="18" t="e">
        <f>VLOOKUP(B303,'Latin America'!B:B,1,FALSE)</f>
        <v>#N/A</v>
      </c>
    </row>
    <row r="304" spans="1:12" x14ac:dyDescent="0.25">
      <c r="A304" s="156" t="s">
        <v>824</v>
      </c>
      <c r="B304" s="156">
        <v>70599</v>
      </c>
      <c r="C304" s="156" t="s">
        <v>1787</v>
      </c>
      <c r="D304" s="157">
        <v>214.22</v>
      </c>
      <c r="E304" s="18" t="e">
        <f>VLOOKUP(B304,Jamaica!B:B,1,FALSE)</f>
        <v>#N/A</v>
      </c>
      <c r="F304" s="18" t="e">
        <f>VLOOKUP(B304,'St. Lucia'!B:B,1,FALSE)</f>
        <v>#N/A</v>
      </c>
      <c r="G304" s="18">
        <f>VLOOKUP(B304,Barbados!B:B,1,FALSE)</f>
        <v>70599</v>
      </c>
      <c r="H304" s="18" t="e">
        <f>VLOOKUP(B304,Grenada!B:B,1,FALSE)</f>
        <v>#N/A</v>
      </c>
      <c r="I304" s="18" t="e">
        <f>VLOOKUP(B304,Bahamas!B:B,1,FALSE)</f>
        <v>#N/A</v>
      </c>
      <c r="J304" s="18" t="e">
        <f>VLOOKUP(B304,Turks!B:B,1,FALSE)</f>
        <v>#N/A</v>
      </c>
      <c r="K304" s="18" t="e">
        <f>VLOOKUP(B304,Antigua!B:B,1,FALSE)</f>
        <v>#N/A</v>
      </c>
      <c r="L304" s="18" t="e">
        <f>VLOOKUP(B304,'Latin America'!B:B,1,FALSE)</f>
        <v>#N/A</v>
      </c>
    </row>
    <row r="305" spans="1:12" x14ac:dyDescent="0.25">
      <c r="A305" s="156" t="s">
        <v>146</v>
      </c>
      <c r="B305" s="156">
        <v>70606</v>
      </c>
      <c r="C305" s="156" t="s">
        <v>147</v>
      </c>
      <c r="D305" s="157">
        <v>146.36000000000001</v>
      </c>
      <c r="E305" s="18">
        <f>VLOOKUP(B305,Jamaica!B:B,1,FALSE)</f>
        <v>70606</v>
      </c>
      <c r="F305" s="18" t="e">
        <f>VLOOKUP(B305,'St. Lucia'!B:B,1,FALSE)</f>
        <v>#N/A</v>
      </c>
      <c r="G305" s="18" t="e">
        <f>VLOOKUP(B305,Barbados!B:B,1,FALSE)</f>
        <v>#N/A</v>
      </c>
      <c r="H305" s="18" t="e">
        <f>VLOOKUP(B305,Grenada!B:B,1,FALSE)</f>
        <v>#N/A</v>
      </c>
      <c r="I305" s="18" t="e">
        <f>VLOOKUP(B305,Bahamas!B:B,1,FALSE)</f>
        <v>#N/A</v>
      </c>
      <c r="J305" s="18" t="e">
        <f>VLOOKUP(B305,Turks!B:B,1,FALSE)</f>
        <v>#N/A</v>
      </c>
      <c r="K305" s="18" t="e">
        <f>VLOOKUP(B305,Antigua!B:B,1,FALSE)</f>
        <v>#N/A</v>
      </c>
      <c r="L305" s="18" t="e">
        <f>VLOOKUP(B305,'Latin America'!B:B,1,FALSE)</f>
        <v>#N/A</v>
      </c>
    </row>
    <row r="306" spans="1:12" x14ac:dyDescent="0.25">
      <c r="A306" s="156" t="s">
        <v>156</v>
      </c>
      <c r="B306" s="156">
        <v>70515</v>
      </c>
      <c r="C306" s="156" t="s">
        <v>157</v>
      </c>
      <c r="D306" s="157">
        <v>68.180000000000007</v>
      </c>
      <c r="E306" s="18">
        <f>VLOOKUP(B306,Jamaica!B:B,1,FALSE)</f>
        <v>70515</v>
      </c>
      <c r="F306" s="18" t="e">
        <f>VLOOKUP(B306,'St. Lucia'!B:B,1,FALSE)</f>
        <v>#N/A</v>
      </c>
      <c r="G306" s="18" t="e">
        <f>VLOOKUP(B306,Barbados!B:B,1,FALSE)</f>
        <v>#N/A</v>
      </c>
      <c r="H306" s="18" t="e">
        <f>VLOOKUP(B306,Grenada!B:B,1,FALSE)</f>
        <v>#N/A</v>
      </c>
      <c r="I306" s="18" t="e">
        <f>VLOOKUP(B306,Bahamas!B:B,1,FALSE)</f>
        <v>#N/A</v>
      </c>
      <c r="J306" s="18" t="e">
        <f>VLOOKUP(B306,Turks!B:B,1,FALSE)</f>
        <v>#N/A</v>
      </c>
      <c r="K306" s="18" t="e">
        <f>VLOOKUP(B306,Antigua!B:B,1,FALSE)</f>
        <v>#N/A</v>
      </c>
      <c r="L306" s="18" t="e">
        <f>VLOOKUP(B306,'Latin America'!B:B,1,FALSE)</f>
        <v>#N/A</v>
      </c>
    </row>
    <row r="307" spans="1:12" x14ac:dyDescent="0.25">
      <c r="A307" s="156" t="s">
        <v>150</v>
      </c>
      <c r="B307" s="156">
        <v>70641</v>
      </c>
      <c r="C307" s="156" t="s">
        <v>151</v>
      </c>
      <c r="D307" s="157">
        <v>131.82</v>
      </c>
      <c r="E307" s="18">
        <f>VLOOKUP(B307,Jamaica!B:B,1,FALSE)</f>
        <v>70641</v>
      </c>
      <c r="F307" s="18" t="e">
        <f>VLOOKUP(B307,'St. Lucia'!B:B,1,FALSE)</f>
        <v>#N/A</v>
      </c>
      <c r="G307" s="18" t="e">
        <f>VLOOKUP(B307,Barbados!B:B,1,FALSE)</f>
        <v>#N/A</v>
      </c>
      <c r="H307" s="18" t="e">
        <f>VLOOKUP(B307,Grenada!B:B,1,FALSE)</f>
        <v>#N/A</v>
      </c>
      <c r="I307" s="18" t="e">
        <f>VLOOKUP(B307,Bahamas!B:B,1,FALSE)</f>
        <v>#N/A</v>
      </c>
      <c r="J307" s="18" t="e">
        <f>VLOOKUP(B307,Turks!B:B,1,FALSE)</f>
        <v>#N/A</v>
      </c>
      <c r="K307" s="18" t="e">
        <f>VLOOKUP(B307,Antigua!B:B,1,FALSE)</f>
        <v>#N/A</v>
      </c>
      <c r="L307" s="18" t="e">
        <f>VLOOKUP(B307,'Latin America'!B:B,1,FALSE)</f>
        <v>#N/A</v>
      </c>
    </row>
    <row r="308" spans="1:12" x14ac:dyDescent="0.25">
      <c r="A308" s="156" t="s">
        <v>152</v>
      </c>
      <c r="B308" s="156">
        <v>70660</v>
      </c>
      <c r="C308" s="156" t="s">
        <v>1698</v>
      </c>
      <c r="D308" s="157">
        <v>186.36</v>
      </c>
      <c r="E308" s="18">
        <f>VLOOKUP(B308,Jamaica!B:B,1,FALSE)</f>
        <v>70660</v>
      </c>
      <c r="F308" s="18" t="e">
        <f>VLOOKUP(B308,'St. Lucia'!B:B,1,FALSE)</f>
        <v>#N/A</v>
      </c>
      <c r="G308" s="18" t="e">
        <f>VLOOKUP(B308,Barbados!B:B,1,FALSE)</f>
        <v>#N/A</v>
      </c>
      <c r="H308" s="18" t="e">
        <f>VLOOKUP(B308,Grenada!B:B,1,FALSE)</f>
        <v>#N/A</v>
      </c>
      <c r="I308" s="18" t="e">
        <f>VLOOKUP(B308,Bahamas!B:B,1,FALSE)</f>
        <v>#N/A</v>
      </c>
      <c r="J308" s="18" t="e">
        <f>VLOOKUP(B308,Turks!B:B,1,FALSE)</f>
        <v>#N/A</v>
      </c>
      <c r="K308" s="18" t="e">
        <f>VLOOKUP(B308,Antigua!B:B,1,FALSE)</f>
        <v>#N/A</v>
      </c>
      <c r="L308" s="18" t="e">
        <f>VLOOKUP(B308,'Latin America'!B:B,1,FALSE)</f>
        <v>#N/A</v>
      </c>
    </row>
    <row r="309" spans="1:12" x14ac:dyDescent="0.25">
      <c r="A309" s="156" t="s">
        <v>144</v>
      </c>
      <c r="B309" s="156">
        <v>70652</v>
      </c>
      <c r="C309" s="156" t="s">
        <v>145</v>
      </c>
      <c r="D309" s="157">
        <v>95.45</v>
      </c>
      <c r="E309" s="18">
        <f>VLOOKUP(B309,Jamaica!B:B,1,FALSE)</f>
        <v>70652</v>
      </c>
      <c r="F309" s="18" t="e">
        <f>VLOOKUP(B309,'St. Lucia'!B:B,1,FALSE)</f>
        <v>#N/A</v>
      </c>
      <c r="G309" s="18" t="e">
        <f>VLOOKUP(B309,Barbados!B:B,1,FALSE)</f>
        <v>#N/A</v>
      </c>
      <c r="H309" s="18" t="e">
        <f>VLOOKUP(B309,Grenada!B:B,1,FALSE)</f>
        <v>#N/A</v>
      </c>
      <c r="I309" s="18" t="e">
        <f>VLOOKUP(B309,Bahamas!B:B,1,FALSE)</f>
        <v>#N/A</v>
      </c>
      <c r="J309" s="18" t="e">
        <f>VLOOKUP(B309,Turks!B:B,1,FALSE)</f>
        <v>#N/A</v>
      </c>
      <c r="K309" s="18" t="e">
        <f>VLOOKUP(B309,Antigua!B:B,1,FALSE)</f>
        <v>#N/A</v>
      </c>
      <c r="L309" s="18" t="e">
        <f>VLOOKUP(B309,'Latin America'!B:B,1,FALSE)</f>
        <v>#N/A</v>
      </c>
    </row>
    <row r="310" spans="1:12" x14ac:dyDescent="0.25">
      <c r="A310" s="156" t="s">
        <v>1400</v>
      </c>
      <c r="B310" s="156">
        <v>70626</v>
      </c>
      <c r="C310" s="156" t="s">
        <v>1401</v>
      </c>
      <c r="D310" s="157">
        <v>113.64</v>
      </c>
      <c r="E310" s="18">
        <f>VLOOKUP(B310,Jamaica!B:B,1,FALSE)</f>
        <v>70626</v>
      </c>
      <c r="F310" s="18" t="e">
        <f>VLOOKUP(B310,'St. Lucia'!B:B,1,FALSE)</f>
        <v>#N/A</v>
      </c>
      <c r="G310" s="18" t="e">
        <f>VLOOKUP(B310,Barbados!B:B,1,FALSE)</f>
        <v>#N/A</v>
      </c>
      <c r="H310" s="18" t="e">
        <f>VLOOKUP(B310,Grenada!B:B,1,FALSE)</f>
        <v>#N/A</v>
      </c>
      <c r="I310" s="18" t="e">
        <f>VLOOKUP(B310,Bahamas!B:B,1,FALSE)</f>
        <v>#N/A</v>
      </c>
      <c r="J310" s="18" t="e">
        <f>VLOOKUP(B310,Turks!B:B,1,FALSE)</f>
        <v>#N/A</v>
      </c>
      <c r="K310" s="18" t="e">
        <f>VLOOKUP(B310,Antigua!B:B,1,FALSE)</f>
        <v>#N/A</v>
      </c>
      <c r="L310" s="18" t="e">
        <f>VLOOKUP(B310,'Latin America'!B:B,1,FALSE)</f>
        <v>#N/A</v>
      </c>
    </row>
    <row r="311" spans="1:12" x14ac:dyDescent="0.25">
      <c r="A311" s="156" t="s">
        <v>1699</v>
      </c>
      <c r="B311" s="156">
        <v>70667</v>
      </c>
      <c r="C311" s="156" t="s">
        <v>1700</v>
      </c>
      <c r="D311" s="157">
        <v>0</v>
      </c>
      <c r="E311" s="18" t="e">
        <f>VLOOKUP(B311,Jamaica!B:B,1,FALSE)</f>
        <v>#N/A</v>
      </c>
      <c r="F311" s="18" t="e">
        <f>VLOOKUP(B311,'St. Lucia'!B:B,1,FALSE)</f>
        <v>#N/A</v>
      </c>
      <c r="G311" s="18" t="e">
        <f>VLOOKUP(B311,Barbados!B:B,1,FALSE)</f>
        <v>#N/A</v>
      </c>
      <c r="H311" s="18" t="e">
        <f>VLOOKUP(B311,Grenada!B:B,1,FALSE)</f>
        <v>#N/A</v>
      </c>
      <c r="I311" s="18" t="e">
        <f>VLOOKUP(B311,Bahamas!B:B,1,FALSE)</f>
        <v>#N/A</v>
      </c>
      <c r="J311" s="18" t="e">
        <f>VLOOKUP(B311,Turks!B:B,1,FALSE)</f>
        <v>#N/A</v>
      </c>
      <c r="K311" s="18" t="e">
        <f>VLOOKUP(B311,Antigua!B:B,1,FALSE)</f>
        <v>#N/A</v>
      </c>
      <c r="L311" s="18" t="e">
        <f>VLOOKUP(B311,'Latin America'!B:B,1,FALSE)</f>
        <v>#N/A</v>
      </c>
    </row>
    <row r="312" spans="1:12" x14ac:dyDescent="0.25">
      <c r="A312" s="156" t="s">
        <v>1116</v>
      </c>
      <c r="B312" s="156">
        <v>70654</v>
      </c>
      <c r="C312" s="156" t="s">
        <v>1117</v>
      </c>
      <c r="D312" s="157">
        <v>259.10000000000002</v>
      </c>
      <c r="E312" s="18" t="e">
        <f>VLOOKUP(B312,Jamaica!B:B,1,FALSE)</f>
        <v>#N/A</v>
      </c>
      <c r="F312" s="18" t="e">
        <f>VLOOKUP(B312,'St. Lucia'!B:B,1,FALSE)</f>
        <v>#N/A</v>
      </c>
      <c r="G312" s="18" t="e">
        <f>VLOOKUP(B312,Barbados!B:B,1,FALSE)</f>
        <v>#N/A</v>
      </c>
      <c r="H312" s="18" t="e">
        <f>VLOOKUP(B312,Grenada!B:B,1,FALSE)</f>
        <v>#N/A</v>
      </c>
      <c r="I312" s="18">
        <f>VLOOKUP(B312,Bahamas!B:B,1,FALSE)</f>
        <v>70654</v>
      </c>
      <c r="J312" s="18" t="e">
        <f>VLOOKUP(B312,Turks!B:B,1,FALSE)</f>
        <v>#N/A</v>
      </c>
      <c r="K312" s="18" t="e">
        <f>VLOOKUP(B312,Antigua!B:B,1,FALSE)</f>
        <v>#N/A</v>
      </c>
      <c r="L312" s="18" t="e">
        <f>VLOOKUP(B312,'Latin America'!B:B,1,FALSE)</f>
        <v>#N/A</v>
      </c>
    </row>
    <row r="313" spans="1:12" x14ac:dyDescent="0.25">
      <c r="A313" s="156" t="s">
        <v>1118</v>
      </c>
      <c r="B313" s="156">
        <v>70656</v>
      </c>
      <c r="C313" s="156" t="s">
        <v>1119</v>
      </c>
      <c r="D313" s="157">
        <v>259.10000000000002</v>
      </c>
      <c r="E313" s="18" t="e">
        <f>VLOOKUP(B313,Jamaica!B:B,1,FALSE)</f>
        <v>#N/A</v>
      </c>
      <c r="F313" s="18" t="e">
        <f>VLOOKUP(B313,'St. Lucia'!B:B,1,FALSE)</f>
        <v>#N/A</v>
      </c>
      <c r="G313" s="18" t="e">
        <f>VLOOKUP(B313,Barbados!B:B,1,FALSE)</f>
        <v>#N/A</v>
      </c>
      <c r="H313" s="18" t="e">
        <f>VLOOKUP(B313,Grenada!B:B,1,FALSE)</f>
        <v>#N/A</v>
      </c>
      <c r="I313" s="18">
        <f>VLOOKUP(B313,Bahamas!B:B,1,FALSE)</f>
        <v>70656</v>
      </c>
      <c r="J313" s="18" t="e">
        <f>VLOOKUP(B313,Turks!B:B,1,FALSE)</f>
        <v>#N/A</v>
      </c>
      <c r="K313" s="18" t="e">
        <f>VLOOKUP(B313,Antigua!B:B,1,FALSE)</f>
        <v>#N/A</v>
      </c>
      <c r="L313" s="18" t="e">
        <f>VLOOKUP(B313,'Latin America'!B:B,1,FALSE)</f>
        <v>#N/A</v>
      </c>
    </row>
    <row r="314" spans="1:12" x14ac:dyDescent="0.25">
      <c r="A314" s="156" t="s">
        <v>1112</v>
      </c>
      <c r="B314" s="156">
        <v>70636</v>
      </c>
      <c r="C314" s="156" t="s">
        <v>1113</v>
      </c>
      <c r="D314" s="157">
        <v>68.87</v>
      </c>
      <c r="E314" s="18" t="e">
        <f>VLOOKUP(B314,Jamaica!B:B,1,FALSE)</f>
        <v>#N/A</v>
      </c>
      <c r="F314" s="18" t="e">
        <f>VLOOKUP(B314,'St. Lucia'!B:B,1,FALSE)</f>
        <v>#N/A</v>
      </c>
      <c r="G314" s="18" t="e">
        <f>VLOOKUP(B314,Barbados!B:B,1,FALSE)</f>
        <v>#N/A</v>
      </c>
      <c r="H314" s="18" t="e">
        <f>VLOOKUP(B314,Grenada!B:B,1,FALSE)</f>
        <v>#N/A</v>
      </c>
      <c r="I314" s="18">
        <f>VLOOKUP(B314,Bahamas!B:B,1,FALSE)</f>
        <v>70636</v>
      </c>
      <c r="J314" s="18" t="e">
        <f>VLOOKUP(B314,Turks!B:B,1,FALSE)</f>
        <v>#N/A</v>
      </c>
      <c r="K314" s="18" t="e">
        <f>VLOOKUP(B314,Antigua!B:B,1,FALSE)</f>
        <v>#N/A</v>
      </c>
      <c r="L314" s="18" t="e">
        <f>VLOOKUP(B314,'Latin America'!B:B,1,FALSE)</f>
        <v>#N/A</v>
      </c>
    </row>
    <row r="315" spans="1:12" x14ac:dyDescent="0.25">
      <c r="A315" s="156" t="s">
        <v>1110</v>
      </c>
      <c r="B315" s="156">
        <v>70634</v>
      </c>
      <c r="C315" s="156" t="s">
        <v>1111</v>
      </c>
      <c r="D315" s="157">
        <v>338.95</v>
      </c>
      <c r="E315" s="18" t="e">
        <f>VLOOKUP(B315,Jamaica!B:B,1,FALSE)</f>
        <v>#N/A</v>
      </c>
      <c r="F315" s="18" t="e">
        <f>VLOOKUP(B315,'St. Lucia'!B:B,1,FALSE)</f>
        <v>#N/A</v>
      </c>
      <c r="G315" s="18" t="e">
        <f>VLOOKUP(B315,Barbados!B:B,1,FALSE)</f>
        <v>#N/A</v>
      </c>
      <c r="H315" s="18" t="e">
        <f>VLOOKUP(B315,Grenada!B:B,1,FALSE)</f>
        <v>#N/A</v>
      </c>
      <c r="I315" s="18">
        <f>VLOOKUP(B315,Bahamas!B:B,1,FALSE)</f>
        <v>70634</v>
      </c>
      <c r="J315" s="18" t="e">
        <f>VLOOKUP(B315,Turks!B:B,1,FALSE)</f>
        <v>#N/A</v>
      </c>
      <c r="K315" s="18" t="e">
        <f>VLOOKUP(B315,Antigua!B:B,1,FALSE)</f>
        <v>#N/A</v>
      </c>
      <c r="L315" s="18" t="e">
        <f>VLOOKUP(B315,'Latin America'!B:B,1,FALSE)</f>
        <v>#N/A</v>
      </c>
    </row>
    <row r="316" spans="1:12" x14ac:dyDescent="0.25">
      <c r="A316" s="156" t="s">
        <v>1108</v>
      </c>
      <c r="B316" s="156">
        <v>70630</v>
      </c>
      <c r="C316" s="156" t="s">
        <v>1109</v>
      </c>
      <c r="D316" s="157">
        <v>89.85</v>
      </c>
      <c r="E316" s="18" t="e">
        <f>VLOOKUP(B316,Jamaica!B:B,1,FALSE)</f>
        <v>#N/A</v>
      </c>
      <c r="F316" s="18" t="e">
        <f>VLOOKUP(B316,'St. Lucia'!B:B,1,FALSE)</f>
        <v>#N/A</v>
      </c>
      <c r="G316" s="18" t="e">
        <f>VLOOKUP(B316,Barbados!B:B,1,FALSE)</f>
        <v>#N/A</v>
      </c>
      <c r="H316" s="18" t="e">
        <f>VLOOKUP(B316,Grenada!B:B,1,FALSE)</f>
        <v>#N/A</v>
      </c>
      <c r="I316" s="18">
        <f>VLOOKUP(B316,Bahamas!B:B,1,FALSE)</f>
        <v>70630</v>
      </c>
      <c r="J316" s="18" t="e">
        <f>VLOOKUP(B316,Turks!B:B,1,FALSE)</f>
        <v>#N/A</v>
      </c>
      <c r="K316" s="18" t="e">
        <f>VLOOKUP(B316,Antigua!B:B,1,FALSE)</f>
        <v>#N/A</v>
      </c>
      <c r="L316" s="18" t="e">
        <f>VLOOKUP(B316,'Latin America'!B:B,1,FALSE)</f>
        <v>#N/A</v>
      </c>
    </row>
    <row r="317" spans="1:12" x14ac:dyDescent="0.25">
      <c r="A317" s="156" t="s">
        <v>1460</v>
      </c>
      <c r="B317" s="156">
        <v>70616</v>
      </c>
      <c r="C317" s="156" t="s">
        <v>1461</v>
      </c>
      <c r="D317" s="157">
        <v>20</v>
      </c>
      <c r="E317" s="18" t="e">
        <f>VLOOKUP(B317,Jamaica!B:B,1,FALSE)</f>
        <v>#N/A</v>
      </c>
      <c r="F317" s="18" t="e">
        <f>VLOOKUP(B317,'St. Lucia'!B:B,1,FALSE)</f>
        <v>#N/A</v>
      </c>
      <c r="G317" s="18" t="e">
        <f>VLOOKUP(B317,Barbados!B:B,1,FALSE)</f>
        <v>#N/A</v>
      </c>
      <c r="H317" s="18" t="e">
        <f>VLOOKUP(B317,Grenada!B:B,1,FALSE)</f>
        <v>#N/A</v>
      </c>
      <c r="I317" s="18" t="e">
        <f>VLOOKUP(B317,Bahamas!B:B,1,FALSE)</f>
        <v>#N/A</v>
      </c>
      <c r="J317" s="18" t="e">
        <f>VLOOKUP(B317,Turks!B:B,1,FALSE)</f>
        <v>#N/A</v>
      </c>
      <c r="K317" s="18" t="e">
        <f>VLOOKUP(B317,Antigua!B:B,1,FALSE)</f>
        <v>#N/A</v>
      </c>
      <c r="L317" s="18">
        <f>VLOOKUP(B317,'Latin America'!B:B,1,FALSE)</f>
        <v>70616</v>
      </c>
    </row>
    <row r="318" spans="1:12" x14ac:dyDescent="0.25">
      <c r="A318" s="156" t="s">
        <v>1458</v>
      </c>
      <c r="B318" s="156">
        <v>70632</v>
      </c>
      <c r="C318" s="156" t="s">
        <v>1459</v>
      </c>
      <c r="D318" s="157">
        <v>79</v>
      </c>
      <c r="E318" s="18" t="e">
        <f>VLOOKUP(B318,Jamaica!B:B,1,FALSE)</f>
        <v>#N/A</v>
      </c>
      <c r="F318" s="18" t="e">
        <f>VLOOKUP(B318,'St. Lucia'!B:B,1,FALSE)</f>
        <v>#N/A</v>
      </c>
      <c r="G318" s="18" t="e">
        <f>VLOOKUP(B318,Barbados!B:B,1,FALSE)</f>
        <v>#N/A</v>
      </c>
      <c r="H318" s="18" t="e">
        <f>VLOOKUP(B318,Grenada!B:B,1,FALSE)</f>
        <v>#N/A</v>
      </c>
      <c r="I318" s="18" t="e">
        <f>VLOOKUP(B318,Bahamas!B:B,1,FALSE)</f>
        <v>#N/A</v>
      </c>
      <c r="J318" s="18" t="e">
        <f>VLOOKUP(B318,Turks!B:B,1,FALSE)</f>
        <v>#N/A</v>
      </c>
      <c r="K318" s="18" t="e">
        <f>VLOOKUP(B318,Antigua!B:B,1,FALSE)</f>
        <v>#N/A</v>
      </c>
      <c r="L318" s="18">
        <f>VLOOKUP(B318,'Latin America'!B:B,1,FALSE)</f>
        <v>70632</v>
      </c>
    </row>
    <row r="319" spans="1:12" x14ac:dyDescent="0.25">
      <c r="A319" s="156" t="s">
        <v>428</v>
      </c>
      <c r="B319" s="156">
        <v>70635</v>
      </c>
      <c r="C319" s="156" t="s">
        <v>429</v>
      </c>
      <c r="D319" s="157">
        <v>2900</v>
      </c>
      <c r="E319" s="18">
        <f>VLOOKUP(B319,Jamaica!B:B,1,FALSE)</f>
        <v>70635</v>
      </c>
      <c r="F319" s="18" t="e">
        <f>VLOOKUP(B319,'St. Lucia'!B:B,1,FALSE)</f>
        <v>#N/A</v>
      </c>
      <c r="G319" s="18" t="e">
        <f>VLOOKUP(B319,Barbados!B:B,1,FALSE)</f>
        <v>#N/A</v>
      </c>
      <c r="H319" s="18" t="e">
        <f>VLOOKUP(B319,Grenada!B:B,1,FALSE)</f>
        <v>#N/A</v>
      </c>
      <c r="I319" s="18" t="e">
        <f>VLOOKUP(B319,Bahamas!B:B,1,FALSE)</f>
        <v>#N/A</v>
      </c>
      <c r="J319" s="18" t="e">
        <f>VLOOKUP(B319,Turks!B:B,1,FALSE)</f>
        <v>#N/A</v>
      </c>
      <c r="K319" s="18" t="e">
        <f>VLOOKUP(B319,Antigua!B:B,1,FALSE)</f>
        <v>#N/A</v>
      </c>
      <c r="L319" s="18" t="e">
        <f>VLOOKUP(B319,'Latin America'!B:B,1,FALSE)</f>
        <v>#N/A</v>
      </c>
    </row>
    <row r="320" spans="1:12" x14ac:dyDescent="0.25">
      <c r="A320" s="156" t="s">
        <v>1233</v>
      </c>
      <c r="B320" s="156">
        <v>70618</v>
      </c>
      <c r="C320" s="156" t="s">
        <v>1234</v>
      </c>
      <c r="D320" s="157">
        <v>4375</v>
      </c>
      <c r="E320" s="18" t="e">
        <f>VLOOKUP(B320,Jamaica!B:B,1,FALSE)</f>
        <v>#N/A</v>
      </c>
      <c r="F320" s="18" t="e">
        <f>VLOOKUP(B320,'St. Lucia'!B:B,1,FALSE)</f>
        <v>#N/A</v>
      </c>
      <c r="G320" s="18" t="e">
        <f>VLOOKUP(B320,Barbados!B:B,1,FALSE)</f>
        <v>#N/A</v>
      </c>
      <c r="H320" s="18" t="e">
        <f>VLOOKUP(B320,Grenada!B:B,1,FALSE)</f>
        <v>#N/A</v>
      </c>
      <c r="I320" s="18" t="e">
        <f>VLOOKUP(B320,Bahamas!B:B,1,FALSE)</f>
        <v>#N/A</v>
      </c>
      <c r="J320" s="18">
        <f>VLOOKUP(B320,Turks!B:B,1,FALSE)</f>
        <v>70618</v>
      </c>
      <c r="K320" s="18" t="e">
        <f>VLOOKUP(B320,Antigua!B:B,1,FALSE)</f>
        <v>#N/A</v>
      </c>
      <c r="L320" s="18" t="e">
        <f>VLOOKUP(B320,'Latin America'!B:B,1,FALSE)</f>
        <v>#N/A</v>
      </c>
    </row>
    <row r="321" spans="1:12" x14ac:dyDescent="0.25">
      <c r="A321" s="156" t="s">
        <v>452</v>
      </c>
      <c r="B321" s="156">
        <v>70617</v>
      </c>
      <c r="C321" s="156" t="s">
        <v>453</v>
      </c>
      <c r="D321" s="157">
        <v>100</v>
      </c>
      <c r="E321" s="18">
        <f>VLOOKUP(B321,Jamaica!B:B,1,FALSE)</f>
        <v>70617</v>
      </c>
      <c r="F321" s="18" t="e">
        <f>VLOOKUP(B321,'St. Lucia'!B:B,1,FALSE)</f>
        <v>#N/A</v>
      </c>
      <c r="G321" s="18" t="e">
        <f>VLOOKUP(B321,Barbados!B:B,1,FALSE)</f>
        <v>#N/A</v>
      </c>
      <c r="H321" s="18" t="e">
        <f>VLOOKUP(B321,Grenada!B:B,1,FALSE)</f>
        <v>#N/A</v>
      </c>
      <c r="I321" s="18" t="e">
        <f>VLOOKUP(B321,Bahamas!B:B,1,FALSE)</f>
        <v>#N/A</v>
      </c>
      <c r="J321" s="18" t="e">
        <f>VLOOKUP(B321,Turks!B:B,1,FALSE)</f>
        <v>#N/A</v>
      </c>
      <c r="K321" s="18" t="e">
        <f>VLOOKUP(B321,Antigua!B:B,1,FALSE)</f>
        <v>#N/A</v>
      </c>
      <c r="L321" s="18" t="e">
        <f>VLOOKUP(B321,'Latin America'!B:B,1,FALSE)</f>
        <v>#N/A</v>
      </c>
    </row>
    <row r="322" spans="1:12" x14ac:dyDescent="0.25">
      <c r="A322" s="156" t="s">
        <v>409</v>
      </c>
      <c r="B322" s="156">
        <v>70649</v>
      </c>
      <c r="C322" s="156" t="s">
        <v>410</v>
      </c>
      <c r="D322" s="157">
        <v>1800</v>
      </c>
      <c r="E322" s="18">
        <f>VLOOKUP(B322,Jamaica!B:B,1,FALSE)</f>
        <v>70649</v>
      </c>
      <c r="F322" s="18" t="e">
        <f>VLOOKUP(B322,'St. Lucia'!B:B,1,FALSE)</f>
        <v>#N/A</v>
      </c>
      <c r="G322" s="18" t="e">
        <f>VLOOKUP(B322,Barbados!B:B,1,FALSE)</f>
        <v>#N/A</v>
      </c>
      <c r="H322" s="18" t="e">
        <f>VLOOKUP(B322,Grenada!B:B,1,FALSE)</f>
        <v>#N/A</v>
      </c>
      <c r="I322" s="18" t="e">
        <f>VLOOKUP(B322,Bahamas!B:B,1,FALSE)</f>
        <v>#N/A</v>
      </c>
      <c r="J322" s="18" t="e">
        <f>VLOOKUP(B322,Turks!B:B,1,FALSE)</f>
        <v>#N/A</v>
      </c>
      <c r="K322" s="18" t="e">
        <f>VLOOKUP(B322,Antigua!B:B,1,FALSE)</f>
        <v>#N/A</v>
      </c>
      <c r="L322" s="18" t="e">
        <f>VLOOKUP(B322,'Latin America'!B:B,1,FALSE)</f>
        <v>#N/A</v>
      </c>
    </row>
    <row r="323" spans="1:12" x14ac:dyDescent="0.25">
      <c r="A323" s="156" t="s">
        <v>411</v>
      </c>
      <c r="B323" s="156">
        <v>70655</v>
      </c>
      <c r="C323" s="156" t="s">
        <v>412</v>
      </c>
      <c r="D323" s="157">
        <v>1227.27</v>
      </c>
      <c r="E323" s="18">
        <f>VLOOKUP(B323,Jamaica!B:B,1,FALSE)</f>
        <v>70655</v>
      </c>
      <c r="F323" s="18" t="e">
        <f>VLOOKUP(B323,'St. Lucia'!B:B,1,FALSE)</f>
        <v>#N/A</v>
      </c>
      <c r="G323" s="18" t="e">
        <f>VLOOKUP(B323,Barbados!B:B,1,FALSE)</f>
        <v>#N/A</v>
      </c>
      <c r="H323" s="18" t="e">
        <f>VLOOKUP(B323,Grenada!B:B,1,FALSE)</f>
        <v>#N/A</v>
      </c>
      <c r="I323" s="18" t="e">
        <f>VLOOKUP(B323,Bahamas!B:B,1,FALSE)</f>
        <v>#N/A</v>
      </c>
      <c r="J323" s="18" t="e">
        <f>VLOOKUP(B323,Turks!B:B,1,FALSE)</f>
        <v>#N/A</v>
      </c>
      <c r="K323" s="18" t="e">
        <f>VLOOKUP(B323,Antigua!B:B,1,FALSE)</f>
        <v>#N/A</v>
      </c>
      <c r="L323" s="18" t="e">
        <f>VLOOKUP(B323,'Latin America'!B:B,1,FALSE)</f>
        <v>#N/A</v>
      </c>
    </row>
    <row r="324" spans="1:12" x14ac:dyDescent="0.25">
      <c r="A324" s="156" t="s">
        <v>477</v>
      </c>
      <c r="B324" s="156">
        <v>70628</v>
      </c>
      <c r="C324" s="156" t="s">
        <v>478</v>
      </c>
      <c r="D324" s="157">
        <v>95.04</v>
      </c>
      <c r="E324" s="18">
        <f>VLOOKUP(B324,Jamaica!B:B,1,FALSE)</f>
        <v>70628</v>
      </c>
      <c r="F324" s="18" t="e">
        <f>VLOOKUP(B324,'St. Lucia'!B:B,1,FALSE)</f>
        <v>#N/A</v>
      </c>
      <c r="G324" s="18" t="e">
        <f>VLOOKUP(B324,Barbados!B:B,1,FALSE)</f>
        <v>#N/A</v>
      </c>
      <c r="H324" s="18" t="e">
        <f>VLOOKUP(B324,Grenada!B:B,1,FALSE)</f>
        <v>#N/A</v>
      </c>
      <c r="I324" s="18" t="e">
        <f>VLOOKUP(B324,Bahamas!B:B,1,FALSE)</f>
        <v>#N/A</v>
      </c>
      <c r="J324" s="18" t="e">
        <f>VLOOKUP(B324,Turks!B:B,1,FALSE)</f>
        <v>#N/A</v>
      </c>
      <c r="K324" s="18" t="e">
        <f>VLOOKUP(B324,Antigua!B:B,1,FALSE)</f>
        <v>#N/A</v>
      </c>
      <c r="L324" s="18" t="e">
        <f>VLOOKUP(B324,'Latin America'!B:B,1,FALSE)</f>
        <v>#N/A</v>
      </c>
    </row>
    <row r="325" spans="1:12" x14ac:dyDescent="0.25">
      <c r="A325" s="156" t="s">
        <v>36</v>
      </c>
      <c r="B325" s="156">
        <v>70643</v>
      </c>
      <c r="C325" s="156" t="s">
        <v>37</v>
      </c>
      <c r="D325" s="157">
        <v>120</v>
      </c>
      <c r="E325" s="18">
        <f>VLOOKUP(B325,Jamaica!B:B,1,FALSE)</f>
        <v>70643</v>
      </c>
      <c r="F325" s="18" t="e">
        <f>VLOOKUP(B325,'St. Lucia'!B:B,1,FALSE)</f>
        <v>#N/A</v>
      </c>
      <c r="G325" s="18" t="e">
        <f>VLOOKUP(B325,Barbados!B:B,1,FALSE)</f>
        <v>#N/A</v>
      </c>
      <c r="H325" s="18" t="e">
        <f>VLOOKUP(B325,Grenada!B:B,1,FALSE)</f>
        <v>#N/A</v>
      </c>
      <c r="I325" s="18" t="e">
        <f>VLOOKUP(B325,Bahamas!B:B,1,FALSE)</f>
        <v>#N/A</v>
      </c>
      <c r="J325" s="18" t="e">
        <f>VLOOKUP(B325,Turks!B:B,1,FALSE)</f>
        <v>#N/A</v>
      </c>
      <c r="K325" s="18" t="e">
        <f>VLOOKUP(B325,Antigua!B:B,1,FALSE)</f>
        <v>#N/A</v>
      </c>
      <c r="L325" s="18" t="e">
        <f>VLOOKUP(B325,'Latin America'!B:B,1,FALSE)</f>
        <v>#N/A</v>
      </c>
    </row>
    <row r="326" spans="1:12" x14ac:dyDescent="0.25">
      <c r="A326" s="156" t="s">
        <v>470</v>
      </c>
      <c r="B326" s="156">
        <v>70645</v>
      </c>
      <c r="C326" s="156" t="s">
        <v>471</v>
      </c>
      <c r="D326" s="157">
        <v>120</v>
      </c>
      <c r="E326" s="18">
        <f>VLOOKUP(B326,Jamaica!B:B,1,FALSE)</f>
        <v>70645</v>
      </c>
      <c r="F326" s="18" t="e">
        <f>VLOOKUP(B326,'St. Lucia'!B:B,1,FALSE)</f>
        <v>#N/A</v>
      </c>
      <c r="G326" s="18" t="e">
        <f>VLOOKUP(B326,Barbados!B:B,1,FALSE)</f>
        <v>#N/A</v>
      </c>
      <c r="H326" s="18" t="e">
        <f>VLOOKUP(B326,Grenada!B:B,1,FALSE)</f>
        <v>#N/A</v>
      </c>
      <c r="I326" s="18" t="e">
        <f>VLOOKUP(B326,Bahamas!B:B,1,FALSE)</f>
        <v>#N/A</v>
      </c>
      <c r="J326" s="18" t="e">
        <f>VLOOKUP(B326,Turks!B:B,1,FALSE)</f>
        <v>#N/A</v>
      </c>
      <c r="K326" s="18" t="e">
        <f>VLOOKUP(B326,Antigua!B:B,1,FALSE)</f>
        <v>#N/A</v>
      </c>
      <c r="L326" s="18" t="e">
        <f>VLOOKUP(B326,'Latin America'!B:B,1,FALSE)</f>
        <v>#N/A</v>
      </c>
    </row>
    <row r="327" spans="1:12" x14ac:dyDescent="0.25">
      <c r="A327" s="156" t="s">
        <v>1114</v>
      </c>
      <c r="B327" s="156">
        <v>70650</v>
      </c>
      <c r="C327" s="156" t="s">
        <v>1115</v>
      </c>
      <c r="D327" s="157">
        <v>1927.44</v>
      </c>
      <c r="E327" s="18" t="e">
        <f>VLOOKUP(B327,Jamaica!B:B,1,FALSE)</f>
        <v>#N/A</v>
      </c>
      <c r="F327" s="18" t="e">
        <f>VLOOKUP(B327,'St. Lucia'!B:B,1,FALSE)</f>
        <v>#N/A</v>
      </c>
      <c r="G327" s="18" t="e">
        <f>VLOOKUP(B327,Barbados!B:B,1,FALSE)</f>
        <v>#N/A</v>
      </c>
      <c r="H327" s="18" t="e">
        <f>VLOOKUP(B327,Grenada!B:B,1,FALSE)</f>
        <v>#N/A</v>
      </c>
      <c r="I327" s="18">
        <f>VLOOKUP(B327,Bahamas!B:B,1,FALSE)</f>
        <v>70650</v>
      </c>
      <c r="J327" s="18" t="e">
        <f>VLOOKUP(B327,Turks!B:B,1,FALSE)</f>
        <v>#N/A</v>
      </c>
      <c r="K327" s="18" t="e">
        <f>VLOOKUP(B327,Antigua!B:B,1,FALSE)</f>
        <v>#N/A</v>
      </c>
      <c r="L327" s="18" t="e">
        <f>VLOOKUP(B327,'Latin America'!B:B,1,FALSE)</f>
        <v>#N/A</v>
      </c>
    </row>
    <row r="328" spans="1:12" x14ac:dyDescent="0.25">
      <c r="A328" s="156" t="s">
        <v>638</v>
      </c>
      <c r="B328" s="156">
        <v>70670</v>
      </c>
      <c r="C328" s="156" t="s">
        <v>639</v>
      </c>
      <c r="D328" s="157">
        <v>122.73</v>
      </c>
      <c r="E328" s="18" t="e">
        <f>VLOOKUP(B328,Jamaica!B:B,1,FALSE)</f>
        <v>#N/A</v>
      </c>
      <c r="F328" s="18">
        <f>VLOOKUP(B328,'St. Lucia'!B:B,1,FALSE)</f>
        <v>70670</v>
      </c>
      <c r="G328" s="18" t="e">
        <f>VLOOKUP(B328,Barbados!B:B,1,FALSE)</f>
        <v>#N/A</v>
      </c>
      <c r="H328" s="18" t="e">
        <f>VLOOKUP(B328,Grenada!B:B,1,FALSE)</f>
        <v>#N/A</v>
      </c>
      <c r="I328" s="18" t="e">
        <f>VLOOKUP(B328,Bahamas!B:B,1,FALSE)</f>
        <v>#N/A</v>
      </c>
      <c r="J328" s="18" t="e">
        <f>VLOOKUP(B328,Turks!B:B,1,FALSE)</f>
        <v>#N/A</v>
      </c>
      <c r="K328" s="18" t="e">
        <f>VLOOKUP(B328,Antigua!B:B,1,FALSE)</f>
        <v>#N/A</v>
      </c>
      <c r="L328" s="18" t="e">
        <f>VLOOKUP(B328,'Latin America'!B:B,1,FALSE)</f>
        <v>#N/A</v>
      </c>
    </row>
    <row r="329" spans="1:12" x14ac:dyDescent="0.25">
      <c r="A329" s="156" t="s">
        <v>616</v>
      </c>
      <c r="B329" s="156">
        <v>70680</v>
      </c>
      <c r="C329" s="156" t="s">
        <v>617</v>
      </c>
      <c r="D329" s="157">
        <v>90</v>
      </c>
      <c r="E329" s="18" t="e">
        <f>VLOOKUP(B329,Jamaica!B:B,1,FALSE)</f>
        <v>#N/A</v>
      </c>
      <c r="F329" s="18">
        <f>VLOOKUP(B329,'St. Lucia'!B:B,1,FALSE)</f>
        <v>70680</v>
      </c>
      <c r="G329" s="18" t="e">
        <f>VLOOKUP(B329,Barbados!B:B,1,FALSE)</f>
        <v>#N/A</v>
      </c>
      <c r="H329" s="18" t="e">
        <f>VLOOKUP(B329,Grenada!B:B,1,FALSE)</f>
        <v>#N/A</v>
      </c>
      <c r="I329" s="18" t="e">
        <f>VLOOKUP(B329,Bahamas!B:B,1,FALSE)</f>
        <v>#N/A</v>
      </c>
      <c r="J329" s="18" t="e">
        <f>VLOOKUP(B329,Turks!B:B,1,FALSE)</f>
        <v>#N/A</v>
      </c>
      <c r="K329" s="18" t="e">
        <f>VLOOKUP(B329,Antigua!B:B,1,FALSE)</f>
        <v>#N/A</v>
      </c>
      <c r="L329" s="18" t="e">
        <f>VLOOKUP(B329,'Latin America'!B:B,1,FALSE)</f>
        <v>#N/A</v>
      </c>
    </row>
    <row r="330" spans="1:12" x14ac:dyDescent="0.25">
      <c r="A330" s="156" t="s">
        <v>1235</v>
      </c>
      <c r="B330" s="156">
        <v>70674</v>
      </c>
      <c r="C330" s="156" t="s">
        <v>1236</v>
      </c>
      <c r="D330" s="157">
        <v>53.57</v>
      </c>
      <c r="E330" s="18" t="e">
        <f>VLOOKUP(B330,Jamaica!B:B,1,FALSE)</f>
        <v>#N/A</v>
      </c>
      <c r="F330" s="18" t="e">
        <f>VLOOKUP(B330,'St. Lucia'!B:B,1,FALSE)</f>
        <v>#N/A</v>
      </c>
      <c r="G330" s="18" t="e">
        <f>VLOOKUP(B330,Barbados!B:B,1,FALSE)</f>
        <v>#N/A</v>
      </c>
      <c r="H330" s="18" t="e">
        <f>VLOOKUP(B330,Grenada!B:B,1,FALSE)</f>
        <v>#N/A</v>
      </c>
      <c r="I330" s="18" t="e">
        <f>VLOOKUP(B330,Bahamas!B:B,1,FALSE)</f>
        <v>#N/A</v>
      </c>
      <c r="J330" s="18">
        <f>VLOOKUP(B330,Turks!B:B,1,FALSE)</f>
        <v>70674</v>
      </c>
      <c r="K330" s="18" t="e">
        <f>VLOOKUP(B330,Antigua!B:B,1,FALSE)</f>
        <v>#N/A</v>
      </c>
      <c r="L330" s="18" t="e">
        <f>VLOOKUP(B330,'Latin America'!B:B,1,FALSE)</f>
        <v>#N/A</v>
      </c>
    </row>
    <row r="331" spans="1:12" x14ac:dyDescent="0.25">
      <c r="A331" s="156" t="s">
        <v>268</v>
      </c>
      <c r="B331" s="156">
        <v>70675</v>
      </c>
      <c r="C331" s="156" t="s">
        <v>269</v>
      </c>
      <c r="D331" s="157">
        <v>80</v>
      </c>
      <c r="E331" s="18">
        <f>VLOOKUP(B331,Jamaica!B:B,1,FALSE)</f>
        <v>70675</v>
      </c>
      <c r="F331" s="18" t="e">
        <f>VLOOKUP(B331,'St. Lucia'!B:B,1,FALSE)</f>
        <v>#N/A</v>
      </c>
      <c r="G331" s="18" t="e">
        <f>VLOOKUP(B331,Barbados!B:B,1,FALSE)</f>
        <v>#N/A</v>
      </c>
      <c r="H331" s="18" t="e">
        <f>VLOOKUP(B331,Grenada!B:B,1,FALSE)</f>
        <v>#N/A</v>
      </c>
      <c r="I331" s="18" t="e">
        <f>VLOOKUP(B331,Bahamas!B:B,1,FALSE)</f>
        <v>#N/A</v>
      </c>
      <c r="J331" s="18" t="e">
        <f>VLOOKUP(B331,Turks!B:B,1,FALSE)</f>
        <v>#N/A</v>
      </c>
      <c r="K331" s="18" t="e">
        <f>VLOOKUP(B331,Antigua!B:B,1,FALSE)</f>
        <v>#N/A</v>
      </c>
      <c r="L331" s="18" t="e">
        <f>VLOOKUP(B331,'Latin America'!B:B,1,FALSE)</f>
        <v>#N/A</v>
      </c>
    </row>
    <row r="332" spans="1:12" x14ac:dyDescent="0.25">
      <c r="A332" s="156" t="s">
        <v>272</v>
      </c>
      <c r="B332" s="156">
        <v>70676</v>
      </c>
      <c r="C332" s="156" t="s">
        <v>273</v>
      </c>
      <c r="D332" s="157">
        <v>122.5</v>
      </c>
      <c r="E332" s="18">
        <f>VLOOKUP(B332,Jamaica!B:B,1,FALSE)</f>
        <v>70676</v>
      </c>
      <c r="F332" s="18" t="e">
        <f>VLOOKUP(B332,'St. Lucia'!B:B,1,FALSE)</f>
        <v>#N/A</v>
      </c>
      <c r="G332" s="18" t="e">
        <f>VLOOKUP(B332,Barbados!B:B,1,FALSE)</f>
        <v>#N/A</v>
      </c>
      <c r="H332" s="18" t="e">
        <f>VLOOKUP(B332,Grenada!B:B,1,FALSE)</f>
        <v>#N/A</v>
      </c>
      <c r="I332" s="18" t="e">
        <f>VLOOKUP(B332,Bahamas!B:B,1,FALSE)</f>
        <v>#N/A</v>
      </c>
      <c r="J332" s="18" t="e">
        <f>VLOOKUP(B332,Turks!B:B,1,FALSE)</f>
        <v>#N/A</v>
      </c>
      <c r="K332" s="18" t="e">
        <f>VLOOKUP(B332,Antigua!B:B,1,FALSE)</f>
        <v>#N/A</v>
      </c>
      <c r="L332" s="18" t="e">
        <f>VLOOKUP(B332,'Latin America'!B:B,1,FALSE)</f>
        <v>#N/A</v>
      </c>
    </row>
    <row r="333" spans="1:12" x14ac:dyDescent="0.25">
      <c r="A333" s="156" t="s">
        <v>104</v>
      </c>
      <c r="B333" s="156">
        <v>70687</v>
      </c>
      <c r="C333" s="156" t="s">
        <v>105</v>
      </c>
      <c r="D333" s="157">
        <v>86.36</v>
      </c>
      <c r="E333" s="18">
        <f>VLOOKUP(B333,Jamaica!B:B,1,FALSE)</f>
        <v>70687</v>
      </c>
      <c r="F333" s="18" t="e">
        <f>VLOOKUP(B333,'St. Lucia'!B:B,1,FALSE)</f>
        <v>#N/A</v>
      </c>
      <c r="G333" s="18" t="e">
        <f>VLOOKUP(B333,Barbados!B:B,1,FALSE)</f>
        <v>#N/A</v>
      </c>
      <c r="H333" s="18" t="e">
        <f>VLOOKUP(B333,Grenada!B:B,1,FALSE)</f>
        <v>#N/A</v>
      </c>
      <c r="I333" s="18" t="e">
        <f>VLOOKUP(B333,Bahamas!B:B,1,FALSE)</f>
        <v>#N/A</v>
      </c>
      <c r="J333" s="18" t="e">
        <f>VLOOKUP(B333,Turks!B:B,1,FALSE)</f>
        <v>#N/A</v>
      </c>
      <c r="K333" s="18" t="e">
        <f>VLOOKUP(B333,Antigua!B:B,1,FALSE)</f>
        <v>#N/A</v>
      </c>
      <c r="L333" s="18" t="e">
        <f>VLOOKUP(B333,'Latin America'!B:B,1,FALSE)</f>
        <v>#N/A</v>
      </c>
    </row>
    <row r="334" spans="1:12" x14ac:dyDescent="0.25">
      <c r="A334" s="156" t="s">
        <v>1120</v>
      </c>
      <c r="B334" s="156">
        <v>70689</v>
      </c>
      <c r="C334" s="156" t="s">
        <v>1121</v>
      </c>
      <c r="D334" s="157">
        <v>25</v>
      </c>
      <c r="E334" s="18" t="e">
        <f>VLOOKUP(B334,Jamaica!B:B,1,FALSE)</f>
        <v>#N/A</v>
      </c>
      <c r="F334" s="18" t="e">
        <f>VLOOKUP(B334,'St. Lucia'!B:B,1,FALSE)</f>
        <v>#N/A</v>
      </c>
      <c r="G334" s="18" t="e">
        <f>VLOOKUP(B334,Barbados!B:B,1,FALSE)</f>
        <v>#N/A</v>
      </c>
      <c r="H334" s="18" t="e">
        <f>VLOOKUP(B334,Grenada!B:B,1,FALSE)</f>
        <v>#N/A</v>
      </c>
      <c r="I334" s="18">
        <f>VLOOKUP(B334,Bahamas!B:B,1,FALSE)</f>
        <v>70689</v>
      </c>
      <c r="J334" s="18" t="e">
        <f>VLOOKUP(B334,Turks!B:B,1,FALSE)</f>
        <v>#N/A</v>
      </c>
      <c r="K334" s="18" t="e">
        <f>VLOOKUP(B334,Antigua!B:B,1,FALSE)</f>
        <v>#N/A</v>
      </c>
      <c r="L334" s="18" t="e">
        <f>VLOOKUP(B334,'Latin America'!B:B,1,FALSE)</f>
        <v>#N/A</v>
      </c>
    </row>
    <row r="335" spans="1:12" x14ac:dyDescent="0.25">
      <c r="A335" s="156" t="s">
        <v>632</v>
      </c>
      <c r="B335" s="156">
        <v>70719</v>
      </c>
      <c r="C335" s="156" t="s">
        <v>633</v>
      </c>
      <c r="D335" s="157">
        <v>190.91</v>
      </c>
      <c r="E335" s="18" t="e">
        <f>VLOOKUP(B335,Jamaica!B:B,1,FALSE)</f>
        <v>#N/A</v>
      </c>
      <c r="F335" s="18">
        <f>VLOOKUP(B335,'St. Lucia'!B:B,1,FALSE)</f>
        <v>70719</v>
      </c>
      <c r="G335" s="18" t="e">
        <f>VLOOKUP(B335,Barbados!B:B,1,FALSE)</f>
        <v>#N/A</v>
      </c>
      <c r="H335" s="18" t="e">
        <f>VLOOKUP(B335,Grenada!B:B,1,FALSE)</f>
        <v>#N/A</v>
      </c>
      <c r="I335" s="18" t="e">
        <f>VLOOKUP(B335,Bahamas!B:B,1,FALSE)</f>
        <v>#N/A</v>
      </c>
      <c r="J335" s="18" t="e">
        <f>VLOOKUP(B335,Turks!B:B,1,FALSE)</f>
        <v>#N/A</v>
      </c>
      <c r="K335" s="18" t="e">
        <f>VLOOKUP(B335,Antigua!B:B,1,FALSE)</f>
        <v>#N/A</v>
      </c>
      <c r="L335" s="18" t="e">
        <f>VLOOKUP(B335,'Latin America'!B:B,1,FALSE)</f>
        <v>#N/A</v>
      </c>
    </row>
    <row r="336" spans="1:12" x14ac:dyDescent="0.25">
      <c r="A336" s="156" t="s">
        <v>648</v>
      </c>
      <c r="B336" s="156">
        <v>70703</v>
      </c>
      <c r="C336" s="156" t="s">
        <v>649</v>
      </c>
      <c r="D336" s="157">
        <v>86.36</v>
      </c>
      <c r="E336" s="18" t="e">
        <f>VLOOKUP(B336,Jamaica!B:B,1,FALSE)</f>
        <v>#N/A</v>
      </c>
      <c r="F336" s="18">
        <f>VLOOKUP(B336,'St. Lucia'!B:B,1,FALSE)</f>
        <v>70703</v>
      </c>
      <c r="G336" s="18" t="e">
        <f>VLOOKUP(B336,Barbados!B:B,1,FALSE)</f>
        <v>#N/A</v>
      </c>
      <c r="H336" s="18" t="e">
        <f>VLOOKUP(B336,Grenada!B:B,1,FALSE)</f>
        <v>#N/A</v>
      </c>
      <c r="I336" s="18" t="e">
        <f>VLOOKUP(B336,Bahamas!B:B,1,FALSE)</f>
        <v>#N/A</v>
      </c>
      <c r="J336" s="18" t="e">
        <f>VLOOKUP(B336,Turks!B:B,1,FALSE)</f>
        <v>#N/A</v>
      </c>
      <c r="K336" s="18" t="e">
        <f>VLOOKUP(B336,Antigua!B:B,1,FALSE)</f>
        <v>#N/A</v>
      </c>
      <c r="L336" s="18" t="e">
        <f>VLOOKUP(B336,'Latin America'!B:B,1,FALSE)</f>
        <v>#N/A</v>
      </c>
    </row>
    <row r="337" spans="1:12" x14ac:dyDescent="0.25">
      <c r="A337" s="156" t="s">
        <v>1122</v>
      </c>
      <c r="B337" s="156">
        <v>70706</v>
      </c>
      <c r="C337" s="156" t="s">
        <v>1123</v>
      </c>
      <c r="D337" s="157">
        <v>613.22</v>
      </c>
      <c r="E337" s="18" t="e">
        <f>VLOOKUP(B337,Jamaica!B:B,1,FALSE)</f>
        <v>#N/A</v>
      </c>
      <c r="F337" s="18" t="e">
        <f>VLOOKUP(B337,'St. Lucia'!B:B,1,FALSE)</f>
        <v>#N/A</v>
      </c>
      <c r="G337" s="18" t="e">
        <f>VLOOKUP(B337,Barbados!B:B,1,FALSE)</f>
        <v>#N/A</v>
      </c>
      <c r="H337" s="18" t="e">
        <f>VLOOKUP(B337,Grenada!B:B,1,FALSE)</f>
        <v>#N/A</v>
      </c>
      <c r="I337" s="18">
        <f>VLOOKUP(B337,Bahamas!B:B,1,FALSE)</f>
        <v>70706</v>
      </c>
      <c r="J337" s="18" t="e">
        <f>VLOOKUP(B337,Turks!B:B,1,FALSE)</f>
        <v>#N/A</v>
      </c>
      <c r="K337" s="18" t="e">
        <f>VLOOKUP(B337,Antigua!B:B,1,FALSE)</f>
        <v>#N/A</v>
      </c>
      <c r="L337" s="18" t="e">
        <f>VLOOKUP(B337,'Latin America'!B:B,1,FALSE)</f>
        <v>#N/A</v>
      </c>
    </row>
    <row r="338" spans="1:12" x14ac:dyDescent="0.25">
      <c r="A338" s="156" t="s">
        <v>790</v>
      </c>
      <c r="B338" s="156">
        <v>70721</v>
      </c>
      <c r="C338" s="156" t="s">
        <v>791</v>
      </c>
      <c r="D338" s="157">
        <v>11.11</v>
      </c>
      <c r="E338" s="18" t="e">
        <f>VLOOKUP(B338,Jamaica!B:B,1,FALSE)</f>
        <v>#N/A</v>
      </c>
      <c r="F338" s="18" t="e">
        <f>VLOOKUP(B338,'St. Lucia'!B:B,1,FALSE)</f>
        <v>#N/A</v>
      </c>
      <c r="G338" s="18">
        <f>VLOOKUP(B338,Barbados!B:B,1,FALSE)</f>
        <v>70721</v>
      </c>
      <c r="H338" s="18" t="e">
        <f>VLOOKUP(B338,Grenada!B:B,1,FALSE)</f>
        <v>#N/A</v>
      </c>
      <c r="I338" s="18" t="e">
        <f>VLOOKUP(B338,Bahamas!B:B,1,FALSE)</f>
        <v>#N/A</v>
      </c>
      <c r="J338" s="18" t="e">
        <f>VLOOKUP(B338,Turks!B:B,1,FALSE)</f>
        <v>#N/A</v>
      </c>
      <c r="K338" s="18" t="e">
        <f>VLOOKUP(B338,Antigua!B:B,1,FALSE)</f>
        <v>#N/A</v>
      </c>
      <c r="L338" s="18" t="e">
        <f>VLOOKUP(B338,'Latin America'!B:B,1,FALSE)</f>
        <v>#N/A</v>
      </c>
    </row>
    <row r="339" spans="1:12" x14ac:dyDescent="0.25">
      <c r="A339" s="156" t="s">
        <v>679</v>
      </c>
      <c r="B339" s="156">
        <v>70714</v>
      </c>
      <c r="C339" s="156" t="s">
        <v>680</v>
      </c>
      <c r="D339" s="157">
        <v>54.55</v>
      </c>
      <c r="E339" s="18" t="e">
        <f>VLOOKUP(B339,Jamaica!B:B,1,FALSE)</f>
        <v>#N/A</v>
      </c>
      <c r="F339" s="18">
        <f>VLOOKUP(B339,'St. Lucia'!B:B,1,FALSE)</f>
        <v>70714</v>
      </c>
      <c r="G339" s="18" t="e">
        <f>VLOOKUP(B339,Barbados!B:B,1,FALSE)</f>
        <v>#N/A</v>
      </c>
      <c r="H339" s="18" t="e">
        <f>VLOOKUP(B339,Grenada!B:B,1,FALSE)</f>
        <v>#N/A</v>
      </c>
      <c r="I339" s="18" t="e">
        <f>VLOOKUP(B339,Bahamas!B:B,1,FALSE)</f>
        <v>#N/A</v>
      </c>
      <c r="J339" s="18" t="e">
        <f>VLOOKUP(B339,Turks!B:B,1,FALSE)</f>
        <v>#N/A</v>
      </c>
      <c r="K339" s="18" t="e">
        <f>VLOOKUP(B339,Antigua!B:B,1,FALSE)</f>
        <v>#N/A</v>
      </c>
      <c r="L339" s="18" t="e">
        <f>VLOOKUP(B339,'Latin America'!B:B,1,FALSE)</f>
        <v>#N/A</v>
      </c>
    </row>
    <row r="340" spans="1:12" x14ac:dyDescent="0.25">
      <c r="A340" s="156" t="s">
        <v>665</v>
      </c>
      <c r="B340" s="156">
        <v>70722</v>
      </c>
      <c r="C340" s="156" t="s">
        <v>666</v>
      </c>
      <c r="D340" s="157">
        <v>54.55</v>
      </c>
      <c r="E340" s="18" t="e">
        <f>VLOOKUP(B340,Jamaica!B:B,1,FALSE)</f>
        <v>#N/A</v>
      </c>
      <c r="F340" s="18">
        <f>VLOOKUP(B340,'St. Lucia'!B:B,1,FALSE)</f>
        <v>70722</v>
      </c>
      <c r="G340" s="18" t="e">
        <f>VLOOKUP(B340,Barbados!B:B,1,FALSE)</f>
        <v>#N/A</v>
      </c>
      <c r="H340" s="18" t="e">
        <f>VLOOKUP(B340,Grenada!B:B,1,FALSE)</f>
        <v>#N/A</v>
      </c>
      <c r="I340" s="18" t="e">
        <f>VLOOKUP(B340,Bahamas!B:B,1,FALSE)</f>
        <v>#N/A</v>
      </c>
      <c r="J340" s="18" t="e">
        <f>VLOOKUP(B340,Turks!B:B,1,FALSE)</f>
        <v>#N/A</v>
      </c>
      <c r="K340" s="18" t="e">
        <f>VLOOKUP(B340,Antigua!B:B,1,FALSE)</f>
        <v>#N/A</v>
      </c>
      <c r="L340" s="18" t="e">
        <f>VLOOKUP(B340,'Latin America'!B:B,1,FALSE)</f>
        <v>#N/A</v>
      </c>
    </row>
    <row r="341" spans="1:12" x14ac:dyDescent="0.25">
      <c r="A341" s="156" t="s">
        <v>766</v>
      </c>
      <c r="B341" s="156">
        <v>70716</v>
      </c>
      <c r="C341" s="156" t="s">
        <v>767</v>
      </c>
      <c r="D341" s="157">
        <v>122.67</v>
      </c>
      <c r="E341" s="18" t="e">
        <f>VLOOKUP(B341,Jamaica!B:B,1,FALSE)</f>
        <v>#N/A</v>
      </c>
      <c r="F341" s="18" t="e">
        <f>VLOOKUP(B341,'St. Lucia'!B:B,1,FALSE)</f>
        <v>#N/A</v>
      </c>
      <c r="G341" s="18">
        <f>VLOOKUP(B341,Barbados!B:B,1,FALSE)</f>
        <v>70716</v>
      </c>
      <c r="H341" s="18" t="e">
        <f>VLOOKUP(B341,Grenada!B:B,1,FALSE)</f>
        <v>#N/A</v>
      </c>
      <c r="I341" s="18" t="e">
        <f>VLOOKUP(B341,Bahamas!B:B,1,FALSE)</f>
        <v>#N/A</v>
      </c>
      <c r="J341" s="18" t="e">
        <f>VLOOKUP(B341,Turks!B:B,1,FALSE)</f>
        <v>#N/A</v>
      </c>
      <c r="K341" s="18" t="e">
        <f>VLOOKUP(B341,Antigua!B:B,1,FALSE)</f>
        <v>#N/A</v>
      </c>
      <c r="L341" s="18" t="e">
        <f>VLOOKUP(B341,'Latin America'!B:B,1,FALSE)</f>
        <v>#N/A</v>
      </c>
    </row>
    <row r="342" spans="1:12" x14ac:dyDescent="0.25">
      <c r="A342" s="156" t="s">
        <v>803</v>
      </c>
      <c r="B342" s="156">
        <v>70705</v>
      </c>
      <c r="C342" s="156" t="s">
        <v>804</v>
      </c>
      <c r="D342" s="157">
        <v>74.67</v>
      </c>
      <c r="E342" s="18" t="e">
        <f>VLOOKUP(B342,Jamaica!B:B,1,FALSE)</f>
        <v>#N/A</v>
      </c>
      <c r="F342" s="18" t="e">
        <f>VLOOKUP(B342,'St. Lucia'!B:B,1,FALSE)</f>
        <v>#N/A</v>
      </c>
      <c r="G342" s="18">
        <f>VLOOKUP(B342,Barbados!B:B,1,FALSE)</f>
        <v>70705</v>
      </c>
      <c r="H342" s="18" t="e">
        <f>VLOOKUP(B342,Grenada!B:B,1,FALSE)</f>
        <v>#N/A</v>
      </c>
      <c r="I342" s="18" t="e">
        <f>VLOOKUP(B342,Bahamas!B:B,1,FALSE)</f>
        <v>#N/A</v>
      </c>
      <c r="J342" s="18" t="e">
        <f>VLOOKUP(B342,Turks!B:B,1,FALSE)</f>
        <v>#N/A</v>
      </c>
      <c r="K342" s="18" t="e">
        <f>VLOOKUP(B342,Antigua!B:B,1,FALSE)</f>
        <v>#N/A</v>
      </c>
      <c r="L342" s="18" t="e">
        <f>VLOOKUP(B342,'Latin America'!B:B,1,FALSE)</f>
        <v>#N/A</v>
      </c>
    </row>
    <row r="343" spans="1:12" x14ac:dyDescent="0.25">
      <c r="A343" s="156" t="s">
        <v>44</v>
      </c>
      <c r="B343" s="156">
        <v>70723</v>
      </c>
      <c r="C343" s="156" t="s">
        <v>1788</v>
      </c>
      <c r="D343" s="157">
        <v>177.27</v>
      </c>
      <c r="E343" s="18">
        <f>VLOOKUP(B343,Jamaica!B:B,1,FALSE)</f>
        <v>70723</v>
      </c>
      <c r="F343" s="18" t="e">
        <f>VLOOKUP(B343,'St. Lucia'!B:B,1,FALSE)</f>
        <v>#N/A</v>
      </c>
      <c r="G343" s="18" t="e">
        <f>VLOOKUP(B343,Barbados!B:B,1,FALSE)</f>
        <v>#N/A</v>
      </c>
      <c r="H343" s="18" t="e">
        <f>VLOOKUP(B343,Grenada!B:B,1,FALSE)</f>
        <v>#N/A</v>
      </c>
      <c r="I343" s="18" t="e">
        <f>VLOOKUP(B343,Bahamas!B:B,1,FALSE)</f>
        <v>#N/A</v>
      </c>
      <c r="J343" s="18" t="e">
        <f>VLOOKUP(B343,Turks!B:B,1,FALSE)</f>
        <v>#N/A</v>
      </c>
      <c r="K343" s="18" t="e">
        <f>VLOOKUP(B343,Antigua!B:B,1,FALSE)</f>
        <v>#N/A</v>
      </c>
      <c r="L343" s="18" t="e">
        <f>VLOOKUP(B343,'Latin America'!B:B,1,FALSE)</f>
        <v>#N/A</v>
      </c>
    </row>
    <row r="344" spans="1:12" s="27" customFormat="1" x14ac:dyDescent="0.25">
      <c r="A344" s="156" t="s">
        <v>1239</v>
      </c>
      <c r="B344" s="156">
        <v>70756</v>
      </c>
      <c r="C344" s="156" t="s">
        <v>1789</v>
      </c>
      <c r="D344" s="157">
        <v>167.86</v>
      </c>
      <c r="E344" s="18" t="e">
        <f>VLOOKUP(B344,Jamaica!B:B,1,FALSE)</f>
        <v>#N/A</v>
      </c>
      <c r="F344" s="18" t="e">
        <f>VLOOKUP(B344,'St. Lucia'!B:B,1,FALSE)</f>
        <v>#N/A</v>
      </c>
      <c r="G344" s="18" t="e">
        <f>VLOOKUP(B344,Barbados!B:B,1,FALSE)</f>
        <v>#N/A</v>
      </c>
      <c r="H344" s="18" t="e">
        <f>VLOOKUP(B344,Grenada!B:B,1,FALSE)</f>
        <v>#N/A</v>
      </c>
      <c r="I344" s="18" t="e">
        <f>VLOOKUP(B344,Bahamas!B:B,1,FALSE)</f>
        <v>#N/A</v>
      </c>
      <c r="J344" s="18">
        <f>VLOOKUP(B344,Turks!B:B,1,FALSE)</f>
        <v>70756</v>
      </c>
      <c r="K344" s="18" t="e">
        <f>VLOOKUP(B344,Antigua!B:B,1,FALSE)</f>
        <v>#N/A</v>
      </c>
      <c r="L344" s="18" t="e">
        <f>VLOOKUP(B344,'Latin America'!B:B,1,FALSE)</f>
        <v>#N/A</v>
      </c>
    </row>
    <row r="345" spans="1:12" x14ac:dyDescent="0.25">
      <c r="A345" s="156" t="s">
        <v>798</v>
      </c>
      <c r="B345" s="156">
        <v>70752</v>
      </c>
      <c r="C345" s="156" t="s">
        <v>799</v>
      </c>
      <c r="D345" s="157">
        <v>773.33</v>
      </c>
      <c r="E345" s="18" t="e">
        <f>VLOOKUP(B345,Jamaica!B:B,1,FALSE)</f>
        <v>#N/A</v>
      </c>
      <c r="F345" s="18" t="e">
        <f>VLOOKUP(B345,'St. Lucia'!B:B,1,FALSE)</f>
        <v>#N/A</v>
      </c>
      <c r="G345" s="18">
        <f>VLOOKUP(B345,Barbados!B:B,1,FALSE)</f>
        <v>70752</v>
      </c>
      <c r="H345" s="18" t="e">
        <f>VLOOKUP(B345,Grenada!B:B,1,FALSE)</f>
        <v>#N/A</v>
      </c>
      <c r="I345" s="18" t="e">
        <f>VLOOKUP(B345,Bahamas!B:B,1,FALSE)</f>
        <v>#N/A</v>
      </c>
      <c r="J345" s="18" t="e">
        <f>VLOOKUP(B345,Turks!B:B,1,FALSE)</f>
        <v>#N/A</v>
      </c>
      <c r="K345" s="18" t="e">
        <f>VLOOKUP(B345,Antigua!B:B,1,FALSE)</f>
        <v>#N/A</v>
      </c>
      <c r="L345" s="18" t="e">
        <f>VLOOKUP(B345,'Latin America'!B:B,1,FALSE)</f>
        <v>#N/A</v>
      </c>
    </row>
    <row r="346" spans="1:12" x14ac:dyDescent="0.25">
      <c r="A346" s="156" t="s">
        <v>611</v>
      </c>
      <c r="B346" s="156">
        <v>71163</v>
      </c>
      <c r="C346" s="156" t="s">
        <v>612</v>
      </c>
      <c r="D346" s="157">
        <v>216.36</v>
      </c>
      <c r="E346" s="18" t="e">
        <f>VLOOKUP(B346,Jamaica!B:B,1,FALSE)</f>
        <v>#N/A</v>
      </c>
      <c r="F346" s="18">
        <f>VLOOKUP(B346,'St. Lucia'!B:B,1,FALSE)</f>
        <v>71163</v>
      </c>
      <c r="G346" s="18" t="e">
        <f>VLOOKUP(B346,Barbados!B:B,1,FALSE)</f>
        <v>#N/A</v>
      </c>
      <c r="H346" s="18" t="e">
        <f>VLOOKUP(B346,Grenada!B:B,1,FALSE)</f>
        <v>#N/A</v>
      </c>
      <c r="I346" s="18" t="e">
        <f>VLOOKUP(B346,Bahamas!B:B,1,FALSE)</f>
        <v>#N/A</v>
      </c>
      <c r="J346" s="18" t="e">
        <f>VLOOKUP(B346,Turks!B:B,1,FALSE)</f>
        <v>#N/A</v>
      </c>
      <c r="K346" s="18" t="e">
        <f>VLOOKUP(B346,Antigua!B:B,1,FALSE)</f>
        <v>#N/A</v>
      </c>
      <c r="L346" s="18" t="e">
        <f>VLOOKUP(B346,'Latin America'!B:B,1,FALSE)</f>
        <v>#N/A</v>
      </c>
    </row>
    <row r="347" spans="1:12" x14ac:dyDescent="0.25">
      <c r="A347" s="156" t="s">
        <v>801</v>
      </c>
      <c r="B347" s="156">
        <v>71187</v>
      </c>
      <c r="C347" s="156" t="s">
        <v>802</v>
      </c>
      <c r="D347" s="157">
        <v>73</v>
      </c>
      <c r="E347" s="18" t="e">
        <f>VLOOKUP(B347,Jamaica!B:B,1,FALSE)</f>
        <v>#N/A</v>
      </c>
      <c r="F347" s="18" t="e">
        <f>VLOOKUP(B347,'St. Lucia'!B:B,1,FALSE)</f>
        <v>#N/A</v>
      </c>
      <c r="G347" s="18">
        <f>VLOOKUP(B347,Barbados!B:B,1,FALSE)</f>
        <v>71187</v>
      </c>
      <c r="H347" s="18" t="e">
        <f>VLOOKUP(B347,Grenada!B:B,1,FALSE)</f>
        <v>#N/A</v>
      </c>
      <c r="I347" s="18" t="e">
        <f>VLOOKUP(B347,Bahamas!B:B,1,FALSE)</f>
        <v>#N/A</v>
      </c>
      <c r="J347" s="18" t="e">
        <f>VLOOKUP(B347,Turks!B:B,1,FALSE)</f>
        <v>#N/A</v>
      </c>
      <c r="K347" s="18" t="e">
        <f>VLOOKUP(B347,Antigua!B:B,1,FALSE)</f>
        <v>#N/A</v>
      </c>
      <c r="L347" s="18" t="e">
        <f>VLOOKUP(B347,'Latin America'!B:B,1,FALSE)</f>
        <v>#N/A</v>
      </c>
    </row>
    <row r="348" spans="1:12" x14ac:dyDescent="0.25">
      <c r="A348" s="156" t="s">
        <v>771</v>
      </c>
      <c r="B348" s="156">
        <v>71174</v>
      </c>
      <c r="C348" s="156" t="s">
        <v>772</v>
      </c>
      <c r="D348" s="157">
        <v>73</v>
      </c>
      <c r="E348" s="18" t="e">
        <f>VLOOKUP(B348,Jamaica!B:B,1,FALSE)</f>
        <v>#N/A</v>
      </c>
      <c r="F348" s="18" t="e">
        <f>VLOOKUP(B348,'St. Lucia'!B:B,1,FALSE)</f>
        <v>#N/A</v>
      </c>
      <c r="G348" s="18">
        <f>VLOOKUP(B348,Barbados!B:B,1,FALSE)</f>
        <v>71174</v>
      </c>
      <c r="H348" s="18" t="e">
        <f>VLOOKUP(B348,Grenada!B:B,1,FALSE)</f>
        <v>#N/A</v>
      </c>
      <c r="I348" s="18" t="e">
        <f>VLOOKUP(B348,Bahamas!B:B,1,FALSE)</f>
        <v>#N/A</v>
      </c>
      <c r="J348" s="18" t="e">
        <f>VLOOKUP(B348,Turks!B:B,1,FALSE)</f>
        <v>#N/A</v>
      </c>
      <c r="K348" s="18" t="e">
        <f>VLOOKUP(B348,Antigua!B:B,1,FALSE)</f>
        <v>#N/A</v>
      </c>
      <c r="L348" s="18" t="e">
        <f>VLOOKUP(B348,'Latin America'!B:B,1,FALSE)</f>
        <v>#N/A</v>
      </c>
    </row>
    <row r="349" spans="1:12" x14ac:dyDescent="0.25">
      <c r="A349" s="156" t="s">
        <v>475</v>
      </c>
      <c r="B349" s="156">
        <v>71188</v>
      </c>
      <c r="C349" s="156" t="s">
        <v>476</v>
      </c>
      <c r="D349" s="157">
        <v>200</v>
      </c>
      <c r="E349" s="18">
        <f>VLOOKUP(B349,Jamaica!B:B,1,FALSE)</f>
        <v>71188</v>
      </c>
      <c r="F349" s="18" t="e">
        <f>VLOOKUP(B349,'St. Lucia'!B:B,1,FALSE)</f>
        <v>#N/A</v>
      </c>
      <c r="G349" s="18" t="e">
        <f>VLOOKUP(B349,Barbados!B:B,1,FALSE)</f>
        <v>#N/A</v>
      </c>
      <c r="H349" s="18" t="e">
        <f>VLOOKUP(B349,Grenada!B:B,1,FALSE)</f>
        <v>#N/A</v>
      </c>
      <c r="I349" s="18" t="e">
        <f>VLOOKUP(B349,Bahamas!B:B,1,FALSE)</f>
        <v>#N/A</v>
      </c>
      <c r="J349" s="18" t="e">
        <f>VLOOKUP(B349,Turks!B:B,1,FALSE)</f>
        <v>#N/A</v>
      </c>
      <c r="K349" s="18" t="e">
        <f>VLOOKUP(B349,Antigua!B:B,1,FALSE)</f>
        <v>#N/A</v>
      </c>
      <c r="L349" s="18" t="e">
        <f>VLOOKUP(B349,'Latin America'!B:B,1,FALSE)</f>
        <v>#N/A</v>
      </c>
    </row>
    <row r="350" spans="1:12" x14ac:dyDescent="0.25">
      <c r="A350" s="156" t="s">
        <v>309</v>
      </c>
      <c r="B350" s="156">
        <v>71205</v>
      </c>
      <c r="C350" s="156" t="s">
        <v>310</v>
      </c>
      <c r="D350" s="157">
        <v>175</v>
      </c>
      <c r="E350" s="18">
        <f>VLOOKUP(B350,Jamaica!B:B,1,FALSE)</f>
        <v>71205</v>
      </c>
      <c r="F350" s="18" t="e">
        <f>VLOOKUP(B350,'St. Lucia'!B:B,1,FALSE)</f>
        <v>#N/A</v>
      </c>
      <c r="G350" s="18" t="e">
        <f>VLOOKUP(B350,Barbados!B:B,1,FALSE)</f>
        <v>#N/A</v>
      </c>
      <c r="H350" s="18" t="e">
        <f>VLOOKUP(B350,Grenada!B:B,1,FALSE)</f>
        <v>#N/A</v>
      </c>
      <c r="I350" s="18" t="e">
        <f>VLOOKUP(B350,Bahamas!B:B,1,FALSE)</f>
        <v>#N/A</v>
      </c>
      <c r="J350" s="18" t="e">
        <f>VLOOKUP(B350,Turks!B:B,1,FALSE)</f>
        <v>#N/A</v>
      </c>
      <c r="K350" s="18" t="e">
        <f>VLOOKUP(B350,Antigua!B:B,1,FALSE)</f>
        <v>#N/A</v>
      </c>
      <c r="L350" s="18" t="e">
        <f>VLOOKUP(B350,'Latin America'!B:B,1,FALSE)</f>
        <v>#N/A</v>
      </c>
    </row>
    <row r="351" spans="1:12" x14ac:dyDescent="0.25">
      <c r="A351" s="156" t="s">
        <v>622</v>
      </c>
      <c r="B351" s="156">
        <v>71672</v>
      </c>
      <c r="C351" s="156" t="s">
        <v>623</v>
      </c>
      <c r="D351" s="157">
        <v>131.82</v>
      </c>
      <c r="E351" s="18" t="e">
        <f>VLOOKUP(B351,Jamaica!B:B,1,FALSE)</f>
        <v>#N/A</v>
      </c>
      <c r="F351" s="18">
        <f>VLOOKUP(B351,'St. Lucia'!B:B,1,FALSE)</f>
        <v>71672</v>
      </c>
      <c r="G351" s="18" t="e">
        <f>VLOOKUP(B351,Barbados!B:B,1,FALSE)</f>
        <v>#N/A</v>
      </c>
      <c r="H351" s="18" t="e">
        <f>VLOOKUP(B351,Grenada!B:B,1,FALSE)</f>
        <v>#N/A</v>
      </c>
      <c r="I351" s="18" t="e">
        <f>VLOOKUP(B351,Bahamas!B:B,1,FALSE)</f>
        <v>#N/A</v>
      </c>
      <c r="J351" s="18" t="e">
        <f>VLOOKUP(B351,Turks!B:B,1,FALSE)</f>
        <v>#N/A</v>
      </c>
      <c r="K351" s="18" t="e">
        <f>VLOOKUP(B351,Antigua!B:B,1,FALSE)</f>
        <v>#N/A</v>
      </c>
      <c r="L351" s="18" t="e">
        <f>VLOOKUP(B351,'Latin America'!B:B,1,FALSE)</f>
        <v>#N/A</v>
      </c>
    </row>
    <row r="352" spans="1:12" x14ac:dyDescent="0.25">
      <c r="A352" s="156" t="s">
        <v>922</v>
      </c>
      <c r="B352" s="156">
        <v>71670</v>
      </c>
      <c r="C352" s="156" t="s">
        <v>923</v>
      </c>
      <c r="D352" s="157">
        <v>25</v>
      </c>
      <c r="E352" s="18" t="e">
        <f>VLOOKUP(B352,Jamaica!B:B,1,FALSE)</f>
        <v>#N/A</v>
      </c>
      <c r="F352" s="18" t="e">
        <f>VLOOKUP(B352,'St. Lucia'!B:B,1,FALSE)</f>
        <v>#N/A</v>
      </c>
      <c r="G352" s="18" t="e">
        <f>VLOOKUP(B352,Barbados!B:B,1,FALSE)</f>
        <v>#N/A</v>
      </c>
      <c r="H352" s="18">
        <f>VLOOKUP(B352,Grenada!B:B,1,FALSE)</f>
        <v>71670</v>
      </c>
      <c r="I352" s="18" t="e">
        <f>VLOOKUP(B352,Bahamas!B:B,1,FALSE)</f>
        <v>#N/A</v>
      </c>
      <c r="J352" s="18" t="e">
        <f>VLOOKUP(B352,Turks!B:B,1,FALSE)</f>
        <v>#N/A</v>
      </c>
      <c r="K352" s="18" t="e">
        <f>VLOOKUP(B352,Antigua!B:B,1,FALSE)</f>
        <v>#N/A</v>
      </c>
      <c r="L352" s="18" t="e">
        <f>VLOOKUP(B352,'Latin America'!B:B,1,FALSE)</f>
        <v>#N/A</v>
      </c>
    </row>
    <row r="353" spans="1:12" x14ac:dyDescent="0.25">
      <c r="A353" s="156" t="s">
        <v>924</v>
      </c>
      <c r="B353" s="156">
        <v>71673</v>
      </c>
      <c r="C353" s="156" t="s">
        <v>925</v>
      </c>
      <c r="D353" s="157">
        <v>37.5</v>
      </c>
      <c r="E353" s="18" t="e">
        <f>VLOOKUP(B353,Jamaica!B:B,1,FALSE)</f>
        <v>#N/A</v>
      </c>
      <c r="F353" s="18" t="e">
        <f>VLOOKUP(B353,'St. Lucia'!B:B,1,FALSE)</f>
        <v>#N/A</v>
      </c>
      <c r="G353" s="18" t="e">
        <f>VLOOKUP(B353,Barbados!B:B,1,FALSE)</f>
        <v>#N/A</v>
      </c>
      <c r="H353" s="18">
        <f>VLOOKUP(B353,Grenada!B:B,1,FALSE)</f>
        <v>71673</v>
      </c>
      <c r="I353" s="18" t="e">
        <f>VLOOKUP(B353,Bahamas!B:B,1,FALSE)</f>
        <v>#N/A</v>
      </c>
      <c r="J353" s="18" t="e">
        <f>VLOOKUP(B353,Turks!B:B,1,FALSE)</f>
        <v>#N/A</v>
      </c>
      <c r="K353" s="18" t="e">
        <f>VLOOKUP(B353,Antigua!B:B,1,FALSE)</f>
        <v>#N/A</v>
      </c>
      <c r="L353" s="18" t="e">
        <f>VLOOKUP(B353,'Latin America'!B:B,1,FALSE)</f>
        <v>#N/A</v>
      </c>
    </row>
    <row r="354" spans="1:12" x14ac:dyDescent="0.25">
      <c r="A354" s="156" t="s">
        <v>928</v>
      </c>
      <c r="B354" s="156">
        <v>71684</v>
      </c>
      <c r="C354" s="156" t="s">
        <v>929</v>
      </c>
      <c r="D354" s="157">
        <v>25</v>
      </c>
      <c r="E354" s="18" t="e">
        <f>VLOOKUP(B354,Jamaica!B:B,1,FALSE)</f>
        <v>#N/A</v>
      </c>
      <c r="F354" s="18" t="e">
        <f>VLOOKUP(B354,'St. Lucia'!B:B,1,FALSE)</f>
        <v>#N/A</v>
      </c>
      <c r="G354" s="18" t="e">
        <f>VLOOKUP(B354,Barbados!B:B,1,FALSE)</f>
        <v>#N/A</v>
      </c>
      <c r="H354" s="18">
        <f>VLOOKUP(B354,Grenada!B:B,1,FALSE)</f>
        <v>71684</v>
      </c>
      <c r="I354" s="18" t="e">
        <f>VLOOKUP(B354,Bahamas!B:B,1,FALSE)</f>
        <v>#N/A</v>
      </c>
      <c r="J354" s="18" t="e">
        <f>VLOOKUP(B354,Turks!B:B,1,FALSE)</f>
        <v>#N/A</v>
      </c>
      <c r="K354" s="18" t="e">
        <f>VLOOKUP(B354,Antigua!B:B,1,FALSE)</f>
        <v>#N/A</v>
      </c>
      <c r="L354" s="18" t="e">
        <f>VLOOKUP(B354,'Latin America'!B:B,1,FALSE)</f>
        <v>#N/A</v>
      </c>
    </row>
    <row r="355" spans="1:12" x14ac:dyDescent="0.25">
      <c r="A355" s="156" t="s">
        <v>926</v>
      </c>
      <c r="B355" s="156">
        <v>71677</v>
      </c>
      <c r="C355" s="156" t="s">
        <v>927</v>
      </c>
      <c r="D355" s="157">
        <v>37.5</v>
      </c>
      <c r="E355" s="18" t="e">
        <f>VLOOKUP(B355,Jamaica!B:B,1,FALSE)</f>
        <v>#N/A</v>
      </c>
      <c r="F355" s="18" t="e">
        <f>VLOOKUP(B355,'St. Lucia'!B:B,1,FALSE)</f>
        <v>#N/A</v>
      </c>
      <c r="G355" s="18" t="e">
        <f>VLOOKUP(B355,Barbados!B:B,1,FALSE)</f>
        <v>#N/A</v>
      </c>
      <c r="H355" s="18">
        <f>VLOOKUP(B355,Grenada!B:B,1,FALSE)</f>
        <v>71677</v>
      </c>
      <c r="I355" s="18" t="e">
        <f>VLOOKUP(B355,Bahamas!B:B,1,FALSE)</f>
        <v>#N/A</v>
      </c>
      <c r="J355" s="18" t="e">
        <f>VLOOKUP(B355,Turks!B:B,1,FALSE)</f>
        <v>#N/A</v>
      </c>
      <c r="K355" s="18" t="e">
        <f>VLOOKUP(B355,Antigua!B:B,1,FALSE)</f>
        <v>#N/A</v>
      </c>
      <c r="L355" s="18" t="e">
        <f>VLOOKUP(B355,'Latin America'!B:B,1,FALSE)</f>
        <v>#N/A</v>
      </c>
    </row>
    <row r="356" spans="1:12" x14ac:dyDescent="0.25">
      <c r="A356" s="156" t="s">
        <v>1332</v>
      </c>
      <c r="B356" s="156">
        <v>71751</v>
      </c>
      <c r="C356" s="156" t="s">
        <v>1333</v>
      </c>
      <c r="D356" s="157">
        <v>102.73</v>
      </c>
      <c r="E356" s="18" t="e">
        <f>VLOOKUP(B356,Jamaica!B:B,1,FALSE)</f>
        <v>#N/A</v>
      </c>
      <c r="F356" s="18" t="e">
        <f>VLOOKUP(B356,'St. Lucia'!B:B,1,FALSE)</f>
        <v>#N/A</v>
      </c>
      <c r="G356" s="18" t="e">
        <f>VLOOKUP(B356,Barbados!B:B,1,FALSE)</f>
        <v>#N/A</v>
      </c>
      <c r="H356" s="18" t="e">
        <f>VLOOKUP(B356,Grenada!B:B,1,FALSE)</f>
        <v>#N/A</v>
      </c>
      <c r="I356" s="18" t="e">
        <f>VLOOKUP(B356,Bahamas!B:B,1,FALSE)</f>
        <v>#N/A</v>
      </c>
      <c r="J356" s="18" t="e">
        <f>VLOOKUP(B356,Turks!B:B,1,FALSE)</f>
        <v>#N/A</v>
      </c>
      <c r="K356" s="18">
        <f>VLOOKUP(B356,Antigua!B:B,1,FALSE)</f>
        <v>71751</v>
      </c>
      <c r="L356" s="18" t="e">
        <f>VLOOKUP(B356,'Latin America'!B:B,1,FALSE)</f>
        <v>#N/A</v>
      </c>
    </row>
    <row r="357" spans="1:12" x14ac:dyDescent="0.25">
      <c r="A357" s="156" t="s">
        <v>456</v>
      </c>
      <c r="B357" s="156">
        <v>71750</v>
      </c>
      <c r="C357" s="156" t="s">
        <v>457</v>
      </c>
      <c r="D357" s="157">
        <v>100</v>
      </c>
      <c r="E357" s="18">
        <f>VLOOKUP(B357,Jamaica!B:B,1,FALSE)</f>
        <v>71750</v>
      </c>
      <c r="F357" s="18" t="e">
        <f>VLOOKUP(B357,'St. Lucia'!B:B,1,FALSE)</f>
        <v>#N/A</v>
      </c>
      <c r="G357" s="18" t="e">
        <f>VLOOKUP(B357,Barbados!B:B,1,FALSE)</f>
        <v>#N/A</v>
      </c>
      <c r="H357" s="18" t="e">
        <f>VLOOKUP(B357,Grenada!B:B,1,FALSE)</f>
        <v>#N/A</v>
      </c>
      <c r="I357" s="18" t="e">
        <f>VLOOKUP(B357,Bahamas!B:B,1,FALSE)</f>
        <v>#N/A</v>
      </c>
      <c r="J357" s="18" t="e">
        <f>VLOOKUP(B357,Turks!B:B,1,FALSE)</f>
        <v>#N/A</v>
      </c>
      <c r="K357" s="18" t="e">
        <f>VLOOKUP(B357,Antigua!B:B,1,FALSE)</f>
        <v>#N/A</v>
      </c>
      <c r="L357" s="18" t="e">
        <f>VLOOKUP(B357,'Latin America'!B:B,1,FALSE)</f>
        <v>#N/A</v>
      </c>
    </row>
    <row r="358" spans="1:12" x14ac:dyDescent="0.25">
      <c r="A358" s="156" t="s">
        <v>1334</v>
      </c>
      <c r="B358" s="156">
        <v>73112</v>
      </c>
      <c r="C358" s="156" t="s">
        <v>1335</v>
      </c>
      <c r="D358" s="157">
        <v>113.64</v>
      </c>
      <c r="E358" s="18" t="e">
        <f>VLOOKUP(B358,Jamaica!B:B,1,FALSE)</f>
        <v>#N/A</v>
      </c>
      <c r="F358" s="18" t="e">
        <f>VLOOKUP(B358,'St. Lucia'!B:B,1,FALSE)</f>
        <v>#N/A</v>
      </c>
      <c r="G358" s="18" t="e">
        <f>VLOOKUP(B358,Barbados!B:B,1,FALSE)</f>
        <v>#N/A</v>
      </c>
      <c r="H358" s="18" t="e">
        <f>VLOOKUP(B358,Grenada!B:B,1,FALSE)</f>
        <v>#N/A</v>
      </c>
      <c r="I358" s="18" t="e">
        <f>VLOOKUP(B358,Bahamas!B:B,1,FALSE)</f>
        <v>#N/A</v>
      </c>
      <c r="J358" s="18" t="e">
        <f>VLOOKUP(B358,Turks!B:B,1,FALSE)</f>
        <v>#N/A</v>
      </c>
      <c r="K358" s="18">
        <f>VLOOKUP(B358,Antigua!B:B,1,FALSE)</f>
        <v>73112</v>
      </c>
      <c r="L358" s="18" t="e">
        <f>VLOOKUP(B358,'Latin America'!B:B,1,FALSE)</f>
        <v>#N/A</v>
      </c>
    </row>
    <row r="359" spans="1:12" x14ac:dyDescent="0.25">
      <c r="A359" s="156" t="s">
        <v>1336</v>
      </c>
      <c r="B359" s="156">
        <v>73125</v>
      </c>
      <c r="C359" s="156" t="s">
        <v>1701</v>
      </c>
      <c r="D359" s="157">
        <v>318.18</v>
      </c>
      <c r="E359" s="18" t="e">
        <f>VLOOKUP(B359,Jamaica!B:B,1,FALSE)</f>
        <v>#N/A</v>
      </c>
      <c r="F359" s="18" t="e">
        <f>VLOOKUP(B359,'St. Lucia'!B:B,1,FALSE)</f>
        <v>#N/A</v>
      </c>
      <c r="G359" s="18" t="e">
        <f>VLOOKUP(B359,Barbados!B:B,1,FALSE)</f>
        <v>#N/A</v>
      </c>
      <c r="H359" s="18" t="e">
        <f>VLOOKUP(B359,Grenada!B:B,1,FALSE)</f>
        <v>#N/A</v>
      </c>
      <c r="I359" s="18" t="e">
        <f>VLOOKUP(B359,Bahamas!B:B,1,FALSE)</f>
        <v>#N/A</v>
      </c>
      <c r="J359" s="18" t="e">
        <f>VLOOKUP(B359,Turks!B:B,1,FALSE)</f>
        <v>#N/A</v>
      </c>
      <c r="K359" s="18">
        <f>VLOOKUP(B359,Antigua!B:B,1,FALSE)</f>
        <v>73125</v>
      </c>
      <c r="L359" s="18" t="e">
        <f>VLOOKUP(B359,'Latin America'!B:B,1,FALSE)</f>
        <v>#N/A</v>
      </c>
    </row>
    <row r="360" spans="1:12" x14ac:dyDescent="0.25">
      <c r="A360" s="156" t="s">
        <v>1241</v>
      </c>
      <c r="B360" s="156">
        <v>73389</v>
      </c>
      <c r="C360" s="156" t="s">
        <v>1242</v>
      </c>
      <c r="D360" s="157">
        <v>6249.11</v>
      </c>
      <c r="E360" s="18" t="e">
        <f>VLOOKUP(B360,Jamaica!B:B,1,FALSE)</f>
        <v>#N/A</v>
      </c>
      <c r="F360" s="18" t="e">
        <f>VLOOKUP(B360,'St. Lucia'!B:B,1,FALSE)</f>
        <v>#N/A</v>
      </c>
      <c r="G360" s="18" t="e">
        <f>VLOOKUP(B360,Barbados!B:B,1,FALSE)</f>
        <v>#N/A</v>
      </c>
      <c r="H360" s="18" t="e">
        <f>VLOOKUP(B360,Grenada!B:B,1,FALSE)</f>
        <v>#N/A</v>
      </c>
      <c r="I360" s="18" t="e">
        <f>VLOOKUP(B360,Bahamas!B:B,1,FALSE)</f>
        <v>#N/A</v>
      </c>
      <c r="J360" s="18">
        <f>VLOOKUP(B360,Turks!B:B,1,FALSE)</f>
        <v>73389</v>
      </c>
      <c r="K360" s="18" t="e">
        <f>VLOOKUP(B360,Antigua!B:B,1,FALSE)</f>
        <v>#N/A</v>
      </c>
      <c r="L360" s="18" t="e">
        <f>VLOOKUP(B360,'Latin America'!B:B,1,FALSE)</f>
        <v>#N/A</v>
      </c>
    </row>
    <row r="361" spans="1:12" x14ac:dyDescent="0.25">
      <c r="A361" s="156" t="s">
        <v>1243</v>
      </c>
      <c r="B361" s="156">
        <v>73390</v>
      </c>
      <c r="C361" s="156" t="s">
        <v>1244</v>
      </c>
      <c r="D361" s="157">
        <v>3570.54</v>
      </c>
      <c r="E361" s="18" t="e">
        <f>VLOOKUP(B361,Jamaica!B:B,1,FALSE)</f>
        <v>#N/A</v>
      </c>
      <c r="F361" s="18" t="e">
        <f>VLOOKUP(B361,'St. Lucia'!B:B,1,FALSE)</f>
        <v>#N/A</v>
      </c>
      <c r="G361" s="18" t="e">
        <f>VLOOKUP(B361,Barbados!B:B,1,FALSE)</f>
        <v>#N/A</v>
      </c>
      <c r="H361" s="18" t="e">
        <f>VLOOKUP(B361,Grenada!B:B,1,FALSE)</f>
        <v>#N/A</v>
      </c>
      <c r="I361" s="18" t="e">
        <f>VLOOKUP(B361,Bahamas!B:B,1,FALSE)</f>
        <v>#N/A</v>
      </c>
      <c r="J361" s="18">
        <f>VLOOKUP(B361,Turks!B:B,1,FALSE)</f>
        <v>73390</v>
      </c>
      <c r="K361" s="18" t="e">
        <f>VLOOKUP(B361,Antigua!B:B,1,FALSE)</f>
        <v>#N/A</v>
      </c>
      <c r="L361" s="18" t="e">
        <f>VLOOKUP(B361,'Latin America'!B:B,1,FALSE)</f>
        <v>#N/A</v>
      </c>
    </row>
    <row r="362" spans="1:12" x14ac:dyDescent="0.25">
      <c r="A362" s="156" t="s">
        <v>805</v>
      </c>
      <c r="B362" s="156">
        <v>73392</v>
      </c>
      <c r="C362" s="156" t="s">
        <v>806</v>
      </c>
      <c r="D362" s="157">
        <v>61.33</v>
      </c>
      <c r="E362" s="18" t="e">
        <f>VLOOKUP(B362,Jamaica!B:B,1,FALSE)</f>
        <v>#N/A</v>
      </c>
      <c r="F362" s="18" t="e">
        <f>VLOOKUP(B362,'St. Lucia'!B:B,1,FALSE)</f>
        <v>#N/A</v>
      </c>
      <c r="G362" s="18">
        <f>VLOOKUP(B362,Barbados!B:B,1,FALSE)</f>
        <v>73392</v>
      </c>
      <c r="H362" s="18" t="e">
        <f>VLOOKUP(B362,Grenada!B:B,1,FALSE)</f>
        <v>#N/A</v>
      </c>
      <c r="I362" s="18" t="e">
        <f>VLOOKUP(B362,Bahamas!B:B,1,FALSE)</f>
        <v>#N/A</v>
      </c>
      <c r="J362" s="18" t="e">
        <f>VLOOKUP(B362,Turks!B:B,1,FALSE)</f>
        <v>#N/A</v>
      </c>
      <c r="K362" s="18" t="e">
        <f>VLOOKUP(B362,Antigua!B:B,1,FALSE)</f>
        <v>#N/A</v>
      </c>
      <c r="L362" s="18" t="e">
        <f>VLOOKUP(B362,'Latin America'!B:B,1,FALSE)</f>
        <v>#N/A</v>
      </c>
    </row>
    <row r="363" spans="1:12" x14ac:dyDescent="0.25">
      <c r="A363" s="156" t="s">
        <v>728</v>
      </c>
      <c r="B363" s="156">
        <v>74133</v>
      </c>
      <c r="C363" s="156" t="s">
        <v>729</v>
      </c>
      <c r="D363" s="157">
        <v>175.45</v>
      </c>
      <c r="E363" s="18" t="e">
        <f>VLOOKUP(B363,Jamaica!B:B,1,FALSE)</f>
        <v>#N/A</v>
      </c>
      <c r="F363" s="18">
        <f>VLOOKUP(B363,'St. Lucia'!B:B,1,FALSE)</f>
        <v>74133</v>
      </c>
      <c r="G363" s="18" t="e">
        <f>VLOOKUP(B363,Barbados!B:B,1,FALSE)</f>
        <v>#N/A</v>
      </c>
      <c r="H363" s="18" t="e">
        <f>VLOOKUP(B363,Grenada!B:B,1,FALSE)</f>
        <v>#N/A</v>
      </c>
      <c r="I363" s="18" t="e">
        <f>VLOOKUP(B363,Bahamas!B:B,1,FALSE)</f>
        <v>#N/A</v>
      </c>
      <c r="J363" s="18" t="e">
        <f>VLOOKUP(B363,Turks!B:B,1,FALSE)</f>
        <v>#N/A</v>
      </c>
      <c r="K363" s="18" t="e">
        <f>VLOOKUP(B363,Antigua!B:B,1,FALSE)</f>
        <v>#N/A</v>
      </c>
      <c r="L363" s="18" t="e">
        <f>VLOOKUP(B363,'Latin America'!B:B,1,FALSE)</f>
        <v>#N/A</v>
      </c>
    </row>
    <row r="364" spans="1:12" x14ac:dyDescent="0.25">
      <c r="A364" s="156" t="s">
        <v>635</v>
      </c>
      <c r="B364" s="156">
        <v>74137</v>
      </c>
      <c r="C364" s="156" t="s">
        <v>636</v>
      </c>
      <c r="D364" s="157">
        <v>40</v>
      </c>
      <c r="E364" s="18" t="e">
        <f>VLOOKUP(B364,Jamaica!B:B,1,FALSE)</f>
        <v>#N/A</v>
      </c>
      <c r="F364" s="18">
        <f>VLOOKUP(B364,'St. Lucia'!B:B,1,FALSE)</f>
        <v>74137</v>
      </c>
      <c r="G364" s="18" t="e">
        <f>VLOOKUP(B364,Barbados!B:B,1,FALSE)</f>
        <v>#N/A</v>
      </c>
      <c r="H364" s="18" t="e">
        <f>VLOOKUP(B364,Grenada!B:B,1,FALSE)</f>
        <v>#N/A</v>
      </c>
      <c r="I364" s="18" t="e">
        <f>VLOOKUP(B364,Bahamas!B:B,1,FALSE)</f>
        <v>#N/A</v>
      </c>
      <c r="J364" s="18" t="e">
        <f>VLOOKUP(B364,Turks!B:B,1,FALSE)</f>
        <v>#N/A</v>
      </c>
      <c r="K364" s="18" t="e">
        <f>VLOOKUP(B364,Antigua!B:B,1,FALSE)</f>
        <v>#N/A</v>
      </c>
      <c r="L364" s="18" t="e">
        <f>VLOOKUP(B364,'Latin America'!B:B,1,FALSE)</f>
        <v>#N/A</v>
      </c>
    </row>
    <row r="365" spans="1:12" x14ac:dyDescent="0.25">
      <c r="A365" s="156" t="s">
        <v>596</v>
      </c>
      <c r="B365" s="156">
        <v>74204</v>
      </c>
      <c r="C365" s="156" t="s">
        <v>597</v>
      </c>
      <c r="D365" s="157">
        <v>227.27</v>
      </c>
      <c r="E365" s="18" t="e">
        <f>VLOOKUP(B365,Jamaica!B:B,1,FALSE)</f>
        <v>#N/A</v>
      </c>
      <c r="F365" s="18">
        <f>VLOOKUP(B365,'St. Lucia'!B:B,1,FALSE)</f>
        <v>74204</v>
      </c>
      <c r="G365" s="18" t="e">
        <f>VLOOKUP(B365,Barbados!B:B,1,FALSE)</f>
        <v>#N/A</v>
      </c>
      <c r="H365" s="18" t="e">
        <f>VLOOKUP(B365,Grenada!B:B,1,FALSE)</f>
        <v>#N/A</v>
      </c>
      <c r="I365" s="18" t="e">
        <f>VLOOKUP(B365,Bahamas!B:B,1,FALSE)</f>
        <v>#N/A</v>
      </c>
      <c r="J365" s="18" t="e">
        <f>VLOOKUP(B365,Turks!B:B,1,FALSE)</f>
        <v>#N/A</v>
      </c>
      <c r="K365" s="18" t="e">
        <f>VLOOKUP(B365,Antigua!B:B,1,FALSE)</f>
        <v>#N/A</v>
      </c>
      <c r="L365" s="18" t="e">
        <f>VLOOKUP(B365,'Latin America'!B:B,1,FALSE)</f>
        <v>#N/A</v>
      </c>
    </row>
    <row r="366" spans="1:12" x14ac:dyDescent="0.25">
      <c r="A366" s="156" t="s">
        <v>654</v>
      </c>
      <c r="B366" s="156">
        <v>74211</v>
      </c>
      <c r="C366" s="156" t="s">
        <v>655</v>
      </c>
      <c r="D366" s="157">
        <v>213.64</v>
      </c>
      <c r="E366" s="18" t="e">
        <f>VLOOKUP(B366,Jamaica!B:B,1,FALSE)</f>
        <v>#N/A</v>
      </c>
      <c r="F366" s="18">
        <f>VLOOKUP(B366,'St. Lucia'!B:B,1,FALSE)</f>
        <v>74211</v>
      </c>
      <c r="G366" s="18" t="e">
        <f>VLOOKUP(B366,Barbados!B:B,1,FALSE)</f>
        <v>#N/A</v>
      </c>
      <c r="H366" s="18" t="e">
        <f>VLOOKUP(B366,Grenada!B:B,1,FALSE)</f>
        <v>#N/A</v>
      </c>
      <c r="I366" s="18" t="e">
        <f>VLOOKUP(B366,Bahamas!B:B,1,FALSE)</f>
        <v>#N/A</v>
      </c>
      <c r="J366" s="18" t="e">
        <f>VLOOKUP(B366,Turks!B:B,1,FALSE)</f>
        <v>#N/A</v>
      </c>
      <c r="K366" s="18" t="e">
        <f>VLOOKUP(B366,Antigua!B:B,1,FALSE)</f>
        <v>#N/A</v>
      </c>
      <c r="L366" s="18" t="e">
        <f>VLOOKUP(B366,'Latin America'!B:B,1,FALSE)</f>
        <v>#N/A</v>
      </c>
    </row>
    <row r="367" spans="1:12" x14ac:dyDescent="0.25">
      <c r="A367" s="156" t="s">
        <v>720</v>
      </c>
      <c r="B367" s="156">
        <v>74214</v>
      </c>
      <c r="C367" s="156" t="s">
        <v>721</v>
      </c>
      <c r="D367" s="157">
        <v>77.27</v>
      </c>
      <c r="E367" s="18" t="e">
        <f>VLOOKUP(B367,Jamaica!B:B,1,FALSE)</f>
        <v>#N/A</v>
      </c>
      <c r="F367" s="18">
        <f>VLOOKUP(B367,'St. Lucia'!B:B,1,FALSE)</f>
        <v>74214</v>
      </c>
      <c r="G367" s="18" t="e">
        <f>VLOOKUP(B367,Barbados!B:B,1,FALSE)</f>
        <v>#N/A</v>
      </c>
      <c r="H367" s="18" t="e">
        <f>VLOOKUP(B367,Grenada!B:B,1,FALSE)</f>
        <v>#N/A</v>
      </c>
      <c r="I367" s="18" t="e">
        <f>VLOOKUP(B367,Bahamas!B:B,1,FALSE)</f>
        <v>#N/A</v>
      </c>
      <c r="J367" s="18" t="e">
        <f>VLOOKUP(B367,Turks!B:B,1,FALSE)</f>
        <v>#N/A</v>
      </c>
      <c r="K367" s="18" t="e">
        <f>VLOOKUP(B367,Antigua!B:B,1,FALSE)</f>
        <v>#N/A</v>
      </c>
      <c r="L367" s="18" t="e">
        <f>VLOOKUP(B367,'Latin America'!B:B,1,FALSE)</f>
        <v>#N/A</v>
      </c>
    </row>
    <row r="368" spans="1:12" x14ac:dyDescent="0.25">
      <c r="A368" s="156" t="s">
        <v>742</v>
      </c>
      <c r="B368" s="156">
        <v>74216</v>
      </c>
      <c r="C368" s="156" t="s">
        <v>743</v>
      </c>
      <c r="D368" s="157">
        <v>140.91</v>
      </c>
      <c r="E368" s="18" t="e">
        <f>VLOOKUP(B368,Jamaica!B:B,1,FALSE)</f>
        <v>#N/A</v>
      </c>
      <c r="F368" s="18">
        <f>VLOOKUP(B368,'St. Lucia'!B:B,1,FALSE)</f>
        <v>74216</v>
      </c>
      <c r="G368" s="18" t="e">
        <f>VLOOKUP(B368,Barbados!B:B,1,FALSE)</f>
        <v>#N/A</v>
      </c>
      <c r="H368" s="18" t="e">
        <f>VLOOKUP(B368,Grenada!B:B,1,FALSE)</f>
        <v>#N/A</v>
      </c>
      <c r="I368" s="18" t="e">
        <f>VLOOKUP(B368,Bahamas!B:B,1,FALSE)</f>
        <v>#N/A</v>
      </c>
      <c r="J368" s="18" t="e">
        <f>VLOOKUP(B368,Turks!B:B,1,FALSE)</f>
        <v>#N/A</v>
      </c>
      <c r="K368" s="18" t="e">
        <f>VLOOKUP(B368,Antigua!B:B,1,FALSE)</f>
        <v>#N/A</v>
      </c>
      <c r="L368" s="18" t="e">
        <f>VLOOKUP(B368,'Latin America'!B:B,1,FALSE)</f>
        <v>#N/A</v>
      </c>
    </row>
    <row r="369" spans="1:12" x14ac:dyDescent="0.25">
      <c r="A369" s="156" t="s">
        <v>718</v>
      </c>
      <c r="B369" s="156">
        <v>74215</v>
      </c>
      <c r="C369" s="156" t="s">
        <v>719</v>
      </c>
      <c r="D369" s="157">
        <v>77.27</v>
      </c>
      <c r="E369" s="18" t="e">
        <f>VLOOKUP(B369,Jamaica!B:B,1,FALSE)</f>
        <v>#N/A</v>
      </c>
      <c r="F369" s="18">
        <f>VLOOKUP(B369,'St. Lucia'!B:B,1,FALSE)</f>
        <v>74215</v>
      </c>
      <c r="G369" s="18" t="e">
        <f>VLOOKUP(B369,Barbados!B:B,1,FALSE)</f>
        <v>#N/A</v>
      </c>
      <c r="H369" s="18" t="e">
        <f>VLOOKUP(B369,Grenada!B:B,1,FALSE)</f>
        <v>#N/A</v>
      </c>
      <c r="I369" s="18" t="e">
        <f>VLOOKUP(B369,Bahamas!B:B,1,FALSE)</f>
        <v>#N/A</v>
      </c>
      <c r="J369" s="18" t="e">
        <f>VLOOKUP(B369,Turks!B:B,1,FALSE)</f>
        <v>#N/A</v>
      </c>
      <c r="K369" s="18" t="e">
        <f>VLOOKUP(B369,Antigua!B:B,1,FALSE)</f>
        <v>#N/A</v>
      </c>
      <c r="L369" s="18" t="e">
        <f>VLOOKUP(B369,'Latin America'!B:B,1,FALSE)</f>
        <v>#N/A</v>
      </c>
    </row>
    <row r="370" spans="1:12" x14ac:dyDescent="0.25">
      <c r="A370" s="156" t="s">
        <v>26</v>
      </c>
      <c r="B370" s="156">
        <v>74224</v>
      </c>
      <c r="C370" s="156" t="s">
        <v>27</v>
      </c>
      <c r="D370" s="157">
        <v>131.82</v>
      </c>
      <c r="E370" s="18">
        <f>VLOOKUP(B370,Jamaica!B:B,1,FALSE)</f>
        <v>74224</v>
      </c>
      <c r="F370" s="18" t="e">
        <f>VLOOKUP(B370,'St. Lucia'!B:B,1,FALSE)</f>
        <v>#N/A</v>
      </c>
      <c r="G370" s="18" t="e">
        <f>VLOOKUP(B370,Barbados!B:B,1,FALSE)</f>
        <v>#N/A</v>
      </c>
      <c r="H370" s="18" t="e">
        <f>VLOOKUP(B370,Grenada!B:B,1,FALSE)</f>
        <v>#N/A</v>
      </c>
      <c r="I370" s="18" t="e">
        <f>VLOOKUP(B370,Bahamas!B:B,1,FALSE)</f>
        <v>#N/A</v>
      </c>
      <c r="J370" s="18" t="e">
        <f>VLOOKUP(B370,Turks!B:B,1,FALSE)</f>
        <v>#N/A</v>
      </c>
      <c r="K370" s="18" t="e">
        <f>VLOOKUP(B370,Antigua!B:B,1,FALSE)</f>
        <v>#N/A</v>
      </c>
      <c r="L370" s="18" t="e">
        <f>VLOOKUP(B370,'Latin America'!B:B,1,FALSE)</f>
        <v>#N/A</v>
      </c>
    </row>
    <row r="371" spans="1:12" x14ac:dyDescent="0.25">
      <c r="A371" s="156" t="s">
        <v>54</v>
      </c>
      <c r="B371" s="156">
        <v>74227</v>
      </c>
      <c r="C371" s="156" t="s">
        <v>1790</v>
      </c>
      <c r="D371" s="157">
        <v>77.27</v>
      </c>
      <c r="E371" s="18">
        <f>VLOOKUP(B371,Jamaica!B:B,1,FALSE)</f>
        <v>74227</v>
      </c>
      <c r="F371" s="18" t="e">
        <f>VLOOKUP(B371,'St. Lucia'!B:B,1,FALSE)</f>
        <v>#N/A</v>
      </c>
      <c r="G371" s="18" t="e">
        <f>VLOOKUP(B371,Barbados!B:B,1,FALSE)</f>
        <v>#N/A</v>
      </c>
      <c r="H371" s="18" t="e">
        <f>VLOOKUP(B371,Grenada!B:B,1,FALSE)</f>
        <v>#N/A</v>
      </c>
      <c r="I371" s="18" t="e">
        <f>VLOOKUP(B371,Bahamas!B:B,1,FALSE)</f>
        <v>#N/A</v>
      </c>
      <c r="J371" s="18" t="e">
        <f>VLOOKUP(B371,Turks!B:B,1,FALSE)</f>
        <v>#N/A</v>
      </c>
      <c r="K371" s="18" t="e">
        <f>VLOOKUP(B371,Antigua!B:B,1,FALSE)</f>
        <v>#N/A</v>
      </c>
      <c r="L371" s="18" t="e">
        <f>VLOOKUP(B371,'Latin America'!B:B,1,FALSE)</f>
        <v>#N/A</v>
      </c>
    </row>
    <row r="372" spans="1:12" x14ac:dyDescent="0.25">
      <c r="A372" s="156" t="s">
        <v>50</v>
      </c>
      <c r="B372" s="156">
        <v>74229</v>
      </c>
      <c r="C372" s="156" t="s">
        <v>51</v>
      </c>
      <c r="D372" s="157">
        <v>59.09</v>
      </c>
      <c r="E372" s="18">
        <f>VLOOKUP(B372,Jamaica!B:B,1,FALSE)</f>
        <v>74229</v>
      </c>
      <c r="F372" s="18" t="e">
        <f>VLOOKUP(B372,'St. Lucia'!B:B,1,FALSE)</f>
        <v>#N/A</v>
      </c>
      <c r="G372" s="18" t="e">
        <f>VLOOKUP(B372,Barbados!B:B,1,FALSE)</f>
        <v>#N/A</v>
      </c>
      <c r="H372" s="18" t="e">
        <f>VLOOKUP(B372,Grenada!B:B,1,FALSE)</f>
        <v>#N/A</v>
      </c>
      <c r="I372" s="18" t="e">
        <f>VLOOKUP(B372,Bahamas!B:B,1,FALSE)</f>
        <v>#N/A</v>
      </c>
      <c r="J372" s="18" t="e">
        <f>VLOOKUP(B372,Turks!B:B,1,FALSE)</f>
        <v>#N/A</v>
      </c>
      <c r="K372" s="18" t="e">
        <f>VLOOKUP(B372,Antigua!B:B,1,FALSE)</f>
        <v>#N/A</v>
      </c>
      <c r="L372" s="18" t="e">
        <f>VLOOKUP(B372,'Latin America'!B:B,1,FALSE)</f>
        <v>#N/A</v>
      </c>
    </row>
    <row r="373" spans="1:12" x14ac:dyDescent="0.25">
      <c r="A373" s="156" t="s">
        <v>138</v>
      </c>
      <c r="B373" s="156">
        <v>74234</v>
      </c>
      <c r="C373" s="156" t="s">
        <v>139</v>
      </c>
      <c r="D373" s="157">
        <v>68.180000000000007</v>
      </c>
      <c r="E373" s="18">
        <f>VLOOKUP(B373,Jamaica!B:B,1,FALSE)</f>
        <v>74234</v>
      </c>
      <c r="F373" s="18" t="e">
        <f>VLOOKUP(B373,'St. Lucia'!B:B,1,FALSE)</f>
        <v>#N/A</v>
      </c>
      <c r="G373" s="18" t="e">
        <f>VLOOKUP(B373,Barbados!B:B,1,FALSE)</f>
        <v>#N/A</v>
      </c>
      <c r="H373" s="18" t="e">
        <f>VLOOKUP(B373,Grenada!B:B,1,FALSE)</f>
        <v>#N/A</v>
      </c>
      <c r="I373" s="18" t="e">
        <f>VLOOKUP(B373,Bahamas!B:B,1,FALSE)</f>
        <v>#N/A</v>
      </c>
      <c r="J373" s="18" t="e">
        <f>VLOOKUP(B373,Turks!B:B,1,FALSE)</f>
        <v>#N/A</v>
      </c>
      <c r="K373" s="18" t="e">
        <f>VLOOKUP(B373,Antigua!B:B,1,FALSE)</f>
        <v>#N/A</v>
      </c>
      <c r="L373" s="18" t="e">
        <f>VLOOKUP(B373,'Latin America'!B:B,1,FALSE)</f>
        <v>#N/A</v>
      </c>
    </row>
    <row r="374" spans="1:12" x14ac:dyDescent="0.25">
      <c r="A374" s="156" t="s">
        <v>283</v>
      </c>
      <c r="B374" s="156">
        <v>74236</v>
      </c>
      <c r="C374" s="156" t="s">
        <v>284</v>
      </c>
      <c r="D374" s="157">
        <v>130</v>
      </c>
      <c r="E374" s="18">
        <f>VLOOKUP(B374,Jamaica!B:B,1,FALSE)</f>
        <v>74236</v>
      </c>
      <c r="F374" s="18" t="e">
        <f>VLOOKUP(B374,'St. Lucia'!B:B,1,FALSE)</f>
        <v>#N/A</v>
      </c>
      <c r="G374" s="18" t="e">
        <f>VLOOKUP(B374,Barbados!B:B,1,FALSE)</f>
        <v>#N/A</v>
      </c>
      <c r="H374" s="18" t="e">
        <f>VLOOKUP(B374,Grenada!B:B,1,FALSE)</f>
        <v>#N/A</v>
      </c>
      <c r="I374" s="18" t="e">
        <f>VLOOKUP(B374,Bahamas!B:B,1,FALSE)</f>
        <v>#N/A</v>
      </c>
      <c r="J374" s="18" t="e">
        <f>VLOOKUP(B374,Turks!B:B,1,FALSE)</f>
        <v>#N/A</v>
      </c>
      <c r="K374" s="18" t="e">
        <f>VLOOKUP(B374,Antigua!B:B,1,FALSE)</f>
        <v>#N/A</v>
      </c>
      <c r="L374" s="18" t="e">
        <f>VLOOKUP(B374,'Latin America'!B:B,1,FALSE)</f>
        <v>#N/A</v>
      </c>
    </row>
    <row r="375" spans="1:12" x14ac:dyDescent="0.25">
      <c r="A375" s="156" t="s">
        <v>274</v>
      </c>
      <c r="B375" s="156">
        <v>74238</v>
      </c>
      <c r="C375" s="156" t="s">
        <v>275</v>
      </c>
      <c r="D375" s="157">
        <v>150</v>
      </c>
      <c r="E375" s="18">
        <f>VLOOKUP(B375,Jamaica!B:B,1,FALSE)</f>
        <v>74238</v>
      </c>
      <c r="F375" s="18" t="e">
        <f>VLOOKUP(B375,'St. Lucia'!B:B,1,FALSE)</f>
        <v>#N/A</v>
      </c>
      <c r="G375" s="18" t="e">
        <f>VLOOKUP(B375,Barbados!B:B,1,FALSE)</f>
        <v>#N/A</v>
      </c>
      <c r="H375" s="18" t="e">
        <f>VLOOKUP(B375,Grenada!B:B,1,FALSE)</f>
        <v>#N/A</v>
      </c>
      <c r="I375" s="18" t="e">
        <f>VLOOKUP(B375,Bahamas!B:B,1,FALSE)</f>
        <v>#N/A</v>
      </c>
      <c r="J375" s="18" t="e">
        <f>VLOOKUP(B375,Turks!B:B,1,FALSE)</f>
        <v>#N/A</v>
      </c>
      <c r="K375" s="18" t="e">
        <f>VLOOKUP(B375,Antigua!B:B,1,FALSE)</f>
        <v>#N/A</v>
      </c>
      <c r="L375" s="18" t="e">
        <f>VLOOKUP(B375,'Latin America'!B:B,1,FALSE)</f>
        <v>#N/A</v>
      </c>
    </row>
    <row r="376" spans="1:12" x14ac:dyDescent="0.25">
      <c r="A376" s="156" t="s">
        <v>278</v>
      </c>
      <c r="B376" s="156">
        <v>74240</v>
      </c>
      <c r="C376" s="156" t="s">
        <v>279</v>
      </c>
      <c r="D376" s="157">
        <v>198</v>
      </c>
      <c r="E376" s="18">
        <f>VLOOKUP(B376,Jamaica!B:B,1,FALSE)</f>
        <v>74240</v>
      </c>
      <c r="F376" s="18" t="e">
        <f>VLOOKUP(B376,'St. Lucia'!B:B,1,FALSE)</f>
        <v>#N/A</v>
      </c>
      <c r="G376" s="18" t="e">
        <f>VLOOKUP(B376,Barbados!B:B,1,FALSE)</f>
        <v>#N/A</v>
      </c>
      <c r="H376" s="18" t="e">
        <f>VLOOKUP(B376,Grenada!B:B,1,FALSE)</f>
        <v>#N/A</v>
      </c>
      <c r="I376" s="18" t="e">
        <f>VLOOKUP(B376,Bahamas!B:B,1,FALSE)</f>
        <v>#N/A</v>
      </c>
      <c r="J376" s="18" t="e">
        <f>VLOOKUP(B376,Turks!B:B,1,FALSE)</f>
        <v>#N/A</v>
      </c>
      <c r="K376" s="18" t="e">
        <f>VLOOKUP(B376,Antigua!B:B,1,FALSE)</f>
        <v>#N/A</v>
      </c>
      <c r="L376" s="18" t="e">
        <f>VLOOKUP(B376,'Latin America'!B:B,1,FALSE)</f>
        <v>#N/A</v>
      </c>
    </row>
    <row r="377" spans="1:12" x14ac:dyDescent="0.25">
      <c r="A377" s="156" t="s">
        <v>618</v>
      </c>
      <c r="B377" s="156">
        <v>74242</v>
      </c>
      <c r="C377" s="156" t="s">
        <v>619</v>
      </c>
      <c r="D377" s="157">
        <v>27.27</v>
      </c>
      <c r="E377" s="18" t="e">
        <f>VLOOKUP(B377,Jamaica!B:B,1,FALSE)</f>
        <v>#N/A</v>
      </c>
      <c r="F377" s="18">
        <f>VLOOKUP(B377,'St. Lucia'!B:B,1,FALSE)</f>
        <v>74242</v>
      </c>
      <c r="G377" s="18" t="e">
        <f>VLOOKUP(B377,Barbados!B:B,1,FALSE)</f>
        <v>#N/A</v>
      </c>
      <c r="H377" s="18" t="e">
        <f>VLOOKUP(B377,Grenada!B:B,1,FALSE)</f>
        <v>#N/A</v>
      </c>
      <c r="I377" s="18" t="e">
        <f>VLOOKUP(B377,Bahamas!B:B,1,FALSE)</f>
        <v>#N/A</v>
      </c>
      <c r="J377" s="18" t="e">
        <f>VLOOKUP(B377,Turks!B:B,1,FALSE)</f>
        <v>#N/A</v>
      </c>
      <c r="K377" s="18" t="e">
        <f>VLOOKUP(B377,Antigua!B:B,1,FALSE)</f>
        <v>#N/A</v>
      </c>
      <c r="L377" s="18" t="e">
        <f>VLOOKUP(B377,'Latin America'!B:B,1,FALSE)</f>
        <v>#N/A</v>
      </c>
    </row>
    <row r="378" spans="1:12" x14ac:dyDescent="0.25">
      <c r="A378" s="156" t="s">
        <v>1124</v>
      </c>
      <c r="B378" s="156">
        <v>74244</v>
      </c>
      <c r="C378" s="156" t="s">
        <v>1125</v>
      </c>
      <c r="D378" s="157">
        <v>289</v>
      </c>
      <c r="E378" s="18" t="e">
        <f>VLOOKUP(B378,Jamaica!B:B,1,FALSE)</f>
        <v>#N/A</v>
      </c>
      <c r="F378" s="18" t="e">
        <f>VLOOKUP(B378,'St. Lucia'!B:B,1,FALSE)</f>
        <v>#N/A</v>
      </c>
      <c r="G378" s="18" t="e">
        <f>VLOOKUP(B378,Barbados!B:B,1,FALSE)</f>
        <v>#N/A</v>
      </c>
      <c r="H378" s="18" t="e">
        <f>VLOOKUP(B378,Grenada!B:B,1,FALSE)</f>
        <v>#N/A</v>
      </c>
      <c r="I378" s="18">
        <f>VLOOKUP(B378,Bahamas!B:B,1,FALSE)</f>
        <v>74244</v>
      </c>
      <c r="J378" s="18" t="e">
        <f>VLOOKUP(B378,Turks!B:B,1,FALSE)</f>
        <v>#N/A</v>
      </c>
      <c r="K378" s="18" t="e">
        <f>VLOOKUP(B378,Antigua!B:B,1,FALSE)</f>
        <v>#N/A</v>
      </c>
      <c r="L378" s="18" t="e">
        <f>VLOOKUP(B378,'Latin America'!B:B,1,FALSE)</f>
        <v>#N/A</v>
      </c>
    </row>
    <row r="379" spans="1:12" x14ac:dyDescent="0.25">
      <c r="A379" s="156" t="s">
        <v>1126</v>
      </c>
      <c r="B379" s="156">
        <v>74250</v>
      </c>
      <c r="C379" s="156" t="s">
        <v>1127</v>
      </c>
      <c r="D379" s="157">
        <v>20.83</v>
      </c>
      <c r="E379" s="18" t="e">
        <f>VLOOKUP(B379,Jamaica!B:B,1,FALSE)</f>
        <v>#N/A</v>
      </c>
      <c r="F379" s="18" t="e">
        <f>VLOOKUP(B379,'St. Lucia'!B:B,1,FALSE)</f>
        <v>#N/A</v>
      </c>
      <c r="G379" s="18" t="e">
        <f>VLOOKUP(B379,Barbados!B:B,1,FALSE)</f>
        <v>#N/A</v>
      </c>
      <c r="H379" s="18" t="e">
        <f>VLOOKUP(B379,Grenada!B:B,1,FALSE)</f>
        <v>#N/A</v>
      </c>
      <c r="I379" s="18">
        <f>VLOOKUP(B379,Bahamas!B:B,1,FALSE)</f>
        <v>74250</v>
      </c>
      <c r="J379" s="18" t="e">
        <f>VLOOKUP(B379,Turks!B:B,1,FALSE)</f>
        <v>#N/A</v>
      </c>
      <c r="K379" s="18" t="e">
        <f>VLOOKUP(B379,Antigua!B:B,1,FALSE)</f>
        <v>#N/A</v>
      </c>
      <c r="L379" s="18" t="e">
        <f>VLOOKUP(B379,'Latin America'!B:B,1,FALSE)</f>
        <v>#N/A</v>
      </c>
    </row>
    <row r="380" spans="1:12" x14ac:dyDescent="0.25">
      <c r="A380" s="156" t="s">
        <v>1128</v>
      </c>
      <c r="B380" s="156">
        <v>74252</v>
      </c>
      <c r="C380" s="156" t="s">
        <v>1624</v>
      </c>
      <c r="D380" s="157">
        <v>45.84</v>
      </c>
      <c r="E380" s="18" t="e">
        <f>VLOOKUP(B380,Jamaica!B:B,1,FALSE)</f>
        <v>#N/A</v>
      </c>
      <c r="F380" s="18" t="e">
        <f>VLOOKUP(B380,'St. Lucia'!B:B,1,FALSE)</f>
        <v>#N/A</v>
      </c>
      <c r="G380" s="18" t="e">
        <f>VLOOKUP(B380,Barbados!B:B,1,FALSE)</f>
        <v>#N/A</v>
      </c>
      <c r="H380" s="18" t="e">
        <f>VLOOKUP(B380,Grenada!B:B,1,FALSE)</f>
        <v>#N/A</v>
      </c>
      <c r="I380" s="18">
        <f>VLOOKUP(B380,Bahamas!B:B,1,FALSE)</f>
        <v>74252</v>
      </c>
      <c r="J380" s="18" t="e">
        <f>VLOOKUP(B380,Turks!B:B,1,FALSE)</f>
        <v>#N/A</v>
      </c>
      <c r="K380" s="18" t="e">
        <f>VLOOKUP(B380,Antigua!B:B,1,FALSE)</f>
        <v>#N/A</v>
      </c>
      <c r="L380" s="18" t="e">
        <f>VLOOKUP(B380,'Latin America'!B:B,1,FALSE)</f>
        <v>#N/A</v>
      </c>
    </row>
    <row r="381" spans="1:12" x14ac:dyDescent="0.25">
      <c r="A381" s="156" t="s">
        <v>1129</v>
      </c>
      <c r="B381" s="156">
        <v>74254</v>
      </c>
      <c r="C381" s="156" t="s">
        <v>1626</v>
      </c>
      <c r="D381" s="157">
        <v>160</v>
      </c>
      <c r="E381" s="18" t="e">
        <f>VLOOKUP(B381,Jamaica!B:B,1,FALSE)</f>
        <v>#N/A</v>
      </c>
      <c r="F381" s="18" t="e">
        <f>VLOOKUP(B381,'St. Lucia'!B:B,1,FALSE)</f>
        <v>#N/A</v>
      </c>
      <c r="G381" s="18" t="e">
        <f>VLOOKUP(B381,Barbados!B:B,1,FALSE)</f>
        <v>#N/A</v>
      </c>
      <c r="H381" s="18" t="e">
        <f>VLOOKUP(B381,Grenada!B:B,1,FALSE)</f>
        <v>#N/A</v>
      </c>
      <c r="I381" s="18">
        <f>VLOOKUP(B381,Bahamas!B:B,1,FALSE)</f>
        <v>74254</v>
      </c>
      <c r="J381" s="18" t="e">
        <f>VLOOKUP(B381,Turks!B:B,1,FALSE)</f>
        <v>#N/A</v>
      </c>
      <c r="K381" s="18" t="e">
        <f>VLOOKUP(B381,Antigua!B:B,1,FALSE)</f>
        <v>#N/A</v>
      </c>
      <c r="L381" s="18" t="e">
        <f>VLOOKUP(B381,'Latin America'!B:B,1,FALSE)</f>
        <v>#N/A</v>
      </c>
    </row>
    <row r="382" spans="1:12" x14ac:dyDescent="0.25">
      <c r="A382" s="156" t="s">
        <v>1130</v>
      </c>
      <c r="B382" s="156">
        <v>74256</v>
      </c>
      <c r="C382" s="156" t="s">
        <v>1630</v>
      </c>
      <c r="D382" s="157">
        <v>90</v>
      </c>
      <c r="E382" s="18" t="e">
        <f>VLOOKUP(B382,Jamaica!B:B,1,FALSE)</f>
        <v>#N/A</v>
      </c>
      <c r="F382" s="18" t="e">
        <f>VLOOKUP(B382,'St. Lucia'!B:B,1,FALSE)</f>
        <v>#N/A</v>
      </c>
      <c r="G382" s="18" t="e">
        <f>VLOOKUP(B382,Barbados!B:B,1,FALSE)</f>
        <v>#N/A</v>
      </c>
      <c r="H382" s="18" t="e">
        <f>VLOOKUP(B382,Grenada!B:B,1,FALSE)</f>
        <v>#N/A</v>
      </c>
      <c r="I382" s="18">
        <f>VLOOKUP(B382,Bahamas!B:B,1,FALSE)</f>
        <v>74256</v>
      </c>
      <c r="J382" s="18" t="e">
        <f>VLOOKUP(B382,Turks!B:B,1,FALSE)</f>
        <v>#N/A</v>
      </c>
      <c r="K382" s="18" t="e">
        <f>VLOOKUP(B382,Antigua!B:B,1,FALSE)</f>
        <v>#N/A</v>
      </c>
      <c r="L382" s="18" t="e">
        <f>VLOOKUP(B382,'Latin America'!B:B,1,FALSE)</f>
        <v>#N/A</v>
      </c>
    </row>
    <row r="383" spans="1:12" x14ac:dyDescent="0.25">
      <c r="A383" s="156" t="s">
        <v>1131</v>
      </c>
      <c r="B383" s="156">
        <v>74258</v>
      </c>
      <c r="C383" s="156" t="s">
        <v>1625</v>
      </c>
      <c r="D383" s="157">
        <v>45.84</v>
      </c>
      <c r="E383" s="18" t="e">
        <f>VLOOKUP(B383,Jamaica!B:B,1,FALSE)</f>
        <v>#N/A</v>
      </c>
      <c r="F383" s="18" t="e">
        <f>VLOOKUP(B383,'St. Lucia'!B:B,1,FALSE)</f>
        <v>#N/A</v>
      </c>
      <c r="G383" s="18" t="e">
        <f>VLOOKUP(B383,Barbados!B:B,1,FALSE)</f>
        <v>#N/A</v>
      </c>
      <c r="H383" s="18" t="e">
        <f>VLOOKUP(B383,Grenada!B:B,1,FALSE)</f>
        <v>#N/A</v>
      </c>
      <c r="I383" s="18">
        <f>VLOOKUP(B383,Bahamas!B:B,1,FALSE)</f>
        <v>74258</v>
      </c>
      <c r="J383" s="18" t="e">
        <f>VLOOKUP(B383,Turks!B:B,1,FALSE)</f>
        <v>#N/A</v>
      </c>
      <c r="K383" s="18" t="e">
        <f>VLOOKUP(B383,Antigua!B:B,1,FALSE)</f>
        <v>#N/A</v>
      </c>
      <c r="L383" s="18" t="e">
        <f>VLOOKUP(B383,'Latin America'!B:B,1,FALSE)</f>
        <v>#N/A</v>
      </c>
    </row>
    <row r="384" spans="1:12" x14ac:dyDescent="0.25">
      <c r="A384" s="156" t="s">
        <v>1132</v>
      </c>
      <c r="B384" s="156">
        <v>74260</v>
      </c>
      <c r="C384" s="156" t="s">
        <v>1627</v>
      </c>
      <c r="D384" s="157">
        <v>160</v>
      </c>
      <c r="E384" s="18" t="e">
        <f>VLOOKUP(B384,Jamaica!B:B,1,FALSE)</f>
        <v>#N/A</v>
      </c>
      <c r="F384" s="18" t="e">
        <f>VLOOKUP(B384,'St. Lucia'!B:B,1,FALSE)</f>
        <v>#N/A</v>
      </c>
      <c r="G384" s="18" t="e">
        <f>VLOOKUP(B384,Barbados!B:B,1,FALSE)</f>
        <v>#N/A</v>
      </c>
      <c r="H384" s="18" t="e">
        <f>VLOOKUP(B384,Grenada!B:B,1,FALSE)</f>
        <v>#N/A</v>
      </c>
      <c r="I384" s="18">
        <f>VLOOKUP(B384,Bahamas!B:B,1,FALSE)</f>
        <v>74260</v>
      </c>
      <c r="J384" s="18" t="e">
        <f>VLOOKUP(B384,Turks!B:B,1,FALSE)</f>
        <v>#N/A</v>
      </c>
      <c r="K384" s="18" t="e">
        <f>VLOOKUP(B384,Antigua!B:B,1,FALSE)</f>
        <v>#N/A</v>
      </c>
      <c r="L384" s="18" t="e">
        <f>VLOOKUP(B384,'Latin America'!B:B,1,FALSE)</f>
        <v>#N/A</v>
      </c>
    </row>
    <row r="385" spans="1:12" x14ac:dyDescent="0.25">
      <c r="A385" s="156" t="s">
        <v>1133</v>
      </c>
      <c r="B385" s="156">
        <v>74262</v>
      </c>
      <c r="C385" s="156" t="s">
        <v>1628</v>
      </c>
      <c r="D385" s="157">
        <v>140</v>
      </c>
      <c r="E385" s="18" t="e">
        <f>VLOOKUP(B385,Jamaica!B:B,1,FALSE)</f>
        <v>#N/A</v>
      </c>
      <c r="F385" s="18" t="e">
        <f>VLOOKUP(B385,'St. Lucia'!B:B,1,FALSE)</f>
        <v>#N/A</v>
      </c>
      <c r="G385" s="18" t="e">
        <f>VLOOKUP(B385,Barbados!B:B,1,FALSE)</f>
        <v>#N/A</v>
      </c>
      <c r="H385" s="18" t="e">
        <f>VLOOKUP(B385,Grenada!B:B,1,FALSE)</f>
        <v>#N/A</v>
      </c>
      <c r="I385" s="18">
        <f>VLOOKUP(B385,Bahamas!B:B,1,FALSE)</f>
        <v>74262</v>
      </c>
      <c r="J385" s="18" t="e">
        <f>VLOOKUP(B385,Turks!B:B,1,FALSE)</f>
        <v>#N/A</v>
      </c>
      <c r="K385" s="18" t="e">
        <f>VLOOKUP(B385,Antigua!B:B,1,FALSE)</f>
        <v>#N/A</v>
      </c>
      <c r="L385" s="18" t="e">
        <f>VLOOKUP(B385,'Latin America'!B:B,1,FALSE)</f>
        <v>#N/A</v>
      </c>
    </row>
    <row r="386" spans="1:12" x14ac:dyDescent="0.25">
      <c r="A386" s="156" t="s">
        <v>1134</v>
      </c>
      <c r="B386" s="156">
        <v>74264</v>
      </c>
      <c r="C386" s="156" t="s">
        <v>1631</v>
      </c>
      <c r="D386" s="157">
        <v>90</v>
      </c>
      <c r="E386" s="18" t="e">
        <f>VLOOKUP(B386,Jamaica!B:B,1,FALSE)</f>
        <v>#N/A</v>
      </c>
      <c r="F386" s="18" t="e">
        <f>VLOOKUP(B386,'St. Lucia'!B:B,1,FALSE)</f>
        <v>#N/A</v>
      </c>
      <c r="G386" s="18" t="e">
        <f>VLOOKUP(B386,Barbados!B:B,1,FALSE)</f>
        <v>#N/A</v>
      </c>
      <c r="H386" s="18" t="e">
        <f>VLOOKUP(B386,Grenada!B:B,1,FALSE)</f>
        <v>#N/A</v>
      </c>
      <c r="I386" s="18">
        <f>VLOOKUP(B386,Bahamas!B:B,1,FALSE)</f>
        <v>74264</v>
      </c>
      <c r="J386" s="18" t="e">
        <f>VLOOKUP(B386,Turks!B:B,1,FALSE)</f>
        <v>#N/A</v>
      </c>
      <c r="K386" s="18" t="e">
        <f>VLOOKUP(B386,Antigua!B:B,1,FALSE)</f>
        <v>#N/A</v>
      </c>
      <c r="L386" s="18" t="e">
        <f>VLOOKUP(B386,'Latin America'!B:B,1,FALSE)</f>
        <v>#N/A</v>
      </c>
    </row>
    <row r="387" spans="1:12" x14ac:dyDescent="0.25">
      <c r="A387" s="156" t="s">
        <v>1135</v>
      </c>
      <c r="B387" s="156">
        <v>74272</v>
      </c>
      <c r="C387" s="156" t="s">
        <v>1136</v>
      </c>
      <c r="D387" s="157">
        <v>7188.83</v>
      </c>
      <c r="E387" s="18" t="e">
        <f>VLOOKUP(B387,Jamaica!B:B,1,FALSE)</f>
        <v>#N/A</v>
      </c>
      <c r="F387" s="18" t="e">
        <f>VLOOKUP(B387,'St. Lucia'!B:B,1,FALSE)</f>
        <v>#N/A</v>
      </c>
      <c r="G387" s="18" t="e">
        <f>VLOOKUP(B387,Barbados!B:B,1,FALSE)</f>
        <v>#N/A</v>
      </c>
      <c r="H387" s="18" t="e">
        <f>VLOOKUP(B387,Grenada!B:B,1,FALSE)</f>
        <v>#N/A</v>
      </c>
      <c r="I387" s="18">
        <f>VLOOKUP(B387,Bahamas!B:B,1,FALSE)</f>
        <v>74272</v>
      </c>
      <c r="J387" s="18" t="e">
        <f>VLOOKUP(B387,Turks!B:B,1,FALSE)</f>
        <v>#N/A</v>
      </c>
      <c r="K387" s="18" t="e">
        <f>VLOOKUP(B387,Antigua!B:B,1,FALSE)</f>
        <v>#N/A</v>
      </c>
      <c r="L387" s="18" t="e">
        <f>VLOOKUP(B387,'Latin America'!B:B,1,FALSE)</f>
        <v>#N/A</v>
      </c>
    </row>
    <row r="388" spans="1:12" x14ac:dyDescent="0.25">
      <c r="A388" s="156" t="s">
        <v>1137</v>
      </c>
      <c r="B388" s="156">
        <v>74274</v>
      </c>
      <c r="C388" s="156" t="s">
        <v>1138</v>
      </c>
      <c r="D388" s="157">
        <v>496.94</v>
      </c>
      <c r="E388" s="18" t="e">
        <f>VLOOKUP(B388,Jamaica!B:B,1,FALSE)</f>
        <v>#N/A</v>
      </c>
      <c r="F388" s="18" t="e">
        <f>VLOOKUP(B388,'St. Lucia'!B:B,1,FALSE)</f>
        <v>#N/A</v>
      </c>
      <c r="G388" s="18" t="e">
        <f>VLOOKUP(B388,Barbados!B:B,1,FALSE)</f>
        <v>#N/A</v>
      </c>
      <c r="H388" s="18" t="e">
        <f>VLOOKUP(B388,Grenada!B:B,1,FALSE)</f>
        <v>#N/A</v>
      </c>
      <c r="I388" s="18">
        <f>VLOOKUP(B388,Bahamas!B:B,1,FALSE)</f>
        <v>74274</v>
      </c>
      <c r="J388" s="18" t="e">
        <f>VLOOKUP(B388,Turks!B:B,1,FALSE)</f>
        <v>#N/A</v>
      </c>
      <c r="K388" s="18" t="e">
        <f>VLOOKUP(B388,Antigua!B:B,1,FALSE)</f>
        <v>#N/A</v>
      </c>
      <c r="L388" s="18" t="e">
        <f>VLOOKUP(B388,'Latin America'!B:B,1,FALSE)</f>
        <v>#N/A</v>
      </c>
    </row>
    <row r="389" spans="1:12" x14ac:dyDescent="0.25">
      <c r="A389" s="156" t="s">
        <v>1139</v>
      </c>
      <c r="B389" s="156">
        <v>74276</v>
      </c>
      <c r="C389" s="156" t="s">
        <v>1140</v>
      </c>
      <c r="D389" s="157">
        <v>626.24</v>
      </c>
      <c r="E389" s="18" t="e">
        <f>VLOOKUP(B389,Jamaica!B:B,1,FALSE)</f>
        <v>#N/A</v>
      </c>
      <c r="F389" s="18" t="e">
        <f>VLOOKUP(B389,'St. Lucia'!B:B,1,FALSE)</f>
        <v>#N/A</v>
      </c>
      <c r="G389" s="18" t="e">
        <f>VLOOKUP(B389,Barbados!B:B,1,FALSE)</f>
        <v>#N/A</v>
      </c>
      <c r="H389" s="18" t="e">
        <f>VLOOKUP(B389,Grenada!B:B,1,FALSE)</f>
        <v>#N/A</v>
      </c>
      <c r="I389" s="18">
        <f>VLOOKUP(B389,Bahamas!B:B,1,FALSE)</f>
        <v>74276</v>
      </c>
      <c r="J389" s="18" t="e">
        <f>VLOOKUP(B389,Turks!B:B,1,FALSE)</f>
        <v>#N/A</v>
      </c>
      <c r="K389" s="18" t="e">
        <f>VLOOKUP(B389,Antigua!B:B,1,FALSE)</f>
        <v>#N/A</v>
      </c>
      <c r="L389" s="18" t="e">
        <f>VLOOKUP(B389,'Latin America'!B:B,1,FALSE)</f>
        <v>#N/A</v>
      </c>
    </row>
    <row r="390" spans="1:12" x14ac:dyDescent="0.25">
      <c r="A390" s="156" t="s">
        <v>932</v>
      </c>
      <c r="B390" s="156">
        <v>74284</v>
      </c>
      <c r="C390" s="156" t="s">
        <v>933</v>
      </c>
      <c r="D390" s="157">
        <v>113.64</v>
      </c>
      <c r="E390" s="18" t="e">
        <f>VLOOKUP(B390,Jamaica!B:B,1,FALSE)</f>
        <v>#N/A</v>
      </c>
      <c r="F390" s="18" t="e">
        <f>VLOOKUP(B390,'St. Lucia'!B:B,1,FALSE)</f>
        <v>#N/A</v>
      </c>
      <c r="G390" s="18" t="e">
        <f>VLOOKUP(B390,Barbados!B:B,1,FALSE)</f>
        <v>#N/A</v>
      </c>
      <c r="H390" s="18">
        <f>VLOOKUP(B390,Grenada!B:B,1,FALSE)</f>
        <v>74284</v>
      </c>
      <c r="I390" s="18" t="e">
        <f>VLOOKUP(B390,Bahamas!B:B,1,FALSE)</f>
        <v>#N/A</v>
      </c>
      <c r="J390" s="18" t="e">
        <f>VLOOKUP(B390,Turks!B:B,1,FALSE)</f>
        <v>#N/A</v>
      </c>
      <c r="K390" s="18" t="e">
        <f>VLOOKUP(B390,Antigua!B:B,1,FALSE)</f>
        <v>#N/A</v>
      </c>
      <c r="L390" s="18" t="e">
        <f>VLOOKUP(B390,'Latin America'!B:B,1,FALSE)</f>
        <v>#N/A</v>
      </c>
    </row>
    <row r="391" spans="1:12" x14ac:dyDescent="0.25">
      <c r="A391" s="156" t="s">
        <v>936</v>
      </c>
      <c r="B391" s="156">
        <v>74290</v>
      </c>
      <c r="C391" s="156" t="s">
        <v>937</v>
      </c>
      <c r="D391" s="157">
        <v>90.91</v>
      </c>
      <c r="E391" s="18" t="e">
        <f>VLOOKUP(B391,Jamaica!B:B,1,FALSE)</f>
        <v>#N/A</v>
      </c>
      <c r="F391" s="18" t="e">
        <f>VLOOKUP(B391,'St. Lucia'!B:B,1,FALSE)</f>
        <v>#N/A</v>
      </c>
      <c r="G391" s="18" t="e">
        <f>VLOOKUP(B391,Barbados!B:B,1,FALSE)</f>
        <v>#N/A</v>
      </c>
      <c r="H391" s="18">
        <f>VLOOKUP(B391,Grenada!B:B,1,FALSE)</f>
        <v>74290</v>
      </c>
      <c r="I391" s="18" t="e">
        <f>VLOOKUP(B391,Bahamas!B:B,1,FALSE)</f>
        <v>#N/A</v>
      </c>
      <c r="J391" s="18" t="e">
        <f>VLOOKUP(B391,Turks!B:B,1,FALSE)</f>
        <v>#N/A</v>
      </c>
      <c r="K391" s="18" t="e">
        <f>VLOOKUP(B391,Antigua!B:B,1,FALSE)</f>
        <v>#N/A</v>
      </c>
      <c r="L391" s="18" t="e">
        <f>VLOOKUP(B391,'Latin America'!B:B,1,FALSE)</f>
        <v>#N/A</v>
      </c>
    </row>
    <row r="392" spans="1:12" x14ac:dyDescent="0.25">
      <c r="A392" s="156" t="s">
        <v>938</v>
      </c>
      <c r="B392" s="156">
        <v>74292</v>
      </c>
      <c r="C392" s="156" t="s">
        <v>939</v>
      </c>
      <c r="D392" s="157">
        <v>15.09</v>
      </c>
      <c r="E392" s="18" t="e">
        <f>VLOOKUP(B392,Jamaica!B:B,1,FALSE)</f>
        <v>#N/A</v>
      </c>
      <c r="F392" s="18" t="e">
        <f>VLOOKUP(B392,'St. Lucia'!B:B,1,FALSE)</f>
        <v>#N/A</v>
      </c>
      <c r="G392" s="18" t="e">
        <f>VLOOKUP(B392,Barbados!B:B,1,FALSE)</f>
        <v>#N/A</v>
      </c>
      <c r="H392" s="18">
        <f>VLOOKUP(B392,Grenada!B:B,1,FALSE)</f>
        <v>74292</v>
      </c>
      <c r="I392" s="18" t="e">
        <f>VLOOKUP(B392,Bahamas!B:B,1,FALSE)</f>
        <v>#N/A</v>
      </c>
      <c r="J392" s="18" t="e">
        <f>VLOOKUP(B392,Turks!B:B,1,FALSE)</f>
        <v>#N/A</v>
      </c>
      <c r="K392" s="18" t="e">
        <f>VLOOKUP(B392,Antigua!B:B,1,FALSE)</f>
        <v>#N/A</v>
      </c>
      <c r="L392" s="18" t="e">
        <f>VLOOKUP(B392,'Latin America'!B:B,1,FALSE)</f>
        <v>#N/A</v>
      </c>
    </row>
    <row r="393" spans="1:12" x14ac:dyDescent="0.25">
      <c r="A393" s="156" t="s">
        <v>940</v>
      </c>
      <c r="B393" s="156">
        <v>74294</v>
      </c>
      <c r="C393" s="156" t="s">
        <v>941</v>
      </c>
      <c r="D393" s="157">
        <v>46.36</v>
      </c>
      <c r="E393" s="18" t="e">
        <f>VLOOKUP(B393,Jamaica!B:B,1,FALSE)</f>
        <v>#N/A</v>
      </c>
      <c r="F393" s="18" t="e">
        <f>VLOOKUP(B393,'St. Lucia'!B:B,1,FALSE)</f>
        <v>#N/A</v>
      </c>
      <c r="G393" s="18" t="e">
        <f>VLOOKUP(B393,Barbados!B:B,1,FALSE)</f>
        <v>#N/A</v>
      </c>
      <c r="H393" s="18">
        <f>VLOOKUP(B393,Grenada!B:B,1,FALSE)</f>
        <v>74294</v>
      </c>
      <c r="I393" s="18" t="e">
        <f>VLOOKUP(B393,Bahamas!B:B,1,FALSE)</f>
        <v>#N/A</v>
      </c>
      <c r="J393" s="18" t="e">
        <f>VLOOKUP(B393,Turks!B:B,1,FALSE)</f>
        <v>#N/A</v>
      </c>
      <c r="K393" s="18" t="e">
        <f>VLOOKUP(B393,Antigua!B:B,1,FALSE)</f>
        <v>#N/A</v>
      </c>
      <c r="L393" s="18" t="e">
        <f>VLOOKUP(B393,'Latin America'!B:B,1,FALSE)</f>
        <v>#N/A</v>
      </c>
    </row>
    <row r="394" spans="1:12" x14ac:dyDescent="0.25">
      <c r="A394" s="156" t="s">
        <v>942</v>
      </c>
      <c r="B394" s="156">
        <v>74296</v>
      </c>
      <c r="C394" s="156" t="s">
        <v>943</v>
      </c>
      <c r="D394" s="157">
        <v>41.82</v>
      </c>
      <c r="E394" s="18" t="e">
        <f>VLOOKUP(B394,Jamaica!B:B,1,FALSE)</f>
        <v>#N/A</v>
      </c>
      <c r="F394" s="18" t="e">
        <f>VLOOKUP(B394,'St. Lucia'!B:B,1,FALSE)</f>
        <v>#N/A</v>
      </c>
      <c r="G394" s="18" t="e">
        <f>VLOOKUP(B394,Barbados!B:B,1,FALSE)</f>
        <v>#N/A</v>
      </c>
      <c r="H394" s="18">
        <f>VLOOKUP(B394,Grenada!B:B,1,FALSE)</f>
        <v>74296</v>
      </c>
      <c r="I394" s="18" t="e">
        <f>VLOOKUP(B394,Bahamas!B:B,1,FALSE)</f>
        <v>#N/A</v>
      </c>
      <c r="J394" s="18" t="e">
        <f>VLOOKUP(B394,Turks!B:B,1,FALSE)</f>
        <v>#N/A</v>
      </c>
      <c r="K394" s="18" t="e">
        <f>VLOOKUP(B394,Antigua!B:B,1,FALSE)</f>
        <v>#N/A</v>
      </c>
      <c r="L394" s="18" t="e">
        <f>VLOOKUP(B394,'Latin America'!B:B,1,FALSE)</f>
        <v>#N/A</v>
      </c>
    </row>
    <row r="395" spans="1:12" x14ac:dyDescent="0.25">
      <c r="A395" s="156" t="s">
        <v>944</v>
      </c>
      <c r="B395" s="156">
        <v>74298</v>
      </c>
      <c r="C395" s="156" t="s">
        <v>945</v>
      </c>
      <c r="D395" s="157">
        <v>41.45</v>
      </c>
      <c r="E395" s="18" t="e">
        <f>VLOOKUP(B395,Jamaica!B:B,1,FALSE)</f>
        <v>#N/A</v>
      </c>
      <c r="F395" s="18" t="e">
        <f>VLOOKUP(B395,'St. Lucia'!B:B,1,FALSE)</f>
        <v>#N/A</v>
      </c>
      <c r="G395" s="18" t="e">
        <f>VLOOKUP(B395,Barbados!B:B,1,FALSE)</f>
        <v>#N/A</v>
      </c>
      <c r="H395" s="18">
        <f>VLOOKUP(B395,Grenada!B:B,1,FALSE)</f>
        <v>74298</v>
      </c>
      <c r="I395" s="18" t="e">
        <f>VLOOKUP(B395,Bahamas!B:B,1,FALSE)</f>
        <v>#N/A</v>
      </c>
      <c r="J395" s="18" t="e">
        <f>VLOOKUP(B395,Turks!B:B,1,FALSE)</f>
        <v>#N/A</v>
      </c>
      <c r="K395" s="18" t="e">
        <f>VLOOKUP(B395,Antigua!B:B,1,FALSE)</f>
        <v>#N/A</v>
      </c>
      <c r="L395" s="18" t="e">
        <f>VLOOKUP(B395,'Latin America'!B:B,1,FALSE)</f>
        <v>#N/A</v>
      </c>
    </row>
    <row r="396" spans="1:12" x14ac:dyDescent="0.25">
      <c r="A396" s="156" t="s">
        <v>946</v>
      </c>
      <c r="B396" s="156">
        <v>74300</v>
      </c>
      <c r="C396" s="156" t="s">
        <v>947</v>
      </c>
      <c r="D396" s="157">
        <v>46.36</v>
      </c>
      <c r="E396" s="18" t="e">
        <f>VLOOKUP(B396,Jamaica!B:B,1,FALSE)</f>
        <v>#N/A</v>
      </c>
      <c r="F396" s="18" t="e">
        <f>VLOOKUP(B396,'St. Lucia'!B:B,1,FALSE)</f>
        <v>#N/A</v>
      </c>
      <c r="G396" s="18" t="e">
        <f>VLOOKUP(B396,Barbados!B:B,1,FALSE)</f>
        <v>#N/A</v>
      </c>
      <c r="H396" s="18">
        <f>VLOOKUP(B396,Grenada!B:B,1,FALSE)</f>
        <v>74300</v>
      </c>
      <c r="I396" s="18" t="e">
        <f>VLOOKUP(B396,Bahamas!B:B,1,FALSE)</f>
        <v>#N/A</v>
      </c>
      <c r="J396" s="18" t="e">
        <f>VLOOKUP(B396,Turks!B:B,1,FALSE)</f>
        <v>#N/A</v>
      </c>
      <c r="K396" s="18" t="e">
        <f>VLOOKUP(B396,Antigua!B:B,1,FALSE)</f>
        <v>#N/A</v>
      </c>
      <c r="L396" s="18" t="e">
        <f>VLOOKUP(B396,'Latin America'!B:B,1,FALSE)</f>
        <v>#N/A</v>
      </c>
    </row>
    <row r="397" spans="1:12" x14ac:dyDescent="0.25">
      <c r="A397" s="156" t="s">
        <v>948</v>
      </c>
      <c r="B397" s="156">
        <v>74302</v>
      </c>
      <c r="C397" s="156" t="s">
        <v>949</v>
      </c>
      <c r="D397" s="157">
        <v>92.73</v>
      </c>
      <c r="E397" s="18" t="e">
        <f>VLOOKUP(B397,Jamaica!B:B,1,FALSE)</f>
        <v>#N/A</v>
      </c>
      <c r="F397" s="18" t="e">
        <f>VLOOKUP(B397,'St. Lucia'!B:B,1,FALSE)</f>
        <v>#N/A</v>
      </c>
      <c r="G397" s="18" t="e">
        <f>VLOOKUP(B397,Barbados!B:B,1,FALSE)</f>
        <v>#N/A</v>
      </c>
      <c r="H397" s="18">
        <f>VLOOKUP(B397,Grenada!B:B,1,FALSE)</f>
        <v>74302</v>
      </c>
      <c r="I397" s="18" t="e">
        <f>VLOOKUP(B397,Bahamas!B:B,1,FALSE)</f>
        <v>#N/A</v>
      </c>
      <c r="J397" s="18" t="e">
        <f>VLOOKUP(B397,Turks!B:B,1,FALSE)</f>
        <v>#N/A</v>
      </c>
      <c r="K397" s="18" t="e">
        <f>VLOOKUP(B397,Antigua!B:B,1,FALSE)</f>
        <v>#N/A</v>
      </c>
      <c r="L397" s="18" t="e">
        <f>VLOOKUP(B397,'Latin America'!B:B,1,FALSE)</f>
        <v>#N/A</v>
      </c>
    </row>
    <row r="398" spans="1:12" x14ac:dyDescent="0.25">
      <c r="A398" s="156" t="s">
        <v>950</v>
      </c>
      <c r="B398" s="156">
        <v>74304</v>
      </c>
      <c r="C398" s="156" t="s">
        <v>951</v>
      </c>
      <c r="D398" s="157">
        <v>46.36</v>
      </c>
      <c r="E398" s="18" t="e">
        <f>VLOOKUP(B398,Jamaica!B:B,1,FALSE)</f>
        <v>#N/A</v>
      </c>
      <c r="F398" s="18" t="e">
        <f>VLOOKUP(B398,'St. Lucia'!B:B,1,FALSE)</f>
        <v>#N/A</v>
      </c>
      <c r="G398" s="18" t="e">
        <f>VLOOKUP(B398,Barbados!B:B,1,FALSE)</f>
        <v>#N/A</v>
      </c>
      <c r="H398" s="18">
        <f>VLOOKUP(B398,Grenada!B:B,1,FALSE)</f>
        <v>74304</v>
      </c>
      <c r="I398" s="18" t="e">
        <f>VLOOKUP(B398,Bahamas!B:B,1,FALSE)</f>
        <v>#N/A</v>
      </c>
      <c r="J398" s="18" t="e">
        <f>VLOOKUP(B398,Turks!B:B,1,FALSE)</f>
        <v>#N/A</v>
      </c>
      <c r="K398" s="18" t="e">
        <f>VLOOKUP(B398,Antigua!B:B,1,FALSE)</f>
        <v>#N/A</v>
      </c>
      <c r="L398" s="18" t="e">
        <f>VLOOKUP(B398,'Latin America'!B:B,1,FALSE)</f>
        <v>#N/A</v>
      </c>
    </row>
    <row r="399" spans="1:12" x14ac:dyDescent="0.25">
      <c r="A399" s="156" t="s">
        <v>952</v>
      </c>
      <c r="B399" s="156">
        <v>74306</v>
      </c>
      <c r="C399" s="156" t="s">
        <v>953</v>
      </c>
      <c r="D399" s="157">
        <v>41.45</v>
      </c>
      <c r="E399" s="18" t="e">
        <f>VLOOKUP(B399,Jamaica!B:B,1,FALSE)</f>
        <v>#N/A</v>
      </c>
      <c r="F399" s="18" t="e">
        <f>VLOOKUP(B399,'St. Lucia'!B:B,1,FALSE)</f>
        <v>#N/A</v>
      </c>
      <c r="G399" s="18" t="e">
        <f>VLOOKUP(B399,Barbados!B:B,1,FALSE)</f>
        <v>#N/A</v>
      </c>
      <c r="H399" s="18">
        <f>VLOOKUP(B399,Grenada!B:B,1,FALSE)</f>
        <v>74306</v>
      </c>
      <c r="I399" s="18" t="e">
        <f>VLOOKUP(B399,Bahamas!B:B,1,FALSE)</f>
        <v>#N/A</v>
      </c>
      <c r="J399" s="18" t="e">
        <f>VLOOKUP(B399,Turks!B:B,1,FALSE)</f>
        <v>#N/A</v>
      </c>
      <c r="K399" s="18" t="e">
        <f>VLOOKUP(B399,Antigua!B:B,1,FALSE)</f>
        <v>#N/A</v>
      </c>
      <c r="L399" s="18" t="e">
        <f>VLOOKUP(B399,'Latin America'!B:B,1,FALSE)</f>
        <v>#N/A</v>
      </c>
    </row>
    <row r="400" spans="1:12" x14ac:dyDescent="0.25">
      <c r="A400" s="156" t="s">
        <v>954</v>
      </c>
      <c r="B400" s="156">
        <v>74308</v>
      </c>
      <c r="C400" s="156" t="s">
        <v>955</v>
      </c>
      <c r="D400" s="157">
        <v>41.82</v>
      </c>
      <c r="E400" s="18" t="e">
        <f>VLOOKUP(B400,Jamaica!B:B,1,FALSE)</f>
        <v>#N/A</v>
      </c>
      <c r="F400" s="18" t="e">
        <f>VLOOKUP(B400,'St. Lucia'!B:B,1,FALSE)</f>
        <v>#N/A</v>
      </c>
      <c r="G400" s="18" t="e">
        <f>VLOOKUP(B400,Barbados!B:B,1,FALSE)</f>
        <v>#N/A</v>
      </c>
      <c r="H400" s="18">
        <f>VLOOKUP(B400,Grenada!B:B,1,FALSE)</f>
        <v>74308</v>
      </c>
      <c r="I400" s="18" t="e">
        <f>VLOOKUP(B400,Bahamas!B:B,1,FALSE)</f>
        <v>#N/A</v>
      </c>
      <c r="J400" s="18" t="e">
        <f>VLOOKUP(B400,Turks!B:B,1,FALSE)</f>
        <v>#N/A</v>
      </c>
      <c r="K400" s="18" t="e">
        <f>VLOOKUP(B400,Antigua!B:B,1,FALSE)</f>
        <v>#N/A</v>
      </c>
      <c r="L400" s="18" t="e">
        <f>VLOOKUP(B400,'Latin America'!B:B,1,FALSE)</f>
        <v>#N/A</v>
      </c>
    </row>
    <row r="401" spans="1:12" x14ac:dyDescent="0.25">
      <c r="A401" s="156" t="s">
        <v>956</v>
      </c>
      <c r="B401" s="156">
        <v>74310</v>
      </c>
      <c r="C401" s="156" t="s">
        <v>957</v>
      </c>
      <c r="D401" s="157">
        <v>55.45</v>
      </c>
      <c r="E401" s="18" t="e">
        <f>VLOOKUP(B401,Jamaica!B:B,1,FALSE)</f>
        <v>#N/A</v>
      </c>
      <c r="F401" s="18" t="e">
        <f>VLOOKUP(B401,'St. Lucia'!B:B,1,FALSE)</f>
        <v>#N/A</v>
      </c>
      <c r="G401" s="18" t="e">
        <f>VLOOKUP(B401,Barbados!B:B,1,FALSE)</f>
        <v>#N/A</v>
      </c>
      <c r="H401" s="18">
        <f>VLOOKUP(B401,Grenada!B:B,1,FALSE)</f>
        <v>74310</v>
      </c>
      <c r="I401" s="18" t="e">
        <f>VLOOKUP(B401,Bahamas!B:B,1,FALSE)</f>
        <v>#N/A</v>
      </c>
      <c r="J401" s="18" t="e">
        <f>VLOOKUP(B401,Turks!B:B,1,FALSE)</f>
        <v>#N/A</v>
      </c>
      <c r="K401" s="18" t="e">
        <f>VLOOKUP(B401,Antigua!B:B,1,FALSE)</f>
        <v>#N/A</v>
      </c>
      <c r="L401" s="18" t="e">
        <f>VLOOKUP(B401,'Latin America'!B:B,1,FALSE)</f>
        <v>#N/A</v>
      </c>
    </row>
    <row r="402" spans="1:12" x14ac:dyDescent="0.25">
      <c r="A402" s="156" t="s">
        <v>958</v>
      </c>
      <c r="B402" s="156">
        <v>74312</v>
      </c>
      <c r="C402" s="156" t="s">
        <v>959</v>
      </c>
      <c r="D402" s="157">
        <v>55.64</v>
      </c>
      <c r="E402" s="18" t="e">
        <f>VLOOKUP(B402,Jamaica!B:B,1,FALSE)</f>
        <v>#N/A</v>
      </c>
      <c r="F402" s="18" t="e">
        <f>VLOOKUP(B402,'St. Lucia'!B:B,1,FALSE)</f>
        <v>#N/A</v>
      </c>
      <c r="G402" s="18" t="e">
        <f>VLOOKUP(B402,Barbados!B:B,1,FALSE)</f>
        <v>#N/A</v>
      </c>
      <c r="H402" s="18">
        <f>VLOOKUP(B402,Grenada!B:B,1,FALSE)</f>
        <v>74312</v>
      </c>
      <c r="I402" s="18" t="e">
        <f>VLOOKUP(B402,Bahamas!B:B,1,FALSE)</f>
        <v>#N/A</v>
      </c>
      <c r="J402" s="18" t="e">
        <f>VLOOKUP(B402,Turks!B:B,1,FALSE)</f>
        <v>#N/A</v>
      </c>
      <c r="K402" s="18" t="e">
        <f>VLOOKUP(B402,Antigua!B:B,1,FALSE)</f>
        <v>#N/A</v>
      </c>
      <c r="L402" s="18" t="e">
        <f>VLOOKUP(B402,'Latin America'!B:B,1,FALSE)</f>
        <v>#N/A</v>
      </c>
    </row>
    <row r="403" spans="1:12" x14ac:dyDescent="0.25">
      <c r="A403" s="156" t="s">
        <v>960</v>
      </c>
      <c r="B403" s="156">
        <v>74314</v>
      </c>
      <c r="C403" s="156" t="s">
        <v>961</v>
      </c>
      <c r="D403" s="157">
        <v>65</v>
      </c>
      <c r="E403" s="18" t="e">
        <f>VLOOKUP(B403,Jamaica!B:B,1,FALSE)</f>
        <v>#N/A</v>
      </c>
      <c r="F403" s="18" t="e">
        <f>VLOOKUP(B403,'St. Lucia'!B:B,1,FALSE)</f>
        <v>#N/A</v>
      </c>
      <c r="G403" s="18" t="e">
        <f>VLOOKUP(B403,Barbados!B:B,1,FALSE)</f>
        <v>#N/A</v>
      </c>
      <c r="H403" s="18">
        <f>VLOOKUP(B403,Grenada!B:B,1,FALSE)</f>
        <v>74314</v>
      </c>
      <c r="I403" s="18" t="e">
        <f>VLOOKUP(B403,Bahamas!B:B,1,FALSE)</f>
        <v>#N/A</v>
      </c>
      <c r="J403" s="18" t="e">
        <f>VLOOKUP(B403,Turks!B:B,1,FALSE)</f>
        <v>#N/A</v>
      </c>
      <c r="K403" s="18" t="e">
        <f>VLOOKUP(B403,Antigua!B:B,1,FALSE)</f>
        <v>#N/A</v>
      </c>
      <c r="L403" s="18" t="e">
        <f>VLOOKUP(B403,'Latin America'!B:B,1,FALSE)</f>
        <v>#N/A</v>
      </c>
    </row>
    <row r="404" spans="1:12" x14ac:dyDescent="0.25">
      <c r="A404" s="156" t="s">
        <v>962</v>
      </c>
      <c r="B404" s="156">
        <v>74316</v>
      </c>
      <c r="C404" s="156" t="s">
        <v>1610</v>
      </c>
      <c r="D404" s="157">
        <v>16.36</v>
      </c>
      <c r="E404" s="18" t="e">
        <f>VLOOKUP(B404,Jamaica!B:B,1,FALSE)</f>
        <v>#N/A</v>
      </c>
      <c r="F404" s="18" t="e">
        <f>VLOOKUP(B404,'St. Lucia'!B:B,1,FALSE)</f>
        <v>#N/A</v>
      </c>
      <c r="G404" s="18" t="e">
        <f>VLOOKUP(B404,Barbados!B:B,1,FALSE)</f>
        <v>#N/A</v>
      </c>
      <c r="H404" s="18">
        <f>VLOOKUP(B404,Grenada!B:B,1,FALSE)</f>
        <v>74316</v>
      </c>
      <c r="I404" s="18" t="e">
        <f>VLOOKUP(B404,Bahamas!B:B,1,FALSE)</f>
        <v>#N/A</v>
      </c>
      <c r="J404" s="18" t="e">
        <f>VLOOKUP(B404,Turks!B:B,1,FALSE)</f>
        <v>#N/A</v>
      </c>
      <c r="K404" s="18" t="e">
        <f>VLOOKUP(B404,Antigua!B:B,1,FALSE)</f>
        <v>#N/A</v>
      </c>
      <c r="L404" s="18" t="e">
        <f>VLOOKUP(B404,'Latin America'!B:B,1,FALSE)</f>
        <v>#N/A</v>
      </c>
    </row>
    <row r="405" spans="1:12" x14ac:dyDescent="0.25">
      <c r="A405" s="156" t="s">
        <v>191</v>
      </c>
      <c r="B405" s="156">
        <v>74320</v>
      </c>
      <c r="C405" s="156" t="s">
        <v>192</v>
      </c>
      <c r="D405" s="157">
        <v>55</v>
      </c>
      <c r="E405" s="18">
        <f>VLOOKUP(B405,Jamaica!B:B,1,FALSE)</f>
        <v>74320</v>
      </c>
      <c r="F405" s="18" t="e">
        <f>VLOOKUP(B405,'St. Lucia'!B:B,1,FALSE)</f>
        <v>#N/A</v>
      </c>
      <c r="G405" s="18" t="e">
        <f>VLOOKUP(B405,Barbados!B:B,1,FALSE)</f>
        <v>#N/A</v>
      </c>
      <c r="H405" s="18" t="e">
        <f>VLOOKUP(B405,Grenada!B:B,1,FALSE)</f>
        <v>#N/A</v>
      </c>
      <c r="I405" s="18" t="e">
        <f>VLOOKUP(B405,Bahamas!B:B,1,FALSE)</f>
        <v>#N/A</v>
      </c>
      <c r="J405" s="18" t="e">
        <f>VLOOKUP(B405,Turks!B:B,1,FALSE)</f>
        <v>#N/A</v>
      </c>
      <c r="K405" s="18" t="e">
        <f>VLOOKUP(B405,Antigua!B:B,1,FALSE)</f>
        <v>#N/A</v>
      </c>
      <c r="L405" s="18" t="e">
        <f>VLOOKUP(B405,'Latin America'!B:B,1,FALSE)</f>
        <v>#N/A</v>
      </c>
    </row>
    <row r="406" spans="1:12" x14ac:dyDescent="0.25">
      <c r="A406" s="156" t="s">
        <v>187</v>
      </c>
      <c r="B406" s="156">
        <v>74322</v>
      </c>
      <c r="C406" s="156" t="s">
        <v>188</v>
      </c>
      <c r="D406" s="157">
        <v>120</v>
      </c>
      <c r="E406" s="18">
        <f>VLOOKUP(B406,Jamaica!B:B,1,FALSE)</f>
        <v>74322</v>
      </c>
      <c r="F406" s="18" t="e">
        <f>VLOOKUP(B406,'St. Lucia'!B:B,1,FALSE)</f>
        <v>#N/A</v>
      </c>
      <c r="G406" s="18" t="e">
        <f>VLOOKUP(B406,Barbados!B:B,1,FALSE)</f>
        <v>#N/A</v>
      </c>
      <c r="H406" s="18" t="e">
        <f>VLOOKUP(B406,Grenada!B:B,1,FALSE)</f>
        <v>#N/A</v>
      </c>
      <c r="I406" s="18" t="e">
        <f>VLOOKUP(B406,Bahamas!B:B,1,FALSE)</f>
        <v>#N/A</v>
      </c>
      <c r="J406" s="18" t="e">
        <f>VLOOKUP(B406,Turks!B:B,1,FALSE)</f>
        <v>#N/A</v>
      </c>
      <c r="K406" s="18" t="e">
        <f>VLOOKUP(B406,Antigua!B:B,1,FALSE)</f>
        <v>#N/A</v>
      </c>
      <c r="L406" s="18" t="e">
        <f>VLOOKUP(B406,'Latin America'!B:B,1,FALSE)</f>
        <v>#N/A</v>
      </c>
    </row>
    <row r="407" spans="1:12" x14ac:dyDescent="0.25">
      <c r="A407" s="156" t="s">
        <v>777</v>
      </c>
      <c r="B407" s="156">
        <v>74324</v>
      </c>
      <c r="C407" s="156" t="s">
        <v>778</v>
      </c>
      <c r="D407" s="157">
        <v>100.44</v>
      </c>
      <c r="E407" s="18" t="e">
        <f>VLOOKUP(B407,Jamaica!B:B,1,FALSE)</f>
        <v>#N/A</v>
      </c>
      <c r="F407" s="18" t="e">
        <f>VLOOKUP(B407,'St. Lucia'!B:B,1,FALSE)</f>
        <v>#N/A</v>
      </c>
      <c r="G407" s="18">
        <f>VLOOKUP(B407,Barbados!B:B,1,FALSE)</f>
        <v>74324</v>
      </c>
      <c r="H407" s="18" t="e">
        <f>VLOOKUP(B407,Grenada!B:B,1,FALSE)</f>
        <v>#N/A</v>
      </c>
      <c r="I407" s="18" t="e">
        <f>VLOOKUP(B407,Bahamas!B:B,1,FALSE)</f>
        <v>#N/A</v>
      </c>
      <c r="J407" s="18" t="e">
        <f>VLOOKUP(B407,Turks!B:B,1,FALSE)</f>
        <v>#N/A</v>
      </c>
      <c r="K407" s="18" t="e">
        <f>VLOOKUP(B407,Antigua!B:B,1,FALSE)</f>
        <v>#N/A</v>
      </c>
      <c r="L407" s="18" t="e">
        <f>VLOOKUP(B407,'Latin America'!B:B,1,FALSE)</f>
        <v>#N/A</v>
      </c>
    </row>
    <row r="408" spans="1:12" x14ac:dyDescent="0.25">
      <c r="A408" s="156" t="s">
        <v>1702</v>
      </c>
      <c r="B408" s="156">
        <v>74326</v>
      </c>
      <c r="C408" s="156" t="s">
        <v>1607</v>
      </c>
      <c r="D408" s="157">
        <v>89.78</v>
      </c>
      <c r="E408" s="18" t="e">
        <f>VLOOKUP(B408,Jamaica!B:B,1,FALSE)</f>
        <v>#N/A</v>
      </c>
      <c r="F408" s="18" t="e">
        <f>VLOOKUP(B408,'St. Lucia'!B:B,1,FALSE)</f>
        <v>#N/A</v>
      </c>
      <c r="G408" s="18">
        <f>VLOOKUP(B408,Barbados!B:B,1,FALSE)</f>
        <v>74326</v>
      </c>
      <c r="H408" s="18" t="e">
        <f>VLOOKUP(B408,Grenada!B:B,1,FALSE)</f>
        <v>#N/A</v>
      </c>
      <c r="I408" s="18" t="e">
        <f>VLOOKUP(B408,Bahamas!B:B,1,FALSE)</f>
        <v>#N/A</v>
      </c>
      <c r="J408" s="18" t="e">
        <f>VLOOKUP(B408,Turks!B:B,1,FALSE)</f>
        <v>#N/A</v>
      </c>
      <c r="K408" s="18" t="e">
        <f>VLOOKUP(B408,Antigua!B:B,1,FALSE)</f>
        <v>#N/A</v>
      </c>
      <c r="L408" s="18" t="e">
        <f>VLOOKUP(B408,'Latin America'!B:B,1,FALSE)</f>
        <v>#N/A</v>
      </c>
    </row>
    <row r="409" spans="1:12" x14ac:dyDescent="0.25">
      <c r="A409" s="156" t="s">
        <v>826</v>
      </c>
      <c r="B409" s="156">
        <v>74328</v>
      </c>
      <c r="C409" s="156" t="s">
        <v>827</v>
      </c>
      <c r="D409" s="157">
        <v>80</v>
      </c>
      <c r="E409" s="18" t="e">
        <f>VLOOKUP(B409,Jamaica!B:B,1,FALSE)</f>
        <v>#N/A</v>
      </c>
      <c r="F409" s="18" t="e">
        <f>VLOOKUP(B409,'St. Lucia'!B:B,1,FALSE)</f>
        <v>#N/A</v>
      </c>
      <c r="G409" s="18">
        <f>VLOOKUP(B409,Barbados!B:B,1,FALSE)</f>
        <v>74328</v>
      </c>
      <c r="H409" s="18" t="e">
        <f>VLOOKUP(B409,Grenada!B:B,1,FALSE)</f>
        <v>#N/A</v>
      </c>
      <c r="I409" s="18" t="e">
        <f>VLOOKUP(B409,Bahamas!B:B,1,FALSE)</f>
        <v>#N/A</v>
      </c>
      <c r="J409" s="18" t="e">
        <f>VLOOKUP(B409,Turks!B:B,1,FALSE)</f>
        <v>#N/A</v>
      </c>
      <c r="K409" s="18" t="e">
        <f>VLOOKUP(B409,Antigua!B:B,1,FALSE)</f>
        <v>#N/A</v>
      </c>
      <c r="L409" s="18" t="e">
        <f>VLOOKUP(B409,'Latin America'!B:B,1,FALSE)</f>
        <v>#N/A</v>
      </c>
    </row>
    <row r="410" spans="1:12" x14ac:dyDescent="0.25">
      <c r="A410" s="156" t="s">
        <v>828</v>
      </c>
      <c r="B410" s="156">
        <v>74330</v>
      </c>
      <c r="C410" s="156" t="s">
        <v>829</v>
      </c>
      <c r="D410" s="157">
        <v>120</v>
      </c>
      <c r="E410" s="18" t="e">
        <f>VLOOKUP(B410,Jamaica!B:B,1,FALSE)</f>
        <v>#N/A</v>
      </c>
      <c r="F410" s="18" t="e">
        <f>VLOOKUP(B410,'St. Lucia'!B:B,1,FALSE)</f>
        <v>#N/A</v>
      </c>
      <c r="G410" s="18">
        <f>VLOOKUP(B410,Barbados!B:B,1,FALSE)</f>
        <v>74330</v>
      </c>
      <c r="H410" s="18" t="e">
        <f>VLOOKUP(B410,Grenada!B:B,1,FALSE)</f>
        <v>#N/A</v>
      </c>
      <c r="I410" s="18" t="e">
        <f>VLOOKUP(B410,Bahamas!B:B,1,FALSE)</f>
        <v>#N/A</v>
      </c>
      <c r="J410" s="18" t="e">
        <f>VLOOKUP(B410,Turks!B:B,1,FALSE)</f>
        <v>#N/A</v>
      </c>
      <c r="K410" s="18" t="e">
        <f>VLOOKUP(B410,Antigua!B:B,1,FALSE)</f>
        <v>#N/A</v>
      </c>
      <c r="L410" s="18" t="e">
        <f>VLOOKUP(B410,'Latin America'!B:B,1,FALSE)</f>
        <v>#N/A</v>
      </c>
    </row>
    <row r="411" spans="1:12" x14ac:dyDescent="0.25">
      <c r="A411" s="156" t="s">
        <v>817</v>
      </c>
      <c r="B411" s="156">
        <v>74332</v>
      </c>
      <c r="C411" s="156" t="s">
        <v>818</v>
      </c>
      <c r="D411" s="157">
        <v>61.33</v>
      </c>
      <c r="E411" s="18" t="e">
        <f>VLOOKUP(B411,Jamaica!B:B,1,FALSE)</f>
        <v>#N/A</v>
      </c>
      <c r="F411" s="18" t="e">
        <f>VLOOKUP(B411,'St. Lucia'!B:B,1,FALSE)</f>
        <v>#N/A</v>
      </c>
      <c r="G411" s="18">
        <f>VLOOKUP(B411,Barbados!B:B,1,FALSE)</f>
        <v>74332</v>
      </c>
      <c r="H411" s="18" t="e">
        <f>VLOOKUP(B411,Grenada!B:B,1,FALSE)</f>
        <v>#N/A</v>
      </c>
      <c r="I411" s="18" t="e">
        <f>VLOOKUP(B411,Bahamas!B:B,1,FALSE)</f>
        <v>#N/A</v>
      </c>
      <c r="J411" s="18" t="e">
        <f>VLOOKUP(B411,Turks!B:B,1,FALSE)</f>
        <v>#N/A</v>
      </c>
      <c r="K411" s="18" t="e">
        <f>VLOOKUP(B411,Antigua!B:B,1,FALSE)</f>
        <v>#N/A</v>
      </c>
      <c r="L411" s="18" t="e">
        <f>VLOOKUP(B411,'Latin America'!B:B,1,FALSE)</f>
        <v>#N/A</v>
      </c>
    </row>
    <row r="412" spans="1:12" x14ac:dyDescent="0.25">
      <c r="A412" s="156" t="s">
        <v>1249</v>
      </c>
      <c r="B412" s="156">
        <v>74338</v>
      </c>
      <c r="C412" s="156" t="s">
        <v>1250</v>
      </c>
      <c r="D412" s="157">
        <v>75.89</v>
      </c>
      <c r="E412" s="18" t="e">
        <f>VLOOKUP(B412,Jamaica!B:B,1,FALSE)</f>
        <v>#N/A</v>
      </c>
      <c r="F412" s="18" t="e">
        <f>VLOOKUP(B412,'St. Lucia'!B:B,1,FALSE)</f>
        <v>#N/A</v>
      </c>
      <c r="G412" s="18" t="e">
        <f>VLOOKUP(B412,Barbados!B:B,1,FALSE)</f>
        <v>#N/A</v>
      </c>
      <c r="H412" s="18" t="e">
        <f>VLOOKUP(B412,Grenada!B:B,1,FALSE)</f>
        <v>#N/A</v>
      </c>
      <c r="I412" s="18" t="e">
        <f>VLOOKUP(B412,Bahamas!B:B,1,FALSE)</f>
        <v>#N/A</v>
      </c>
      <c r="J412" s="18">
        <f>VLOOKUP(B412,Turks!B:B,1,FALSE)</f>
        <v>74338</v>
      </c>
      <c r="K412" s="18" t="e">
        <f>VLOOKUP(B412,Antigua!B:B,1,FALSE)</f>
        <v>#N/A</v>
      </c>
      <c r="L412" s="18" t="e">
        <f>VLOOKUP(B412,'Latin America'!B:B,1,FALSE)</f>
        <v>#N/A</v>
      </c>
    </row>
    <row r="413" spans="1:12" x14ac:dyDescent="0.25">
      <c r="A413" s="156" t="s">
        <v>1141</v>
      </c>
      <c r="B413" s="156">
        <v>74342</v>
      </c>
      <c r="C413" s="156" t="s">
        <v>1142</v>
      </c>
      <c r="D413" s="157">
        <v>108.84</v>
      </c>
      <c r="E413" s="18" t="e">
        <f>VLOOKUP(B413,Jamaica!B:B,1,FALSE)</f>
        <v>#N/A</v>
      </c>
      <c r="F413" s="18" t="e">
        <f>VLOOKUP(B413,'St. Lucia'!B:B,1,FALSE)</f>
        <v>#N/A</v>
      </c>
      <c r="G413" s="18" t="e">
        <f>VLOOKUP(B413,Barbados!B:B,1,FALSE)</f>
        <v>#N/A</v>
      </c>
      <c r="H413" s="18" t="e">
        <f>VLOOKUP(B413,Grenada!B:B,1,FALSE)</f>
        <v>#N/A</v>
      </c>
      <c r="I413" s="18">
        <f>VLOOKUP(B413,Bahamas!B:B,1,FALSE)</f>
        <v>74342</v>
      </c>
      <c r="J413" s="18" t="e">
        <f>VLOOKUP(B413,Turks!B:B,1,FALSE)</f>
        <v>#N/A</v>
      </c>
      <c r="K413" s="18" t="e">
        <f>VLOOKUP(B413,Antigua!B:B,1,FALSE)</f>
        <v>#N/A</v>
      </c>
      <c r="L413" s="18" t="e">
        <f>VLOOKUP(B413,'Latin America'!B:B,1,FALSE)</f>
        <v>#N/A</v>
      </c>
    </row>
    <row r="414" spans="1:12" x14ac:dyDescent="0.25">
      <c r="A414" s="156" t="s">
        <v>963</v>
      </c>
      <c r="B414" s="156">
        <v>74363</v>
      </c>
      <c r="C414" s="156" t="s">
        <v>964</v>
      </c>
      <c r="D414" s="157">
        <v>90</v>
      </c>
      <c r="E414" s="18" t="e">
        <f>VLOOKUP(B414,Jamaica!B:B,1,FALSE)</f>
        <v>#N/A</v>
      </c>
      <c r="F414" s="18" t="e">
        <f>VLOOKUP(B414,'St. Lucia'!B:B,1,FALSE)</f>
        <v>#N/A</v>
      </c>
      <c r="G414" s="18" t="e">
        <f>VLOOKUP(B414,Barbados!B:B,1,FALSE)</f>
        <v>#N/A</v>
      </c>
      <c r="H414" s="18">
        <f>VLOOKUP(B414,Grenada!B:B,1,FALSE)</f>
        <v>74363</v>
      </c>
      <c r="I414" s="18" t="e">
        <f>VLOOKUP(B414,Bahamas!B:B,1,FALSE)</f>
        <v>#N/A</v>
      </c>
      <c r="J414" s="18" t="e">
        <f>VLOOKUP(B414,Turks!B:B,1,FALSE)</f>
        <v>#N/A</v>
      </c>
      <c r="K414" s="18" t="e">
        <f>VLOOKUP(B414,Antigua!B:B,1,FALSE)</f>
        <v>#N/A</v>
      </c>
      <c r="L414" s="18" t="e">
        <f>VLOOKUP(B414,'Latin America'!B:B,1,FALSE)</f>
        <v>#N/A</v>
      </c>
    </row>
    <row r="415" spans="1:12" x14ac:dyDescent="0.25">
      <c r="A415" s="156" t="s">
        <v>1251</v>
      </c>
      <c r="B415" s="156">
        <v>74369</v>
      </c>
      <c r="C415" s="156" t="s">
        <v>1252</v>
      </c>
      <c r="D415" s="157">
        <v>71.430000000000007</v>
      </c>
      <c r="E415" s="18" t="e">
        <f>VLOOKUP(B415,Jamaica!B:B,1,FALSE)</f>
        <v>#N/A</v>
      </c>
      <c r="F415" s="18" t="e">
        <f>VLOOKUP(B415,'St. Lucia'!B:B,1,FALSE)</f>
        <v>#N/A</v>
      </c>
      <c r="G415" s="18" t="e">
        <f>VLOOKUP(B415,Barbados!B:B,1,FALSE)</f>
        <v>#N/A</v>
      </c>
      <c r="H415" s="18" t="e">
        <f>VLOOKUP(B415,Grenada!B:B,1,FALSE)</f>
        <v>#N/A</v>
      </c>
      <c r="I415" s="18" t="e">
        <f>VLOOKUP(B415,Bahamas!B:B,1,FALSE)</f>
        <v>#N/A</v>
      </c>
      <c r="J415" s="18">
        <f>VLOOKUP(B415,Turks!B:B,1,FALSE)</f>
        <v>74369</v>
      </c>
      <c r="K415" s="18" t="e">
        <f>VLOOKUP(B415,Antigua!B:B,1,FALSE)</f>
        <v>#N/A</v>
      </c>
      <c r="L415" s="18" t="e">
        <f>VLOOKUP(B415,'Latin America'!B:B,1,FALSE)</f>
        <v>#N/A</v>
      </c>
    </row>
    <row r="416" spans="1:12" x14ac:dyDescent="0.25">
      <c r="A416" s="156" t="s">
        <v>1253</v>
      </c>
      <c r="B416" s="156">
        <v>74370</v>
      </c>
      <c r="C416" s="156" t="s">
        <v>1703</v>
      </c>
      <c r="D416" s="157">
        <v>71.430000000000007</v>
      </c>
      <c r="E416" s="18" t="e">
        <f>VLOOKUP(B416,Jamaica!B:B,1,FALSE)</f>
        <v>#N/A</v>
      </c>
      <c r="F416" s="18" t="e">
        <f>VLOOKUP(B416,'St. Lucia'!B:B,1,FALSE)</f>
        <v>#N/A</v>
      </c>
      <c r="G416" s="18" t="e">
        <f>VLOOKUP(B416,Barbados!B:B,1,FALSE)</f>
        <v>#N/A</v>
      </c>
      <c r="H416" s="18" t="e">
        <f>VLOOKUP(B416,Grenada!B:B,1,FALSE)</f>
        <v>#N/A</v>
      </c>
      <c r="I416" s="18" t="e">
        <f>VLOOKUP(B416,Bahamas!B:B,1,FALSE)</f>
        <v>#N/A</v>
      </c>
      <c r="J416" s="18">
        <f>VLOOKUP(B416,Turks!B:B,1,FALSE)</f>
        <v>74370</v>
      </c>
      <c r="K416" s="18" t="e">
        <f>VLOOKUP(B416,Antigua!B:B,1,FALSE)</f>
        <v>#N/A</v>
      </c>
      <c r="L416" s="18" t="e">
        <f>VLOOKUP(B416,'Latin America'!B:B,1,FALSE)</f>
        <v>#N/A</v>
      </c>
    </row>
    <row r="417" spans="1:12" x14ac:dyDescent="0.25">
      <c r="A417" s="156" t="s">
        <v>1255</v>
      </c>
      <c r="B417" s="156">
        <v>74375</v>
      </c>
      <c r="C417" s="156" t="s">
        <v>1256</v>
      </c>
      <c r="D417" s="157">
        <v>1383.93</v>
      </c>
      <c r="E417" s="18" t="e">
        <f>VLOOKUP(B417,Jamaica!B:B,1,FALSE)</f>
        <v>#N/A</v>
      </c>
      <c r="F417" s="18" t="e">
        <f>VLOOKUP(B417,'St. Lucia'!B:B,1,FALSE)</f>
        <v>#N/A</v>
      </c>
      <c r="G417" s="18" t="e">
        <f>VLOOKUP(B417,Barbados!B:B,1,FALSE)</f>
        <v>#N/A</v>
      </c>
      <c r="H417" s="18" t="e">
        <f>VLOOKUP(B417,Grenada!B:B,1,FALSE)</f>
        <v>#N/A</v>
      </c>
      <c r="I417" s="18" t="e">
        <f>VLOOKUP(B417,Bahamas!B:B,1,FALSE)</f>
        <v>#N/A</v>
      </c>
      <c r="J417" s="18">
        <f>VLOOKUP(B417,Turks!B:B,1,FALSE)</f>
        <v>74375</v>
      </c>
      <c r="K417" s="18" t="e">
        <f>VLOOKUP(B417,Antigua!B:B,1,FALSE)</f>
        <v>#N/A</v>
      </c>
      <c r="L417" s="18" t="e">
        <f>VLOOKUP(B417,'Latin America'!B:B,1,FALSE)</f>
        <v>#N/A</v>
      </c>
    </row>
    <row r="418" spans="1:12" x14ac:dyDescent="0.25">
      <c r="A418" s="156" t="s">
        <v>1257</v>
      </c>
      <c r="B418" s="156">
        <v>74376</v>
      </c>
      <c r="C418" s="156" t="s">
        <v>1258</v>
      </c>
      <c r="D418" s="157">
        <v>1784.82</v>
      </c>
      <c r="E418" s="18" t="e">
        <f>VLOOKUP(B418,Jamaica!B:B,1,FALSE)</f>
        <v>#N/A</v>
      </c>
      <c r="F418" s="18" t="e">
        <f>VLOOKUP(B418,'St. Lucia'!B:B,1,FALSE)</f>
        <v>#N/A</v>
      </c>
      <c r="G418" s="18" t="e">
        <f>VLOOKUP(B418,Barbados!B:B,1,FALSE)</f>
        <v>#N/A</v>
      </c>
      <c r="H418" s="18" t="e">
        <f>VLOOKUP(B418,Grenada!B:B,1,FALSE)</f>
        <v>#N/A</v>
      </c>
      <c r="I418" s="18" t="e">
        <f>VLOOKUP(B418,Bahamas!B:B,1,FALSE)</f>
        <v>#N/A</v>
      </c>
      <c r="J418" s="18">
        <f>VLOOKUP(B418,Turks!B:B,1,FALSE)</f>
        <v>74376</v>
      </c>
      <c r="K418" s="18" t="e">
        <f>VLOOKUP(B418,Antigua!B:B,1,FALSE)</f>
        <v>#N/A</v>
      </c>
      <c r="L418" s="18" t="e">
        <f>VLOOKUP(B418,'Latin America'!B:B,1,FALSE)</f>
        <v>#N/A</v>
      </c>
    </row>
    <row r="419" spans="1:12" x14ac:dyDescent="0.25">
      <c r="A419" s="156" t="s">
        <v>1259</v>
      </c>
      <c r="B419" s="156">
        <v>74377</v>
      </c>
      <c r="C419" s="156" t="s">
        <v>1260</v>
      </c>
      <c r="D419" s="157">
        <v>1428.57</v>
      </c>
      <c r="E419" s="18" t="e">
        <f>VLOOKUP(B419,Jamaica!B:B,1,FALSE)</f>
        <v>#N/A</v>
      </c>
      <c r="F419" s="18" t="e">
        <f>VLOOKUP(B419,'St. Lucia'!B:B,1,FALSE)</f>
        <v>#N/A</v>
      </c>
      <c r="G419" s="18" t="e">
        <f>VLOOKUP(B419,Barbados!B:B,1,FALSE)</f>
        <v>#N/A</v>
      </c>
      <c r="H419" s="18" t="e">
        <f>VLOOKUP(B419,Grenada!B:B,1,FALSE)</f>
        <v>#N/A</v>
      </c>
      <c r="I419" s="18" t="e">
        <f>VLOOKUP(B419,Bahamas!B:B,1,FALSE)</f>
        <v>#N/A</v>
      </c>
      <c r="J419" s="18">
        <f>VLOOKUP(B419,Turks!B:B,1,FALSE)</f>
        <v>74377</v>
      </c>
      <c r="K419" s="18" t="e">
        <f>VLOOKUP(B419,Antigua!B:B,1,FALSE)</f>
        <v>#N/A</v>
      </c>
      <c r="L419" s="18" t="e">
        <f>VLOOKUP(B419,'Latin America'!B:B,1,FALSE)</f>
        <v>#N/A</v>
      </c>
    </row>
    <row r="420" spans="1:12" x14ac:dyDescent="0.25">
      <c r="A420" s="156" t="s">
        <v>1261</v>
      </c>
      <c r="B420" s="156">
        <v>74378</v>
      </c>
      <c r="C420" s="156" t="s">
        <v>1262</v>
      </c>
      <c r="D420" s="157">
        <v>919.64</v>
      </c>
      <c r="E420" s="18" t="e">
        <f>VLOOKUP(B420,Jamaica!B:B,1,FALSE)</f>
        <v>#N/A</v>
      </c>
      <c r="F420" s="18" t="e">
        <f>VLOOKUP(B420,'St. Lucia'!B:B,1,FALSE)</f>
        <v>#N/A</v>
      </c>
      <c r="G420" s="18" t="e">
        <f>VLOOKUP(B420,Barbados!B:B,1,FALSE)</f>
        <v>#N/A</v>
      </c>
      <c r="H420" s="18" t="e">
        <f>VLOOKUP(B420,Grenada!B:B,1,FALSE)</f>
        <v>#N/A</v>
      </c>
      <c r="I420" s="18" t="e">
        <f>VLOOKUP(B420,Bahamas!B:B,1,FALSE)</f>
        <v>#N/A</v>
      </c>
      <c r="J420" s="18">
        <f>VLOOKUP(B420,Turks!B:B,1,FALSE)</f>
        <v>74378</v>
      </c>
      <c r="K420" s="18" t="e">
        <f>VLOOKUP(B420,Antigua!B:B,1,FALSE)</f>
        <v>#N/A</v>
      </c>
      <c r="L420" s="18" t="e">
        <f>VLOOKUP(B420,'Latin America'!B:B,1,FALSE)</f>
        <v>#N/A</v>
      </c>
    </row>
    <row r="421" spans="1:12" x14ac:dyDescent="0.25">
      <c r="A421" s="156" t="s">
        <v>1263</v>
      </c>
      <c r="B421" s="156">
        <v>74385</v>
      </c>
      <c r="C421" s="156" t="s">
        <v>1264</v>
      </c>
      <c r="D421" s="157">
        <v>223.21</v>
      </c>
      <c r="E421" s="18" t="e">
        <f>VLOOKUP(B421,Jamaica!B:B,1,FALSE)</f>
        <v>#N/A</v>
      </c>
      <c r="F421" s="18" t="e">
        <f>VLOOKUP(B421,'St. Lucia'!B:B,1,FALSE)</f>
        <v>#N/A</v>
      </c>
      <c r="G421" s="18" t="e">
        <f>VLOOKUP(B421,Barbados!B:B,1,FALSE)</f>
        <v>#N/A</v>
      </c>
      <c r="H421" s="18" t="e">
        <f>VLOOKUP(B421,Grenada!B:B,1,FALSE)</f>
        <v>#N/A</v>
      </c>
      <c r="I421" s="18" t="e">
        <f>VLOOKUP(B421,Bahamas!B:B,1,FALSE)</f>
        <v>#N/A</v>
      </c>
      <c r="J421" s="18">
        <f>VLOOKUP(B421,Turks!B:B,1,FALSE)</f>
        <v>74385</v>
      </c>
      <c r="K421" s="18" t="e">
        <f>VLOOKUP(B421,Antigua!B:B,1,FALSE)</f>
        <v>#N/A</v>
      </c>
      <c r="L421" s="18" t="e">
        <f>VLOOKUP(B421,'Latin America'!B:B,1,FALSE)</f>
        <v>#N/A</v>
      </c>
    </row>
    <row r="422" spans="1:12" x14ac:dyDescent="0.25">
      <c r="A422" s="156" t="s">
        <v>1265</v>
      </c>
      <c r="B422" s="156">
        <v>74386</v>
      </c>
      <c r="C422" s="156" t="s">
        <v>1266</v>
      </c>
      <c r="D422" s="157">
        <v>187.5</v>
      </c>
      <c r="E422" s="18" t="e">
        <f>VLOOKUP(B422,Jamaica!B:B,1,FALSE)</f>
        <v>#N/A</v>
      </c>
      <c r="F422" s="18" t="e">
        <f>VLOOKUP(B422,'St. Lucia'!B:B,1,FALSE)</f>
        <v>#N/A</v>
      </c>
      <c r="G422" s="18" t="e">
        <f>VLOOKUP(B422,Barbados!B:B,1,FALSE)</f>
        <v>#N/A</v>
      </c>
      <c r="H422" s="18" t="e">
        <f>VLOOKUP(B422,Grenada!B:B,1,FALSE)</f>
        <v>#N/A</v>
      </c>
      <c r="I422" s="18" t="e">
        <f>VLOOKUP(B422,Bahamas!B:B,1,FALSE)</f>
        <v>#N/A</v>
      </c>
      <c r="J422" s="18">
        <f>VLOOKUP(B422,Turks!B:B,1,FALSE)</f>
        <v>74386</v>
      </c>
      <c r="K422" s="18" t="e">
        <f>VLOOKUP(B422,Antigua!B:B,1,FALSE)</f>
        <v>#N/A</v>
      </c>
      <c r="L422" s="18" t="e">
        <f>VLOOKUP(B422,'Latin America'!B:B,1,FALSE)</f>
        <v>#N/A</v>
      </c>
    </row>
    <row r="423" spans="1:12" x14ac:dyDescent="0.25">
      <c r="A423" s="156" t="s">
        <v>965</v>
      </c>
      <c r="B423" s="156">
        <v>74390</v>
      </c>
      <c r="C423" s="156" t="s">
        <v>966</v>
      </c>
      <c r="D423" s="157">
        <v>104.55</v>
      </c>
      <c r="E423" s="18" t="e">
        <f>VLOOKUP(B423,Jamaica!B:B,1,FALSE)</f>
        <v>#N/A</v>
      </c>
      <c r="F423" s="18" t="e">
        <f>VLOOKUP(B423,'St. Lucia'!B:B,1,FALSE)</f>
        <v>#N/A</v>
      </c>
      <c r="G423" s="18" t="e">
        <f>VLOOKUP(B423,Barbados!B:B,1,FALSE)</f>
        <v>#N/A</v>
      </c>
      <c r="H423" s="18">
        <f>VLOOKUP(B423,Grenada!B:B,1,FALSE)</f>
        <v>74390</v>
      </c>
      <c r="I423" s="18" t="e">
        <f>VLOOKUP(B423,Bahamas!B:B,1,FALSE)</f>
        <v>#N/A</v>
      </c>
      <c r="J423" s="18" t="e">
        <f>VLOOKUP(B423,Turks!B:B,1,FALSE)</f>
        <v>#N/A</v>
      </c>
      <c r="K423" s="18" t="e">
        <f>VLOOKUP(B423,Antigua!B:B,1,FALSE)</f>
        <v>#N/A</v>
      </c>
      <c r="L423" s="18" t="e">
        <f>VLOOKUP(B423,'Latin America'!B:B,1,FALSE)</f>
        <v>#N/A</v>
      </c>
    </row>
    <row r="424" spans="1:12" x14ac:dyDescent="0.25">
      <c r="A424" s="156" t="s">
        <v>823</v>
      </c>
      <c r="B424" s="156">
        <v>74400</v>
      </c>
      <c r="C424" s="156" t="s">
        <v>1609</v>
      </c>
      <c r="D424" s="157">
        <v>5699</v>
      </c>
      <c r="E424" s="18" t="e">
        <f>VLOOKUP(B424,Jamaica!B:B,1,FALSE)</f>
        <v>#N/A</v>
      </c>
      <c r="F424" s="18" t="e">
        <f>VLOOKUP(B424,'St. Lucia'!B:B,1,FALSE)</f>
        <v>#N/A</v>
      </c>
      <c r="G424" s="18">
        <f>VLOOKUP(B424,Barbados!B:B,1,FALSE)</f>
        <v>74400</v>
      </c>
      <c r="H424" s="18" t="e">
        <f>VLOOKUP(B424,Grenada!B:B,1,FALSE)</f>
        <v>#N/A</v>
      </c>
      <c r="I424" s="18" t="e">
        <f>VLOOKUP(B424,Bahamas!B:B,1,FALSE)</f>
        <v>#N/A</v>
      </c>
      <c r="J424" s="18" t="e">
        <f>VLOOKUP(B424,Turks!B:B,1,FALSE)</f>
        <v>#N/A</v>
      </c>
      <c r="K424" s="18" t="e">
        <f>VLOOKUP(B424,Antigua!B:B,1,FALSE)</f>
        <v>#N/A</v>
      </c>
      <c r="L424" s="18" t="e">
        <f>VLOOKUP(B424,'Latin America'!B:B,1,FALSE)</f>
        <v>#N/A</v>
      </c>
    </row>
    <row r="425" spans="1:12" x14ac:dyDescent="0.25">
      <c r="A425" s="156" t="s">
        <v>1143</v>
      </c>
      <c r="B425" s="156">
        <v>74484</v>
      </c>
      <c r="C425" s="156" t="s">
        <v>1144</v>
      </c>
      <c r="D425" s="157">
        <v>85.71</v>
      </c>
      <c r="E425" s="18" t="e">
        <f>VLOOKUP(B425,Jamaica!B:B,1,FALSE)</f>
        <v>#N/A</v>
      </c>
      <c r="F425" s="18" t="e">
        <f>VLOOKUP(B425,'St. Lucia'!B:B,1,FALSE)</f>
        <v>#N/A</v>
      </c>
      <c r="G425" s="18" t="e">
        <f>VLOOKUP(B425,Barbados!B:B,1,FALSE)</f>
        <v>#N/A</v>
      </c>
      <c r="H425" s="18" t="e">
        <f>VLOOKUP(B425,Grenada!B:B,1,FALSE)</f>
        <v>#N/A</v>
      </c>
      <c r="I425" s="18">
        <f>VLOOKUP(B425,Bahamas!B:B,1,FALSE)</f>
        <v>74484</v>
      </c>
      <c r="J425" s="18" t="e">
        <f>VLOOKUP(B425,Turks!B:B,1,FALSE)</f>
        <v>#N/A</v>
      </c>
      <c r="K425" s="18" t="e">
        <f>VLOOKUP(B425,Antigua!B:B,1,FALSE)</f>
        <v>#N/A</v>
      </c>
      <c r="L425" s="18" t="e">
        <f>VLOOKUP(B425,'Latin America'!B:B,1,FALSE)</f>
        <v>#N/A</v>
      </c>
    </row>
    <row r="426" spans="1:12" x14ac:dyDescent="0.25">
      <c r="A426" s="156" t="s">
        <v>1456</v>
      </c>
      <c r="B426" s="156">
        <v>74486</v>
      </c>
      <c r="C426" s="156" t="s">
        <v>1457</v>
      </c>
      <c r="D426" s="157">
        <v>67</v>
      </c>
      <c r="E426" s="18" t="e">
        <f>VLOOKUP(B426,Jamaica!B:B,1,FALSE)</f>
        <v>#N/A</v>
      </c>
      <c r="F426" s="18" t="e">
        <f>VLOOKUP(B426,'St. Lucia'!B:B,1,FALSE)</f>
        <v>#N/A</v>
      </c>
      <c r="G426" s="18" t="e">
        <f>VLOOKUP(B426,Barbados!B:B,1,FALSE)</f>
        <v>#N/A</v>
      </c>
      <c r="H426" s="18" t="e">
        <f>VLOOKUP(B426,Grenada!B:B,1,FALSE)</f>
        <v>#N/A</v>
      </c>
      <c r="I426" s="18" t="e">
        <f>VLOOKUP(B426,Bahamas!B:B,1,FALSE)</f>
        <v>#N/A</v>
      </c>
      <c r="J426" s="18" t="e">
        <f>VLOOKUP(B426,Turks!B:B,1,FALSE)</f>
        <v>#N/A</v>
      </c>
      <c r="K426" s="18" t="e">
        <f>VLOOKUP(B426,Antigua!B:B,1,FALSE)</f>
        <v>#N/A</v>
      </c>
      <c r="L426" s="18">
        <f>VLOOKUP(B426,'Latin America'!B:B,1,FALSE)</f>
        <v>74486</v>
      </c>
    </row>
    <row r="427" spans="1:12" x14ac:dyDescent="0.25">
      <c r="A427" s="156" t="s">
        <v>1454</v>
      </c>
      <c r="B427" s="156">
        <v>74495</v>
      </c>
      <c r="C427" s="156" t="s">
        <v>1455</v>
      </c>
      <c r="D427" s="157">
        <v>159</v>
      </c>
      <c r="E427" s="18" t="e">
        <f>VLOOKUP(B427,Jamaica!B:B,1,FALSE)</f>
        <v>#N/A</v>
      </c>
      <c r="F427" s="18" t="e">
        <f>VLOOKUP(B427,'St. Lucia'!B:B,1,FALSE)</f>
        <v>#N/A</v>
      </c>
      <c r="G427" s="18" t="e">
        <f>VLOOKUP(B427,Barbados!B:B,1,FALSE)</f>
        <v>#N/A</v>
      </c>
      <c r="H427" s="18" t="e">
        <f>VLOOKUP(B427,Grenada!B:B,1,FALSE)</f>
        <v>#N/A</v>
      </c>
      <c r="I427" s="18" t="e">
        <f>VLOOKUP(B427,Bahamas!B:B,1,FALSE)</f>
        <v>#N/A</v>
      </c>
      <c r="J427" s="18" t="e">
        <f>VLOOKUP(B427,Turks!B:B,1,FALSE)</f>
        <v>#N/A</v>
      </c>
      <c r="K427" s="18" t="e">
        <f>VLOOKUP(B427,Antigua!B:B,1,FALSE)</f>
        <v>#N/A</v>
      </c>
      <c r="L427" s="18">
        <f>VLOOKUP(B427,'Latin America'!B:B,1,FALSE)</f>
        <v>74495</v>
      </c>
    </row>
    <row r="428" spans="1:12" x14ac:dyDescent="0.25">
      <c r="A428" s="156" t="s">
        <v>1452</v>
      </c>
      <c r="B428" s="156">
        <v>74497</v>
      </c>
      <c r="C428" s="156" t="s">
        <v>1453</v>
      </c>
      <c r="D428" s="157">
        <v>129</v>
      </c>
      <c r="E428" s="18" t="e">
        <f>VLOOKUP(B428,Jamaica!B:B,1,FALSE)</f>
        <v>#N/A</v>
      </c>
      <c r="F428" s="18" t="e">
        <f>VLOOKUP(B428,'St. Lucia'!B:B,1,FALSE)</f>
        <v>#N/A</v>
      </c>
      <c r="G428" s="18" t="e">
        <f>VLOOKUP(B428,Barbados!B:B,1,FALSE)</f>
        <v>#N/A</v>
      </c>
      <c r="H428" s="18" t="e">
        <f>VLOOKUP(B428,Grenada!B:B,1,FALSE)</f>
        <v>#N/A</v>
      </c>
      <c r="I428" s="18" t="e">
        <f>VLOOKUP(B428,Bahamas!B:B,1,FALSE)</f>
        <v>#N/A</v>
      </c>
      <c r="J428" s="18" t="e">
        <f>VLOOKUP(B428,Turks!B:B,1,FALSE)</f>
        <v>#N/A</v>
      </c>
      <c r="K428" s="18" t="e">
        <f>VLOOKUP(B428,Antigua!B:B,1,FALSE)</f>
        <v>#N/A</v>
      </c>
      <c r="L428" s="18">
        <f>VLOOKUP(B428,'Latin America'!B:B,1,FALSE)</f>
        <v>74497</v>
      </c>
    </row>
    <row r="429" spans="1:12" x14ac:dyDescent="0.25">
      <c r="A429" s="156" t="s">
        <v>1450</v>
      </c>
      <c r="B429" s="156">
        <v>74499</v>
      </c>
      <c r="C429" s="156" t="s">
        <v>1451</v>
      </c>
      <c r="D429" s="157">
        <v>199</v>
      </c>
      <c r="E429" s="18" t="e">
        <f>VLOOKUP(B429,Jamaica!B:B,1,FALSE)</f>
        <v>#N/A</v>
      </c>
      <c r="F429" s="18" t="e">
        <f>VLOOKUP(B429,'St. Lucia'!B:B,1,FALSE)</f>
        <v>#N/A</v>
      </c>
      <c r="G429" s="18" t="e">
        <f>VLOOKUP(B429,Barbados!B:B,1,FALSE)</f>
        <v>#N/A</v>
      </c>
      <c r="H429" s="18" t="e">
        <f>VLOOKUP(B429,Grenada!B:B,1,FALSE)</f>
        <v>#N/A</v>
      </c>
      <c r="I429" s="18" t="e">
        <f>VLOOKUP(B429,Bahamas!B:B,1,FALSE)</f>
        <v>#N/A</v>
      </c>
      <c r="J429" s="18" t="e">
        <f>VLOOKUP(B429,Turks!B:B,1,FALSE)</f>
        <v>#N/A</v>
      </c>
      <c r="K429" s="18" t="e">
        <f>VLOOKUP(B429,Antigua!B:B,1,FALSE)</f>
        <v>#N/A</v>
      </c>
      <c r="L429" s="18">
        <f>VLOOKUP(B429,'Latin America'!B:B,1,FALSE)</f>
        <v>74499</v>
      </c>
    </row>
    <row r="430" spans="1:12" x14ac:dyDescent="0.25">
      <c r="A430" s="156" t="s">
        <v>1338</v>
      </c>
      <c r="B430" s="156">
        <v>74503</v>
      </c>
      <c r="C430" s="156" t="s">
        <v>1339</v>
      </c>
      <c r="D430" s="157">
        <v>572.73</v>
      </c>
      <c r="E430" s="18" t="e">
        <f>VLOOKUP(B430,Jamaica!B:B,1,FALSE)</f>
        <v>#N/A</v>
      </c>
      <c r="F430" s="18" t="e">
        <f>VLOOKUP(B430,'St. Lucia'!B:B,1,FALSE)</f>
        <v>#N/A</v>
      </c>
      <c r="G430" s="18" t="e">
        <f>VLOOKUP(B430,Barbados!B:B,1,FALSE)</f>
        <v>#N/A</v>
      </c>
      <c r="H430" s="18" t="e">
        <f>VLOOKUP(B430,Grenada!B:B,1,FALSE)</f>
        <v>#N/A</v>
      </c>
      <c r="I430" s="18" t="e">
        <f>VLOOKUP(B430,Bahamas!B:B,1,FALSE)</f>
        <v>#N/A</v>
      </c>
      <c r="J430" s="18" t="e">
        <f>VLOOKUP(B430,Turks!B:B,1,FALSE)</f>
        <v>#N/A</v>
      </c>
      <c r="K430" s="18">
        <f>VLOOKUP(B430,Antigua!B:B,1,FALSE)</f>
        <v>74503</v>
      </c>
      <c r="L430" s="18" t="e">
        <f>VLOOKUP(B430,'Latin America'!B:B,1,FALSE)</f>
        <v>#N/A</v>
      </c>
    </row>
    <row r="431" spans="1:12" x14ac:dyDescent="0.25">
      <c r="A431" s="156" t="s">
        <v>1340</v>
      </c>
      <c r="B431" s="156">
        <v>74509</v>
      </c>
      <c r="C431" s="156" t="s">
        <v>1341</v>
      </c>
      <c r="D431" s="157">
        <v>86.36</v>
      </c>
      <c r="E431" s="18" t="e">
        <f>VLOOKUP(B431,Jamaica!B:B,1,FALSE)</f>
        <v>#N/A</v>
      </c>
      <c r="F431" s="18" t="e">
        <f>VLOOKUP(B431,'St. Lucia'!B:B,1,FALSE)</f>
        <v>#N/A</v>
      </c>
      <c r="G431" s="18" t="e">
        <f>VLOOKUP(B431,Barbados!B:B,1,FALSE)</f>
        <v>#N/A</v>
      </c>
      <c r="H431" s="18" t="e">
        <f>VLOOKUP(B431,Grenada!B:B,1,FALSE)</f>
        <v>#N/A</v>
      </c>
      <c r="I431" s="18" t="e">
        <f>VLOOKUP(B431,Bahamas!B:B,1,FALSE)</f>
        <v>#N/A</v>
      </c>
      <c r="J431" s="18" t="e">
        <f>VLOOKUP(B431,Turks!B:B,1,FALSE)</f>
        <v>#N/A</v>
      </c>
      <c r="K431" s="18">
        <f>VLOOKUP(B431,Antigua!B:B,1,FALSE)</f>
        <v>74509</v>
      </c>
      <c r="L431" s="18" t="e">
        <f>VLOOKUP(B431,'Latin America'!B:B,1,FALSE)</f>
        <v>#N/A</v>
      </c>
    </row>
    <row r="432" spans="1:12" x14ac:dyDescent="0.25">
      <c r="A432" s="156" t="s">
        <v>1344</v>
      </c>
      <c r="B432" s="156">
        <v>74517</v>
      </c>
      <c r="C432" s="156" t="s">
        <v>1345</v>
      </c>
      <c r="D432" s="157">
        <v>100</v>
      </c>
      <c r="E432" s="18" t="e">
        <f>VLOOKUP(B432,Jamaica!B:B,1,FALSE)</f>
        <v>#N/A</v>
      </c>
      <c r="F432" s="18" t="e">
        <f>VLOOKUP(B432,'St. Lucia'!B:B,1,FALSE)</f>
        <v>#N/A</v>
      </c>
      <c r="G432" s="18" t="e">
        <f>VLOOKUP(B432,Barbados!B:B,1,FALSE)</f>
        <v>#N/A</v>
      </c>
      <c r="H432" s="18" t="e">
        <f>VLOOKUP(B432,Grenada!B:B,1,FALSE)</f>
        <v>#N/A</v>
      </c>
      <c r="I432" s="18" t="e">
        <f>VLOOKUP(B432,Bahamas!B:B,1,FALSE)</f>
        <v>#N/A</v>
      </c>
      <c r="J432" s="18" t="e">
        <f>VLOOKUP(B432,Turks!B:B,1,FALSE)</f>
        <v>#N/A</v>
      </c>
      <c r="K432" s="18">
        <f>VLOOKUP(B432,Antigua!B:B,1,FALSE)</f>
        <v>74517</v>
      </c>
      <c r="L432" s="18" t="e">
        <f>VLOOKUP(B432,'Latin America'!B:B,1,FALSE)</f>
        <v>#N/A</v>
      </c>
    </row>
    <row r="433" spans="1:12" x14ac:dyDescent="0.25">
      <c r="A433" s="156" t="s">
        <v>842</v>
      </c>
      <c r="B433" s="156">
        <v>74531</v>
      </c>
      <c r="C433" s="156" t="s">
        <v>843</v>
      </c>
      <c r="D433" s="157">
        <v>51.56</v>
      </c>
      <c r="E433" s="18" t="e">
        <f>VLOOKUP(B433,Jamaica!B:B,1,FALSE)</f>
        <v>#N/A</v>
      </c>
      <c r="F433" s="18" t="e">
        <f>VLOOKUP(B433,'St. Lucia'!B:B,1,FALSE)</f>
        <v>#N/A</v>
      </c>
      <c r="G433" s="18">
        <f>VLOOKUP(B433,Barbados!B:B,1,FALSE)</f>
        <v>74531</v>
      </c>
      <c r="H433" s="18" t="e">
        <f>VLOOKUP(B433,Grenada!B:B,1,FALSE)</f>
        <v>#N/A</v>
      </c>
      <c r="I433" s="18" t="e">
        <f>VLOOKUP(B433,Bahamas!B:B,1,FALSE)</f>
        <v>#N/A</v>
      </c>
      <c r="J433" s="18" t="e">
        <f>VLOOKUP(B433,Turks!B:B,1,FALSE)</f>
        <v>#N/A</v>
      </c>
      <c r="K433" s="18" t="e">
        <f>VLOOKUP(B433,Antigua!B:B,1,FALSE)</f>
        <v>#N/A</v>
      </c>
      <c r="L433" s="18" t="e">
        <f>VLOOKUP(B433,'Latin America'!B:B,1,FALSE)</f>
        <v>#N/A</v>
      </c>
    </row>
    <row r="434" spans="1:12" x14ac:dyDescent="0.25">
      <c r="A434" s="156" t="s">
        <v>838</v>
      </c>
      <c r="B434" s="156">
        <v>74529</v>
      </c>
      <c r="C434" s="156" t="s">
        <v>839</v>
      </c>
      <c r="D434" s="157">
        <v>28.44</v>
      </c>
      <c r="E434" s="18" t="e">
        <f>VLOOKUP(B434,Jamaica!B:B,1,FALSE)</f>
        <v>#N/A</v>
      </c>
      <c r="F434" s="18" t="e">
        <f>VLOOKUP(B434,'St. Lucia'!B:B,1,FALSE)</f>
        <v>#N/A</v>
      </c>
      <c r="G434" s="18">
        <f>VLOOKUP(B434,Barbados!B:B,1,FALSE)</f>
        <v>74529</v>
      </c>
      <c r="H434" s="18" t="e">
        <f>VLOOKUP(B434,Grenada!B:B,1,FALSE)</f>
        <v>#N/A</v>
      </c>
      <c r="I434" s="18" t="e">
        <f>VLOOKUP(B434,Bahamas!B:B,1,FALSE)</f>
        <v>#N/A</v>
      </c>
      <c r="J434" s="18" t="e">
        <f>VLOOKUP(B434,Turks!B:B,1,FALSE)</f>
        <v>#N/A</v>
      </c>
      <c r="K434" s="18" t="e">
        <f>VLOOKUP(B434,Antigua!B:B,1,FALSE)</f>
        <v>#N/A</v>
      </c>
      <c r="L434" s="18" t="e">
        <f>VLOOKUP(B434,'Latin America'!B:B,1,FALSE)</f>
        <v>#N/A</v>
      </c>
    </row>
    <row r="435" spans="1:12" x14ac:dyDescent="0.25">
      <c r="A435" s="156" t="s">
        <v>850</v>
      </c>
      <c r="B435" s="156">
        <v>74535</v>
      </c>
      <c r="C435" s="156" t="s">
        <v>851</v>
      </c>
      <c r="D435" s="157">
        <v>28.44</v>
      </c>
      <c r="E435" s="18" t="e">
        <f>VLOOKUP(B435,Jamaica!B:B,1,FALSE)</f>
        <v>#N/A</v>
      </c>
      <c r="F435" s="18" t="e">
        <f>VLOOKUP(B435,'St. Lucia'!B:B,1,FALSE)</f>
        <v>#N/A</v>
      </c>
      <c r="G435" s="18">
        <f>VLOOKUP(B435,Barbados!B:B,1,FALSE)</f>
        <v>74535</v>
      </c>
      <c r="H435" s="18" t="e">
        <f>VLOOKUP(B435,Grenada!B:B,1,FALSE)</f>
        <v>#N/A</v>
      </c>
      <c r="I435" s="18" t="e">
        <f>VLOOKUP(B435,Bahamas!B:B,1,FALSE)</f>
        <v>#N/A</v>
      </c>
      <c r="J435" s="18" t="e">
        <f>VLOOKUP(B435,Turks!B:B,1,FALSE)</f>
        <v>#N/A</v>
      </c>
      <c r="K435" s="18" t="e">
        <f>VLOOKUP(B435,Antigua!B:B,1,FALSE)</f>
        <v>#N/A</v>
      </c>
      <c r="L435" s="18" t="e">
        <f>VLOOKUP(B435,'Latin America'!B:B,1,FALSE)</f>
        <v>#N/A</v>
      </c>
    </row>
    <row r="436" spans="1:12" x14ac:dyDescent="0.25">
      <c r="A436" s="156" t="s">
        <v>852</v>
      </c>
      <c r="B436" s="156">
        <v>74536</v>
      </c>
      <c r="C436" s="156" t="s">
        <v>853</v>
      </c>
      <c r="D436" s="157">
        <v>16</v>
      </c>
      <c r="E436" s="18" t="e">
        <f>VLOOKUP(B436,Jamaica!B:B,1,FALSE)</f>
        <v>#N/A</v>
      </c>
      <c r="F436" s="18" t="e">
        <f>VLOOKUP(B436,'St. Lucia'!B:B,1,FALSE)</f>
        <v>#N/A</v>
      </c>
      <c r="G436" s="18">
        <f>VLOOKUP(B436,Barbados!B:B,1,FALSE)</f>
        <v>74536</v>
      </c>
      <c r="H436" s="18" t="e">
        <f>VLOOKUP(B436,Grenada!B:B,1,FALSE)</f>
        <v>#N/A</v>
      </c>
      <c r="I436" s="18" t="e">
        <f>VLOOKUP(B436,Bahamas!B:B,1,FALSE)</f>
        <v>#N/A</v>
      </c>
      <c r="J436" s="18" t="e">
        <f>VLOOKUP(B436,Turks!B:B,1,FALSE)</f>
        <v>#N/A</v>
      </c>
      <c r="K436" s="18" t="e">
        <f>VLOOKUP(B436,Antigua!B:B,1,FALSE)</f>
        <v>#N/A</v>
      </c>
      <c r="L436" s="18" t="e">
        <f>VLOOKUP(B436,'Latin America'!B:B,1,FALSE)</f>
        <v>#N/A</v>
      </c>
    </row>
    <row r="437" spans="1:12" x14ac:dyDescent="0.25">
      <c r="A437" s="156" t="s">
        <v>836</v>
      </c>
      <c r="B437" s="156">
        <v>74533</v>
      </c>
      <c r="C437" s="156" t="s">
        <v>837</v>
      </c>
      <c r="D437" s="157">
        <v>37.33</v>
      </c>
      <c r="E437" s="18" t="e">
        <f>VLOOKUP(B437,Jamaica!B:B,1,FALSE)</f>
        <v>#N/A</v>
      </c>
      <c r="F437" s="18" t="e">
        <f>VLOOKUP(B437,'St. Lucia'!B:B,1,FALSE)</f>
        <v>#N/A</v>
      </c>
      <c r="G437" s="18">
        <f>VLOOKUP(B437,Barbados!B:B,1,FALSE)</f>
        <v>74533</v>
      </c>
      <c r="H437" s="18" t="e">
        <f>VLOOKUP(B437,Grenada!B:B,1,FALSE)</f>
        <v>#N/A</v>
      </c>
      <c r="I437" s="18" t="e">
        <f>VLOOKUP(B437,Bahamas!B:B,1,FALSE)</f>
        <v>#N/A</v>
      </c>
      <c r="J437" s="18" t="e">
        <f>VLOOKUP(B437,Turks!B:B,1,FALSE)</f>
        <v>#N/A</v>
      </c>
      <c r="K437" s="18" t="e">
        <f>VLOOKUP(B437,Antigua!B:B,1,FALSE)</f>
        <v>#N/A</v>
      </c>
      <c r="L437" s="18" t="e">
        <f>VLOOKUP(B437,'Latin America'!B:B,1,FALSE)</f>
        <v>#N/A</v>
      </c>
    </row>
    <row r="438" spans="1:12" x14ac:dyDescent="0.25">
      <c r="A438" s="156" t="s">
        <v>840</v>
      </c>
      <c r="B438" s="156">
        <v>74532</v>
      </c>
      <c r="C438" s="156" t="s">
        <v>841</v>
      </c>
      <c r="D438" s="157">
        <v>9.7799999999999994</v>
      </c>
      <c r="E438" s="18" t="e">
        <f>VLOOKUP(B438,Jamaica!B:B,1,FALSE)</f>
        <v>#N/A</v>
      </c>
      <c r="F438" s="18" t="e">
        <f>VLOOKUP(B438,'St. Lucia'!B:B,1,FALSE)</f>
        <v>#N/A</v>
      </c>
      <c r="G438" s="18">
        <f>VLOOKUP(B438,Barbados!B:B,1,FALSE)</f>
        <v>74532</v>
      </c>
      <c r="H438" s="18" t="e">
        <f>VLOOKUP(B438,Grenada!B:B,1,FALSE)</f>
        <v>#N/A</v>
      </c>
      <c r="I438" s="18" t="e">
        <f>VLOOKUP(B438,Bahamas!B:B,1,FALSE)</f>
        <v>#N/A</v>
      </c>
      <c r="J438" s="18" t="e">
        <f>VLOOKUP(B438,Turks!B:B,1,FALSE)</f>
        <v>#N/A</v>
      </c>
      <c r="K438" s="18" t="e">
        <f>VLOOKUP(B438,Antigua!B:B,1,FALSE)</f>
        <v>#N/A</v>
      </c>
      <c r="L438" s="18" t="e">
        <f>VLOOKUP(B438,'Latin America'!B:B,1,FALSE)</f>
        <v>#N/A</v>
      </c>
    </row>
    <row r="439" spans="1:12" x14ac:dyDescent="0.25">
      <c r="A439" s="156" t="s">
        <v>848</v>
      </c>
      <c r="B439" s="156">
        <v>74530</v>
      </c>
      <c r="C439" s="156" t="s">
        <v>849</v>
      </c>
      <c r="D439" s="157">
        <v>9.7799999999999994</v>
      </c>
      <c r="E439" s="18" t="e">
        <f>VLOOKUP(B439,Jamaica!B:B,1,FALSE)</f>
        <v>#N/A</v>
      </c>
      <c r="F439" s="18" t="e">
        <f>VLOOKUP(B439,'St. Lucia'!B:B,1,FALSE)</f>
        <v>#N/A</v>
      </c>
      <c r="G439" s="18">
        <f>VLOOKUP(B439,Barbados!B:B,1,FALSE)</f>
        <v>74530</v>
      </c>
      <c r="H439" s="18" t="e">
        <f>VLOOKUP(B439,Grenada!B:B,1,FALSE)</f>
        <v>#N/A</v>
      </c>
      <c r="I439" s="18" t="e">
        <f>VLOOKUP(B439,Bahamas!B:B,1,FALSE)</f>
        <v>#N/A</v>
      </c>
      <c r="J439" s="18" t="e">
        <f>VLOOKUP(B439,Turks!B:B,1,FALSE)</f>
        <v>#N/A</v>
      </c>
      <c r="K439" s="18" t="e">
        <f>VLOOKUP(B439,Antigua!B:B,1,FALSE)</f>
        <v>#N/A</v>
      </c>
      <c r="L439" s="18" t="e">
        <f>VLOOKUP(B439,'Latin America'!B:B,1,FALSE)</f>
        <v>#N/A</v>
      </c>
    </row>
    <row r="440" spans="1:12" x14ac:dyDescent="0.25">
      <c r="A440" s="156" t="s">
        <v>846</v>
      </c>
      <c r="B440" s="156">
        <v>74534</v>
      </c>
      <c r="C440" s="156" t="s">
        <v>847</v>
      </c>
      <c r="D440" s="157">
        <v>37.33</v>
      </c>
      <c r="E440" s="18" t="e">
        <f>VLOOKUP(B440,Jamaica!B:B,1,FALSE)</f>
        <v>#N/A</v>
      </c>
      <c r="F440" s="18" t="e">
        <f>VLOOKUP(B440,'St. Lucia'!B:B,1,FALSE)</f>
        <v>#N/A</v>
      </c>
      <c r="G440" s="18">
        <f>VLOOKUP(B440,Barbados!B:B,1,FALSE)</f>
        <v>74534</v>
      </c>
      <c r="H440" s="18" t="e">
        <f>VLOOKUP(B440,Grenada!B:B,1,FALSE)</f>
        <v>#N/A</v>
      </c>
      <c r="I440" s="18" t="e">
        <f>VLOOKUP(B440,Bahamas!B:B,1,FALSE)</f>
        <v>#N/A</v>
      </c>
      <c r="J440" s="18" t="e">
        <f>VLOOKUP(B440,Turks!B:B,1,FALSE)</f>
        <v>#N/A</v>
      </c>
      <c r="K440" s="18" t="e">
        <f>VLOOKUP(B440,Antigua!B:B,1,FALSE)</f>
        <v>#N/A</v>
      </c>
      <c r="L440" s="18" t="e">
        <f>VLOOKUP(B440,'Latin America'!B:B,1,FALSE)</f>
        <v>#N/A</v>
      </c>
    </row>
    <row r="441" spans="1:12" x14ac:dyDescent="0.25">
      <c r="A441" s="156" t="s">
        <v>834</v>
      </c>
      <c r="B441" s="156">
        <v>74537</v>
      </c>
      <c r="C441" s="156" t="s">
        <v>835</v>
      </c>
      <c r="D441" s="157">
        <v>47.11</v>
      </c>
      <c r="E441" s="18" t="e">
        <f>VLOOKUP(B441,Jamaica!B:B,1,FALSE)</f>
        <v>#N/A</v>
      </c>
      <c r="F441" s="18" t="e">
        <f>VLOOKUP(B441,'St. Lucia'!B:B,1,FALSE)</f>
        <v>#N/A</v>
      </c>
      <c r="G441" s="18">
        <f>VLOOKUP(B441,Barbados!B:B,1,FALSE)</f>
        <v>74537</v>
      </c>
      <c r="H441" s="18" t="e">
        <f>VLOOKUP(B441,Grenada!B:B,1,FALSE)</f>
        <v>#N/A</v>
      </c>
      <c r="I441" s="18" t="e">
        <f>VLOOKUP(B441,Bahamas!B:B,1,FALSE)</f>
        <v>#N/A</v>
      </c>
      <c r="J441" s="18" t="e">
        <f>VLOOKUP(B441,Turks!B:B,1,FALSE)</f>
        <v>#N/A</v>
      </c>
      <c r="K441" s="18" t="e">
        <f>VLOOKUP(B441,Antigua!B:B,1,FALSE)</f>
        <v>#N/A</v>
      </c>
      <c r="L441" s="18" t="e">
        <f>VLOOKUP(B441,'Latin America'!B:B,1,FALSE)</f>
        <v>#N/A</v>
      </c>
    </row>
    <row r="442" spans="1:12" x14ac:dyDescent="0.25">
      <c r="A442" s="156" t="s">
        <v>832</v>
      </c>
      <c r="B442" s="156">
        <v>74538</v>
      </c>
      <c r="C442" s="156" t="s">
        <v>833</v>
      </c>
      <c r="D442" s="157">
        <v>41.78</v>
      </c>
      <c r="E442" s="18" t="e">
        <f>VLOOKUP(B442,Jamaica!B:B,1,FALSE)</f>
        <v>#N/A</v>
      </c>
      <c r="F442" s="18" t="e">
        <f>VLOOKUP(B442,'St. Lucia'!B:B,1,FALSE)</f>
        <v>#N/A</v>
      </c>
      <c r="G442" s="18">
        <f>VLOOKUP(B442,Barbados!B:B,1,FALSE)</f>
        <v>74538</v>
      </c>
      <c r="H442" s="18" t="e">
        <f>VLOOKUP(B442,Grenada!B:B,1,FALSE)</f>
        <v>#N/A</v>
      </c>
      <c r="I442" s="18" t="e">
        <f>VLOOKUP(B442,Bahamas!B:B,1,FALSE)</f>
        <v>#N/A</v>
      </c>
      <c r="J442" s="18" t="e">
        <f>VLOOKUP(B442,Turks!B:B,1,FALSE)</f>
        <v>#N/A</v>
      </c>
      <c r="K442" s="18" t="e">
        <f>VLOOKUP(B442,Antigua!B:B,1,FALSE)</f>
        <v>#N/A</v>
      </c>
      <c r="L442" s="18" t="e">
        <f>VLOOKUP(B442,'Latin America'!B:B,1,FALSE)</f>
        <v>#N/A</v>
      </c>
    </row>
    <row r="443" spans="1:12" x14ac:dyDescent="0.25">
      <c r="A443" s="156" t="s">
        <v>844</v>
      </c>
      <c r="B443" s="156">
        <v>74542</v>
      </c>
      <c r="C443" s="156" t="s">
        <v>845</v>
      </c>
      <c r="D443" s="157">
        <v>17.78</v>
      </c>
      <c r="E443" s="18" t="e">
        <f>VLOOKUP(B443,Jamaica!B:B,1,FALSE)</f>
        <v>#N/A</v>
      </c>
      <c r="F443" s="18" t="e">
        <f>VLOOKUP(B443,'St. Lucia'!B:B,1,FALSE)</f>
        <v>#N/A</v>
      </c>
      <c r="G443" s="18">
        <f>VLOOKUP(B443,Barbados!B:B,1,FALSE)</f>
        <v>74542</v>
      </c>
      <c r="H443" s="18" t="e">
        <f>VLOOKUP(B443,Grenada!B:B,1,FALSE)</f>
        <v>#N/A</v>
      </c>
      <c r="I443" s="18" t="e">
        <f>VLOOKUP(B443,Bahamas!B:B,1,FALSE)</f>
        <v>#N/A</v>
      </c>
      <c r="J443" s="18" t="e">
        <f>VLOOKUP(B443,Turks!B:B,1,FALSE)</f>
        <v>#N/A</v>
      </c>
      <c r="K443" s="18" t="e">
        <f>VLOOKUP(B443,Antigua!B:B,1,FALSE)</f>
        <v>#N/A</v>
      </c>
      <c r="L443" s="18" t="e">
        <f>VLOOKUP(B443,'Latin America'!B:B,1,FALSE)</f>
        <v>#N/A</v>
      </c>
    </row>
    <row r="444" spans="1:12" x14ac:dyDescent="0.25">
      <c r="A444" s="156" t="s">
        <v>854</v>
      </c>
      <c r="B444" s="156">
        <v>74549</v>
      </c>
      <c r="C444" s="156" t="s">
        <v>855</v>
      </c>
      <c r="D444" s="157">
        <v>37.33</v>
      </c>
      <c r="E444" s="18" t="e">
        <f>VLOOKUP(B444,Jamaica!B:B,1,FALSE)</f>
        <v>#N/A</v>
      </c>
      <c r="F444" s="18" t="e">
        <f>VLOOKUP(B444,'St. Lucia'!B:B,1,FALSE)</f>
        <v>#N/A</v>
      </c>
      <c r="G444" s="18">
        <f>VLOOKUP(B444,Barbados!B:B,1,FALSE)</f>
        <v>74549</v>
      </c>
      <c r="H444" s="18" t="e">
        <f>VLOOKUP(B444,Grenada!B:B,1,FALSE)</f>
        <v>#N/A</v>
      </c>
      <c r="I444" s="18" t="e">
        <f>VLOOKUP(B444,Bahamas!B:B,1,FALSE)</f>
        <v>#N/A</v>
      </c>
      <c r="J444" s="18" t="e">
        <f>VLOOKUP(B444,Turks!B:B,1,FALSE)</f>
        <v>#N/A</v>
      </c>
      <c r="K444" s="18" t="e">
        <f>VLOOKUP(B444,Antigua!B:B,1,FALSE)</f>
        <v>#N/A</v>
      </c>
      <c r="L444" s="18" t="e">
        <f>VLOOKUP(B444,'Latin America'!B:B,1,FALSE)</f>
        <v>#N/A</v>
      </c>
    </row>
    <row r="445" spans="1:12" x14ac:dyDescent="0.25">
      <c r="A445" s="156" t="s">
        <v>858</v>
      </c>
      <c r="B445" s="156">
        <v>74551</v>
      </c>
      <c r="C445" s="156" t="s">
        <v>859</v>
      </c>
      <c r="D445" s="157">
        <v>51.56</v>
      </c>
      <c r="E445" s="18" t="e">
        <f>VLOOKUP(B445,Jamaica!B:B,1,FALSE)</f>
        <v>#N/A</v>
      </c>
      <c r="F445" s="18" t="e">
        <f>VLOOKUP(B445,'St. Lucia'!B:B,1,FALSE)</f>
        <v>#N/A</v>
      </c>
      <c r="G445" s="18">
        <f>VLOOKUP(B445,Barbados!B:B,1,FALSE)</f>
        <v>74551</v>
      </c>
      <c r="H445" s="18" t="e">
        <f>VLOOKUP(B445,Grenada!B:B,1,FALSE)</f>
        <v>#N/A</v>
      </c>
      <c r="I445" s="18" t="e">
        <f>VLOOKUP(B445,Bahamas!B:B,1,FALSE)</f>
        <v>#N/A</v>
      </c>
      <c r="J445" s="18" t="e">
        <f>VLOOKUP(B445,Turks!B:B,1,FALSE)</f>
        <v>#N/A</v>
      </c>
      <c r="K445" s="18" t="e">
        <f>VLOOKUP(B445,Antigua!B:B,1,FALSE)</f>
        <v>#N/A</v>
      </c>
      <c r="L445" s="18" t="e">
        <f>VLOOKUP(B445,'Latin America'!B:B,1,FALSE)</f>
        <v>#N/A</v>
      </c>
    </row>
    <row r="446" spans="1:12" x14ac:dyDescent="0.25">
      <c r="A446" s="156" t="s">
        <v>856</v>
      </c>
      <c r="B446" s="156">
        <v>74552</v>
      </c>
      <c r="C446" s="156" t="s">
        <v>857</v>
      </c>
      <c r="D446" s="157">
        <v>24</v>
      </c>
      <c r="E446" s="18" t="e">
        <f>VLOOKUP(B446,Jamaica!B:B,1,FALSE)</f>
        <v>#N/A</v>
      </c>
      <c r="F446" s="18" t="e">
        <f>VLOOKUP(B446,'St. Lucia'!B:B,1,FALSE)</f>
        <v>#N/A</v>
      </c>
      <c r="G446" s="18">
        <f>VLOOKUP(B446,Barbados!B:B,1,FALSE)</f>
        <v>74552</v>
      </c>
      <c r="H446" s="18" t="e">
        <f>VLOOKUP(B446,Grenada!B:B,1,FALSE)</f>
        <v>#N/A</v>
      </c>
      <c r="I446" s="18" t="e">
        <f>VLOOKUP(B446,Bahamas!B:B,1,FALSE)</f>
        <v>#N/A</v>
      </c>
      <c r="J446" s="18" t="e">
        <f>VLOOKUP(B446,Turks!B:B,1,FALSE)</f>
        <v>#N/A</v>
      </c>
      <c r="K446" s="18" t="e">
        <f>VLOOKUP(B446,Antigua!B:B,1,FALSE)</f>
        <v>#N/A</v>
      </c>
      <c r="L446" s="18" t="e">
        <f>VLOOKUP(B446,'Latin America'!B:B,1,FALSE)</f>
        <v>#N/A</v>
      </c>
    </row>
    <row r="447" spans="1:12" x14ac:dyDescent="0.25">
      <c r="A447" s="156" t="s">
        <v>864</v>
      </c>
      <c r="B447" s="156">
        <v>74556</v>
      </c>
      <c r="C447" s="156" t="s">
        <v>865</v>
      </c>
      <c r="D447" s="157">
        <v>11.56</v>
      </c>
      <c r="E447" s="18" t="e">
        <f>VLOOKUP(B447,Jamaica!B:B,1,FALSE)</f>
        <v>#N/A</v>
      </c>
      <c r="F447" s="18" t="e">
        <f>VLOOKUP(B447,'St. Lucia'!B:B,1,FALSE)</f>
        <v>#N/A</v>
      </c>
      <c r="G447" s="18">
        <f>VLOOKUP(B447,Barbados!B:B,1,FALSE)</f>
        <v>74556</v>
      </c>
      <c r="H447" s="18" t="e">
        <f>VLOOKUP(B447,Grenada!B:B,1,FALSE)</f>
        <v>#N/A</v>
      </c>
      <c r="I447" s="18" t="e">
        <f>VLOOKUP(B447,Bahamas!B:B,1,FALSE)</f>
        <v>#N/A</v>
      </c>
      <c r="J447" s="18" t="e">
        <f>VLOOKUP(B447,Turks!B:B,1,FALSE)</f>
        <v>#N/A</v>
      </c>
      <c r="K447" s="18" t="e">
        <f>VLOOKUP(B447,Antigua!B:B,1,FALSE)</f>
        <v>#N/A</v>
      </c>
      <c r="L447" s="18" t="e">
        <f>VLOOKUP(B447,'Latin America'!B:B,1,FALSE)</f>
        <v>#N/A</v>
      </c>
    </row>
    <row r="448" spans="1:12" x14ac:dyDescent="0.25">
      <c r="A448" s="156" t="s">
        <v>860</v>
      </c>
      <c r="B448" s="156">
        <v>74553</v>
      </c>
      <c r="C448" s="156" t="s">
        <v>861</v>
      </c>
      <c r="D448" s="157">
        <v>13</v>
      </c>
      <c r="E448" s="18" t="e">
        <f>VLOOKUP(B448,Jamaica!B:B,1,FALSE)</f>
        <v>#N/A</v>
      </c>
      <c r="F448" s="18" t="e">
        <f>VLOOKUP(B448,'St. Lucia'!B:B,1,FALSE)</f>
        <v>#N/A</v>
      </c>
      <c r="G448" s="18">
        <f>VLOOKUP(B448,Barbados!B:B,1,FALSE)</f>
        <v>74553</v>
      </c>
      <c r="H448" s="18" t="e">
        <f>VLOOKUP(B448,Grenada!B:B,1,FALSE)</f>
        <v>#N/A</v>
      </c>
      <c r="I448" s="18" t="e">
        <f>VLOOKUP(B448,Bahamas!B:B,1,FALSE)</f>
        <v>#N/A</v>
      </c>
      <c r="J448" s="18" t="e">
        <f>VLOOKUP(B448,Turks!B:B,1,FALSE)</f>
        <v>#N/A</v>
      </c>
      <c r="K448" s="18" t="e">
        <f>VLOOKUP(B448,Antigua!B:B,1,FALSE)</f>
        <v>#N/A</v>
      </c>
      <c r="L448" s="18" t="e">
        <f>VLOOKUP(B448,'Latin America'!B:B,1,FALSE)</f>
        <v>#N/A</v>
      </c>
    </row>
    <row r="449" spans="1:12" x14ac:dyDescent="0.25">
      <c r="A449" s="156" t="s">
        <v>862</v>
      </c>
      <c r="B449" s="156">
        <v>74557</v>
      </c>
      <c r="C449" s="156" t="s">
        <v>863</v>
      </c>
      <c r="D449" s="157">
        <v>20.440000000000001</v>
      </c>
      <c r="E449" s="18" t="e">
        <f>VLOOKUP(B449,Jamaica!B:B,1,FALSE)</f>
        <v>#N/A</v>
      </c>
      <c r="F449" s="18" t="e">
        <f>VLOOKUP(B449,'St. Lucia'!B:B,1,FALSE)</f>
        <v>#N/A</v>
      </c>
      <c r="G449" s="18">
        <f>VLOOKUP(B449,Barbados!B:B,1,FALSE)</f>
        <v>74557</v>
      </c>
      <c r="H449" s="18" t="e">
        <f>VLOOKUP(B449,Grenada!B:B,1,FALSE)</f>
        <v>#N/A</v>
      </c>
      <c r="I449" s="18" t="e">
        <f>VLOOKUP(B449,Bahamas!B:B,1,FALSE)</f>
        <v>#N/A</v>
      </c>
      <c r="J449" s="18" t="e">
        <f>VLOOKUP(B449,Turks!B:B,1,FALSE)</f>
        <v>#N/A</v>
      </c>
      <c r="K449" s="18" t="e">
        <f>VLOOKUP(B449,Antigua!B:B,1,FALSE)</f>
        <v>#N/A</v>
      </c>
      <c r="L449" s="18" t="e">
        <f>VLOOKUP(B449,'Latin America'!B:B,1,FALSE)</f>
        <v>#N/A</v>
      </c>
    </row>
    <row r="450" spans="1:12" x14ac:dyDescent="0.25">
      <c r="A450" s="156" t="s">
        <v>866</v>
      </c>
      <c r="B450" s="156">
        <v>74558</v>
      </c>
      <c r="C450" s="156" t="s">
        <v>867</v>
      </c>
      <c r="D450" s="157">
        <v>32.89</v>
      </c>
      <c r="E450" s="18" t="e">
        <f>VLOOKUP(B450,Jamaica!B:B,1,FALSE)</f>
        <v>#N/A</v>
      </c>
      <c r="F450" s="18" t="e">
        <f>VLOOKUP(B450,'St. Lucia'!B:B,1,FALSE)</f>
        <v>#N/A</v>
      </c>
      <c r="G450" s="18">
        <f>VLOOKUP(B450,Barbados!B:B,1,FALSE)</f>
        <v>74558</v>
      </c>
      <c r="H450" s="18" t="e">
        <f>VLOOKUP(B450,Grenada!B:B,1,FALSE)</f>
        <v>#N/A</v>
      </c>
      <c r="I450" s="18" t="e">
        <f>VLOOKUP(B450,Bahamas!B:B,1,FALSE)</f>
        <v>#N/A</v>
      </c>
      <c r="J450" s="18" t="e">
        <f>VLOOKUP(B450,Turks!B:B,1,FALSE)</f>
        <v>#N/A</v>
      </c>
      <c r="K450" s="18" t="e">
        <f>VLOOKUP(B450,Antigua!B:B,1,FALSE)</f>
        <v>#N/A</v>
      </c>
      <c r="L450" s="18" t="e">
        <f>VLOOKUP(B450,'Latin America'!B:B,1,FALSE)</f>
        <v>#N/A</v>
      </c>
    </row>
    <row r="451" spans="1:12" x14ac:dyDescent="0.25">
      <c r="A451" s="156" t="s">
        <v>870</v>
      </c>
      <c r="B451" s="156">
        <v>74561</v>
      </c>
      <c r="C451" s="156" t="s">
        <v>871</v>
      </c>
      <c r="D451" s="157">
        <v>35.56</v>
      </c>
      <c r="E451" s="18" t="e">
        <f>VLOOKUP(B451,Jamaica!B:B,1,FALSE)</f>
        <v>#N/A</v>
      </c>
      <c r="F451" s="18" t="e">
        <f>VLOOKUP(B451,'St. Lucia'!B:B,1,FALSE)</f>
        <v>#N/A</v>
      </c>
      <c r="G451" s="18">
        <f>VLOOKUP(B451,Barbados!B:B,1,FALSE)</f>
        <v>74561</v>
      </c>
      <c r="H451" s="18" t="e">
        <f>VLOOKUP(B451,Grenada!B:B,1,FALSE)</f>
        <v>#N/A</v>
      </c>
      <c r="I451" s="18" t="e">
        <f>VLOOKUP(B451,Bahamas!B:B,1,FALSE)</f>
        <v>#N/A</v>
      </c>
      <c r="J451" s="18" t="e">
        <f>VLOOKUP(B451,Turks!B:B,1,FALSE)</f>
        <v>#N/A</v>
      </c>
      <c r="K451" s="18" t="e">
        <f>VLOOKUP(B451,Antigua!B:B,1,FALSE)</f>
        <v>#N/A</v>
      </c>
      <c r="L451" s="18" t="e">
        <f>VLOOKUP(B451,'Latin America'!B:B,1,FALSE)</f>
        <v>#N/A</v>
      </c>
    </row>
    <row r="452" spans="1:12" x14ac:dyDescent="0.25">
      <c r="A452" s="156" t="s">
        <v>868</v>
      </c>
      <c r="B452" s="156">
        <v>74562</v>
      </c>
      <c r="C452" s="156" t="s">
        <v>869</v>
      </c>
      <c r="D452" s="157">
        <v>13.33</v>
      </c>
      <c r="E452" s="18" t="e">
        <f>VLOOKUP(B452,Jamaica!B:B,1,FALSE)</f>
        <v>#N/A</v>
      </c>
      <c r="F452" s="18" t="e">
        <f>VLOOKUP(B452,'St. Lucia'!B:B,1,FALSE)</f>
        <v>#N/A</v>
      </c>
      <c r="G452" s="18">
        <f>VLOOKUP(B452,Barbados!B:B,1,FALSE)</f>
        <v>74562</v>
      </c>
      <c r="H452" s="18" t="e">
        <f>VLOOKUP(B452,Grenada!B:B,1,FALSE)</f>
        <v>#N/A</v>
      </c>
      <c r="I452" s="18" t="e">
        <f>VLOOKUP(B452,Bahamas!B:B,1,FALSE)</f>
        <v>#N/A</v>
      </c>
      <c r="J452" s="18" t="e">
        <f>VLOOKUP(B452,Turks!B:B,1,FALSE)</f>
        <v>#N/A</v>
      </c>
      <c r="K452" s="18" t="e">
        <f>VLOOKUP(B452,Antigua!B:B,1,FALSE)</f>
        <v>#N/A</v>
      </c>
      <c r="L452" s="18" t="e">
        <f>VLOOKUP(B452,'Latin America'!B:B,1,FALSE)</f>
        <v>#N/A</v>
      </c>
    </row>
    <row r="453" spans="1:12" x14ac:dyDescent="0.25">
      <c r="A453" s="156" t="s">
        <v>872</v>
      </c>
      <c r="B453" s="156">
        <v>74566</v>
      </c>
      <c r="C453" s="156" t="s">
        <v>873</v>
      </c>
      <c r="D453" s="157">
        <v>51.56</v>
      </c>
      <c r="E453" s="18" t="e">
        <f>VLOOKUP(B453,Jamaica!B:B,1,FALSE)</f>
        <v>#N/A</v>
      </c>
      <c r="F453" s="18" t="e">
        <f>VLOOKUP(B453,'St. Lucia'!B:B,1,FALSE)</f>
        <v>#N/A</v>
      </c>
      <c r="G453" s="18">
        <f>VLOOKUP(B453,Barbados!B:B,1,FALSE)</f>
        <v>74566</v>
      </c>
      <c r="H453" s="18" t="e">
        <f>VLOOKUP(B453,Grenada!B:B,1,FALSE)</f>
        <v>#N/A</v>
      </c>
      <c r="I453" s="18" t="e">
        <f>VLOOKUP(B453,Bahamas!B:B,1,FALSE)</f>
        <v>#N/A</v>
      </c>
      <c r="J453" s="18" t="e">
        <f>VLOOKUP(B453,Turks!B:B,1,FALSE)</f>
        <v>#N/A</v>
      </c>
      <c r="K453" s="18" t="e">
        <f>VLOOKUP(B453,Antigua!B:B,1,FALSE)</f>
        <v>#N/A</v>
      </c>
      <c r="L453" s="18" t="e">
        <f>VLOOKUP(B453,'Latin America'!B:B,1,FALSE)</f>
        <v>#N/A</v>
      </c>
    </row>
    <row r="454" spans="1:12" x14ac:dyDescent="0.25">
      <c r="A454" s="156" t="s">
        <v>821</v>
      </c>
      <c r="B454" s="156">
        <v>74567</v>
      </c>
      <c r="C454" s="156" t="s">
        <v>822</v>
      </c>
      <c r="D454" s="157">
        <v>298.67</v>
      </c>
      <c r="E454" s="18" t="e">
        <f>VLOOKUP(B454,Jamaica!B:B,1,FALSE)</f>
        <v>#N/A</v>
      </c>
      <c r="F454" s="18" t="e">
        <f>VLOOKUP(B454,'St. Lucia'!B:B,1,FALSE)</f>
        <v>#N/A</v>
      </c>
      <c r="G454" s="18">
        <f>VLOOKUP(B454,Barbados!B:B,1,FALSE)</f>
        <v>74567</v>
      </c>
      <c r="H454" s="18" t="e">
        <f>VLOOKUP(B454,Grenada!B:B,1,FALSE)</f>
        <v>#N/A</v>
      </c>
      <c r="I454" s="18" t="e">
        <f>VLOOKUP(B454,Bahamas!B:B,1,FALSE)</f>
        <v>#N/A</v>
      </c>
      <c r="J454" s="18" t="e">
        <f>VLOOKUP(B454,Turks!B:B,1,FALSE)</f>
        <v>#N/A</v>
      </c>
      <c r="K454" s="18" t="e">
        <f>VLOOKUP(B454,Antigua!B:B,1,FALSE)</f>
        <v>#N/A</v>
      </c>
      <c r="L454" s="18" t="e">
        <f>VLOOKUP(B454,'Latin America'!B:B,1,FALSE)</f>
        <v>#N/A</v>
      </c>
    </row>
    <row r="455" spans="1:12" x14ac:dyDescent="0.25">
      <c r="A455" s="156" t="s">
        <v>784</v>
      </c>
      <c r="B455" s="156">
        <v>74568</v>
      </c>
      <c r="C455" s="156" t="s">
        <v>1676</v>
      </c>
      <c r="D455" s="157">
        <v>77.33</v>
      </c>
      <c r="E455" s="18" t="e">
        <f>VLOOKUP(B455,Jamaica!B:B,1,FALSE)</f>
        <v>#N/A</v>
      </c>
      <c r="F455" s="18" t="e">
        <f>VLOOKUP(B455,'St. Lucia'!B:B,1,FALSE)</f>
        <v>#N/A</v>
      </c>
      <c r="G455" s="18">
        <f>VLOOKUP(B455,Barbados!B:B,1,FALSE)</f>
        <v>74568</v>
      </c>
      <c r="H455" s="18" t="e">
        <f>VLOOKUP(B455,Grenada!B:B,1,FALSE)</f>
        <v>#N/A</v>
      </c>
      <c r="I455" s="18" t="e">
        <f>VLOOKUP(B455,Bahamas!B:B,1,FALSE)</f>
        <v>#N/A</v>
      </c>
      <c r="J455" s="18" t="e">
        <f>VLOOKUP(B455,Turks!B:B,1,FALSE)</f>
        <v>#N/A</v>
      </c>
      <c r="K455" s="18" t="e">
        <f>VLOOKUP(B455,Antigua!B:B,1,FALSE)</f>
        <v>#N/A</v>
      </c>
      <c r="L455" s="18" t="e">
        <f>VLOOKUP(B455,'Latin America'!B:B,1,FALSE)</f>
        <v>#N/A</v>
      </c>
    </row>
    <row r="456" spans="1:12" x14ac:dyDescent="0.25">
      <c r="A456" s="156" t="s">
        <v>819</v>
      </c>
      <c r="B456" s="156">
        <v>74570</v>
      </c>
      <c r="C456" s="156" t="s">
        <v>820</v>
      </c>
      <c r="D456" s="157">
        <v>136</v>
      </c>
      <c r="E456" s="18" t="e">
        <f>VLOOKUP(B456,Jamaica!B:B,1,FALSE)</f>
        <v>#N/A</v>
      </c>
      <c r="F456" s="18" t="e">
        <f>VLOOKUP(B456,'St. Lucia'!B:B,1,FALSE)</f>
        <v>#N/A</v>
      </c>
      <c r="G456" s="18">
        <f>VLOOKUP(B456,Barbados!B:B,1,FALSE)</f>
        <v>74570</v>
      </c>
      <c r="H456" s="18" t="e">
        <f>VLOOKUP(B456,Grenada!B:B,1,FALSE)</f>
        <v>#N/A</v>
      </c>
      <c r="I456" s="18" t="e">
        <f>VLOOKUP(B456,Bahamas!B:B,1,FALSE)</f>
        <v>#N/A</v>
      </c>
      <c r="J456" s="18" t="e">
        <f>VLOOKUP(B456,Turks!B:B,1,FALSE)</f>
        <v>#N/A</v>
      </c>
      <c r="K456" s="18" t="e">
        <f>VLOOKUP(B456,Antigua!B:B,1,FALSE)</f>
        <v>#N/A</v>
      </c>
      <c r="L456" s="18" t="e">
        <f>VLOOKUP(B456,'Latin America'!B:B,1,FALSE)</f>
        <v>#N/A</v>
      </c>
    </row>
    <row r="457" spans="1:12" x14ac:dyDescent="0.25">
      <c r="A457" s="156" t="s">
        <v>1149</v>
      </c>
      <c r="B457" s="156">
        <v>74580</v>
      </c>
      <c r="C457" s="156" t="s">
        <v>1150</v>
      </c>
      <c r="D457" s="157">
        <v>162.79</v>
      </c>
      <c r="E457" s="18" t="e">
        <f>VLOOKUP(B457,Jamaica!B:B,1,FALSE)</f>
        <v>#N/A</v>
      </c>
      <c r="F457" s="18" t="e">
        <f>VLOOKUP(B457,'St. Lucia'!B:B,1,FALSE)</f>
        <v>#N/A</v>
      </c>
      <c r="G457" s="18" t="e">
        <f>VLOOKUP(B457,Barbados!B:B,1,FALSE)</f>
        <v>#N/A</v>
      </c>
      <c r="H457" s="18" t="e">
        <f>VLOOKUP(B457,Grenada!B:B,1,FALSE)</f>
        <v>#N/A</v>
      </c>
      <c r="I457" s="18">
        <f>VLOOKUP(B457,Bahamas!B:B,1,FALSE)</f>
        <v>74580</v>
      </c>
      <c r="J457" s="18" t="e">
        <f>VLOOKUP(B457,Turks!B:B,1,FALSE)</f>
        <v>#N/A</v>
      </c>
      <c r="K457" s="18" t="e">
        <f>VLOOKUP(B457,Antigua!B:B,1,FALSE)</f>
        <v>#N/A</v>
      </c>
      <c r="L457" s="18" t="e">
        <f>VLOOKUP(B457,'Latin America'!B:B,1,FALSE)</f>
        <v>#N/A</v>
      </c>
    </row>
    <row r="458" spans="1:12" x14ac:dyDescent="0.25">
      <c r="A458" s="156" t="s">
        <v>1145</v>
      </c>
      <c r="B458" s="156">
        <v>74578</v>
      </c>
      <c r="C458" s="156" t="s">
        <v>1146</v>
      </c>
      <c r="D458" s="157">
        <v>190.7</v>
      </c>
      <c r="E458" s="18" t="e">
        <f>VLOOKUP(B458,Jamaica!B:B,1,FALSE)</f>
        <v>#N/A</v>
      </c>
      <c r="F458" s="18" t="e">
        <f>VLOOKUP(B458,'St. Lucia'!B:B,1,FALSE)</f>
        <v>#N/A</v>
      </c>
      <c r="G458" s="18" t="e">
        <f>VLOOKUP(B458,Barbados!B:B,1,FALSE)</f>
        <v>#N/A</v>
      </c>
      <c r="H458" s="18" t="e">
        <f>VLOOKUP(B458,Grenada!B:B,1,FALSE)</f>
        <v>#N/A</v>
      </c>
      <c r="I458" s="18">
        <f>VLOOKUP(B458,Bahamas!B:B,1,FALSE)</f>
        <v>74578</v>
      </c>
      <c r="J458" s="18" t="e">
        <f>VLOOKUP(B458,Turks!B:B,1,FALSE)</f>
        <v>#N/A</v>
      </c>
      <c r="K458" s="18" t="e">
        <f>VLOOKUP(B458,Antigua!B:B,1,FALSE)</f>
        <v>#N/A</v>
      </c>
      <c r="L458" s="18" t="e">
        <f>VLOOKUP(B458,'Latin America'!B:B,1,FALSE)</f>
        <v>#N/A</v>
      </c>
    </row>
    <row r="459" spans="1:12" x14ac:dyDescent="0.25">
      <c r="A459" s="156" t="s">
        <v>1147</v>
      </c>
      <c r="B459" s="156">
        <v>74579</v>
      </c>
      <c r="C459" s="156" t="s">
        <v>1148</v>
      </c>
      <c r="D459" s="157">
        <v>147.91</v>
      </c>
      <c r="E459" s="18" t="e">
        <f>VLOOKUP(B459,Jamaica!B:B,1,FALSE)</f>
        <v>#N/A</v>
      </c>
      <c r="F459" s="18" t="e">
        <f>VLOOKUP(B459,'St. Lucia'!B:B,1,FALSE)</f>
        <v>#N/A</v>
      </c>
      <c r="G459" s="18" t="e">
        <f>VLOOKUP(B459,Barbados!B:B,1,FALSE)</f>
        <v>#N/A</v>
      </c>
      <c r="H459" s="18" t="e">
        <f>VLOOKUP(B459,Grenada!B:B,1,FALSE)</f>
        <v>#N/A</v>
      </c>
      <c r="I459" s="18">
        <f>VLOOKUP(B459,Bahamas!B:B,1,FALSE)</f>
        <v>74579</v>
      </c>
      <c r="J459" s="18" t="e">
        <f>VLOOKUP(B459,Turks!B:B,1,FALSE)</f>
        <v>#N/A</v>
      </c>
      <c r="K459" s="18" t="e">
        <f>VLOOKUP(B459,Antigua!B:B,1,FALSE)</f>
        <v>#N/A</v>
      </c>
      <c r="L459" s="18" t="e">
        <f>VLOOKUP(B459,'Latin America'!B:B,1,FALSE)</f>
        <v>#N/A</v>
      </c>
    </row>
    <row r="460" spans="1:12" x14ac:dyDescent="0.25">
      <c r="A460" s="156" t="s">
        <v>1151</v>
      </c>
      <c r="B460" s="156">
        <v>74581</v>
      </c>
      <c r="C460" s="156" t="s">
        <v>1152</v>
      </c>
      <c r="D460" s="157">
        <v>111.63</v>
      </c>
      <c r="E460" s="18" t="e">
        <f>VLOOKUP(B460,Jamaica!B:B,1,FALSE)</f>
        <v>#N/A</v>
      </c>
      <c r="F460" s="18" t="e">
        <f>VLOOKUP(B460,'St. Lucia'!B:B,1,FALSE)</f>
        <v>#N/A</v>
      </c>
      <c r="G460" s="18" t="e">
        <f>VLOOKUP(B460,Barbados!B:B,1,FALSE)</f>
        <v>#N/A</v>
      </c>
      <c r="H460" s="18" t="e">
        <f>VLOOKUP(B460,Grenada!B:B,1,FALSE)</f>
        <v>#N/A</v>
      </c>
      <c r="I460" s="18">
        <f>VLOOKUP(B460,Bahamas!B:B,1,FALSE)</f>
        <v>74581</v>
      </c>
      <c r="J460" s="18" t="e">
        <f>VLOOKUP(B460,Turks!B:B,1,FALSE)</f>
        <v>#N/A</v>
      </c>
      <c r="K460" s="18" t="e">
        <f>VLOOKUP(B460,Antigua!B:B,1,FALSE)</f>
        <v>#N/A</v>
      </c>
      <c r="L460" s="18" t="e">
        <f>VLOOKUP(B460,'Latin America'!B:B,1,FALSE)</f>
        <v>#N/A</v>
      </c>
    </row>
    <row r="461" spans="1:12" x14ac:dyDescent="0.25">
      <c r="A461" s="156" t="s">
        <v>1153</v>
      </c>
      <c r="B461" s="156">
        <v>74582</v>
      </c>
      <c r="C461" s="156" t="s">
        <v>1154</v>
      </c>
      <c r="D461" s="157">
        <v>190.7</v>
      </c>
      <c r="E461" s="18" t="e">
        <f>VLOOKUP(B461,Jamaica!B:B,1,FALSE)</f>
        <v>#N/A</v>
      </c>
      <c r="F461" s="18" t="e">
        <f>VLOOKUP(B461,'St. Lucia'!B:B,1,FALSE)</f>
        <v>#N/A</v>
      </c>
      <c r="G461" s="18" t="e">
        <f>VLOOKUP(B461,Barbados!B:B,1,FALSE)</f>
        <v>#N/A</v>
      </c>
      <c r="H461" s="18" t="e">
        <f>VLOOKUP(B461,Grenada!B:B,1,FALSE)</f>
        <v>#N/A</v>
      </c>
      <c r="I461" s="18">
        <f>VLOOKUP(B461,Bahamas!B:B,1,FALSE)</f>
        <v>74582</v>
      </c>
      <c r="J461" s="18" t="e">
        <f>VLOOKUP(B461,Turks!B:B,1,FALSE)</f>
        <v>#N/A</v>
      </c>
      <c r="K461" s="18" t="e">
        <f>VLOOKUP(B461,Antigua!B:B,1,FALSE)</f>
        <v>#N/A</v>
      </c>
      <c r="L461" s="18" t="e">
        <f>VLOOKUP(B461,'Latin America'!B:B,1,FALSE)</f>
        <v>#N/A</v>
      </c>
    </row>
    <row r="462" spans="1:12" x14ac:dyDescent="0.25">
      <c r="A462" s="156" t="s">
        <v>1155</v>
      </c>
      <c r="B462" s="156">
        <v>74583</v>
      </c>
      <c r="C462" s="156" t="s">
        <v>1156</v>
      </c>
      <c r="D462" s="157">
        <v>237.21</v>
      </c>
      <c r="E462" s="18" t="e">
        <f>VLOOKUP(B462,Jamaica!B:B,1,FALSE)</f>
        <v>#N/A</v>
      </c>
      <c r="F462" s="18" t="e">
        <f>VLOOKUP(B462,'St. Lucia'!B:B,1,FALSE)</f>
        <v>#N/A</v>
      </c>
      <c r="G462" s="18" t="e">
        <f>VLOOKUP(B462,Barbados!B:B,1,FALSE)</f>
        <v>#N/A</v>
      </c>
      <c r="H462" s="18" t="e">
        <f>VLOOKUP(B462,Grenada!B:B,1,FALSE)</f>
        <v>#N/A</v>
      </c>
      <c r="I462" s="18">
        <f>VLOOKUP(B462,Bahamas!B:B,1,FALSE)</f>
        <v>74583</v>
      </c>
      <c r="J462" s="18" t="e">
        <f>VLOOKUP(B462,Turks!B:B,1,FALSE)</f>
        <v>#N/A</v>
      </c>
      <c r="K462" s="18" t="e">
        <f>VLOOKUP(B462,Antigua!B:B,1,FALSE)</f>
        <v>#N/A</v>
      </c>
      <c r="L462" s="18" t="e">
        <f>VLOOKUP(B462,'Latin America'!B:B,1,FALSE)</f>
        <v>#N/A</v>
      </c>
    </row>
    <row r="463" spans="1:12" x14ac:dyDescent="0.25">
      <c r="A463" s="156" t="s">
        <v>1157</v>
      </c>
      <c r="B463" s="156">
        <v>74584</v>
      </c>
      <c r="C463" s="156" t="s">
        <v>1158</v>
      </c>
      <c r="D463" s="157">
        <v>143.26</v>
      </c>
      <c r="E463" s="18" t="e">
        <f>VLOOKUP(B463,Jamaica!B:B,1,FALSE)</f>
        <v>#N/A</v>
      </c>
      <c r="F463" s="18" t="e">
        <f>VLOOKUP(B463,'St. Lucia'!B:B,1,FALSE)</f>
        <v>#N/A</v>
      </c>
      <c r="G463" s="18" t="e">
        <f>VLOOKUP(B463,Barbados!B:B,1,FALSE)</f>
        <v>#N/A</v>
      </c>
      <c r="H463" s="18" t="e">
        <f>VLOOKUP(B463,Grenada!B:B,1,FALSE)</f>
        <v>#N/A</v>
      </c>
      <c r="I463" s="18">
        <f>VLOOKUP(B463,Bahamas!B:B,1,FALSE)</f>
        <v>74584</v>
      </c>
      <c r="J463" s="18" t="e">
        <f>VLOOKUP(B463,Turks!B:B,1,FALSE)</f>
        <v>#N/A</v>
      </c>
      <c r="K463" s="18" t="e">
        <f>VLOOKUP(B463,Antigua!B:B,1,FALSE)</f>
        <v>#N/A</v>
      </c>
      <c r="L463" s="18" t="e">
        <f>VLOOKUP(B463,'Latin America'!B:B,1,FALSE)</f>
        <v>#N/A</v>
      </c>
    </row>
    <row r="464" spans="1:12" x14ac:dyDescent="0.25">
      <c r="A464" s="156" t="s">
        <v>518</v>
      </c>
      <c r="B464" s="156">
        <v>74586</v>
      </c>
      <c r="C464" s="156" t="s">
        <v>519</v>
      </c>
      <c r="D464" s="157">
        <v>0</v>
      </c>
      <c r="E464" s="18">
        <f>VLOOKUP(B464,Jamaica!B:B,1,FALSE)</f>
        <v>74586</v>
      </c>
      <c r="F464" s="18" t="e">
        <f>VLOOKUP(B464,'St. Lucia'!B:B,1,FALSE)</f>
        <v>#N/A</v>
      </c>
      <c r="G464" s="18" t="e">
        <f>VLOOKUP(B464,Barbados!B:B,1,FALSE)</f>
        <v>#N/A</v>
      </c>
      <c r="H464" s="18" t="e">
        <f>VLOOKUP(B464,Grenada!B:B,1,FALSE)</f>
        <v>#N/A</v>
      </c>
      <c r="I464" s="18" t="e">
        <f>VLOOKUP(B464,Bahamas!B:B,1,FALSE)</f>
        <v>#N/A</v>
      </c>
      <c r="J464" s="18" t="e">
        <f>VLOOKUP(B464,Turks!B:B,1,FALSE)</f>
        <v>#N/A</v>
      </c>
      <c r="K464" s="18" t="e">
        <f>VLOOKUP(B464,Antigua!B:B,1,FALSE)</f>
        <v>#N/A</v>
      </c>
      <c r="L464" s="18" t="e">
        <f>VLOOKUP(B464,'Latin America'!B:B,1,FALSE)</f>
        <v>#N/A</v>
      </c>
    </row>
    <row r="465" spans="1:12" x14ac:dyDescent="0.25">
      <c r="A465" s="156" t="s">
        <v>387</v>
      </c>
      <c r="B465" s="156">
        <v>74588</v>
      </c>
      <c r="C465" s="156" t="s">
        <v>388</v>
      </c>
      <c r="D465" s="157">
        <v>70</v>
      </c>
      <c r="E465" s="18">
        <f>VLOOKUP(B465,Jamaica!B:B,1,FALSE)</f>
        <v>74588</v>
      </c>
      <c r="F465" s="18" t="e">
        <f>VLOOKUP(B465,'St. Lucia'!B:B,1,FALSE)</f>
        <v>#N/A</v>
      </c>
      <c r="G465" s="18" t="e">
        <f>VLOOKUP(B465,Barbados!B:B,1,FALSE)</f>
        <v>#N/A</v>
      </c>
      <c r="H465" s="18" t="e">
        <f>VLOOKUP(B465,Grenada!B:B,1,FALSE)</f>
        <v>#N/A</v>
      </c>
      <c r="I465" s="18" t="e">
        <f>VLOOKUP(B465,Bahamas!B:B,1,FALSE)</f>
        <v>#N/A</v>
      </c>
      <c r="J465" s="18" t="e">
        <f>VLOOKUP(B465,Turks!B:B,1,FALSE)</f>
        <v>#N/A</v>
      </c>
      <c r="K465" s="18" t="e">
        <f>VLOOKUP(B465,Antigua!B:B,1,FALSE)</f>
        <v>#N/A</v>
      </c>
      <c r="L465" s="18" t="e">
        <f>VLOOKUP(B465,'Latin America'!B:B,1,FALSE)</f>
        <v>#N/A</v>
      </c>
    </row>
    <row r="466" spans="1:12" x14ac:dyDescent="0.25">
      <c r="A466" s="156" t="s">
        <v>328</v>
      </c>
      <c r="B466" s="156">
        <v>74590</v>
      </c>
      <c r="C466" s="156" t="s">
        <v>329</v>
      </c>
      <c r="D466" s="157">
        <v>54.55</v>
      </c>
      <c r="E466" s="18">
        <f>VLOOKUP(B466,Jamaica!B:B,1,FALSE)</f>
        <v>74590</v>
      </c>
      <c r="F466" s="18" t="e">
        <f>VLOOKUP(B466,'St. Lucia'!B:B,1,FALSE)</f>
        <v>#N/A</v>
      </c>
      <c r="G466" s="18" t="e">
        <f>VLOOKUP(B466,Barbados!B:B,1,FALSE)</f>
        <v>#N/A</v>
      </c>
      <c r="H466" s="18" t="e">
        <f>VLOOKUP(B466,Grenada!B:B,1,FALSE)</f>
        <v>#N/A</v>
      </c>
      <c r="I466" s="18" t="e">
        <f>VLOOKUP(B466,Bahamas!B:B,1,FALSE)</f>
        <v>#N/A</v>
      </c>
      <c r="J466" s="18" t="e">
        <f>VLOOKUP(B466,Turks!B:B,1,FALSE)</f>
        <v>#N/A</v>
      </c>
      <c r="K466" s="18" t="e">
        <f>VLOOKUP(B466,Antigua!B:B,1,FALSE)</f>
        <v>#N/A</v>
      </c>
      <c r="L466" s="18" t="e">
        <f>VLOOKUP(B466,'Latin America'!B:B,1,FALSE)</f>
        <v>#N/A</v>
      </c>
    </row>
    <row r="467" spans="1:12" x14ac:dyDescent="0.25">
      <c r="A467" s="156" t="s">
        <v>554</v>
      </c>
      <c r="B467" s="156">
        <v>74592</v>
      </c>
      <c r="C467" s="156" t="s">
        <v>555</v>
      </c>
      <c r="D467" s="157">
        <v>70</v>
      </c>
      <c r="E467" s="18">
        <f>VLOOKUP(B467,Jamaica!B:B,1,FALSE)</f>
        <v>74592</v>
      </c>
      <c r="F467" s="18" t="e">
        <f>VLOOKUP(B467,'St. Lucia'!B:B,1,FALSE)</f>
        <v>#N/A</v>
      </c>
      <c r="G467" s="18" t="e">
        <f>VLOOKUP(B467,Barbados!B:B,1,FALSE)</f>
        <v>#N/A</v>
      </c>
      <c r="H467" s="18" t="e">
        <f>VLOOKUP(B467,Grenada!B:B,1,FALSE)</f>
        <v>#N/A</v>
      </c>
      <c r="I467" s="18" t="e">
        <f>VLOOKUP(B467,Bahamas!B:B,1,FALSE)</f>
        <v>#N/A</v>
      </c>
      <c r="J467" s="18" t="e">
        <f>VLOOKUP(B467,Turks!B:B,1,FALSE)</f>
        <v>#N/A</v>
      </c>
      <c r="K467" s="18" t="e">
        <f>VLOOKUP(B467,Antigua!B:B,1,FALSE)</f>
        <v>#N/A</v>
      </c>
      <c r="L467" s="18" t="e">
        <f>VLOOKUP(B467,'Latin America'!B:B,1,FALSE)</f>
        <v>#N/A</v>
      </c>
    </row>
    <row r="468" spans="1:12" x14ac:dyDescent="0.25">
      <c r="A468" s="156" t="s">
        <v>550</v>
      </c>
      <c r="B468" s="156">
        <v>74594</v>
      </c>
      <c r="C468" s="156" t="s">
        <v>551</v>
      </c>
      <c r="D468" s="157">
        <v>70</v>
      </c>
      <c r="E468" s="18">
        <f>VLOOKUP(B468,Jamaica!B:B,1,FALSE)</f>
        <v>74594</v>
      </c>
      <c r="F468" s="18" t="e">
        <f>VLOOKUP(B468,'St. Lucia'!B:B,1,FALSE)</f>
        <v>#N/A</v>
      </c>
      <c r="G468" s="18" t="e">
        <f>VLOOKUP(B468,Barbados!B:B,1,FALSE)</f>
        <v>#N/A</v>
      </c>
      <c r="H468" s="18" t="e">
        <f>VLOOKUP(B468,Grenada!B:B,1,FALSE)</f>
        <v>#N/A</v>
      </c>
      <c r="I468" s="18" t="e">
        <f>VLOOKUP(B468,Bahamas!B:B,1,FALSE)</f>
        <v>#N/A</v>
      </c>
      <c r="J468" s="18" t="e">
        <f>VLOOKUP(B468,Turks!B:B,1,FALSE)</f>
        <v>#N/A</v>
      </c>
      <c r="K468" s="18" t="e">
        <f>VLOOKUP(B468,Antigua!B:B,1,FALSE)</f>
        <v>#N/A</v>
      </c>
      <c r="L468" s="18" t="e">
        <f>VLOOKUP(B468,'Latin America'!B:B,1,FALSE)</f>
        <v>#N/A</v>
      </c>
    </row>
    <row r="469" spans="1:12" x14ac:dyDescent="0.25">
      <c r="A469" s="156" t="s">
        <v>542</v>
      </c>
      <c r="B469" s="156">
        <v>74596</v>
      </c>
      <c r="C469" s="156" t="s">
        <v>543</v>
      </c>
      <c r="D469" s="157">
        <v>70</v>
      </c>
      <c r="E469" s="18">
        <f>VLOOKUP(B469,Jamaica!B:B,1,FALSE)</f>
        <v>74596</v>
      </c>
      <c r="F469" s="18" t="e">
        <f>VLOOKUP(B469,'St. Lucia'!B:B,1,FALSE)</f>
        <v>#N/A</v>
      </c>
      <c r="G469" s="18" t="e">
        <f>VLOOKUP(B469,Barbados!B:B,1,FALSE)</f>
        <v>#N/A</v>
      </c>
      <c r="H469" s="18" t="e">
        <f>VLOOKUP(B469,Grenada!B:B,1,FALSE)</f>
        <v>#N/A</v>
      </c>
      <c r="I469" s="18" t="e">
        <f>VLOOKUP(B469,Bahamas!B:B,1,FALSE)</f>
        <v>#N/A</v>
      </c>
      <c r="J469" s="18" t="e">
        <f>VLOOKUP(B469,Turks!B:B,1,FALSE)</f>
        <v>#N/A</v>
      </c>
      <c r="K469" s="18" t="e">
        <f>VLOOKUP(B469,Antigua!B:B,1,FALSE)</f>
        <v>#N/A</v>
      </c>
      <c r="L469" s="18" t="e">
        <f>VLOOKUP(B469,'Latin America'!B:B,1,FALSE)</f>
        <v>#N/A</v>
      </c>
    </row>
    <row r="470" spans="1:12" x14ac:dyDescent="0.25">
      <c r="A470" s="156" t="s">
        <v>546</v>
      </c>
      <c r="B470" s="156">
        <v>74598</v>
      </c>
      <c r="C470" s="156" t="s">
        <v>547</v>
      </c>
      <c r="D470" s="157">
        <v>70</v>
      </c>
      <c r="E470" s="18">
        <f>VLOOKUP(B470,Jamaica!B:B,1,FALSE)</f>
        <v>74598</v>
      </c>
      <c r="F470" s="18" t="e">
        <f>VLOOKUP(B470,'St. Lucia'!B:B,1,FALSE)</f>
        <v>#N/A</v>
      </c>
      <c r="G470" s="18" t="e">
        <f>VLOOKUP(B470,Barbados!B:B,1,FALSE)</f>
        <v>#N/A</v>
      </c>
      <c r="H470" s="18" t="e">
        <f>VLOOKUP(B470,Grenada!B:B,1,FALSE)</f>
        <v>#N/A</v>
      </c>
      <c r="I470" s="18" t="e">
        <f>VLOOKUP(B470,Bahamas!B:B,1,FALSE)</f>
        <v>#N/A</v>
      </c>
      <c r="J470" s="18" t="e">
        <f>VLOOKUP(B470,Turks!B:B,1,FALSE)</f>
        <v>#N/A</v>
      </c>
      <c r="K470" s="18" t="e">
        <f>VLOOKUP(B470,Antigua!B:B,1,FALSE)</f>
        <v>#N/A</v>
      </c>
      <c r="L470" s="18" t="e">
        <f>VLOOKUP(B470,'Latin America'!B:B,1,FALSE)</f>
        <v>#N/A</v>
      </c>
    </row>
    <row r="471" spans="1:12" x14ac:dyDescent="0.25">
      <c r="A471" s="156" t="s">
        <v>211</v>
      </c>
      <c r="B471" s="156">
        <v>74602</v>
      </c>
      <c r="C471" s="156" t="s">
        <v>212</v>
      </c>
      <c r="D471" s="157">
        <v>450</v>
      </c>
      <c r="E471" s="18">
        <f>VLOOKUP(B471,Jamaica!B:B,1,FALSE)</f>
        <v>74602</v>
      </c>
      <c r="F471" s="18" t="e">
        <f>VLOOKUP(B471,'St. Lucia'!B:B,1,FALSE)</f>
        <v>#N/A</v>
      </c>
      <c r="G471" s="18" t="e">
        <f>VLOOKUP(B471,Barbados!B:B,1,FALSE)</f>
        <v>#N/A</v>
      </c>
      <c r="H471" s="18" t="e">
        <f>VLOOKUP(B471,Grenada!B:B,1,FALSE)</f>
        <v>#N/A</v>
      </c>
      <c r="I471" s="18" t="e">
        <f>VLOOKUP(B471,Bahamas!B:B,1,FALSE)</f>
        <v>#N/A</v>
      </c>
      <c r="J471" s="18" t="e">
        <f>VLOOKUP(B471,Turks!B:B,1,FALSE)</f>
        <v>#N/A</v>
      </c>
      <c r="K471" s="18" t="e">
        <f>VLOOKUP(B471,Antigua!B:B,1,FALSE)</f>
        <v>#N/A</v>
      </c>
      <c r="L471" s="18" t="e">
        <f>VLOOKUP(B471,'Latin America'!B:B,1,FALSE)</f>
        <v>#N/A</v>
      </c>
    </row>
    <row r="472" spans="1:12" x14ac:dyDescent="0.25">
      <c r="A472" s="156" t="s">
        <v>218</v>
      </c>
      <c r="B472" s="156">
        <v>74604</v>
      </c>
      <c r="C472" s="156" t="s">
        <v>219</v>
      </c>
      <c r="D472" s="157">
        <v>450</v>
      </c>
      <c r="E472" s="18">
        <f>VLOOKUP(B472,Jamaica!B:B,1,FALSE)</f>
        <v>74604</v>
      </c>
      <c r="F472" s="18" t="e">
        <f>VLOOKUP(B472,'St. Lucia'!B:B,1,FALSE)</f>
        <v>#N/A</v>
      </c>
      <c r="G472" s="18" t="e">
        <f>VLOOKUP(B472,Barbados!B:B,1,FALSE)</f>
        <v>#N/A</v>
      </c>
      <c r="H472" s="18" t="e">
        <f>VLOOKUP(B472,Grenada!B:B,1,FALSE)</f>
        <v>#N/A</v>
      </c>
      <c r="I472" s="18" t="e">
        <f>VLOOKUP(B472,Bahamas!B:B,1,FALSE)</f>
        <v>#N/A</v>
      </c>
      <c r="J472" s="18" t="e">
        <f>VLOOKUP(B472,Turks!B:B,1,FALSE)</f>
        <v>#N/A</v>
      </c>
      <c r="K472" s="18" t="e">
        <f>VLOOKUP(B472,Antigua!B:B,1,FALSE)</f>
        <v>#N/A</v>
      </c>
      <c r="L472" s="18" t="e">
        <f>VLOOKUP(B472,'Latin America'!B:B,1,FALSE)</f>
        <v>#N/A</v>
      </c>
    </row>
    <row r="473" spans="1:12" x14ac:dyDescent="0.25">
      <c r="A473" s="156" t="s">
        <v>215</v>
      </c>
      <c r="B473" s="156">
        <v>74606</v>
      </c>
      <c r="C473" s="156" t="s">
        <v>216</v>
      </c>
      <c r="D473" s="157">
        <v>550</v>
      </c>
      <c r="E473" s="18">
        <f>VLOOKUP(B473,Jamaica!B:B,1,FALSE)</f>
        <v>74606</v>
      </c>
      <c r="F473" s="18" t="e">
        <f>VLOOKUP(B473,'St. Lucia'!B:B,1,FALSE)</f>
        <v>#N/A</v>
      </c>
      <c r="G473" s="18" t="e">
        <f>VLOOKUP(B473,Barbados!B:B,1,FALSE)</f>
        <v>#N/A</v>
      </c>
      <c r="H473" s="18" t="e">
        <f>VLOOKUP(B473,Grenada!B:B,1,FALSE)</f>
        <v>#N/A</v>
      </c>
      <c r="I473" s="18" t="e">
        <f>VLOOKUP(B473,Bahamas!B:B,1,FALSE)</f>
        <v>#N/A</v>
      </c>
      <c r="J473" s="18" t="e">
        <f>VLOOKUP(B473,Turks!B:B,1,FALSE)</f>
        <v>#N/A</v>
      </c>
      <c r="K473" s="18" t="e">
        <f>VLOOKUP(B473,Antigua!B:B,1,FALSE)</f>
        <v>#N/A</v>
      </c>
      <c r="L473" s="18" t="e">
        <f>VLOOKUP(B473,'Latin America'!B:B,1,FALSE)</f>
        <v>#N/A</v>
      </c>
    </row>
    <row r="474" spans="1:12" x14ac:dyDescent="0.25">
      <c r="A474" s="156" t="s">
        <v>359</v>
      </c>
      <c r="B474" s="156">
        <v>74678</v>
      </c>
      <c r="C474" s="156" t="s">
        <v>1704</v>
      </c>
      <c r="D474" s="157">
        <v>80</v>
      </c>
      <c r="E474" s="18">
        <f>VLOOKUP(B474,Jamaica!B:B,1,FALSE)</f>
        <v>74678</v>
      </c>
      <c r="F474" s="18" t="e">
        <f>VLOOKUP(B474,'St. Lucia'!B:B,1,FALSE)</f>
        <v>#N/A</v>
      </c>
      <c r="G474" s="18" t="e">
        <f>VLOOKUP(B474,Barbados!B:B,1,FALSE)</f>
        <v>#N/A</v>
      </c>
      <c r="H474" s="18" t="e">
        <f>VLOOKUP(B474,Grenada!B:B,1,FALSE)</f>
        <v>#N/A</v>
      </c>
      <c r="I474" s="18" t="e">
        <f>VLOOKUP(B474,Bahamas!B:B,1,FALSE)</f>
        <v>#N/A</v>
      </c>
      <c r="J474" s="18" t="e">
        <f>VLOOKUP(B474,Turks!B:B,1,FALSE)</f>
        <v>#N/A</v>
      </c>
      <c r="K474" s="18" t="e">
        <f>VLOOKUP(B474,Antigua!B:B,1,FALSE)</f>
        <v>#N/A</v>
      </c>
      <c r="L474" s="18" t="e">
        <f>VLOOKUP(B474,'Latin America'!B:B,1,FALSE)</f>
        <v>#N/A</v>
      </c>
    </row>
    <row r="475" spans="1:12" x14ac:dyDescent="0.25">
      <c r="A475" s="156" t="s">
        <v>361</v>
      </c>
      <c r="B475" s="156">
        <v>74684</v>
      </c>
      <c r="C475" s="156" t="s">
        <v>362</v>
      </c>
      <c r="D475" s="157">
        <v>20</v>
      </c>
      <c r="E475" s="18">
        <f>VLOOKUP(B475,Jamaica!B:B,1,FALSE)</f>
        <v>74684</v>
      </c>
      <c r="F475" s="18" t="e">
        <f>VLOOKUP(B475,'St. Lucia'!B:B,1,FALSE)</f>
        <v>#N/A</v>
      </c>
      <c r="G475" s="18" t="e">
        <f>VLOOKUP(B475,Barbados!B:B,1,FALSE)</f>
        <v>#N/A</v>
      </c>
      <c r="H475" s="18" t="e">
        <f>VLOOKUP(B475,Grenada!B:B,1,FALSE)</f>
        <v>#N/A</v>
      </c>
      <c r="I475" s="18" t="e">
        <f>VLOOKUP(B475,Bahamas!B:B,1,FALSE)</f>
        <v>#N/A</v>
      </c>
      <c r="J475" s="18" t="e">
        <f>VLOOKUP(B475,Turks!B:B,1,FALSE)</f>
        <v>#N/A</v>
      </c>
      <c r="K475" s="18" t="e">
        <f>VLOOKUP(B475,Antigua!B:B,1,FALSE)</f>
        <v>#N/A</v>
      </c>
      <c r="L475" s="18" t="e">
        <f>VLOOKUP(B475,'Latin America'!B:B,1,FALSE)</f>
        <v>#N/A</v>
      </c>
    </row>
    <row r="476" spans="1:12" x14ac:dyDescent="0.25">
      <c r="A476" s="156" t="s">
        <v>377</v>
      </c>
      <c r="B476" s="156">
        <v>74685</v>
      </c>
      <c r="C476" s="156" t="s">
        <v>378</v>
      </c>
      <c r="D476" s="157">
        <v>390</v>
      </c>
      <c r="E476" s="18">
        <f>VLOOKUP(B476,Jamaica!B:B,1,FALSE)</f>
        <v>74685</v>
      </c>
      <c r="F476" s="18" t="e">
        <f>VLOOKUP(B476,'St. Lucia'!B:B,1,FALSE)</f>
        <v>#N/A</v>
      </c>
      <c r="G476" s="18" t="e">
        <f>VLOOKUP(B476,Barbados!B:B,1,FALSE)</f>
        <v>#N/A</v>
      </c>
      <c r="H476" s="18" t="e">
        <f>VLOOKUP(B476,Grenada!B:B,1,FALSE)</f>
        <v>#N/A</v>
      </c>
      <c r="I476" s="18" t="e">
        <f>VLOOKUP(B476,Bahamas!B:B,1,FALSE)</f>
        <v>#N/A</v>
      </c>
      <c r="J476" s="18" t="e">
        <f>VLOOKUP(B476,Turks!B:B,1,FALSE)</f>
        <v>#N/A</v>
      </c>
      <c r="K476" s="18" t="e">
        <f>VLOOKUP(B476,Antigua!B:B,1,FALSE)</f>
        <v>#N/A</v>
      </c>
      <c r="L476" s="18" t="e">
        <f>VLOOKUP(B476,'Latin America'!B:B,1,FALSE)</f>
        <v>#N/A</v>
      </c>
    </row>
    <row r="477" spans="1:12" x14ac:dyDescent="0.25">
      <c r="A477" s="156" t="s">
        <v>357</v>
      </c>
      <c r="B477" s="156">
        <v>74681</v>
      </c>
      <c r="C477" s="156" t="s">
        <v>358</v>
      </c>
      <c r="D477" s="157">
        <v>470</v>
      </c>
      <c r="E477" s="18">
        <f>VLOOKUP(B477,Jamaica!B:B,1,FALSE)</f>
        <v>74681</v>
      </c>
      <c r="F477" s="18" t="e">
        <f>VLOOKUP(B477,'St. Lucia'!B:B,1,FALSE)</f>
        <v>#N/A</v>
      </c>
      <c r="G477" s="18" t="e">
        <f>VLOOKUP(B477,Barbados!B:B,1,FALSE)</f>
        <v>#N/A</v>
      </c>
      <c r="H477" s="18" t="e">
        <f>VLOOKUP(B477,Grenada!B:B,1,FALSE)</f>
        <v>#N/A</v>
      </c>
      <c r="I477" s="18" t="e">
        <f>VLOOKUP(B477,Bahamas!B:B,1,FALSE)</f>
        <v>#N/A</v>
      </c>
      <c r="J477" s="18" t="e">
        <f>VLOOKUP(B477,Turks!B:B,1,FALSE)</f>
        <v>#N/A</v>
      </c>
      <c r="K477" s="18" t="e">
        <f>VLOOKUP(B477,Antigua!B:B,1,FALSE)</f>
        <v>#N/A</v>
      </c>
      <c r="L477" s="18" t="e">
        <f>VLOOKUP(B477,'Latin America'!B:B,1,FALSE)</f>
        <v>#N/A</v>
      </c>
    </row>
    <row r="478" spans="1:12" x14ac:dyDescent="0.25">
      <c r="A478" s="156" t="s">
        <v>352</v>
      </c>
      <c r="B478" s="156">
        <v>74687</v>
      </c>
      <c r="C478" s="156" t="s">
        <v>353</v>
      </c>
      <c r="D478" s="157">
        <v>280</v>
      </c>
      <c r="E478" s="18">
        <f>VLOOKUP(B478,Jamaica!B:B,1,FALSE)</f>
        <v>74687</v>
      </c>
      <c r="F478" s="18" t="e">
        <f>VLOOKUP(B478,'St. Lucia'!B:B,1,FALSE)</f>
        <v>#N/A</v>
      </c>
      <c r="G478" s="18" t="e">
        <f>VLOOKUP(B478,Barbados!B:B,1,FALSE)</f>
        <v>#N/A</v>
      </c>
      <c r="H478" s="18" t="e">
        <f>VLOOKUP(B478,Grenada!B:B,1,FALSE)</f>
        <v>#N/A</v>
      </c>
      <c r="I478" s="18" t="e">
        <f>VLOOKUP(B478,Bahamas!B:B,1,FALSE)</f>
        <v>#N/A</v>
      </c>
      <c r="J478" s="18" t="e">
        <f>VLOOKUP(B478,Turks!B:B,1,FALSE)</f>
        <v>#N/A</v>
      </c>
      <c r="K478" s="18" t="e">
        <f>VLOOKUP(B478,Antigua!B:B,1,FALSE)</f>
        <v>#N/A</v>
      </c>
      <c r="L478" s="18" t="e">
        <f>VLOOKUP(B478,'Latin America'!B:B,1,FALSE)</f>
        <v>#N/A</v>
      </c>
    </row>
    <row r="479" spans="1:12" x14ac:dyDescent="0.25">
      <c r="A479" s="156" t="s">
        <v>379</v>
      </c>
      <c r="B479" s="156">
        <v>74691</v>
      </c>
      <c r="C479" s="156" t="s">
        <v>1705</v>
      </c>
      <c r="D479" s="157">
        <v>390</v>
      </c>
      <c r="E479" s="18">
        <f>VLOOKUP(B479,Jamaica!B:B,1,FALSE)</f>
        <v>74691</v>
      </c>
      <c r="F479" s="18" t="e">
        <f>VLOOKUP(B479,'St. Lucia'!B:B,1,FALSE)</f>
        <v>#N/A</v>
      </c>
      <c r="G479" s="18" t="e">
        <f>VLOOKUP(B479,Barbados!B:B,1,FALSE)</f>
        <v>#N/A</v>
      </c>
      <c r="H479" s="18" t="e">
        <f>VLOOKUP(B479,Grenada!B:B,1,FALSE)</f>
        <v>#N/A</v>
      </c>
      <c r="I479" s="18" t="e">
        <f>VLOOKUP(B479,Bahamas!B:B,1,FALSE)</f>
        <v>#N/A</v>
      </c>
      <c r="J479" s="18" t="e">
        <f>VLOOKUP(B479,Turks!B:B,1,FALSE)</f>
        <v>#N/A</v>
      </c>
      <c r="K479" s="18" t="e">
        <f>VLOOKUP(B479,Antigua!B:B,1,FALSE)</f>
        <v>#N/A</v>
      </c>
      <c r="L479" s="18" t="e">
        <f>VLOOKUP(B479,'Latin America'!B:B,1,FALSE)</f>
        <v>#N/A</v>
      </c>
    </row>
    <row r="480" spans="1:12" x14ac:dyDescent="0.25">
      <c r="A480" s="156" t="s">
        <v>367</v>
      </c>
      <c r="B480" s="156">
        <v>74694</v>
      </c>
      <c r="C480" s="156" t="s">
        <v>1791</v>
      </c>
      <c r="D480" s="157">
        <v>15</v>
      </c>
      <c r="E480" s="18">
        <f>VLOOKUP(B480,Jamaica!B:B,1,FALSE)</f>
        <v>74694</v>
      </c>
      <c r="F480" s="18" t="e">
        <f>VLOOKUP(B480,'St. Lucia'!B:B,1,FALSE)</f>
        <v>#N/A</v>
      </c>
      <c r="G480" s="18" t="e">
        <f>VLOOKUP(B480,Barbados!B:B,1,FALSE)</f>
        <v>#N/A</v>
      </c>
      <c r="H480" s="18" t="e">
        <f>VLOOKUP(B480,Grenada!B:B,1,FALSE)</f>
        <v>#N/A</v>
      </c>
      <c r="I480" s="18" t="e">
        <f>VLOOKUP(B480,Bahamas!B:B,1,FALSE)</f>
        <v>#N/A</v>
      </c>
      <c r="J480" s="18" t="e">
        <f>VLOOKUP(B480,Turks!B:B,1,FALSE)</f>
        <v>#N/A</v>
      </c>
      <c r="K480" s="18" t="e">
        <f>VLOOKUP(B480,Antigua!B:B,1,FALSE)</f>
        <v>#N/A</v>
      </c>
      <c r="L480" s="18" t="e">
        <f>VLOOKUP(B480,'Latin America'!B:B,1,FALSE)</f>
        <v>#N/A</v>
      </c>
    </row>
    <row r="481" spans="1:12" x14ac:dyDescent="0.25">
      <c r="A481" s="156" t="s">
        <v>371</v>
      </c>
      <c r="B481" s="156">
        <v>74695</v>
      </c>
      <c r="C481" s="156" t="s">
        <v>1706</v>
      </c>
      <c r="D481" s="157">
        <v>15</v>
      </c>
      <c r="E481" s="18">
        <f>VLOOKUP(B481,Jamaica!B:B,1,FALSE)</f>
        <v>74695</v>
      </c>
      <c r="F481" s="18" t="e">
        <f>VLOOKUP(B481,'St. Lucia'!B:B,1,FALSE)</f>
        <v>#N/A</v>
      </c>
      <c r="G481" s="18" t="e">
        <f>VLOOKUP(B481,Barbados!B:B,1,FALSE)</f>
        <v>#N/A</v>
      </c>
      <c r="H481" s="18" t="e">
        <f>VLOOKUP(B481,Grenada!B:B,1,FALSE)</f>
        <v>#N/A</v>
      </c>
      <c r="I481" s="18" t="e">
        <f>VLOOKUP(B481,Bahamas!B:B,1,FALSE)</f>
        <v>#N/A</v>
      </c>
      <c r="J481" s="18" t="e">
        <f>VLOOKUP(B481,Turks!B:B,1,FALSE)</f>
        <v>#N/A</v>
      </c>
      <c r="K481" s="18" t="e">
        <f>VLOOKUP(B481,Antigua!B:B,1,FALSE)</f>
        <v>#N/A</v>
      </c>
      <c r="L481" s="18" t="e">
        <f>VLOOKUP(B481,'Latin America'!B:B,1,FALSE)</f>
        <v>#N/A</v>
      </c>
    </row>
    <row r="482" spans="1:12" x14ac:dyDescent="0.25">
      <c r="A482" s="156" t="s">
        <v>369</v>
      </c>
      <c r="B482" s="156">
        <v>78858</v>
      </c>
      <c r="C482" s="156" t="s">
        <v>1707</v>
      </c>
      <c r="D482" s="157">
        <v>15</v>
      </c>
      <c r="E482" s="18">
        <f>VLOOKUP(B482,Jamaica!B:B,1,FALSE)</f>
        <v>78858</v>
      </c>
      <c r="F482" s="18" t="e">
        <f>VLOOKUP(B482,'St. Lucia'!B:B,1,FALSE)</f>
        <v>#N/A</v>
      </c>
      <c r="G482" s="18" t="e">
        <f>VLOOKUP(B482,Barbados!B:B,1,FALSE)</f>
        <v>#N/A</v>
      </c>
      <c r="H482" s="18" t="e">
        <f>VLOOKUP(B482,Grenada!B:B,1,FALSE)</f>
        <v>#N/A</v>
      </c>
      <c r="I482" s="18" t="e">
        <f>VLOOKUP(B482,Bahamas!B:B,1,FALSE)</f>
        <v>#N/A</v>
      </c>
      <c r="J482" s="18" t="e">
        <f>VLOOKUP(B482,Turks!B:B,1,FALSE)</f>
        <v>#N/A</v>
      </c>
      <c r="K482" s="18" t="e">
        <f>VLOOKUP(B482,Antigua!B:B,1,FALSE)</f>
        <v>#N/A</v>
      </c>
      <c r="L482" s="18" t="e">
        <f>VLOOKUP(B482,'Latin America'!B:B,1,FALSE)</f>
        <v>#N/A</v>
      </c>
    </row>
    <row r="483" spans="1:12" x14ac:dyDescent="0.25">
      <c r="A483" s="156" t="s">
        <v>383</v>
      </c>
      <c r="B483" s="156">
        <v>78867</v>
      </c>
      <c r="C483" s="156" t="s">
        <v>384</v>
      </c>
      <c r="D483" s="157">
        <v>430</v>
      </c>
      <c r="E483" s="18">
        <f>VLOOKUP(B483,Jamaica!B:B,1,FALSE)</f>
        <v>78867</v>
      </c>
      <c r="F483" s="18" t="e">
        <f>VLOOKUP(B483,'St. Lucia'!B:B,1,FALSE)</f>
        <v>#N/A</v>
      </c>
      <c r="G483" s="18" t="e">
        <f>VLOOKUP(B483,Barbados!B:B,1,FALSE)</f>
        <v>#N/A</v>
      </c>
      <c r="H483" s="18" t="e">
        <f>VLOOKUP(B483,Grenada!B:B,1,FALSE)</f>
        <v>#N/A</v>
      </c>
      <c r="I483" s="18" t="e">
        <f>VLOOKUP(B483,Bahamas!B:B,1,FALSE)</f>
        <v>#N/A</v>
      </c>
      <c r="J483" s="18" t="e">
        <f>VLOOKUP(B483,Turks!B:B,1,FALSE)</f>
        <v>#N/A</v>
      </c>
      <c r="K483" s="18" t="e">
        <f>VLOOKUP(B483,Antigua!B:B,1,FALSE)</f>
        <v>#N/A</v>
      </c>
      <c r="L483" s="18" t="e">
        <f>VLOOKUP(B483,'Latin America'!B:B,1,FALSE)</f>
        <v>#N/A</v>
      </c>
    </row>
    <row r="484" spans="1:12" x14ac:dyDescent="0.25">
      <c r="A484" s="156" t="s">
        <v>389</v>
      </c>
      <c r="B484" s="156">
        <v>78869</v>
      </c>
      <c r="C484" s="156" t="s">
        <v>390</v>
      </c>
      <c r="D484" s="157">
        <v>210</v>
      </c>
      <c r="E484" s="18">
        <f>VLOOKUP(B484,Jamaica!B:B,1,FALSE)</f>
        <v>78869</v>
      </c>
      <c r="F484" s="18" t="e">
        <f>VLOOKUP(B484,'St. Lucia'!B:B,1,FALSE)</f>
        <v>#N/A</v>
      </c>
      <c r="G484" s="18" t="e">
        <f>VLOOKUP(B484,Barbados!B:B,1,FALSE)</f>
        <v>#N/A</v>
      </c>
      <c r="H484" s="18" t="e">
        <f>VLOOKUP(B484,Grenada!B:B,1,FALSE)</f>
        <v>#N/A</v>
      </c>
      <c r="I484" s="18" t="e">
        <f>VLOOKUP(B484,Bahamas!B:B,1,FALSE)</f>
        <v>#N/A</v>
      </c>
      <c r="J484" s="18" t="e">
        <f>VLOOKUP(B484,Turks!B:B,1,FALSE)</f>
        <v>#N/A</v>
      </c>
      <c r="K484" s="18" t="e">
        <f>VLOOKUP(B484,Antigua!B:B,1,FALSE)</f>
        <v>#N/A</v>
      </c>
      <c r="L484" s="18" t="e">
        <f>VLOOKUP(B484,'Latin America'!B:B,1,FALSE)</f>
        <v>#N/A</v>
      </c>
    </row>
    <row r="485" spans="1:12" x14ac:dyDescent="0.25">
      <c r="A485" s="156" t="s">
        <v>391</v>
      </c>
      <c r="B485" s="156">
        <v>78871</v>
      </c>
      <c r="C485" s="156" t="s">
        <v>392</v>
      </c>
      <c r="D485" s="157">
        <v>275</v>
      </c>
      <c r="E485" s="18">
        <f>VLOOKUP(B485,Jamaica!B:B,1,FALSE)</f>
        <v>78871</v>
      </c>
      <c r="F485" s="18" t="e">
        <f>VLOOKUP(B485,'St. Lucia'!B:B,1,FALSE)</f>
        <v>#N/A</v>
      </c>
      <c r="G485" s="18" t="e">
        <f>VLOOKUP(B485,Barbados!B:B,1,FALSE)</f>
        <v>#N/A</v>
      </c>
      <c r="H485" s="18" t="e">
        <f>VLOOKUP(B485,Grenada!B:B,1,FALSE)</f>
        <v>#N/A</v>
      </c>
      <c r="I485" s="18" t="e">
        <f>VLOOKUP(B485,Bahamas!B:B,1,FALSE)</f>
        <v>#N/A</v>
      </c>
      <c r="J485" s="18" t="e">
        <f>VLOOKUP(B485,Turks!B:B,1,FALSE)</f>
        <v>#N/A</v>
      </c>
      <c r="K485" s="18" t="e">
        <f>VLOOKUP(B485,Antigua!B:B,1,FALSE)</f>
        <v>#N/A</v>
      </c>
      <c r="L485" s="18" t="e">
        <f>VLOOKUP(B485,'Latin America'!B:B,1,FALSE)</f>
        <v>#N/A</v>
      </c>
    </row>
    <row r="486" spans="1:12" x14ac:dyDescent="0.25">
      <c r="A486" s="156" t="s">
        <v>494</v>
      </c>
      <c r="B486" s="156">
        <v>78896</v>
      </c>
      <c r="C486" s="156" t="s">
        <v>495</v>
      </c>
      <c r="D486" s="157">
        <v>72.73</v>
      </c>
      <c r="E486" s="18">
        <f>VLOOKUP(B486,Jamaica!B:B,1,FALSE)</f>
        <v>78896</v>
      </c>
      <c r="F486" s="18" t="e">
        <f>VLOOKUP(B486,'St. Lucia'!B:B,1,FALSE)</f>
        <v>#N/A</v>
      </c>
      <c r="G486" s="18" t="e">
        <f>VLOOKUP(B486,Barbados!B:B,1,FALSE)</f>
        <v>#N/A</v>
      </c>
      <c r="H486" s="18" t="e">
        <f>VLOOKUP(B486,Grenada!B:B,1,FALSE)</f>
        <v>#N/A</v>
      </c>
      <c r="I486" s="18" t="e">
        <f>VLOOKUP(B486,Bahamas!B:B,1,FALSE)</f>
        <v>#N/A</v>
      </c>
      <c r="J486" s="18" t="e">
        <f>VLOOKUP(B486,Turks!B:B,1,FALSE)</f>
        <v>#N/A</v>
      </c>
      <c r="K486" s="18" t="e">
        <f>VLOOKUP(B486,Antigua!B:B,1,FALSE)</f>
        <v>#N/A</v>
      </c>
      <c r="L486" s="18" t="e">
        <f>VLOOKUP(B486,'Latin America'!B:B,1,FALSE)</f>
        <v>#N/A</v>
      </c>
    </row>
    <row r="487" spans="1:12" x14ac:dyDescent="0.25">
      <c r="A487" s="156" t="s">
        <v>293</v>
      </c>
      <c r="B487" s="156">
        <v>78908</v>
      </c>
      <c r="C487" s="156" t="s">
        <v>294</v>
      </c>
      <c r="D487" s="157">
        <v>156</v>
      </c>
      <c r="E487" s="18">
        <f>VLOOKUP(B487,Jamaica!B:B,1,FALSE)</f>
        <v>78908</v>
      </c>
      <c r="F487" s="18" t="e">
        <f>VLOOKUP(B487,'St. Lucia'!B:B,1,FALSE)</f>
        <v>#N/A</v>
      </c>
      <c r="G487" s="18" t="e">
        <f>VLOOKUP(B487,Barbados!B:B,1,FALSE)</f>
        <v>#N/A</v>
      </c>
      <c r="H487" s="18" t="e">
        <f>VLOOKUP(B487,Grenada!B:B,1,FALSE)</f>
        <v>#N/A</v>
      </c>
      <c r="I487" s="18" t="e">
        <f>VLOOKUP(B487,Bahamas!B:B,1,FALSE)</f>
        <v>#N/A</v>
      </c>
      <c r="J487" s="18" t="e">
        <f>VLOOKUP(B487,Turks!B:B,1,FALSE)</f>
        <v>#N/A</v>
      </c>
      <c r="K487" s="18" t="e">
        <f>VLOOKUP(B487,Antigua!B:B,1,FALSE)</f>
        <v>#N/A</v>
      </c>
      <c r="L487" s="18" t="e">
        <f>VLOOKUP(B487,'Latin America'!B:B,1,FALSE)</f>
        <v>#N/A</v>
      </c>
    </row>
    <row r="488" spans="1:12" x14ac:dyDescent="0.25">
      <c r="A488" s="156" t="s">
        <v>295</v>
      </c>
      <c r="B488" s="156">
        <v>78910</v>
      </c>
      <c r="C488" s="156" t="s">
        <v>296</v>
      </c>
      <c r="D488" s="157">
        <v>95</v>
      </c>
      <c r="E488" s="18">
        <f>VLOOKUP(B488,Jamaica!B:B,1,FALSE)</f>
        <v>78910</v>
      </c>
      <c r="F488" s="18" t="e">
        <f>VLOOKUP(B488,'St. Lucia'!B:B,1,FALSE)</f>
        <v>#N/A</v>
      </c>
      <c r="G488" s="18" t="e">
        <f>VLOOKUP(B488,Barbados!B:B,1,FALSE)</f>
        <v>#N/A</v>
      </c>
      <c r="H488" s="18" t="e">
        <f>VLOOKUP(B488,Grenada!B:B,1,FALSE)</f>
        <v>#N/A</v>
      </c>
      <c r="I488" s="18" t="e">
        <f>VLOOKUP(B488,Bahamas!B:B,1,FALSE)</f>
        <v>#N/A</v>
      </c>
      <c r="J488" s="18" t="e">
        <f>VLOOKUP(B488,Turks!B:B,1,FALSE)</f>
        <v>#N/A</v>
      </c>
      <c r="K488" s="18" t="e">
        <f>VLOOKUP(B488,Antigua!B:B,1,FALSE)</f>
        <v>#N/A</v>
      </c>
      <c r="L488" s="18" t="e">
        <f>VLOOKUP(B488,'Latin America'!B:B,1,FALSE)</f>
        <v>#N/A</v>
      </c>
    </row>
    <row r="489" spans="1:12" x14ac:dyDescent="0.25">
      <c r="A489" s="156" t="s">
        <v>299</v>
      </c>
      <c r="B489" s="156">
        <v>78912</v>
      </c>
      <c r="C489" s="156" t="s">
        <v>300</v>
      </c>
      <c r="D489" s="157">
        <v>79</v>
      </c>
      <c r="E489" s="18">
        <f>VLOOKUP(B489,Jamaica!B:B,1,FALSE)</f>
        <v>78912</v>
      </c>
      <c r="F489" s="18" t="e">
        <f>VLOOKUP(B489,'St. Lucia'!B:B,1,FALSE)</f>
        <v>#N/A</v>
      </c>
      <c r="G489" s="18" t="e">
        <f>VLOOKUP(B489,Barbados!B:B,1,FALSE)</f>
        <v>#N/A</v>
      </c>
      <c r="H489" s="18" t="e">
        <f>VLOOKUP(B489,Grenada!B:B,1,FALSE)</f>
        <v>#N/A</v>
      </c>
      <c r="I489" s="18" t="e">
        <f>VLOOKUP(B489,Bahamas!B:B,1,FALSE)</f>
        <v>#N/A</v>
      </c>
      <c r="J489" s="18" t="e">
        <f>VLOOKUP(B489,Turks!B:B,1,FALSE)</f>
        <v>#N/A</v>
      </c>
      <c r="K489" s="18" t="e">
        <f>VLOOKUP(B489,Antigua!B:B,1,FALSE)</f>
        <v>#N/A</v>
      </c>
      <c r="L489" s="18" t="e">
        <f>VLOOKUP(B489,'Latin America'!B:B,1,FALSE)</f>
        <v>#N/A</v>
      </c>
    </row>
    <row r="490" spans="1:12" x14ac:dyDescent="0.25">
      <c r="A490" s="156" t="s">
        <v>301</v>
      </c>
      <c r="B490" s="156">
        <v>78914</v>
      </c>
      <c r="C490" s="156" t="s">
        <v>302</v>
      </c>
      <c r="D490" s="157">
        <v>90</v>
      </c>
      <c r="E490" s="18">
        <f>VLOOKUP(B490,Jamaica!B:B,1,FALSE)</f>
        <v>78914</v>
      </c>
      <c r="F490" s="18" t="e">
        <f>VLOOKUP(B490,'St. Lucia'!B:B,1,FALSE)</f>
        <v>#N/A</v>
      </c>
      <c r="G490" s="18" t="e">
        <f>VLOOKUP(B490,Barbados!B:B,1,FALSE)</f>
        <v>#N/A</v>
      </c>
      <c r="H490" s="18" t="e">
        <f>VLOOKUP(B490,Grenada!B:B,1,FALSE)</f>
        <v>#N/A</v>
      </c>
      <c r="I490" s="18" t="e">
        <f>VLOOKUP(B490,Bahamas!B:B,1,FALSE)</f>
        <v>#N/A</v>
      </c>
      <c r="J490" s="18" t="e">
        <f>VLOOKUP(B490,Turks!B:B,1,FALSE)</f>
        <v>#N/A</v>
      </c>
      <c r="K490" s="18" t="e">
        <f>VLOOKUP(B490,Antigua!B:B,1,FALSE)</f>
        <v>#N/A</v>
      </c>
      <c r="L490" s="18" t="e">
        <f>VLOOKUP(B490,'Latin America'!B:B,1,FALSE)</f>
        <v>#N/A</v>
      </c>
    </row>
    <row r="491" spans="1:12" x14ac:dyDescent="0.25">
      <c r="A491" s="156" t="s">
        <v>287</v>
      </c>
      <c r="B491" s="156">
        <v>78916</v>
      </c>
      <c r="C491" s="156" t="s">
        <v>288</v>
      </c>
      <c r="D491" s="157">
        <v>122.73</v>
      </c>
      <c r="E491" s="18">
        <f>VLOOKUP(B491,Jamaica!B:B,1,FALSE)</f>
        <v>78916</v>
      </c>
      <c r="F491" s="18" t="e">
        <f>VLOOKUP(B491,'St. Lucia'!B:B,1,FALSE)</f>
        <v>#N/A</v>
      </c>
      <c r="G491" s="18" t="e">
        <f>VLOOKUP(B491,Barbados!B:B,1,FALSE)</f>
        <v>#N/A</v>
      </c>
      <c r="H491" s="18" t="e">
        <f>VLOOKUP(B491,Grenada!B:B,1,FALSE)</f>
        <v>#N/A</v>
      </c>
      <c r="I491" s="18" t="e">
        <f>VLOOKUP(B491,Bahamas!B:B,1,FALSE)</f>
        <v>#N/A</v>
      </c>
      <c r="J491" s="18" t="e">
        <f>VLOOKUP(B491,Turks!B:B,1,FALSE)</f>
        <v>#N/A</v>
      </c>
      <c r="K491" s="18" t="e">
        <f>VLOOKUP(B491,Antigua!B:B,1,FALSE)</f>
        <v>#N/A</v>
      </c>
      <c r="L491" s="18" t="e">
        <f>VLOOKUP(B491,'Latin America'!B:B,1,FALSE)</f>
        <v>#N/A</v>
      </c>
    </row>
    <row r="492" spans="1:12" x14ac:dyDescent="0.25">
      <c r="A492" s="156" t="s">
        <v>251</v>
      </c>
      <c r="B492" s="156">
        <v>78922</v>
      </c>
      <c r="C492" s="156" t="s">
        <v>1708</v>
      </c>
      <c r="D492" s="157">
        <v>25</v>
      </c>
      <c r="E492" s="18">
        <f>VLOOKUP(B492,Jamaica!B:B,1,FALSE)</f>
        <v>78922</v>
      </c>
      <c r="F492" s="18" t="e">
        <f>VLOOKUP(B492,'St. Lucia'!B:B,1,FALSE)</f>
        <v>#N/A</v>
      </c>
      <c r="G492" s="18" t="e">
        <f>VLOOKUP(B492,Barbados!B:B,1,FALSE)</f>
        <v>#N/A</v>
      </c>
      <c r="H492" s="18" t="e">
        <f>VLOOKUP(B492,Grenada!B:B,1,FALSE)</f>
        <v>#N/A</v>
      </c>
      <c r="I492" s="18" t="e">
        <f>VLOOKUP(B492,Bahamas!B:B,1,FALSE)</f>
        <v>#N/A</v>
      </c>
      <c r="J492" s="18" t="e">
        <f>VLOOKUP(B492,Turks!B:B,1,FALSE)</f>
        <v>#N/A</v>
      </c>
      <c r="K492" s="18" t="e">
        <f>VLOOKUP(B492,Antigua!B:B,1,FALSE)</f>
        <v>#N/A</v>
      </c>
      <c r="L492" s="18" t="e">
        <f>VLOOKUP(B492,'Latin America'!B:B,1,FALSE)</f>
        <v>#N/A</v>
      </c>
    </row>
    <row r="493" spans="1:12" x14ac:dyDescent="0.25">
      <c r="A493" s="156" t="s">
        <v>239</v>
      </c>
      <c r="B493" s="156">
        <v>78927</v>
      </c>
      <c r="C493" s="156" t="s">
        <v>240</v>
      </c>
      <c r="D493" s="157">
        <v>18.18</v>
      </c>
      <c r="E493" s="18">
        <f>VLOOKUP(B493,Jamaica!B:B,1,FALSE)</f>
        <v>78927</v>
      </c>
      <c r="F493" s="18" t="e">
        <f>VLOOKUP(B493,'St. Lucia'!B:B,1,FALSE)</f>
        <v>#N/A</v>
      </c>
      <c r="G493" s="18" t="e">
        <f>VLOOKUP(B493,Barbados!B:B,1,FALSE)</f>
        <v>#N/A</v>
      </c>
      <c r="H493" s="18" t="e">
        <f>VLOOKUP(B493,Grenada!B:B,1,FALSE)</f>
        <v>#N/A</v>
      </c>
      <c r="I493" s="18" t="e">
        <f>VLOOKUP(B493,Bahamas!B:B,1,FALSE)</f>
        <v>#N/A</v>
      </c>
      <c r="J493" s="18" t="e">
        <f>VLOOKUP(B493,Turks!B:B,1,FALSE)</f>
        <v>#N/A</v>
      </c>
      <c r="K493" s="18" t="e">
        <f>VLOOKUP(B493,Antigua!B:B,1,FALSE)</f>
        <v>#N/A</v>
      </c>
      <c r="L493" s="18" t="e">
        <f>VLOOKUP(B493,'Latin America'!B:B,1,FALSE)</f>
        <v>#N/A</v>
      </c>
    </row>
    <row r="494" spans="1:12" x14ac:dyDescent="0.25">
      <c r="A494" s="156" t="s">
        <v>479</v>
      </c>
      <c r="B494" s="156">
        <v>78928</v>
      </c>
      <c r="C494" s="156" t="s">
        <v>480</v>
      </c>
      <c r="D494" s="157">
        <v>10</v>
      </c>
      <c r="E494" s="18">
        <f>VLOOKUP(B494,Jamaica!B:B,1,FALSE)</f>
        <v>78928</v>
      </c>
      <c r="F494" s="18" t="e">
        <f>VLOOKUP(B494,'St. Lucia'!B:B,1,FALSE)</f>
        <v>#N/A</v>
      </c>
      <c r="G494" s="18" t="e">
        <f>VLOOKUP(B494,Barbados!B:B,1,FALSE)</f>
        <v>#N/A</v>
      </c>
      <c r="H494" s="18" t="e">
        <f>VLOOKUP(B494,Grenada!B:B,1,FALSE)</f>
        <v>#N/A</v>
      </c>
      <c r="I494" s="18" t="e">
        <f>VLOOKUP(B494,Bahamas!B:B,1,FALSE)</f>
        <v>#N/A</v>
      </c>
      <c r="J494" s="18" t="e">
        <f>VLOOKUP(B494,Turks!B:B,1,FALSE)</f>
        <v>#N/A</v>
      </c>
      <c r="K494" s="18" t="e">
        <f>VLOOKUP(B494,Antigua!B:B,1,FALSE)</f>
        <v>#N/A</v>
      </c>
      <c r="L494" s="18" t="e">
        <f>VLOOKUP(B494,'Latin America'!B:B,1,FALSE)</f>
        <v>#N/A</v>
      </c>
    </row>
    <row r="495" spans="1:12" x14ac:dyDescent="0.25">
      <c r="A495" s="156" t="s">
        <v>32</v>
      </c>
      <c r="B495" s="156">
        <v>79104</v>
      </c>
      <c r="C495" s="156" t="s">
        <v>33</v>
      </c>
      <c r="D495" s="157">
        <v>127.27</v>
      </c>
      <c r="E495" s="18">
        <f>VLOOKUP(B495,Jamaica!B:B,1,FALSE)</f>
        <v>79104</v>
      </c>
      <c r="F495" s="18" t="e">
        <f>VLOOKUP(B495,'St. Lucia'!B:B,1,FALSE)</f>
        <v>#N/A</v>
      </c>
      <c r="G495" s="18" t="e">
        <f>VLOOKUP(B495,Barbados!B:B,1,FALSE)</f>
        <v>#N/A</v>
      </c>
      <c r="H495" s="18" t="e">
        <f>VLOOKUP(B495,Grenada!B:B,1,FALSE)</f>
        <v>#N/A</v>
      </c>
      <c r="I495" s="18" t="e">
        <f>VLOOKUP(B495,Bahamas!B:B,1,FALSE)</f>
        <v>#N/A</v>
      </c>
      <c r="J495" s="18" t="e">
        <f>VLOOKUP(B495,Turks!B:B,1,FALSE)</f>
        <v>#N/A</v>
      </c>
      <c r="K495" s="18" t="e">
        <f>VLOOKUP(B495,Antigua!B:B,1,FALSE)</f>
        <v>#N/A</v>
      </c>
      <c r="L495" s="18" t="e">
        <f>VLOOKUP(B495,'Latin America'!B:B,1,FALSE)</f>
        <v>#N/A</v>
      </c>
    </row>
    <row r="496" spans="1:12" x14ac:dyDescent="0.25">
      <c r="A496" s="156" t="s">
        <v>1399</v>
      </c>
      <c r="B496" s="156">
        <v>79110</v>
      </c>
      <c r="C496" s="156" t="s">
        <v>1792</v>
      </c>
      <c r="D496" s="157">
        <v>99.09</v>
      </c>
      <c r="E496" s="18">
        <f>VLOOKUP(B496,Jamaica!B:B,1,FALSE)</f>
        <v>79110</v>
      </c>
      <c r="F496" s="18" t="e">
        <f>VLOOKUP(B496,'St. Lucia'!B:B,1,FALSE)</f>
        <v>#N/A</v>
      </c>
      <c r="G496" s="18" t="e">
        <f>VLOOKUP(B496,Barbados!B:B,1,FALSE)</f>
        <v>#N/A</v>
      </c>
      <c r="H496" s="18" t="e">
        <f>VLOOKUP(B496,Grenada!B:B,1,FALSE)</f>
        <v>#N/A</v>
      </c>
      <c r="I496" s="18" t="e">
        <f>VLOOKUP(B496,Bahamas!B:B,1,FALSE)</f>
        <v>#N/A</v>
      </c>
      <c r="J496" s="18" t="e">
        <f>VLOOKUP(B496,Turks!B:B,1,FALSE)</f>
        <v>#N/A</v>
      </c>
      <c r="K496" s="18" t="e">
        <f>VLOOKUP(B496,Antigua!B:B,1,FALSE)</f>
        <v>#N/A</v>
      </c>
      <c r="L496" s="18" t="e">
        <f>VLOOKUP(B496,'Latin America'!B:B,1,FALSE)</f>
        <v>#N/A</v>
      </c>
    </row>
    <row r="497" spans="1:12" x14ac:dyDescent="0.25">
      <c r="A497" s="156" t="s">
        <v>349</v>
      </c>
      <c r="B497" s="156">
        <v>79124</v>
      </c>
      <c r="C497" s="156" t="s">
        <v>350</v>
      </c>
      <c r="D497" s="157">
        <v>25</v>
      </c>
      <c r="E497" s="18">
        <f>VLOOKUP(B497,Jamaica!B:B,1,FALSE)</f>
        <v>79124</v>
      </c>
      <c r="F497" s="18" t="e">
        <f>VLOOKUP(B497,'St. Lucia'!B:B,1,FALSE)</f>
        <v>#N/A</v>
      </c>
      <c r="G497" s="18" t="e">
        <f>VLOOKUP(B497,Barbados!B:B,1,FALSE)</f>
        <v>#N/A</v>
      </c>
      <c r="H497" s="18" t="e">
        <f>VLOOKUP(B497,Grenada!B:B,1,FALSE)</f>
        <v>#N/A</v>
      </c>
      <c r="I497" s="18" t="e">
        <f>VLOOKUP(B497,Bahamas!B:B,1,FALSE)</f>
        <v>#N/A</v>
      </c>
      <c r="J497" s="18" t="e">
        <f>VLOOKUP(B497,Turks!B:B,1,FALSE)</f>
        <v>#N/A</v>
      </c>
      <c r="K497" s="18" t="e">
        <f>VLOOKUP(B497,Antigua!B:B,1,FALSE)</f>
        <v>#N/A</v>
      </c>
      <c r="L497" s="18" t="e">
        <f>VLOOKUP(B497,'Latin America'!B:B,1,FALSE)</f>
        <v>#N/A</v>
      </c>
    </row>
    <row r="498" spans="1:12" x14ac:dyDescent="0.25">
      <c r="A498" s="156" t="s">
        <v>243</v>
      </c>
      <c r="B498" s="156">
        <v>79824</v>
      </c>
      <c r="C498" s="156" t="s">
        <v>244</v>
      </c>
      <c r="D498" s="157">
        <v>40</v>
      </c>
      <c r="E498" s="18">
        <f>VLOOKUP(B498,Jamaica!B:B,1,FALSE)</f>
        <v>79824</v>
      </c>
      <c r="F498" s="18" t="e">
        <f>VLOOKUP(B498,'St. Lucia'!B:B,1,FALSE)</f>
        <v>#N/A</v>
      </c>
      <c r="G498" s="18" t="e">
        <f>VLOOKUP(B498,Barbados!B:B,1,FALSE)</f>
        <v>#N/A</v>
      </c>
      <c r="H498" s="18" t="e">
        <f>VLOOKUP(B498,Grenada!B:B,1,FALSE)</f>
        <v>#N/A</v>
      </c>
      <c r="I498" s="18" t="e">
        <f>VLOOKUP(B498,Bahamas!B:B,1,FALSE)</f>
        <v>#N/A</v>
      </c>
      <c r="J498" s="18" t="e">
        <f>VLOOKUP(B498,Turks!B:B,1,FALSE)</f>
        <v>#N/A</v>
      </c>
      <c r="K498" s="18" t="e">
        <f>VLOOKUP(B498,Antigua!B:B,1,FALSE)</f>
        <v>#N/A</v>
      </c>
      <c r="L498" s="18" t="e">
        <f>VLOOKUP(B498,'Latin America'!B:B,1,FALSE)</f>
        <v>#N/A</v>
      </c>
    </row>
    <row r="499" spans="1:12" x14ac:dyDescent="0.25">
      <c r="A499" s="156" t="s">
        <v>245</v>
      </c>
      <c r="B499" s="156">
        <v>79826</v>
      </c>
      <c r="C499" s="156" t="s">
        <v>246</v>
      </c>
      <c r="D499" s="157">
        <v>30</v>
      </c>
      <c r="E499" s="18">
        <f>VLOOKUP(B499,Jamaica!B:B,1,FALSE)</f>
        <v>79826</v>
      </c>
      <c r="F499" s="18" t="e">
        <f>VLOOKUP(B499,'St. Lucia'!B:B,1,FALSE)</f>
        <v>#N/A</v>
      </c>
      <c r="G499" s="18" t="e">
        <f>VLOOKUP(B499,Barbados!B:B,1,FALSE)</f>
        <v>#N/A</v>
      </c>
      <c r="H499" s="18" t="e">
        <f>VLOOKUP(B499,Grenada!B:B,1,FALSE)</f>
        <v>#N/A</v>
      </c>
      <c r="I499" s="18" t="e">
        <f>VLOOKUP(B499,Bahamas!B:B,1,FALSE)</f>
        <v>#N/A</v>
      </c>
      <c r="J499" s="18" t="e">
        <f>VLOOKUP(B499,Turks!B:B,1,FALSE)</f>
        <v>#N/A</v>
      </c>
      <c r="K499" s="18" t="e">
        <f>VLOOKUP(B499,Antigua!B:B,1,FALSE)</f>
        <v>#N/A</v>
      </c>
      <c r="L499" s="18" t="e">
        <f>VLOOKUP(B499,'Latin America'!B:B,1,FALSE)</f>
        <v>#N/A</v>
      </c>
    </row>
    <row r="500" spans="1:12" s="139" customFormat="1" x14ac:dyDescent="0.25">
      <c r="A500" s="156" t="s">
        <v>967</v>
      </c>
      <c r="B500" s="156">
        <v>81168</v>
      </c>
      <c r="C500" s="156" t="s">
        <v>968</v>
      </c>
      <c r="D500" s="157">
        <v>106.36</v>
      </c>
      <c r="E500" s="18" t="e">
        <f>VLOOKUP(B500,Jamaica!B:B,1,FALSE)</f>
        <v>#N/A</v>
      </c>
      <c r="F500" s="18" t="e">
        <f>VLOOKUP(B500,'St. Lucia'!B:B,1,FALSE)</f>
        <v>#N/A</v>
      </c>
      <c r="G500" s="18" t="e">
        <f>VLOOKUP(B500,Barbados!B:B,1,FALSE)</f>
        <v>#N/A</v>
      </c>
      <c r="H500" s="18">
        <f>VLOOKUP(B500,Grenada!B:B,1,FALSE)</f>
        <v>81168</v>
      </c>
      <c r="I500" s="18" t="e">
        <f>VLOOKUP(B500,Bahamas!B:B,1,FALSE)</f>
        <v>#N/A</v>
      </c>
      <c r="J500" s="18" t="e">
        <f>VLOOKUP(B500,Turks!B:B,1,FALSE)</f>
        <v>#N/A</v>
      </c>
      <c r="K500" s="18" t="e">
        <f>VLOOKUP(B500,Antigua!B:B,1,FALSE)</f>
        <v>#N/A</v>
      </c>
      <c r="L500" s="18" t="e">
        <f>VLOOKUP(B500,'Latin America'!B:B,1,FALSE)</f>
        <v>#N/A</v>
      </c>
    </row>
    <row r="501" spans="1:12" x14ac:dyDescent="0.25">
      <c r="A501" s="156" t="s">
        <v>587</v>
      </c>
      <c r="B501" s="156">
        <v>81178</v>
      </c>
      <c r="C501" s="156" t="s">
        <v>588</v>
      </c>
      <c r="D501" s="157">
        <v>127.27</v>
      </c>
      <c r="E501" s="18" t="e">
        <f>VLOOKUP(B501,Jamaica!B:B,1,FALSE)</f>
        <v>#N/A</v>
      </c>
      <c r="F501" s="18">
        <f>VLOOKUP(B501,'St. Lucia'!B:B,1,FALSE)</f>
        <v>81178</v>
      </c>
      <c r="G501" s="18" t="e">
        <f>VLOOKUP(B501,Barbados!B:B,1,FALSE)</f>
        <v>#N/A</v>
      </c>
      <c r="H501" s="18" t="e">
        <f>VLOOKUP(B501,Grenada!B:B,1,FALSE)</f>
        <v>#N/A</v>
      </c>
      <c r="I501" s="18" t="e">
        <f>VLOOKUP(B501,Bahamas!B:B,1,FALSE)</f>
        <v>#N/A</v>
      </c>
      <c r="J501" s="18" t="e">
        <f>VLOOKUP(B501,Turks!B:B,1,FALSE)</f>
        <v>#N/A</v>
      </c>
      <c r="K501" s="18" t="e">
        <f>VLOOKUP(B501,Antigua!B:B,1,FALSE)</f>
        <v>#N/A</v>
      </c>
      <c r="L501" s="18" t="e">
        <f>VLOOKUP(B501,'Latin America'!B:B,1,FALSE)</f>
        <v>#N/A</v>
      </c>
    </row>
    <row r="502" spans="1:12" x14ac:dyDescent="0.25">
      <c r="A502" s="156" t="s">
        <v>585</v>
      </c>
      <c r="B502" s="156">
        <v>81179</v>
      </c>
      <c r="C502" s="156" t="s">
        <v>586</v>
      </c>
      <c r="D502" s="157">
        <v>180.91</v>
      </c>
      <c r="E502" s="18" t="e">
        <f>VLOOKUP(B502,Jamaica!B:B,1,FALSE)</f>
        <v>#N/A</v>
      </c>
      <c r="F502" s="18">
        <f>VLOOKUP(B502,'St. Lucia'!B:B,1,FALSE)</f>
        <v>81179</v>
      </c>
      <c r="G502" s="18" t="e">
        <f>VLOOKUP(B502,Barbados!B:B,1,FALSE)</f>
        <v>#N/A</v>
      </c>
      <c r="H502" s="18" t="e">
        <f>VLOOKUP(B502,Grenada!B:B,1,FALSE)</f>
        <v>#N/A</v>
      </c>
      <c r="I502" s="18" t="e">
        <f>VLOOKUP(B502,Bahamas!B:B,1,FALSE)</f>
        <v>#N/A</v>
      </c>
      <c r="J502" s="18" t="e">
        <f>VLOOKUP(B502,Turks!B:B,1,FALSE)</f>
        <v>#N/A</v>
      </c>
      <c r="K502" s="18" t="e">
        <f>VLOOKUP(B502,Antigua!B:B,1,FALSE)</f>
        <v>#N/A</v>
      </c>
      <c r="L502" s="18" t="e">
        <f>VLOOKUP(B502,'Latin America'!B:B,1,FALSE)</f>
        <v>#N/A</v>
      </c>
    </row>
    <row r="503" spans="1:12" x14ac:dyDescent="0.25">
      <c r="A503" s="156" t="s">
        <v>646</v>
      </c>
      <c r="B503" s="156">
        <v>81191</v>
      </c>
      <c r="C503" s="156" t="s">
        <v>647</v>
      </c>
      <c r="D503" s="157">
        <v>59.09</v>
      </c>
      <c r="E503" s="18" t="e">
        <f>VLOOKUP(B503,Jamaica!B:B,1,FALSE)</f>
        <v>#N/A</v>
      </c>
      <c r="F503" s="18">
        <f>VLOOKUP(B503,'St. Lucia'!B:B,1,FALSE)</f>
        <v>81191</v>
      </c>
      <c r="G503" s="18" t="e">
        <f>VLOOKUP(B503,Barbados!B:B,1,FALSE)</f>
        <v>#N/A</v>
      </c>
      <c r="H503" s="18" t="e">
        <f>VLOOKUP(B503,Grenada!B:B,1,FALSE)</f>
        <v>#N/A</v>
      </c>
      <c r="I503" s="18" t="e">
        <f>VLOOKUP(B503,Bahamas!B:B,1,FALSE)</f>
        <v>#N/A</v>
      </c>
      <c r="J503" s="18" t="e">
        <f>VLOOKUP(B503,Turks!B:B,1,FALSE)</f>
        <v>#N/A</v>
      </c>
      <c r="K503" s="18" t="e">
        <f>VLOOKUP(B503,Antigua!B:B,1,FALSE)</f>
        <v>#N/A</v>
      </c>
      <c r="L503" s="18" t="e">
        <f>VLOOKUP(B503,'Latin America'!B:B,1,FALSE)</f>
        <v>#N/A</v>
      </c>
    </row>
    <row r="504" spans="1:12" x14ac:dyDescent="0.25">
      <c r="A504" s="156" t="s">
        <v>969</v>
      </c>
      <c r="B504" s="156">
        <v>81193</v>
      </c>
      <c r="C504" s="156" t="s">
        <v>970</v>
      </c>
      <c r="D504" s="157">
        <v>71.819999999999993</v>
      </c>
      <c r="E504" s="18" t="e">
        <f>VLOOKUP(B504,Jamaica!B:B,1,FALSE)</f>
        <v>#N/A</v>
      </c>
      <c r="F504" s="18" t="e">
        <f>VLOOKUP(B504,'St. Lucia'!B:B,1,FALSE)</f>
        <v>#N/A</v>
      </c>
      <c r="G504" s="18" t="e">
        <f>VLOOKUP(B504,Barbados!B:B,1,FALSE)</f>
        <v>#N/A</v>
      </c>
      <c r="H504" s="18">
        <f>VLOOKUP(B504,Grenada!B:B,1,FALSE)</f>
        <v>81193</v>
      </c>
      <c r="I504" s="18" t="e">
        <f>VLOOKUP(B504,Bahamas!B:B,1,FALSE)</f>
        <v>#N/A</v>
      </c>
      <c r="J504" s="18" t="e">
        <f>VLOOKUP(B504,Turks!B:B,1,FALSE)</f>
        <v>#N/A</v>
      </c>
      <c r="K504" s="18" t="e">
        <f>VLOOKUP(B504,Antigua!B:B,1,FALSE)</f>
        <v>#N/A</v>
      </c>
      <c r="L504" s="18" t="e">
        <f>VLOOKUP(B504,'Latin America'!B:B,1,FALSE)</f>
        <v>#N/A</v>
      </c>
    </row>
    <row r="505" spans="1:12" x14ac:dyDescent="0.25">
      <c r="A505" s="156" t="s">
        <v>975</v>
      </c>
      <c r="B505" s="156">
        <v>81199</v>
      </c>
      <c r="C505" s="156" t="s">
        <v>976</v>
      </c>
      <c r="D505" s="157">
        <v>168.18</v>
      </c>
      <c r="E505" s="18" t="e">
        <f>VLOOKUP(B505,Jamaica!B:B,1,FALSE)</f>
        <v>#N/A</v>
      </c>
      <c r="F505" s="18" t="e">
        <f>VLOOKUP(B505,'St. Lucia'!B:B,1,FALSE)</f>
        <v>#N/A</v>
      </c>
      <c r="G505" s="18" t="e">
        <f>VLOOKUP(B505,Barbados!B:B,1,FALSE)</f>
        <v>#N/A</v>
      </c>
      <c r="H505" s="18">
        <f>VLOOKUP(B505,Grenada!B:B,1,FALSE)</f>
        <v>81199</v>
      </c>
      <c r="I505" s="18" t="e">
        <f>VLOOKUP(B505,Bahamas!B:B,1,FALSE)</f>
        <v>#N/A</v>
      </c>
      <c r="J505" s="18" t="e">
        <f>VLOOKUP(B505,Turks!B:B,1,FALSE)</f>
        <v>#N/A</v>
      </c>
      <c r="K505" s="18" t="e">
        <f>VLOOKUP(B505,Antigua!B:B,1,FALSE)</f>
        <v>#N/A</v>
      </c>
      <c r="L505" s="18" t="e">
        <f>VLOOKUP(B505,'Latin America'!B:B,1,FALSE)</f>
        <v>#N/A</v>
      </c>
    </row>
    <row r="506" spans="1:12" x14ac:dyDescent="0.25">
      <c r="A506" s="156" t="s">
        <v>977</v>
      </c>
      <c r="B506" s="156">
        <v>81201</v>
      </c>
      <c r="C506" s="156" t="s">
        <v>978</v>
      </c>
      <c r="D506" s="157">
        <v>131.82</v>
      </c>
      <c r="E506" s="18" t="e">
        <f>VLOOKUP(B506,Jamaica!B:B,1,FALSE)</f>
        <v>#N/A</v>
      </c>
      <c r="F506" s="18" t="e">
        <f>VLOOKUP(B506,'St. Lucia'!B:B,1,FALSE)</f>
        <v>#N/A</v>
      </c>
      <c r="G506" s="18" t="e">
        <f>VLOOKUP(B506,Barbados!B:B,1,FALSE)</f>
        <v>#N/A</v>
      </c>
      <c r="H506" s="18">
        <f>VLOOKUP(B506,Grenada!B:B,1,FALSE)</f>
        <v>81201</v>
      </c>
      <c r="I506" s="18" t="e">
        <f>VLOOKUP(B506,Bahamas!B:B,1,FALSE)</f>
        <v>#N/A</v>
      </c>
      <c r="J506" s="18" t="e">
        <f>VLOOKUP(B506,Turks!B:B,1,FALSE)</f>
        <v>#N/A</v>
      </c>
      <c r="K506" s="18" t="e">
        <f>VLOOKUP(B506,Antigua!B:B,1,FALSE)</f>
        <v>#N/A</v>
      </c>
      <c r="L506" s="18" t="e">
        <f>VLOOKUP(B506,'Latin America'!B:B,1,FALSE)</f>
        <v>#N/A</v>
      </c>
    </row>
    <row r="507" spans="1:12" x14ac:dyDescent="0.25">
      <c r="A507" s="156" t="s">
        <v>979</v>
      </c>
      <c r="B507" s="156">
        <v>81203</v>
      </c>
      <c r="C507" s="156" t="s">
        <v>980</v>
      </c>
      <c r="D507" s="157">
        <v>250</v>
      </c>
      <c r="E507" s="18" t="e">
        <f>VLOOKUP(B507,Jamaica!B:B,1,FALSE)</f>
        <v>#N/A</v>
      </c>
      <c r="F507" s="18" t="e">
        <f>VLOOKUP(B507,'St. Lucia'!B:B,1,FALSE)</f>
        <v>#N/A</v>
      </c>
      <c r="G507" s="18" t="e">
        <f>VLOOKUP(B507,Barbados!B:B,1,FALSE)</f>
        <v>#N/A</v>
      </c>
      <c r="H507" s="18">
        <f>VLOOKUP(B507,Grenada!B:B,1,FALSE)</f>
        <v>81203</v>
      </c>
      <c r="I507" s="18" t="e">
        <f>VLOOKUP(B507,Bahamas!B:B,1,FALSE)</f>
        <v>#N/A</v>
      </c>
      <c r="J507" s="18" t="e">
        <f>VLOOKUP(B507,Turks!B:B,1,FALSE)</f>
        <v>#N/A</v>
      </c>
      <c r="K507" s="18" t="e">
        <f>VLOOKUP(B507,Antigua!B:B,1,FALSE)</f>
        <v>#N/A</v>
      </c>
      <c r="L507" s="18" t="e">
        <f>VLOOKUP(B507,'Latin America'!B:B,1,FALSE)</f>
        <v>#N/A</v>
      </c>
    </row>
    <row r="508" spans="1:12" x14ac:dyDescent="0.25">
      <c r="A508" s="156" t="s">
        <v>983</v>
      </c>
      <c r="B508" s="156">
        <v>81215</v>
      </c>
      <c r="C508" s="156" t="s">
        <v>984</v>
      </c>
      <c r="D508" s="157">
        <v>209.09</v>
      </c>
      <c r="E508" s="18" t="e">
        <f>VLOOKUP(B508,Jamaica!B:B,1,FALSE)</f>
        <v>#N/A</v>
      </c>
      <c r="F508" s="18" t="e">
        <f>VLOOKUP(B508,'St. Lucia'!B:B,1,FALSE)</f>
        <v>#N/A</v>
      </c>
      <c r="G508" s="18" t="e">
        <f>VLOOKUP(B508,Barbados!B:B,1,FALSE)</f>
        <v>#N/A</v>
      </c>
      <c r="H508" s="18">
        <f>VLOOKUP(B508,Grenada!B:B,1,FALSE)</f>
        <v>81215</v>
      </c>
      <c r="I508" s="18" t="e">
        <f>VLOOKUP(B508,Bahamas!B:B,1,FALSE)</f>
        <v>#N/A</v>
      </c>
      <c r="J508" s="18" t="e">
        <f>VLOOKUP(B508,Turks!B:B,1,FALSE)</f>
        <v>#N/A</v>
      </c>
      <c r="K508" s="18" t="e">
        <f>VLOOKUP(B508,Antigua!B:B,1,FALSE)</f>
        <v>#N/A</v>
      </c>
      <c r="L508" s="18" t="e">
        <f>VLOOKUP(B508,'Latin America'!B:B,1,FALSE)</f>
        <v>#N/A</v>
      </c>
    </row>
    <row r="509" spans="1:12" x14ac:dyDescent="0.25">
      <c r="A509" s="156" t="s">
        <v>1159</v>
      </c>
      <c r="B509" s="156">
        <v>81749</v>
      </c>
      <c r="C509" s="156" t="s">
        <v>1160</v>
      </c>
      <c r="D509" s="157">
        <v>557.14</v>
      </c>
      <c r="E509" s="18" t="e">
        <f>VLOOKUP(B509,Jamaica!B:B,1,FALSE)</f>
        <v>#N/A</v>
      </c>
      <c r="F509" s="18" t="e">
        <f>VLOOKUP(B509,'St. Lucia'!B:B,1,FALSE)</f>
        <v>#N/A</v>
      </c>
      <c r="G509" s="18" t="e">
        <f>VLOOKUP(B509,Barbados!B:B,1,FALSE)</f>
        <v>#N/A</v>
      </c>
      <c r="H509" s="18" t="e">
        <f>VLOOKUP(B509,Grenada!B:B,1,FALSE)</f>
        <v>#N/A</v>
      </c>
      <c r="I509" s="18">
        <f>VLOOKUP(B509,Bahamas!B:B,1,FALSE)</f>
        <v>81749</v>
      </c>
      <c r="J509" s="18" t="e">
        <f>VLOOKUP(B509,Turks!B:B,1,FALSE)</f>
        <v>#N/A</v>
      </c>
      <c r="K509" s="18" t="e">
        <f>VLOOKUP(B509,Antigua!B:B,1,FALSE)</f>
        <v>#N/A</v>
      </c>
      <c r="L509" s="18" t="e">
        <f>VLOOKUP(B509,'Latin America'!B:B,1,FALSE)</f>
        <v>#N/A</v>
      </c>
    </row>
    <row r="510" spans="1:12" x14ac:dyDescent="0.25">
      <c r="A510" s="156" t="s">
        <v>1161</v>
      </c>
      <c r="B510" s="156">
        <v>81751</v>
      </c>
      <c r="C510" s="156" t="s">
        <v>1162</v>
      </c>
      <c r="D510" s="157">
        <v>479.46</v>
      </c>
      <c r="E510" s="18" t="e">
        <f>VLOOKUP(B510,Jamaica!B:B,1,FALSE)</f>
        <v>#N/A</v>
      </c>
      <c r="F510" s="18" t="e">
        <f>VLOOKUP(B510,'St. Lucia'!B:B,1,FALSE)</f>
        <v>#N/A</v>
      </c>
      <c r="G510" s="18" t="e">
        <f>VLOOKUP(B510,Barbados!B:B,1,FALSE)</f>
        <v>#N/A</v>
      </c>
      <c r="H510" s="18" t="e">
        <f>VLOOKUP(B510,Grenada!B:B,1,FALSE)</f>
        <v>#N/A</v>
      </c>
      <c r="I510" s="18">
        <f>VLOOKUP(B510,Bahamas!B:B,1,FALSE)</f>
        <v>81751</v>
      </c>
      <c r="J510" s="18" t="e">
        <f>VLOOKUP(B510,Turks!B:B,1,FALSE)</f>
        <v>#N/A</v>
      </c>
      <c r="K510" s="18" t="e">
        <f>VLOOKUP(B510,Antigua!B:B,1,FALSE)</f>
        <v>#N/A</v>
      </c>
      <c r="L510" s="18" t="e">
        <f>VLOOKUP(B510,'Latin America'!B:B,1,FALSE)</f>
        <v>#N/A</v>
      </c>
    </row>
    <row r="511" spans="1:12" x14ac:dyDescent="0.25">
      <c r="A511" s="156" t="s">
        <v>1163</v>
      </c>
      <c r="B511" s="156">
        <v>82474</v>
      </c>
      <c r="C511" s="156" t="s">
        <v>1164</v>
      </c>
      <c r="D511" s="157">
        <v>2325.58</v>
      </c>
      <c r="E511" s="18" t="e">
        <f>VLOOKUP(B511,Jamaica!B:B,1,FALSE)</f>
        <v>#N/A</v>
      </c>
      <c r="F511" s="18" t="e">
        <f>VLOOKUP(B511,'St. Lucia'!B:B,1,FALSE)</f>
        <v>#N/A</v>
      </c>
      <c r="G511" s="18" t="e">
        <f>VLOOKUP(B511,Barbados!B:B,1,FALSE)</f>
        <v>#N/A</v>
      </c>
      <c r="H511" s="18" t="e">
        <f>VLOOKUP(B511,Grenada!B:B,1,FALSE)</f>
        <v>#N/A</v>
      </c>
      <c r="I511" s="18">
        <f>VLOOKUP(B511,Bahamas!B:B,1,FALSE)</f>
        <v>82474</v>
      </c>
      <c r="J511" s="18" t="e">
        <f>VLOOKUP(B511,Turks!B:B,1,FALSE)</f>
        <v>#N/A</v>
      </c>
      <c r="K511" s="18" t="e">
        <f>VLOOKUP(B511,Antigua!B:B,1,FALSE)</f>
        <v>#N/A</v>
      </c>
      <c r="L511" s="18" t="e">
        <f>VLOOKUP(B511,'Latin America'!B:B,1,FALSE)</f>
        <v>#N/A</v>
      </c>
    </row>
    <row r="512" spans="1:12" x14ac:dyDescent="0.25">
      <c r="A512" s="156" t="s">
        <v>1165</v>
      </c>
      <c r="B512" s="156">
        <v>82476</v>
      </c>
      <c r="C512" s="156" t="s">
        <v>1629</v>
      </c>
      <c r="D512" s="157">
        <v>140</v>
      </c>
      <c r="E512" s="18" t="e">
        <f>VLOOKUP(B512,Jamaica!B:B,1,FALSE)</f>
        <v>#N/A</v>
      </c>
      <c r="F512" s="18" t="e">
        <f>VLOOKUP(B512,'St. Lucia'!B:B,1,FALSE)</f>
        <v>#N/A</v>
      </c>
      <c r="G512" s="18" t="e">
        <f>VLOOKUP(B512,Barbados!B:B,1,FALSE)</f>
        <v>#N/A</v>
      </c>
      <c r="H512" s="18" t="e">
        <f>VLOOKUP(B512,Grenada!B:B,1,FALSE)</f>
        <v>#N/A</v>
      </c>
      <c r="I512" s="18">
        <f>VLOOKUP(B512,Bahamas!B:B,1,FALSE)</f>
        <v>82476</v>
      </c>
      <c r="J512" s="18" t="e">
        <f>VLOOKUP(B512,Turks!B:B,1,FALSE)</f>
        <v>#N/A</v>
      </c>
      <c r="K512" s="18" t="e">
        <f>VLOOKUP(B512,Antigua!B:B,1,FALSE)</f>
        <v>#N/A</v>
      </c>
      <c r="L512" s="18" t="e">
        <f>VLOOKUP(B512,'Latin America'!B:B,1,FALSE)</f>
        <v>#N/A</v>
      </c>
    </row>
    <row r="513" spans="1:12" x14ac:dyDescent="0.25">
      <c r="A513" s="156" t="s">
        <v>1166</v>
      </c>
      <c r="B513" s="156">
        <v>82661</v>
      </c>
      <c r="C513" s="156" t="s">
        <v>1167</v>
      </c>
      <c r="D513" s="157">
        <v>4569.0200000000004</v>
      </c>
      <c r="E513" s="18" t="e">
        <f>VLOOKUP(B513,Jamaica!B:B,1,FALSE)</f>
        <v>#N/A</v>
      </c>
      <c r="F513" s="18" t="e">
        <f>VLOOKUP(B513,'St. Lucia'!B:B,1,FALSE)</f>
        <v>#N/A</v>
      </c>
      <c r="G513" s="18" t="e">
        <f>VLOOKUP(B513,Barbados!B:B,1,FALSE)</f>
        <v>#N/A</v>
      </c>
      <c r="H513" s="18" t="e">
        <f>VLOOKUP(B513,Grenada!B:B,1,FALSE)</f>
        <v>#N/A</v>
      </c>
      <c r="I513" s="18">
        <f>VLOOKUP(B513,Bahamas!B:B,1,FALSE)</f>
        <v>82661</v>
      </c>
      <c r="J513" s="18" t="e">
        <f>VLOOKUP(B513,Turks!B:B,1,FALSE)</f>
        <v>#N/A</v>
      </c>
      <c r="K513" s="18" t="e">
        <f>VLOOKUP(B513,Antigua!B:B,1,FALSE)</f>
        <v>#N/A</v>
      </c>
      <c r="L513" s="18" t="e">
        <f>VLOOKUP(B513,'Latin America'!B:B,1,FALSE)</f>
        <v>#N/A</v>
      </c>
    </row>
    <row r="514" spans="1:12" x14ac:dyDescent="0.25">
      <c r="A514" s="156" t="s">
        <v>1267</v>
      </c>
      <c r="B514" s="156">
        <v>82675</v>
      </c>
      <c r="C514" s="156" t="s">
        <v>1268</v>
      </c>
      <c r="D514" s="157">
        <v>250</v>
      </c>
      <c r="E514" s="18" t="e">
        <f>VLOOKUP(B514,Jamaica!B:B,1,FALSE)</f>
        <v>#N/A</v>
      </c>
      <c r="F514" s="18" t="e">
        <f>VLOOKUP(B514,'St. Lucia'!B:B,1,FALSE)</f>
        <v>#N/A</v>
      </c>
      <c r="G514" s="18" t="e">
        <f>VLOOKUP(B514,Barbados!B:B,1,FALSE)</f>
        <v>#N/A</v>
      </c>
      <c r="H514" s="18" t="e">
        <f>VLOOKUP(B514,Grenada!B:B,1,FALSE)</f>
        <v>#N/A</v>
      </c>
      <c r="I514" s="18" t="e">
        <f>VLOOKUP(B514,Bahamas!B:B,1,FALSE)</f>
        <v>#N/A</v>
      </c>
      <c r="J514" s="18">
        <f>VLOOKUP(B514,Turks!B:B,1,FALSE)</f>
        <v>82675</v>
      </c>
      <c r="K514" s="18" t="e">
        <f>VLOOKUP(B514,Antigua!B:B,1,FALSE)</f>
        <v>#N/A</v>
      </c>
      <c r="L514" s="18" t="e">
        <f>VLOOKUP(B514,'Latin America'!B:B,1,FALSE)</f>
        <v>#N/A</v>
      </c>
    </row>
    <row r="515" spans="1:12" x14ac:dyDescent="0.25">
      <c r="A515" s="156" t="s">
        <v>1269</v>
      </c>
      <c r="B515" s="156">
        <v>82676</v>
      </c>
      <c r="C515" s="156" t="s">
        <v>1270</v>
      </c>
      <c r="D515" s="157">
        <v>175</v>
      </c>
      <c r="E515" s="18" t="e">
        <f>VLOOKUP(B515,Jamaica!B:B,1,FALSE)</f>
        <v>#N/A</v>
      </c>
      <c r="F515" s="18" t="e">
        <f>VLOOKUP(B515,'St. Lucia'!B:B,1,FALSE)</f>
        <v>#N/A</v>
      </c>
      <c r="G515" s="18" t="e">
        <f>VLOOKUP(B515,Barbados!B:B,1,FALSE)</f>
        <v>#N/A</v>
      </c>
      <c r="H515" s="18" t="e">
        <f>VLOOKUP(B515,Grenada!B:B,1,FALSE)</f>
        <v>#N/A</v>
      </c>
      <c r="I515" s="18" t="e">
        <f>VLOOKUP(B515,Bahamas!B:B,1,FALSE)</f>
        <v>#N/A</v>
      </c>
      <c r="J515" s="18">
        <f>VLOOKUP(B515,Turks!B:B,1,FALSE)</f>
        <v>82676</v>
      </c>
      <c r="K515" s="18" t="e">
        <f>VLOOKUP(B515,Antigua!B:B,1,FALSE)</f>
        <v>#N/A</v>
      </c>
      <c r="L515" s="18" t="e">
        <f>VLOOKUP(B515,'Latin America'!B:B,1,FALSE)</f>
        <v>#N/A</v>
      </c>
    </row>
    <row r="516" spans="1:12" x14ac:dyDescent="0.25">
      <c r="A516" s="156" t="s">
        <v>1271</v>
      </c>
      <c r="B516" s="156">
        <v>82677</v>
      </c>
      <c r="C516" s="156" t="s">
        <v>1272</v>
      </c>
      <c r="D516" s="157">
        <v>350</v>
      </c>
      <c r="E516" s="18" t="e">
        <f>VLOOKUP(B516,Jamaica!B:B,1,FALSE)</f>
        <v>#N/A</v>
      </c>
      <c r="F516" s="18" t="e">
        <f>VLOOKUP(B516,'St. Lucia'!B:B,1,FALSE)</f>
        <v>#N/A</v>
      </c>
      <c r="G516" s="18" t="e">
        <f>VLOOKUP(B516,Barbados!B:B,1,FALSE)</f>
        <v>#N/A</v>
      </c>
      <c r="H516" s="18" t="e">
        <f>VLOOKUP(B516,Grenada!B:B,1,FALSE)</f>
        <v>#N/A</v>
      </c>
      <c r="I516" s="18" t="e">
        <f>VLOOKUP(B516,Bahamas!B:B,1,FALSE)</f>
        <v>#N/A</v>
      </c>
      <c r="J516" s="18">
        <f>VLOOKUP(B516,Turks!B:B,1,FALSE)</f>
        <v>82677</v>
      </c>
      <c r="K516" s="18" t="e">
        <f>VLOOKUP(B516,Antigua!B:B,1,FALSE)</f>
        <v>#N/A</v>
      </c>
      <c r="L516" s="18" t="e">
        <f>VLOOKUP(B516,'Latin America'!B:B,1,FALSE)</f>
        <v>#N/A</v>
      </c>
    </row>
    <row r="517" spans="1:12" x14ac:dyDescent="0.25">
      <c r="A517" s="156" t="s">
        <v>1448</v>
      </c>
      <c r="B517" s="156">
        <v>82721</v>
      </c>
      <c r="C517" s="156" t="s">
        <v>1449</v>
      </c>
      <c r="D517" s="157">
        <v>115</v>
      </c>
      <c r="E517" s="18" t="e">
        <f>VLOOKUP(B517,Jamaica!B:B,1,FALSE)</f>
        <v>#N/A</v>
      </c>
      <c r="F517" s="18" t="e">
        <f>VLOOKUP(B517,'St. Lucia'!B:B,1,FALSE)</f>
        <v>#N/A</v>
      </c>
      <c r="G517" s="18" t="e">
        <f>VLOOKUP(B517,Barbados!B:B,1,FALSE)</f>
        <v>#N/A</v>
      </c>
      <c r="H517" s="18" t="e">
        <f>VLOOKUP(B517,Grenada!B:B,1,FALSE)</f>
        <v>#N/A</v>
      </c>
      <c r="I517" s="18" t="e">
        <f>VLOOKUP(B517,Bahamas!B:B,1,FALSE)</f>
        <v>#N/A</v>
      </c>
      <c r="J517" s="18" t="e">
        <f>VLOOKUP(B517,Turks!B:B,1,FALSE)</f>
        <v>#N/A</v>
      </c>
      <c r="K517" s="18" t="e">
        <f>VLOOKUP(B517,Antigua!B:B,1,FALSE)</f>
        <v>#N/A</v>
      </c>
      <c r="L517" s="18">
        <f>VLOOKUP(B517,'Latin America'!B:B,1,FALSE)</f>
        <v>82721</v>
      </c>
    </row>
    <row r="518" spans="1:12" x14ac:dyDescent="0.25">
      <c r="A518" s="156" t="s">
        <v>1446</v>
      </c>
      <c r="B518" s="156">
        <v>82728</v>
      </c>
      <c r="C518" s="156" t="s">
        <v>1447</v>
      </c>
      <c r="D518" s="157">
        <v>120</v>
      </c>
      <c r="E518" s="18" t="e">
        <f>VLOOKUP(B518,Jamaica!B:B,1,FALSE)</f>
        <v>#N/A</v>
      </c>
      <c r="F518" s="18" t="e">
        <f>VLOOKUP(B518,'St. Lucia'!B:B,1,FALSE)</f>
        <v>#N/A</v>
      </c>
      <c r="G518" s="18" t="e">
        <f>VLOOKUP(B518,Barbados!B:B,1,FALSE)</f>
        <v>#N/A</v>
      </c>
      <c r="H518" s="18" t="e">
        <f>VLOOKUP(B518,Grenada!B:B,1,FALSE)</f>
        <v>#N/A</v>
      </c>
      <c r="I518" s="18" t="e">
        <f>VLOOKUP(B518,Bahamas!B:B,1,FALSE)</f>
        <v>#N/A</v>
      </c>
      <c r="J518" s="18" t="e">
        <f>VLOOKUP(B518,Turks!B:B,1,FALSE)</f>
        <v>#N/A</v>
      </c>
      <c r="K518" s="18" t="e">
        <f>VLOOKUP(B518,Antigua!B:B,1,FALSE)</f>
        <v>#N/A</v>
      </c>
      <c r="L518" s="18">
        <f>VLOOKUP(B518,'Latin America'!B:B,1,FALSE)</f>
        <v>82728</v>
      </c>
    </row>
    <row r="519" spans="1:12" x14ac:dyDescent="0.25">
      <c r="A519" s="156" t="s">
        <v>1444</v>
      </c>
      <c r="B519" s="156">
        <v>82723</v>
      </c>
      <c r="C519" s="156" t="s">
        <v>1445</v>
      </c>
      <c r="D519" s="157">
        <v>120</v>
      </c>
      <c r="E519" s="18" t="e">
        <f>VLOOKUP(B519,Jamaica!B:B,1,FALSE)</f>
        <v>#N/A</v>
      </c>
      <c r="F519" s="18" t="e">
        <f>VLOOKUP(B519,'St. Lucia'!B:B,1,FALSE)</f>
        <v>#N/A</v>
      </c>
      <c r="G519" s="18" t="e">
        <f>VLOOKUP(B519,Barbados!B:B,1,FALSE)</f>
        <v>#N/A</v>
      </c>
      <c r="H519" s="18" t="e">
        <f>VLOOKUP(B519,Grenada!B:B,1,FALSE)</f>
        <v>#N/A</v>
      </c>
      <c r="I519" s="18" t="e">
        <f>VLOOKUP(B519,Bahamas!B:B,1,FALSE)</f>
        <v>#N/A</v>
      </c>
      <c r="J519" s="18" t="e">
        <f>VLOOKUP(B519,Turks!B:B,1,FALSE)</f>
        <v>#N/A</v>
      </c>
      <c r="K519" s="18" t="e">
        <f>VLOOKUP(B519,Antigua!B:B,1,FALSE)</f>
        <v>#N/A</v>
      </c>
      <c r="L519" s="18">
        <f>VLOOKUP(B519,'Latin America'!B:B,1,FALSE)</f>
        <v>82723</v>
      </c>
    </row>
    <row r="520" spans="1:12" x14ac:dyDescent="0.25">
      <c r="A520" s="156" t="s">
        <v>1442</v>
      </c>
      <c r="B520" s="156">
        <v>82726</v>
      </c>
      <c r="C520" s="156" t="s">
        <v>1443</v>
      </c>
      <c r="D520" s="157">
        <v>120</v>
      </c>
      <c r="E520" s="18" t="e">
        <f>VLOOKUP(B520,Jamaica!B:B,1,FALSE)</f>
        <v>#N/A</v>
      </c>
      <c r="F520" s="18" t="e">
        <f>VLOOKUP(B520,'St. Lucia'!B:B,1,FALSE)</f>
        <v>#N/A</v>
      </c>
      <c r="G520" s="18" t="e">
        <f>VLOOKUP(B520,Barbados!B:B,1,FALSE)</f>
        <v>#N/A</v>
      </c>
      <c r="H520" s="18" t="e">
        <f>VLOOKUP(B520,Grenada!B:B,1,FALSE)</f>
        <v>#N/A</v>
      </c>
      <c r="I520" s="18" t="e">
        <f>VLOOKUP(B520,Bahamas!B:B,1,FALSE)</f>
        <v>#N/A</v>
      </c>
      <c r="J520" s="18" t="e">
        <f>VLOOKUP(B520,Turks!B:B,1,FALSE)</f>
        <v>#N/A</v>
      </c>
      <c r="K520" s="18" t="e">
        <f>VLOOKUP(B520,Antigua!B:B,1,FALSE)</f>
        <v>#N/A</v>
      </c>
      <c r="L520" s="18">
        <f>VLOOKUP(B520,'Latin America'!B:B,1,FALSE)</f>
        <v>82726</v>
      </c>
    </row>
    <row r="521" spans="1:12" x14ac:dyDescent="0.25">
      <c r="A521" s="156" t="s">
        <v>1440</v>
      </c>
      <c r="B521" s="156">
        <v>82722</v>
      </c>
      <c r="C521" s="156" t="s">
        <v>1441</v>
      </c>
      <c r="D521" s="157">
        <v>160</v>
      </c>
      <c r="E521" s="18" t="e">
        <f>VLOOKUP(B521,Jamaica!B:B,1,FALSE)</f>
        <v>#N/A</v>
      </c>
      <c r="F521" s="18" t="e">
        <f>VLOOKUP(B521,'St. Lucia'!B:B,1,FALSE)</f>
        <v>#N/A</v>
      </c>
      <c r="G521" s="18" t="e">
        <f>VLOOKUP(B521,Barbados!B:B,1,FALSE)</f>
        <v>#N/A</v>
      </c>
      <c r="H521" s="18" t="e">
        <f>VLOOKUP(B521,Grenada!B:B,1,FALSE)</f>
        <v>#N/A</v>
      </c>
      <c r="I521" s="18" t="e">
        <f>VLOOKUP(B521,Bahamas!B:B,1,FALSE)</f>
        <v>#N/A</v>
      </c>
      <c r="J521" s="18" t="e">
        <f>VLOOKUP(B521,Turks!B:B,1,FALSE)</f>
        <v>#N/A</v>
      </c>
      <c r="K521" s="18" t="e">
        <f>VLOOKUP(B521,Antigua!B:B,1,FALSE)</f>
        <v>#N/A</v>
      </c>
      <c r="L521" s="18">
        <f>VLOOKUP(B521,'Latin America'!B:B,1,FALSE)</f>
        <v>82722</v>
      </c>
    </row>
    <row r="522" spans="1:12" x14ac:dyDescent="0.25">
      <c r="A522" s="156" t="s">
        <v>1438</v>
      </c>
      <c r="B522" s="156">
        <v>82724</v>
      </c>
      <c r="C522" s="156" t="s">
        <v>1439</v>
      </c>
      <c r="D522" s="157">
        <v>115</v>
      </c>
      <c r="E522" s="18" t="e">
        <f>VLOOKUP(B522,Jamaica!B:B,1,FALSE)</f>
        <v>#N/A</v>
      </c>
      <c r="F522" s="18" t="e">
        <f>VLOOKUP(B522,'St. Lucia'!B:B,1,FALSE)</f>
        <v>#N/A</v>
      </c>
      <c r="G522" s="18" t="e">
        <f>VLOOKUP(B522,Barbados!B:B,1,FALSE)</f>
        <v>#N/A</v>
      </c>
      <c r="H522" s="18" t="e">
        <f>VLOOKUP(B522,Grenada!B:B,1,FALSE)</f>
        <v>#N/A</v>
      </c>
      <c r="I522" s="18" t="e">
        <f>VLOOKUP(B522,Bahamas!B:B,1,FALSE)</f>
        <v>#N/A</v>
      </c>
      <c r="J522" s="18" t="e">
        <f>VLOOKUP(B522,Turks!B:B,1,FALSE)</f>
        <v>#N/A</v>
      </c>
      <c r="K522" s="18" t="e">
        <f>VLOOKUP(B522,Antigua!B:B,1,FALSE)</f>
        <v>#N/A</v>
      </c>
      <c r="L522" s="18">
        <f>VLOOKUP(B522,'Latin America'!B:B,1,FALSE)</f>
        <v>82724</v>
      </c>
    </row>
    <row r="523" spans="1:12" x14ac:dyDescent="0.25">
      <c r="A523" s="156" t="s">
        <v>1436</v>
      </c>
      <c r="B523" s="156">
        <v>82725</v>
      </c>
      <c r="C523" s="156" t="s">
        <v>1437</v>
      </c>
      <c r="D523" s="157">
        <v>79</v>
      </c>
      <c r="E523" s="18" t="e">
        <f>VLOOKUP(B523,Jamaica!B:B,1,FALSE)</f>
        <v>#N/A</v>
      </c>
      <c r="F523" s="18" t="e">
        <f>VLOOKUP(B523,'St. Lucia'!B:B,1,FALSE)</f>
        <v>#N/A</v>
      </c>
      <c r="G523" s="18" t="e">
        <f>VLOOKUP(B523,Barbados!B:B,1,FALSE)</f>
        <v>#N/A</v>
      </c>
      <c r="H523" s="18" t="e">
        <f>VLOOKUP(B523,Grenada!B:B,1,FALSE)</f>
        <v>#N/A</v>
      </c>
      <c r="I523" s="18" t="e">
        <f>VLOOKUP(B523,Bahamas!B:B,1,FALSE)</f>
        <v>#N/A</v>
      </c>
      <c r="J523" s="18" t="e">
        <f>VLOOKUP(B523,Turks!B:B,1,FALSE)</f>
        <v>#N/A</v>
      </c>
      <c r="K523" s="18" t="e">
        <f>VLOOKUP(B523,Antigua!B:B,1,FALSE)</f>
        <v>#N/A</v>
      </c>
      <c r="L523" s="18">
        <f>VLOOKUP(B523,'Latin America'!B:B,1,FALSE)</f>
        <v>82725</v>
      </c>
    </row>
    <row r="524" spans="1:12" x14ac:dyDescent="0.25">
      <c r="A524" s="156" t="s">
        <v>1434</v>
      </c>
      <c r="B524" s="156">
        <v>82727</v>
      </c>
      <c r="C524" s="156" t="s">
        <v>1435</v>
      </c>
      <c r="D524" s="157">
        <v>155</v>
      </c>
      <c r="E524" s="18" t="e">
        <f>VLOOKUP(B524,Jamaica!B:B,1,FALSE)</f>
        <v>#N/A</v>
      </c>
      <c r="F524" s="18" t="e">
        <f>VLOOKUP(B524,'St. Lucia'!B:B,1,FALSE)</f>
        <v>#N/A</v>
      </c>
      <c r="G524" s="18" t="e">
        <f>VLOOKUP(B524,Barbados!B:B,1,FALSE)</f>
        <v>#N/A</v>
      </c>
      <c r="H524" s="18" t="e">
        <f>VLOOKUP(B524,Grenada!B:B,1,FALSE)</f>
        <v>#N/A</v>
      </c>
      <c r="I524" s="18" t="e">
        <f>VLOOKUP(B524,Bahamas!B:B,1,FALSE)</f>
        <v>#N/A</v>
      </c>
      <c r="J524" s="18" t="e">
        <f>VLOOKUP(B524,Turks!B:B,1,FALSE)</f>
        <v>#N/A</v>
      </c>
      <c r="K524" s="18" t="e">
        <f>VLOOKUP(B524,Antigua!B:B,1,FALSE)</f>
        <v>#N/A</v>
      </c>
      <c r="L524" s="18">
        <f>VLOOKUP(B524,'Latin America'!B:B,1,FALSE)</f>
        <v>82727</v>
      </c>
    </row>
    <row r="525" spans="1:12" x14ac:dyDescent="0.25">
      <c r="A525" s="156" t="s">
        <v>1432</v>
      </c>
      <c r="B525" s="156">
        <v>82730</v>
      </c>
      <c r="C525" s="156" t="s">
        <v>1433</v>
      </c>
      <c r="D525" s="157">
        <v>160</v>
      </c>
      <c r="E525" s="18" t="e">
        <f>VLOOKUP(B525,Jamaica!B:B,1,FALSE)</f>
        <v>#N/A</v>
      </c>
      <c r="F525" s="18" t="e">
        <f>VLOOKUP(B525,'St. Lucia'!B:B,1,FALSE)</f>
        <v>#N/A</v>
      </c>
      <c r="G525" s="18" t="e">
        <f>VLOOKUP(B525,Barbados!B:B,1,FALSE)</f>
        <v>#N/A</v>
      </c>
      <c r="H525" s="18" t="e">
        <f>VLOOKUP(B525,Grenada!B:B,1,FALSE)</f>
        <v>#N/A</v>
      </c>
      <c r="I525" s="18" t="e">
        <f>VLOOKUP(B525,Bahamas!B:B,1,FALSE)</f>
        <v>#N/A</v>
      </c>
      <c r="J525" s="18" t="e">
        <f>VLOOKUP(B525,Turks!B:B,1,FALSE)</f>
        <v>#N/A</v>
      </c>
      <c r="K525" s="18" t="e">
        <f>VLOOKUP(B525,Antigua!B:B,1,FALSE)</f>
        <v>#N/A</v>
      </c>
      <c r="L525" s="18">
        <f>VLOOKUP(B525,'Latin America'!B:B,1,FALSE)</f>
        <v>82730</v>
      </c>
    </row>
    <row r="526" spans="1:12" x14ac:dyDescent="0.25">
      <c r="A526" s="156" t="s">
        <v>1430</v>
      </c>
      <c r="B526" s="156">
        <v>82729</v>
      </c>
      <c r="C526" s="156" t="s">
        <v>1431</v>
      </c>
      <c r="D526" s="157">
        <v>115</v>
      </c>
      <c r="E526" s="18" t="e">
        <f>VLOOKUP(B526,Jamaica!B:B,1,FALSE)</f>
        <v>#N/A</v>
      </c>
      <c r="F526" s="18" t="e">
        <f>VLOOKUP(B526,'St. Lucia'!B:B,1,FALSE)</f>
        <v>#N/A</v>
      </c>
      <c r="G526" s="18" t="e">
        <f>VLOOKUP(B526,Barbados!B:B,1,FALSE)</f>
        <v>#N/A</v>
      </c>
      <c r="H526" s="18" t="e">
        <f>VLOOKUP(B526,Grenada!B:B,1,FALSE)</f>
        <v>#N/A</v>
      </c>
      <c r="I526" s="18" t="e">
        <f>VLOOKUP(B526,Bahamas!B:B,1,FALSE)</f>
        <v>#N/A</v>
      </c>
      <c r="J526" s="18" t="e">
        <f>VLOOKUP(B526,Turks!B:B,1,FALSE)</f>
        <v>#N/A</v>
      </c>
      <c r="K526" s="18" t="e">
        <f>VLOOKUP(B526,Antigua!B:B,1,FALSE)</f>
        <v>#N/A</v>
      </c>
      <c r="L526" s="18">
        <f>VLOOKUP(B526,'Latin America'!B:B,1,FALSE)</f>
        <v>82729</v>
      </c>
    </row>
    <row r="527" spans="1:12" x14ac:dyDescent="0.25">
      <c r="A527" s="156" t="s">
        <v>1168</v>
      </c>
      <c r="B527" s="156">
        <v>82733</v>
      </c>
      <c r="C527" s="156" t="s">
        <v>1169</v>
      </c>
      <c r="D527" s="157">
        <v>22.32</v>
      </c>
      <c r="E527" s="18" t="e">
        <f>VLOOKUP(B527,Jamaica!B:B,1,FALSE)</f>
        <v>#N/A</v>
      </c>
      <c r="F527" s="18" t="e">
        <f>VLOOKUP(B527,'St. Lucia'!B:B,1,FALSE)</f>
        <v>#N/A</v>
      </c>
      <c r="G527" s="18" t="e">
        <f>VLOOKUP(B527,Barbados!B:B,1,FALSE)</f>
        <v>#N/A</v>
      </c>
      <c r="H527" s="18" t="e">
        <f>VLOOKUP(B527,Grenada!B:B,1,FALSE)</f>
        <v>#N/A</v>
      </c>
      <c r="I527" s="18">
        <f>VLOOKUP(B527,Bahamas!B:B,1,FALSE)</f>
        <v>82733</v>
      </c>
      <c r="J527" s="18" t="e">
        <f>VLOOKUP(B527,Turks!B:B,1,FALSE)</f>
        <v>#N/A</v>
      </c>
      <c r="K527" s="18" t="e">
        <f>VLOOKUP(B527,Antigua!B:B,1,FALSE)</f>
        <v>#N/A</v>
      </c>
      <c r="L527" s="18" t="e">
        <f>VLOOKUP(B527,'Latin America'!B:B,1,FALSE)</f>
        <v>#N/A</v>
      </c>
    </row>
    <row r="528" spans="1:12" x14ac:dyDescent="0.25">
      <c r="A528" s="156" t="s">
        <v>1273</v>
      </c>
      <c r="B528" s="156">
        <v>82735</v>
      </c>
      <c r="C528" s="156" t="s">
        <v>1274</v>
      </c>
      <c r="D528" s="157">
        <v>1785.71</v>
      </c>
      <c r="E528" s="18" t="e">
        <f>VLOOKUP(B528,Jamaica!B:B,1,FALSE)</f>
        <v>#N/A</v>
      </c>
      <c r="F528" s="18" t="e">
        <f>VLOOKUP(B528,'St. Lucia'!B:B,1,FALSE)</f>
        <v>#N/A</v>
      </c>
      <c r="G528" s="18" t="e">
        <f>VLOOKUP(B528,Barbados!B:B,1,FALSE)</f>
        <v>#N/A</v>
      </c>
      <c r="H528" s="18" t="e">
        <f>VLOOKUP(B528,Grenada!B:B,1,FALSE)</f>
        <v>#N/A</v>
      </c>
      <c r="I528" s="18" t="e">
        <f>VLOOKUP(B528,Bahamas!B:B,1,FALSE)</f>
        <v>#N/A</v>
      </c>
      <c r="J528" s="18">
        <f>VLOOKUP(B528,Turks!B:B,1,FALSE)</f>
        <v>82735</v>
      </c>
      <c r="K528" s="18" t="e">
        <f>VLOOKUP(B528,Antigua!B:B,1,FALSE)</f>
        <v>#N/A</v>
      </c>
      <c r="L528" s="18" t="e">
        <f>VLOOKUP(B528,'Latin America'!B:B,1,FALSE)</f>
        <v>#N/A</v>
      </c>
    </row>
    <row r="529" spans="1:12" x14ac:dyDescent="0.25">
      <c r="A529" s="156" t="s">
        <v>52</v>
      </c>
      <c r="B529" s="156">
        <v>84243</v>
      </c>
      <c r="C529" s="156" t="s">
        <v>53</v>
      </c>
      <c r="D529" s="157">
        <v>127.27</v>
      </c>
      <c r="E529" s="18">
        <f>VLOOKUP(B529,Jamaica!B:B,1,FALSE)</f>
        <v>84243</v>
      </c>
      <c r="F529" s="18" t="e">
        <f>VLOOKUP(B529,'St. Lucia'!B:B,1,FALSE)</f>
        <v>#N/A</v>
      </c>
      <c r="G529" s="18" t="e">
        <f>VLOOKUP(B529,Barbados!B:B,1,FALSE)</f>
        <v>#N/A</v>
      </c>
      <c r="H529" s="18" t="e">
        <f>VLOOKUP(B529,Grenada!B:B,1,FALSE)</f>
        <v>#N/A</v>
      </c>
      <c r="I529" s="18" t="e">
        <f>VLOOKUP(B529,Bahamas!B:B,1,FALSE)</f>
        <v>#N/A</v>
      </c>
      <c r="J529" s="18" t="e">
        <f>VLOOKUP(B529,Turks!B:B,1,FALSE)</f>
        <v>#N/A</v>
      </c>
      <c r="K529" s="18" t="e">
        <f>VLOOKUP(B529,Antigua!B:B,1,FALSE)</f>
        <v>#N/A</v>
      </c>
      <c r="L529" s="18" t="e">
        <f>VLOOKUP(B529,'Latin America'!B:B,1,FALSE)</f>
        <v>#N/A</v>
      </c>
    </row>
    <row r="530" spans="1:12" x14ac:dyDescent="0.25">
      <c r="A530" s="156" t="s">
        <v>63</v>
      </c>
      <c r="B530" s="156">
        <v>84248</v>
      </c>
      <c r="C530" s="156" t="s">
        <v>64</v>
      </c>
      <c r="D530" s="157">
        <v>99.09</v>
      </c>
      <c r="E530" s="18">
        <f>VLOOKUP(B530,Jamaica!B:B,1,FALSE)</f>
        <v>84248</v>
      </c>
      <c r="F530" s="18" t="e">
        <f>VLOOKUP(B530,'St. Lucia'!B:B,1,FALSE)</f>
        <v>#N/A</v>
      </c>
      <c r="G530" s="18" t="e">
        <f>VLOOKUP(B530,Barbados!B:B,1,FALSE)</f>
        <v>#N/A</v>
      </c>
      <c r="H530" s="18" t="e">
        <f>VLOOKUP(B530,Grenada!B:B,1,FALSE)</f>
        <v>#N/A</v>
      </c>
      <c r="I530" s="18" t="e">
        <f>VLOOKUP(B530,Bahamas!B:B,1,FALSE)</f>
        <v>#N/A</v>
      </c>
      <c r="J530" s="18" t="e">
        <f>VLOOKUP(B530,Turks!B:B,1,FALSE)</f>
        <v>#N/A</v>
      </c>
      <c r="K530" s="18" t="e">
        <f>VLOOKUP(B530,Antigua!B:B,1,FALSE)</f>
        <v>#N/A</v>
      </c>
      <c r="L530" s="18" t="e">
        <f>VLOOKUP(B530,'Latin America'!B:B,1,FALSE)</f>
        <v>#N/A</v>
      </c>
    </row>
    <row r="531" spans="1:12" x14ac:dyDescent="0.25">
      <c r="A531" s="156" t="s">
        <v>774</v>
      </c>
      <c r="B531" s="156">
        <v>84263</v>
      </c>
      <c r="C531" s="156" t="s">
        <v>775</v>
      </c>
      <c r="D531" s="157">
        <v>59.56</v>
      </c>
      <c r="E531" s="18" t="e">
        <f>VLOOKUP(B531,Jamaica!B:B,1,FALSE)</f>
        <v>#N/A</v>
      </c>
      <c r="F531" s="18" t="e">
        <f>VLOOKUP(B531,'St. Lucia'!B:B,1,FALSE)</f>
        <v>#N/A</v>
      </c>
      <c r="G531" s="18">
        <f>VLOOKUP(B531,Barbados!B:B,1,FALSE)</f>
        <v>84263</v>
      </c>
      <c r="H531" s="18" t="e">
        <f>VLOOKUP(B531,Grenada!B:B,1,FALSE)</f>
        <v>#N/A</v>
      </c>
      <c r="I531" s="18" t="e">
        <f>VLOOKUP(B531,Bahamas!B:B,1,FALSE)</f>
        <v>#N/A</v>
      </c>
      <c r="J531" s="18" t="e">
        <f>VLOOKUP(B531,Turks!B:B,1,FALSE)</f>
        <v>#N/A</v>
      </c>
      <c r="K531" s="18" t="e">
        <f>VLOOKUP(B531,Antigua!B:B,1,FALSE)</f>
        <v>#N/A</v>
      </c>
      <c r="L531" s="18" t="e">
        <f>VLOOKUP(B531,'Latin America'!B:B,1,FALSE)</f>
        <v>#N/A</v>
      </c>
    </row>
    <row r="532" spans="1:12" x14ac:dyDescent="0.25">
      <c r="A532" s="156" t="s">
        <v>750</v>
      </c>
      <c r="B532" s="156">
        <v>84351</v>
      </c>
      <c r="C532" s="156" t="s">
        <v>751</v>
      </c>
      <c r="D532" s="157">
        <v>65.45</v>
      </c>
      <c r="E532" s="18" t="e">
        <f>VLOOKUP(B532,Jamaica!B:B,1,FALSE)</f>
        <v>#N/A</v>
      </c>
      <c r="F532" s="18">
        <f>VLOOKUP(B532,'St. Lucia'!B:B,1,FALSE)</f>
        <v>84351</v>
      </c>
      <c r="G532" s="18" t="e">
        <f>VLOOKUP(B532,Barbados!B:B,1,FALSE)</f>
        <v>#N/A</v>
      </c>
      <c r="H532" s="18" t="e">
        <f>VLOOKUP(B532,Grenada!B:B,1,FALSE)</f>
        <v>#N/A</v>
      </c>
      <c r="I532" s="18" t="e">
        <f>VLOOKUP(B532,Bahamas!B:B,1,FALSE)</f>
        <v>#N/A</v>
      </c>
      <c r="J532" s="18" t="e">
        <f>VLOOKUP(B532,Turks!B:B,1,FALSE)</f>
        <v>#N/A</v>
      </c>
      <c r="K532" s="18" t="e">
        <f>VLOOKUP(B532,Antigua!B:B,1,FALSE)</f>
        <v>#N/A</v>
      </c>
      <c r="L532" s="18" t="e">
        <f>VLOOKUP(B532,'Latin America'!B:B,1,FALSE)</f>
        <v>#N/A</v>
      </c>
    </row>
    <row r="533" spans="1:12" x14ac:dyDescent="0.25">
      <c r="A533" s="156" t="s">
        <v>1346</v>
      </c>
      <c r="B533" s="156">
        <v>85718</v>
      </c>
      <c r="C533" s="156" t="s">
        <v>1347</v>
      </c>
      <c r="D533" s="157">
        <v>40.909999999999997</v>
      </c>
      <c r="E533" s="18" t="e">
        <f>VLOOKUP(B533,Jamaica!B:B,1,FALSE)</f>
        <v>#N/A</v>
      </c>
      <c r="F533" s="18" t="e">
        <f>VLOOKUP(B533,'St. Lucia'!B:B,1,FALSE)</f>
        <v>#N/A</v>
      </c>
      <c r="G533" s="18" t="e">
        <f>VLOOKUP(B533,Barbados!B:B,1,FALSE)</f>
        <v>#N/A</v>
      </c>
      <c r="H533" s="18" t="e">
        <f>VLOOKUP(B533,Grenada!B:B,1,FALSE)</f>
        <v>#N/A</v>
      </c>
      <c r="I533" s="18" t="e">
        <f>VLOOKUP(B533,Bahamas!B:B,1,FALSE)</f>
        <v>#N/A</v>
      </c>
      <c r="J533" s="18" t="e">
        <f>VLOOKUP(B533,Turks!B:B,1,FALSE)</f>
        <v>#N/A</v>
      </c>
      <c r="K533" s="18">
        <f>VLOOKUP(B533,Antigua!B:B,1,FALSE)</f>
        <v>85718</v>
      </c>
      <c r="L533" s="18" t="e">
        <f>VLOOKUP(B533,'Latin America'!B:B,1,FALSE)</f>
        <v>#N/A</v>
      </c>
    </row>
    <row r="534" spans="1:12" x14ac:dyDescent="0.25">
      <c r="A534" s="156" t="s">
        <v>1348</v>
      </c>
      <c r="B534" s="156">
        <v>85720</v>
      </c>
      <c r="C534" s="156" t="s">
        <v>1349</v>
      </c>
      <c r="D534" s="157">
        <v>13.64</v>
      </c>
      <c r="E534" s="18" t="e">
        <f>VLOOKUP(B534,Jamaica!B:B,1,FALSE)</f>
        <v>#N/A</v>
      </c>
      <c r="F534" s="18" t="e">
        <f>VLOOKUP(B534,'St. Lucia'!B:B,1,FALSE)</f>
        <v>#N/A</v>
      </c>
      <c r="G534" s="18" t="e">
        <f>VLOOKUP(B534,Barbados!B:B,1,FALSE)</f>
        <v>#N/A</v>
      </c>
      <c r="H534" s="18" t="e">
        <f>VLOOKUP(B534,Grenada!B:B,1,FALSE)</f>
        <v>#N/A</v>
      </c>
      <c r="I534" s="18" t="e">
        <f>VLOOKUP(B534,Bahamas!B:B,1,FALSE)</f>
        <v>#N/A</v>
      </c>
      <c r="J534" s="18" t="e">
        <f>VLOOKUP(B534,Turks!B:B,1,FALSE)</f>
        <v>#N/A</v>
      </c>
      <c r="K534" s="18">
        <f>VLOOKUP(B534,Antigua!B:B,1,FALSE)</f>
        <v>85720</v>
      </c>
      <c r="L534" s="18" t="e">
        <f>VLOOKUP(B534,'Latin America'!B:B,1,FALSE)</f>
        <v>#N/A</v>
      </c>
    </row>
    <row r="535" spans="1:12" x14ac:dyDescent="0.25">
      <c r="A535" s="156" t="s">
        <v>1350</v>
      </c>
      <c r="B535" s="156">
        <v>85722</v>
      </c>
      <c r="C535" s="156" t="s">
        <v>1351</v>
      </c>
      <c r="D535" s="157">
        <v>104.55</v>
      </c>
      <c r="E535" s="18" t="e">
        <f>VLOOKUP(B535,Jamaica!B:B,1,FALSE)</f>
        <v>#N/A</v>
      </c>
      <c r="F535" s="18" t="e">
        <f>VLOOKUP(B535,'St. Lucia'!B:B,1,FALSE)</f>
        <v>#N/A</v>
      </c>
      <c r="G535" s="18" t="e">
        <f>VLOOKUP(B535,Barbados!B:B,1,FALSE)</f>
        <v>#N/A</v>
      </c>
      <c r="H535" s="18" t="e">
        <f>VLOOKUP(B535,Grenada!B:B,1,FALSE)</f>
        <v>#N/A</v>
      </c>
      <c r="I535" s="18" t="e">
        <f>VLOOKUP(B535,Bahamas!B:B,1,FALSE)</f>
        <v>#N/A</v>
      </c>
      <c r="J535" s="18" t="e">
        <f>VLOOKUP(B535,Turks!B:B,1,FALSE)</f>
        <v>#N/A</v>
      </c>
      <c r="K535" s="18">
        <f>VLOOKUP(B535,Antigua!B:B,1,FALSE)</f>
        <v>85722</v>
      </c>
      <c r="L535" s="18" t="e">
        <f>VLOOKUP(B535,'Latin America'!B:B,1,FALSE)</f>
        <v>#N/A</v>
      </c>
    </row>
    <row r="536" spans="1:12" x14ac:dyDescent="0.25">
      <c r="A536" s="156" t="s">
        <v>1352</v>
      </c>
      <c r="B536" s="156">
        <v>85726</v>
      </c>
      <c r="C536" s="156" t="s">
        <v>1353</v>
      </c>
      <c r="D536" s="157">
        <v>81.819999999999993</v>
      </c>
      <c r="E536" s="18" t="e">
        <f>VLOOKUP(B536,Jamaica!B:B,1,FALSE)</f>
        <v>#N/A</v>
      </c>
      <c r="F536" s="18" t="e">
        <f>VLOOKUP(B536,'St. Lucia'!B:B,1,FALSE)</f>
        <v>#N/A</v>
      </c>
      <c r="G536" s="18" t="e">
        <f>VLOOKUP(B536,Barbados!B:B,1,FALSE)</f>
        <v>#N/A</v>
      </c>
      <c r="H536" s="18" t="e">
        <f>VLOOKUP(B536,Grenada!B:B,1,FALSE)</f>
        <v>#N/A</v>
      </c>
      <c r="I536" s="18" t="e">
        <f>VLOOKUP(B536,Bahamas!B:B,1,FALSE)</f>
        <v>#N/A</v>
      </c>
      <c r="J536" s="18" t="e">
        <f>VLOOKUP(B536,Turks!B:B,1,FALSE)</f>
        <v>#N/A</v>
      </c>
      <c r="K536" s="18">
        <f>VLOOKUP(B536,Antigua!B:B,1,FALSE)</f>
        <v>85726</v>
      </c>
      <c r="L536" s="18" t="e">
        <f>VLOOKUP(B536,'Latin America'!B:B,1,FALSE)</f>
        <v>#N/A</v>
      </c>
    </row>
    <row r="537" spans="1:12" x14ac:dyDescent="0.25">
      <c r="A537" s="156" t="s">
        <v>354</v>
      </c>
      <c r="B537" s="156">
        <v>85748</v>
      </c>
      <c r="C537" s="156" t="s">
        <v>355</v>
      </c>
      <c r="D537" s="157">
        <v>145</v>
      </c>
      <c r="E537" s="18">
        <f>VLOOKUP(B537,Jamaica!B:B,1,FALSE)</f>
        <v>85748</v>
      </c>
      <c r="F537" s="18" t="e">
        <f>VLOOKUP(B537,'St. Lucia'!B:B,1,FALSE)</f>
        <v>#N/A</v>
      </c>
      <c r="G537" s="18" t="e">
        <f>VLOOKUP(B537,Barbados!B:B,1,FALSE)</f>
        <v>#N/A</v>
      </c>
      <c r="H537" s="18" t="e">
        <f>VLOOKUP(B537,Grenada!B:B,1,FALSE)</f>
        <v>#N/A</v>
      </c>
      <c r="I537" s="18" t="e">
        <f>VLOOKUP(B537,Bahamas!B:B,1,FALSE)</f>
        <v>#N/A</v>
      </c>
      <c r="J537" s="18" t="e">
        <f>VLOOKUP(B537,Turks!B:B,1,FALSE)</f>
        <v>#N/A</v>
      </c>
      <c r="K537" s="18" t="e">
        <f>VLOOKUP(B537,Antigua!B:B,1,FALSE)</f>
        <v>#N/A</v>
      </c>
      <c r="L537" s="18" t="e">
        <f>VLOOKUP(B537,'Latin America'!B:B,1,FALSE)</f>
        <v>#N/A</v>
      </c>
    </row>
    <row r="538" spans="1:12" x14ac:dyDescent="0.25">
      <c r="A538" s="156" t="s">
        <v>1170</v>
      </c>
      <c r="B538" s="156">
        <v>85785</v>
      </c>
      <c r="C538" s="156" t="s">
        <v>1171</v>
      </c>
      <c r="D538" s="157">
        <v>61.61</v>
      </c>
      <c r="E538" s="18" t="e">
        <f>VLOOKUP(B538,Jamaica!B:B,1,FALSE)</f>
        <v>#N/A</v>
      </c>
      <c r="F538" s="18" t="e">
        <f>VLOOKUP(B538,'St. Lucia'!B:B,1,FALSE)</f>
        <v>#N/A</v>
      </c>
      <c r="G538" s="18" t="e">
        <f>VLOOKUP(B538,Barbados!B:B,1,FALSE)</f>
        <v>#N/A</v>
      </c>
      <c r="H538" s="18" t="e">
        <f>VLOOKUP(B538,Grenada!B:B,1,FALSE)</f>
        <v>#N/A</v>
      </c>
      <c r="I538" s="18">
        <f>VLOOKUP(B538,Bahamas!B:B,1,FALSE)</f>
        <v>85785</v>
      </c>
      <c r="J538" s="18" t="e">
        <f>VLOOKUP(B538,Turks!B:B,1,FALSE)</f>
        <v>#N/A</v>
      </c>
      <c r="K538" s="18" t="e">
        <f>VLOOKUP(B538,Antigua!B:B,1,FALSE)</f>
        <v>#N/A</v>
      </c>
      <c r="L538" s="18" t="e">
        <f>VLOOKUP(B538,'Latin America'!B:B,1,FALSE)</f>
        <v>#N/A</v>
      </c>
    </row>
    <row r="539" spans="1:12" x14ac:dyDescent="0.25">
      <c r="A539" s="156" t="s">
        <v>1172</v>
      </c>
      <c r="B539" s="156">
        <v>85787</v>
      </c>
      <c r="C539" s="156" t="s">
        <v>1173</v>
      </c>
      <c r="D539" s="157">
        <v>61.61</v>
      </c>
      <c r="E539" s="18" t="e">
        <f>VLOOKUP(B539,Jamaica!B:B,1,FALSE)</f>
        <v>#N/A</v>
      </c>
      <c r="F539" s="18" t="e">
        <f>VLOOKUP(B539,'St. Lucia'!B:B,1,FALSE)</f>
        <v>#N/A</v>
      </c>
      <c r="G539" s="18" t="e">
        <f>VLOOKUP(B539,Barbados!B:B,1,FALSE)</f>
        <v>#N/A</v>
      </c>
      <c r="H539" s="18" t="e">
        <f>VLOOKUP(B539,Grenada!B:B,1,FALSE)</f>
        <v>#N/A</v>
      </c>
      <c r="I539" s="18">
        <f>VLOOKUP(B539,Bahamas!B:B,1,FALSE)</f>
        <v>85787</v>
      </c>
      <c r="J539" s="18" t="e">
        <f>VLOOKUP(B539,Turks!B:B,1,FALSE)</f>
        <v>#N/A</v>
      </c>
      <c r="K539" s="18" t="e">
        <f>VLOOKUP(B539,Antigua!B:B,1,FALSE)</f>
        <v>#N/A</v>
      </c>
      <c r="L539" s="18" t="e">
        <f>VLOOKUP(B539,'Latin America'!B:B,1,FALSE)</f>
        <v>#N/A</v>
      </c>
    </row>
    <row r="540" spans="1:12" x14ac:dyDescent="0.25">
      <c r="A540" s="156" t="s">
        <v>1174</v>
      </c>
      <c r="B540" s="156">
        <v>85789</v>
      </c>
      <c r="C540" s="156" t="s">
        <v>1175</v>
      </c>
      <c r="D540" s="157">
        <v>25.89</v>
      </c>
      <c r="E540" s="18" t="e">
        <f>VLOOKUP(B540,Jamaica!B:B,1,FALSE)</f>
        <v>#N/A</v>
      </c>
      <c r="F540" s="18" t="e">
        <f>VLOOKUP(B540,'St. Lucia'!B:B,1,FALSE)</f>
        <v>#N/A</v>
      </c>
      <c r="G540" s="18" t="e">
        <f>VLOOKUP(B540,Barbados!B:B,1,FALSE)</f>
        <v>#N/A</v>
      </c>
      <c r="H540" s="18" t="e">
        <f>VLOOKUP(B540,Grenada!B:B,1,FALSE)</f>
        <v>#N/A</v>
      </c>
      <c r="I540" s="18">
        <f>VLOOKUP(B540,Bahamas!B:B,1,FALSE)</f>
        <v>85789</v>
      </c>
      <c r="J540" s="18" t="e">
        <f>VLOOKUP(B540,Turks!B:B,1,FALSE)</f>
        <v>#N/A</v>
      </c>
      <c r="K540" s="18" t="e">
        <f>VLOOKUP(B540,Antigua!B:B,1,FALSE)</f>
        <v>#N/A</v>
      </c>
      <c r="L540" s="18" t="e">
        <f>VLOOKUP(B540,'Latin America'!B:B,1,FALSE)</f>
        <v>#N/A</v>
      </c>
    </row>
    <row r="541" spans="1:12" x14ac:dyDescent="0.25">
      <c r="A541" s="156" t="s">
        <v>1428</v>
      </c>
      <c r="B541" s="156">
        <v>86625</v>
      </c>
      <c r="C541" s="156" t="s">
        <v>1429</v>
      </c>
      <c r="D541" s="157">
        <v>88</v>
      </c>
      <c r="E541" s="18" t="e">
        <f>VLOOKUP(B541,Jamaica!B:B,1,FALSE)</f>
        <v>#N/A</v>
      </c>
      <c r="F541" s="18" t="e">
        <f>VLOOKUP(B541,'St. Lucia'!B:B,1,FALSE)</f>
        <v>#N/A</v>
      </c>
      <c r="G541" s="18" t="e">
        <f>VLOOKUP(B541,Barbados!B:B,1,FALSE)</f>
        <v>#N/A</v>
      </c>
      <c r="H541" s="18" t="e">
        <f>VLOOKUP(B541,Grenada!B:B,1,FALSE)</f>
        <v>#N/A</v>
      </c>
      <c r="I541" s="18" t="e">
        <f>VLOOKUP(B541,Bahamas!B:B,1,FALSE)</f>
        <v>#N/A</v>
      </c>
      <c r="J541" s="18" t="e">
        <f>VLOOKUP(B541,Turks!B:B,1,FALSE)</f>
        <v>#N/A</v>
      </c>
      <c r="K541" s="18" t="e">
        <f>VLOOKUP(B541,Antigua!B:B,1,FALSE)</f>
        <v>#N/A</v>
      </c>
      <c r="L541" s="18">
        <f>VLOOKUP(B541,'Latin America'!B:B,1,FALSE)</f>
        <v>86625</v>
      </c>
    </row>
    <row r="542" spans="1:12" x14ac:dyDescent="0.25">
      <c r="A542" s="156" t="s">
        <v>1426</v>
      </c>
      <c r="B542" s="156">
        <v>86627</v>
      </c>
      <c r="C542" s="156" t="s">
        <v>1427</v>
      </c>
      <c r="D542" s="157">
        <v>135</v>
      </c>
      <c r="E542" s="18" t="e">
        <f>VLOOKUP(B542,Jamaica!B:B,1,FALSE)</f>
        <v>#N/A</v>
      </c>
      <c r="F542" s="18" t="e">
        <f>VLOOKUP(B542,'St. Lucia'!B:B,1,FALSE)</f>
        <v>#N/A</v>
      </c>
      <c r="G542" s="18" t="e">
        <f>VLOOKUP(B542,Barbados!B:B,1,FALSE)</f>
        <v>#N/A</v>
      </c>
      <c r="H542" s="18" t="e">
        <f>VLOOKUP(B542,Grenada!B:B,1,FALSE)</f>
        <v>#N/A</v>
      </c>
      <c r="I542" s="18" t="e">
        <f>VLOOKUP(B542,Bahamas!B:B,1,FALSE)</f>
        <v>#N/A</v>
      </c>
      <c r="J542" s="18" t="e">
        <f>VLOOKUP(B542,Turks!B:B,1,FALSE)</f>
        <v>#N/A</v>
      </c>
      <c r="K542" s="18" t="e">
        <f>VLOOKUP(B542,Antigua!B:B,1,FALSE)</f>
        <v>#N/A</v>
      </c>
      <c r="L542" s="18">
        <f>VLOOKUP(B542,'Latin America'!B:B,1,FALSE)</f>
        <v>86627</v>
      </c>
    </row>
    <row r="543" spans="1:12" x14ac:dyDescent="0.25">
      <c r="A543" s="156" t="s">
        <v>1424</v>
      </c>
      <c r="B543" s="156">
        <v>86629</v>
      </c>
      <c r="C543" s="156" t="s">
        <v>1425</v>
      </c>
      <c r="D543" s="157">
        <v>95</v>
      </c>
      <c r="E543" s="18" t="e">
        <f>VLOOKUP(B543,Jamaica!B:B,1,FALSE)</f>
        <v>#N/A</v>
      </c>
      <c r="F543" s="18" t="e">
        <f>VLOOKUP(B543,'St. Lucia'!B:B,1,FALSE)</f>
        <v>#N/A</v>
      </c>
      <c r="G543" s="18" t="e">
        <f>VLOOKUP(B543,Barbados!B:B,1,FALSE)</f>
        <v>#N/A</v>
      </c>
      <c r="H543" s="18" t="e">
        <f>VLOOKUP(B543,Grenada!B:B,1,FALSE)</f>
        <v>#N/A</v>
      </c>
      <c r="I543" s="18" t="e">
        <f>VLOOKUP(B543,Bahamas!B:B,1,FALSE)</f>
        <v>#N/A</v>
      </c>
      <c r="J543" s="18" t="e">
        <f>VLOOKUP(B543,Turks!B:B,1,FALSE)</f>
        <v>#N/A</v>
      </c>
      <c r="K543" s="18" t="e">
        <f>VLOOKUP(B543,Antigua!B:B,1,FALSE)</f>
        <v>#N/A</v>
      </c>
      <c r="L543" s="18">
        <f>VLOOKUP(B543,'Latin America'!B:B,1,FALSE)</f>
        <v>86629</v>
      </c>
    </row>
    <row r="544" spans="1:12" x14ac:dyDescent="0.25">
      <c r="A544" s="156" t="s">
        <v>889</v>
      </c>
      <c r="B544" s="156">
        <v>86632</v>
      </c>
      <c r="C544" s="156" t="s">
        <v>890</v>
      </c>
      <c r="D544" s="157">
        <v>100.44</v>
      </c>
      <c r="E544" s="18" t="e">
        <f>VLOOKUP(B544,Jamaica!B:B,1,FALSE)</f>
        <v>#N/A</v>
      </c>
      <c r="F544" s="18" t="e">
        <f>VLOOKUP(B544,'St. Lucia'!B:B,1,FALSE)</f>
        <v>#N/A</v>
      </c>
      <c r="G544" s="18">
        <f>VLOOKUP(B544,Barbados!B:B,1,FALSE)</f>
        <v>86632</v>
      </c>
      <c r="H544" s="18" t="e">
        <f>VLOOKUP(B544,Grenada!B:B,1,FALSE)</f>
        <v>#N/A</v>
      </c>
      <c r="I544" s="18" t="e">
        <f>VLOOKUP(B544,Bahamas!B:B,1,FALSE)</f>
        <v>#N/A</v>
      </c>
      <c r="J544" s="18" t="e">
        <f>VLOOKUP(B544,Turks!B:B,1,FALSE)</f>
        <v>#N/A</v>
      </c>
      <c r="K544" s="18" t="e">
        <f>VLOOKUP(B544,Antigua!B:B,1,FALSE)</f>
        <v>#N/A</v>
      </c>
      <c r="L544" s="18" t="e">
        <f>VLOOKUP(B544,'Latin America'!B:B,1,FALSE)</f>
        <v>#N/A</v>
      </c>
    </row>
    <row r="545" spans="1:12" x14ac:dyDescent="0.25">
      <c r="A545" s="156" t="s">
        <v>570</v>
      </c>
      <c r="B545" s="156">
        <v>86919</v>
      </c>
      <c r="C545" s="156" t="s">
        <v>1709</v>
      </c>
      <c r="D545" s="157">
        <v>0</v>
      </c>
      <c r="E545" s="18">
        <f>VLOOKUP(B545,Jamaica!B:B,1,FALSE)</f>
        <v>86919</v>
      </c>
      <c r="F545" s="18" t="e">
        <f>VLOOKUP(B545,'St. Lucia'!B:B,1,FALSE)</f>
        <v>#N/A</v>
      </c>
      <c r="G545" s="18" t="e">
        <f>VLOOKUP(B545,Barbados!B:B,1,FALSE)</f>
        <v>#N/A</v>
      </c>
      <c r="H545" s="18" t="e">
        <f>VLOOKUP(B545,Grenada!B:B,1,FALSE)</f>
        <v>#N/A</v>
      </c>
      <c r="I545" s="18" t="e">
        <f>VLOOKUP(B545,Bahamas!B:B,1,FALSE)</f>
        <v>#N/A</v>
      </c>
      <c r="J545" s="18" t="e">
        <f>VLOOKUP(B545,Turks!B:B,1,FALSE)</f>
        <v>#N/A</v>
      </c>
      <c r="K545" s="18" t="e">
        <f>VLOOKUP(B545,Antigua!B:B,1,FALSE)</f>
        <v>#N/A</v>
      </c>
      <c r="L545" s="18" t="e">
        <f>VLOOKUP(B545,'Latin America'!B:B,1,FALSE)</f>
        <v>#N/A</v>
      </c>
    </row>
    <row r="546" spans="1:12" x14ac:dyDescent="0.25">
      <c r="A546" s="156" t="s">
        <v>373</v>
      </c>
      <c r="B546" s="156">
        <v>86920</v>
      </c>
      <c r="C546" s="156" t="s">
        <v>374</v>
      </c>
      <c r="D546" s="157">
        <v>0</v>
      </c>
      <c r="E546" s="18">
        <f>VLOOKUP(B546,Jamaica!B:B,1,FALSE)</f>
        <v>86920</v>
      </c>
      <c r="F546" s="18" t="e">
        <f>VLOOKUP(B546,'St. Lucia'!B:B,1,FALSE)</f>
        <v>#N/A</v>
      </c>
      <c r="G546" s="18" t="e">
        <f>VLOOKUP(B546,Barbados!B:B,1,FALSE)</f>
        <v>#N/A</v>
      </c>
      <c r="H546" s="18" t="e">
        <f>VLOOKUP(B546,Grenada!B:B,1,FALSE)</f>
        <v>#N/A</v>
      </c>
      <c r="I546" s="18" t="e">
        <f>VLOOKUP(B546,Bahamas!B:B,1,FALSE)</f>
        <v>#N/A</v>
      </c>
      <c r="J546" s="18" t="e">
        <f>VLOOKUP(B546,Turks!B:B,1,FALSE)</f>
        <v>#N/A</v>
      </c>
      <c r="K546" s="18" t="e">
        <f>VLOOKUP(B546,Antigua!B:B,1,FALSE)</f>
        <v>#N/A</v>
      </c>
      <c r="L546" s="18" t="e">
        <f>VLOOKUP(B546,'Latin America'!B:B,1,FALSE)</f>
        <v>#N/A</v>
      </c>
    </row>
    <row r="547" spans="1:12" x14ac:dyDescent="0.25">
      <c r="A547" s="156" t="s">
        <v>507</v>
      </c>
      <c r="B547" s="156">
        <v>86934</v>
      </c>
      <c r="C547" s="156" t="s">
        <v>508</v>
      </c>
      <c r="D547" s="157">
        <v>130</v>
      </c>
      <c r="E547" s="18">
        <f>VLOOKUP(B547,Jamaica!B:B,1,FALSE)</f>
        <v>86934</v>
      </c>
      <c r="F547" s="18" t="e">
        <f>VLOOKUP(B547,'St. Lucia'!B:B,1,FALSE)</f>
        <v>#N/A</v>
      </c>
      <c r="G547" s="18" t="e">
        <f>VLOOKUP(B547,Barbados!B:B,1,FALSE)</f>
        <v>#N/A</v>
      </c>
      <c r="H547" s="18" t="e">
        <f>VLOOKUP(B547,Grenada!B:B,1,FALSE)</f>
        <v>#N/A</v>
      </c>
      <c r="I547" s="18" t="e">
        <f>VLOOKUP(B547,Bahamas!B:B,1,FALSE)</f>
        <v>#N/A</v>
      </c>
      <c r="J547" s="18" t="e">
        <f>VLOOKUP(B547,Turks!B:B,1,FALSE)</f>
        <v>#N/A</v>
      </c>
      <c r="K547" s="18" t="e">
        <f>VLOOKUP(B547,Antigua!B:B,1,FALSE)</f>
        <v>#N/A</v>
      </c>
      <c r="L547" s="18" t="e">
        <f>VLOOKUP(B547,'Latin America'!B:B,1,FALSE)</f>
        <v>#N/A</v>
      </c>
    </row>
    <row r="548" spans="1:12" x14ac:dyDescent="0.25">
      <c r="A548" s="156" t="s">
        <v>689</v>
      </c>
      <c r="B548" s="156">
        <v>87195</v>
      </c>
      <c r="C548" s="156" t="s">
        <v>1603</v>
      </c>
      <c r="D548" s="157">
        <v>180.91</v>
      </c>
      <c r="E548" s="18" t="e">
        <f>VLOOKUP(B548,Jamaica!B:B,1,FALSE)</f>
        <v>#N/A</v>
      </c>
      <c r="F548" s="18">
        <f>VLOOKUP(B548,'St. Lucia'!B:B,1,FALSE)</f>
        <v>87195</v>
      </c>
      <c r="G548" s="18" t="e">
        <f>VLOOKUP(B548,Barbados!B:B,1,FALSE)</f>
        <v>#N/A</v>
      </c>
      <c r="H548" s="18" t="e">
        <f>VLOOKUP(B548,Grenada!B:B,1,FALSE)</f>
        <v>#N/A</v>
      </c>
      <c r="I548" s="18" t="e">
        <f>VLOOKUP(B548,Bahamas!B:B,1,FALSE)</f>
        <v>#N/A</v>
      </c>
      <c r="J548" s="18" t="e">
        <f>VLOOKUP(B548,Turks!B:B,1,FALSE)</f>
        <v>#N/A</v>
      </c>
      <c r="K548" s="18" t="e">
        <f>VLOOKUP(B548,Antigua!B:B,1,FALSE)</f>
        <v>#N/A</v>
      </c>
      <c r="L548" s="18" t="e">
        <f>VLOOKUP(B548,'Latin America'!B:B,1,FALSE)</f>
        <v>#N/A</v>
      </c>
    </row>
    <row r="549" spans="1:12" x14ac:dyDescent="0.25">
      <c r="A549" s="156" t="s">
        <v>687</v>
      </c>
      <c r="B549" s="156">
        <v>87198</v>
      </c>
      <c r="C549" s="156" t="s">
        <v>688</v>
      </c>
      <c r="D549" s="157">
        <v>271.82</v>
      </c>
      <c r="E549" s="18" t="e">
        <f>VLOOKUP(B549,Jamaica!B:B,1,FALSE)</f>
        <v>#N/A</v>
      </c>
      <c r="F549" s="18">
        <f>VLOOKUP(B549,'St. Lucia'!B:B,1,FALSE)</f>
        <v>87198</v>
      </c>
      <c r="G549" s="18" t="e">
        <f>VLOOKUP(B549,Barbados!B:B,1,FALSE)</f>
        <v>#N/A</v>
      </c>
      <c r="H549" s="18" t="e">
        <f>VLOOKUP(B549,Grenada!B:B,1,FALSE)</f>
        <v>#N/A</v>
      </c>
      <c r="I549" s="18" t="e">
        <f>VLOOKUP(B549,Bahamas!B:B,1,FALSE)</f>
        <v>#N/A</v>
      </c>
      <c r="J549" s="18" t="e">
        <f>VLOOKUP(B549,Turks!B:B,1,FALSE)</f>
        <v>#N/A</v>
      </c>
      <c r="K549" s="18" t="e">
        <f>VLOOKUP(B549,Antigua!B:B,1,FALSE)</f>
        <v>#N/A</v>
      </c>
      <c r="L549" s="18" t="e">
        <f>VLOOKUP(B549,'Latin America'!B:B,1,FALSE)</f>
        <v>#N/A</v>
      </c>
    </row>
    <row r="550" spans="1:12" x14ac:dyDescent="0.25">
      <c r="A550" s="156" t="s">
        <v>450</v>
      </c>
      <c r="B550" s="156">
        <v>87354</v>
      </c>
      <c r="C550" s="156" t="s">
        <v>451</v>
      </c>
      <c r="D550" s="157">
        <v>100</v>
      </c>
      <c r="E550" s="18">
        <f>VLOOKUP(B550,Jamaica!B:B,1,FALSE)</f>
        <v>87354</v>
      </c>
      <c r="F550" s="18" t="e">
        <f>VLOOKUP(B550,'St. Lucia'!B:B,1,FALSE)</f>
        <v>#N/A</v>
      </c>
      <c r="G550" s="18" t="e">
        <f>VLOOKUP(B550,Barbados!B:B,1,FALSE)</f>
        <v>#N/A</v>
      </c>
      <c r="H550" s="18" t="e">
        <f>VLOOKUP(B550,Grenada!B:B,1,FALSE)</f>
        <v>#N/A</v>
      </c>
      <c r="I550" s="18" t="e">
        <f>VLOOKUP(B550,Bahamas!B:B,1,FALSE)</f>
        <v>#N/A</v>
      </c>
      <c r="J550" s="18" t="e">
        <f>VLOOKUP(B550,Turks!B:B,1,FALSE)</f>
        <v>#N/A</v>
      </c>
      <c r="K550" s="18" t="e">
        <f>VLOOKUP(B550,Antigua!B:B,1,FALSE)</f>
        <v>#N/A</v>
      </c>
      <c r="L550" s="18" t="e">
        <f>VLOOKUP(B550,'Latin America'!B:B,1,FALSE)</f>
        <v>#N/A</v>
      </c>
    </row>
    <row r="551" spans="1:12" x14ac:dyDescent="0.25">
      <c r="A551" s="156" t="s">
        <v>426</v>
      </c>
      <c r="B551" s="156">
        <v>87358</v>
      </c>
      <c r="C551" s="156" t="s">
        <v>427</v>
      </c>
      <c r="D551" s="157">
        <v>1950</v>
      </c>
      <c r="E551" s="18">
        <f>VLOOKUP(B551,Jamaica!B:B,1,FALSE)</f>
        <v>87358</v>
      </c>
      <c r="F551" s="18" t="e">
        <f>VLOOKUP(B551,'St. Lucia'!B:B,1,FALSE)</f>
        <v>#N/A</v>
      </c>
      <c r="G551" s="18" t="e">
        <f>VLOOKUP(B551,Barbados!B:B,1,FALSE)</f>
        <v>#N/A</v>
      </c>
      <c r="H551" s="18" t="e">
        <f>VLOOKUP(B551,Grenada!B:B,1,FALSE)</f>
        <v>#N/A</v>
      </c>
      <c r="I551" s="18" t="e">
        <f>VLOOKUP(B551,Bahamas!B:B,1,FALSE)</f>
        <v>#N/A</v>
      </c>
      <c r="J551" s="18" t="e">
        <f>VLOOKUP(B551,Turks!B:B,1,FALSE)</f>
        <v>#N/A</v>
      </c>
      <c r="K551" s="18" t="e">
        <f>VLOOKUP(B551,Antigua!B:B,1,FALSE)</f>
        <v>#N/A</v>
      </c>
      <c r="L551" s="18" t="e">
        <f>VLOOKUP(B551,'Latin America'!B:B,1,FALSE)</f>
        <v>#N/A</v>
      </c>
    </row>
    <row r="552" spans="1:12" x14ac:dyDescent="0.25">
      <c r="A552" s="156" t="s">
        <v>19</v>
      </c>
      <c r="B552" s="156">
        <v>87388</v>
      </c>
      <c r="C552" s="156" t="s">
        <v>20</v>
      </c>
      <c r="D552" s="157">
        <v>131.82</v>
      </c>
      <c r="E552" s="18">
        <f>VLOOKUP(B552,Jamaica!B:B,1,FALSE)</f>
        <v>87388</v>
      </c>
      <c r="F552" s="18" t="e">
        <f>VLOOKUP(B552,'St. Lucia'!B:B,1,FALSE)</f>
        <v>#N/A</v>
      </c>
      <c r="G552" s="18" t="e">
        <f>VLOOKUP(B552,Barbados!B:B,1,FALSE)</f>
        <v>#N/A</v>
      </c>
      <c r="H552" s="18" t="e">
        <f>VLOOKUP(B552,Grenada!B:B,1,FALSE)</f>
        <v>#N/A</v>
      </c>
      <c r="I552" s="18" t="e">
        <f>VLOOKUP(B552,Bahamas!B:B,1,FALSE)</f>
        <v>#N/A</v>
      </c>
      <c r="J552" s="18" t="e">
        <f>VLOOKUP(B552,Turks!B:B,1,FALSE)</f>
        <v>#N/A</v>
      </c>
      <c r="K552" s="18" t="e">
        <f>VLOOKUP(B552,Antigua!B:B,1,FALSE)</f>
        <v>#N/A</v>
      </c>
      <c r="L552" s="18" t="e">
        <f>VLOOKUP(B552,'Latin America'!B:B,1,FALSE)</f>
        <v>#N/A</v>
      </c>
    </row>
    <row r="553" spans="1:12" x14ac:dyDescent="0.25">
      <c r="A553" s="156" t="s">
        <v>473</v>
      </c>
      <c r="B553" s="156">
        <v>87622</v>
      </c>
      <c r="C553" s="156" t="s">
        <v>474</v>
      </c>
      <c r="D553" s="157">
        <v>63.64</v>
      </c>
      <c r="E553" s="18">
        <f>VLOOKUP(B553,Jamaica!B:B,1,FALSE)</f>
        <v>87622</v>
      </c>
      <c r="F553" s="18" t="e">
        <f>VLOOKUP(B553,'St. Lucia'!B:B,1,FALSE)</f>
        <v>#N/A</v>
      </c>
      <c r="G553" s="18" t="e">
        <f>VLOOKUP(B553,Barbados!B:B,1,FALSE)</f>
        <v>#N/A</v>
      </c>
      <c r="H553" s="18" t="e">
        <f>VLOOKUP(B553,Grenada!B:B,1,FALSE)</f>
        <v>#N/A</v>
      </c>
      <c r="I553" s="18" t="e">
        <f>VLOOKUP(B553,Bahamas!B:B,1,FALSE)</f>
        <v>#N/A</v>
      </c>
      <c r="J553" s="18" t="e">
        <f>VLOOKUP(B553,Turks!B:B,1,FALSE)</f>
        <v>#N/A</v>
      </c>
      <c r="K553" s="18" t="e">
        <f>VLOOKUP(B553,Antigua!B:B,1,FALSE)</f>
        <v>#N/A</v>
      </c>
      <c r="L553" s="18" t="e">
        <f>VLOOKUP(B553,'Latin America'!B:B,1,FALSE)</f>
        <v>#N/A</v>
      </c>
    </row>
    <row r="554" spans="1:12" x14ac:dyDescent="0.25">
      <c r="A554" s="156" t="s">
        <v>594</v>
      </c>
      <c r="B554" s="156">
        <v>87740</v>
      </c>
      <c r="C554" s="156" t="s">
        <v>595</v>
      </c>
      <c r="D554" s="157">
        <v>31.82</v>
      </c>
      <c r="E554" s="18" t="e">
        <f>VLOOKUP(B554,Jamaica!B:B,1,FALSE)</f>
        <v>#N/A</v>
      </c>
      <c r="F554" s="18">
        <f>VLOOKUP(B554,'St. Lucia'!B:B,1,FALSE)</f>
        <v>87740</v>
      </c>
      <c r="G554" s="18" t="e">
        <f>VLOOKUP(B554,Barbados!B:B,1,FALSE)</f>
        <v>#N/A</v>
      </c>
      <c r="H554" s="18" t="e">
        <f>VLOOKUP(B554,Grenada!B:B,1,FALSE)</f>
        <v>#N/A</v>
      </c>
      <c r="I554" s="18" t="e">
        <f>VLOOKUP(B554,Bahamas!B:B,1,FALSE)</f>
        <v>#N/A</v>
      </c>
      <c r="J554" s="18" t="e">
        <f>VLOOKUP(B554,Turks!B:B,1,FALSE)</f>
        <v>#N/A</v>
      </c>
      <c r="K554" s="18" t="e">
        <f>VLOOKUP(B554,Antigua!B:B,1,FALSE)</f>
        <v>#N/A</v>
      </c>
      <c r="L554" s="18" t="e">
        <f>VLOOKUP(B554,'Latin America'!B:B,1,FALSE)</f>
        <v>#N/A</v>
      </c>
    </row>
    <row r="555" spans="1:12" x14ac:dyDescent="0.25">
      <c r="A555" s="156" t="s">
        <v>38</v>
      </c>
      <c r="B555" s="156">
        <v>87751</v>
      </c>
      <c r="C555" s="156" t="s">
        <v>1710</v>
      </c>
      <c r="D555" s="157">
        <v>99.09</v>
      </c>
      <c r="E555" s="18">
        <f>VLOOKUP(B555,Jamaica!B:B,1,FALSE)</f>
        <v>87751</v>
      </c>
      <c r="F555" s="18" t="e">
        <f>VLOOKUP(B555,'St. Lucia'!B:B,1,FALSE)</f>
        <v>#N/A</v>
      </c>
      <c r="G555" s="18" t="e">
        <f>VLOOKUP(B555,Barbados!B:B,1,FALSE)</f>
        <v>#N/A</v>
      </c>
      <c r="H555" s="18" t="e">
        <f>VLOOKUP(B555,Grenada!B:B,1,FALSE)</f>
        <v>#N/A</v>
      </c>
      <c r="I555" s="18" t="e">
        <f>VLOOKUP(B555,Bahamas!B:B,1,FALSE)</f>
        <v>#N/A</v>
      </c>
      <c r="J555" s="18" t="e">
        <f>VLOOKUP(B555,Turks!B:B,1,FALSE)</f>
        <v>#N/A</v>
      </c>
      <c r="K555" s="18" t="e">
        <f>VLOOKUP(B555,Antigua!B:B,1,FALSE)</f>
        <v>#N/A</v>
      </c>
      <c r="L555" s="18" t="e">
        <f>VLOOKUP(B555,'Latin America'!B:B,1,FALSE)</f>
        <v>#N/A</v>
      </c>
    </row>
    <row r="556" spans="1:12" x14ac:dyDescent="0.25">
      <c r="A556" s="156" t="s">
        <v>985</v>
      </c>
      <c r="B556" s="156">
        <v>88448</v>
      </c>
      <c r="C556" s="156" t="s">
        <v>986</v>
      </c>
      <c r="D556" s="157">
        <v>4090</v>
      </c>
      <c r="E556" s="18" t="e">
        <f>VLOOKUP(B556,Jamaica!B:B,1,FALSE)</f>
        <v>#N/A</v>
      </c>
      <c r="F556" s="18" t="e">
        <f>VLOOKUP(B556,'St. Lucia'!B:B,1,FALSE)</f>
        <v>#N/A</v>
      </c>
      <c r="G556" s="18" t="e">
        <f>VLOOKUP(B556,Barbados!B:B,1,FALSE)</f>
        <v>#N/A</v>
      </c>
      <c r="H556" s="18">
        <f>VLOOKUP(B556,Grenada!B:B,1,FALSE)</f>
        <v>88448</v>
      </c>
      <c r="I556" s="18" t="e">
        <f>VLOOKUP(B556,Bahamas!B:B,1,FALSE)</f>
        <v>#N/A</v>
      </c>
      <c r="J556" s="18" t="e">
        <f>VLOOKUP(B556,Turks!B:B,1,FALSE)</f>
        <v>#N/A</v>
      </c>
      <c r="K556" s="18" t="e">
        <f>VLOOKUP(B556,Antigua!B:B,1,FALSE)</f>
        <v>#N/A</v>
      </c>
      <c r="L556" s="18" t="e">
        <f>VLOOKUP(B556,'Latin America'!B:B,1,FALSE)</f>
        <v>#N/A</v>
      </c>
    </row>
    <row r="557" spans="1:12" x14ac:dyDescent="0.25">
      <c r="A557" s="156" t="s">
        <v>987</v>
      </c>
      <c r="B557" s="156">
        <v>88449</v>
      </c>
      <c r="C557" s="156" t="s">
        <v>988</v>
      </c>
      <c r="D557" s="157">
        <v>2908.18</v>
      </c>
      <c r="E557" s="18" t="e">
        <f>VLOOKUP(B557,Jamaica!B:B,1,FALSE)</f>
        <v>#N/A</v>
      </c>
      <c r="F557" s="18" t="e">
        <f>VLOOKUP(B557,'St. Lucia'!B:B,1,FALSE)</f>
        <v>#N/A</v>
      </c>
      <c r="G557" s="18" t="e">
        <f>VLOOKUP(B557,Barbados!B:B,1,FALSE)</f>
        <v>#N/A</v>
      </c>
      <c r="H557" s="18">
        <f>VLOOKUP(B557,Grenada!B:B,1,FALSE)</f>
        <v>88449</v>
      </c>
      <c r="I557" s="18" t="e">
        <f>VLOOKUP(B557,Bahamas!B:B,1,FALSE)</f>
        <v>#N/A</v>
      </c>
      <c r="J557" s="18" t="e">
        <f>VLOOKUP(B557,Turks!B:B,1,FALSE)</f>
        <v>#N/A</v>
      </c>
      <c r="K557" s="18" t="e">
        <f>VLOOKUP(B557,Antigua!B:B,1,FALSE)</f>
        <v>#N/A</v>
      </c>
      <c r="L557" s="18" t="e">
        <f>VLOOKUP(B557,'Latin America'!B:B,1,FALSE)</f>
        <v>#N/A</v>
      </c>
    </row>
    <row r="558" spans="1:12" x14ac:dyDescent="0.25">
      <c r="A558" s="156" t="s">
        <v>989</v>
      </c>
      <c r="B558" s="156">
        <v>88450</v>
      </c>
      <c r="C558" s="156" t="s">
        <v>990</v>
      </c>
      <c r="D558" s="157">
        <v>4271.82</v>
      </c>
      <c r="E558" s="18" t="e">
        <f>VLOOKUP(B558,Jamaica!B:B,1,FALSE)</f>
        <v>#N/A</v>
      </c>
      <c r="F558" s="18" t="e">
        <f>VLOOKUP(B558,'St. Lucia'!B:B,1,FALSE)</f>
        <v>#N/A</v>
      </c>
      <c r="G558" s="18" t="e">
        <f>VLOOKUP(B558,Barbados!B:B,1,FALSE)</f>
        <v>#N/A</v>
      </c>
      <c r="H558" s="18">
        <f>VLOOKUP(B558,Grenada!B:B,1,FALSE)</f>
        <v>88450</v>
      </c>
      <c r="I558" s="18" t="e">
        <f>VLOOKUP(B558,Bahamas!B:B,1,FALSE)</f>
        <v>#N/A</v>
      </c>
      <c r="J558" s="18" t="e">
        <f>VLOOKUP(B558,Turks!B:B,1,FALSE)</f>
        <v>#N/A</v>
      </c>
      <c r="K558" s="18" t="e">
        <f>VLOOKUP(B558,Antigua!B:B,1,FALSE)</f>
        <v>#N/A</v>
      </c>
      <c r="L558" s="18" t="e">
        <f>VLOOKUP(B558,'Latin America'!B:B,1,FALSE)</f>
        <v>#N/A</v>
      </c>
    </row>
    <row r="559" spans="1:12" x14ac:dyDescent="0.25">
      <c r="A559" s="156" t="s">
        <v>991</v>
      </c>
      <c r="B559" s="156">
        <v>88451</v>
      </c>
      <c r="C559" s="156" t="s">
        <v>992</v>
      </c>
      <c r="D559" s="157">
        <v>1362.73</v>
      </c>
      <c r="E559" s="18" t="e">
        <f>VLOOKUP(B559,Jamaica!B:B,1,FALSE)</f>
        <v>#N/A</v>
      </c>
      <c r="F559" s="18" t="e">
        <f>VLOOKUP(B559,'St. Lucia'!B:B,1,FALSE)</f>
        <v>#N/A</v>
      </c>
      <c r="G559" s="18" t="e">
        <f>VLOOKUP(B559,Barbados!B:B,1,FALSE)</f>
        <v>#N/A</v>
      </c>
      <c r="H559" s="18">
        <f>VLOOKUP(B559,Grenada!B:B,1,FALSE)</f>
        <v>88451</v>
      </c>
      <c r="I559" s="18" t="e">
        <f>VLOOKUP(B559,Bahamas!B:B,1,FALSE)</f>
        <v>#N/A</v>
      </c>
      <c r="J559" s="18" t="e">
        <f>VLOOKUP(B559,Turks!B:B,1,FALSE)</f>
        <v>#N/A</v>
      </c>
      <c r="K559" s="18" t="e">
        <f>VLOOKUP(B559,Antigua!B:B,1,FALSE)</f>
        <v>#N/A</v>
      </c>
      <c r="L559" s="18" t="e">
        <f>VLOOKUP(B559,'Latin America'!B:B,1,FALSE)</f>
        <v>#N/A</v>
      </c>
    </row>
    <row r="560" spans="1:12" x14ac:dyDescent="0.25">
      <c r="A560" s="156" t="s">
        <v>993</v>
      </c>
      <c r="B560" s="156">
        <v>88452</v>
      </c>
      <c r="C560" s="156" t="s">
        <v>994</v>
      </c>
      <c r="D560" s="157">
        <v>2908.18</v>
      </c>
      <c r="E560" s="18" t="e">
        <f>VLOOKUP(B560,Jamaica!B:B,1,FALSE)</f>
        <v>#N/A</v>
      </c>
      <c r="F560" s="18" t="e">
        <f>VLOOKUP(B560,'St. Lucia'!B:B,1,FALSE)</f>
        <v>#N/A</v>
      </c>
      <c r="G560" s="18" t="e">
        <f>VLOOKUP(B560,Barbados!B:B,1,FALSE)</f>
        <v>#N/A</v>
      </c>
      <c r="H560" s="18">
        <f>VLOOKUP(B560,Grenada!B:B,1,FALSE)</f>
        <v>88452</v>
      </c>
      <c r="I560" s="18" t="e">
        <f>VLOOKUP(B560,Bahamas!B:B,1,FALSE)</f>
        <v>#N/A</v>
      </c>
      <c r="J560" s="18" t="e">
        <f>VLOOKUP(B560,Turks!B:B,1,FALSE)</f>
        <v>#N/A</v>
      </c>
      <c r="K560" s="18" t="e">
        <f>VLOOKUP(B560,Antigua!B:B,1,FALSE)</f>
        <v>#N/A</v>
      </c>
      <c r="L560" s="18" t="e">
        <f>VLOOKUP(B560,'Latin America'!B:B,1,FALSE)</f>
        <v>#N/A</v>
      </c>
    </row>
    <row r="561" spans="1:12" x14ac:dyDescent="0.25">
      <c r="A561" s="156" t="s">
        <v>1176</v>
      </c>
      <c r="B561" s="156">
        <v>88617</v>
      </c>
      <c r="C561" s="156" t="s">
        <v>1177</v>
      </c>
      <c r="D561" s="157">
        <v>111.61</v>
      </c>
      <c r="E561" s="18" t="e">
        <f>VLOOKUP(B561,Jamaica!B:B,1,FALSE)</f>
        <v>#N/A</v>
      </c>
      <c r="F561" s="18" t="e">
        <f>VLOOKUP(B561,'St. Lucia'!B:B,1,FALSE)</f>
        <v>#N/A</v>
      </c>
      <c r="G561" s="18" t="e">
        <f>VLOOKUP(B561,Barbados!B:B,1,FALSE)</f>
        <v>#N/A</v>
      </c>
      <c r="H561" s="18" t="e">
        <f>VLOOKUP(B561,Grenada!B:B,1,FALSE)</f>
        <v>#N/A</v>
      </c>
      <c r="I561" s="18">
        <f>VLOOKUP(B561,Bahamas!B:B,1,FALSE)</f>
        <v>88617</v>
      </c>
      <c r="J561" s="18" t="e">
        <f>VLOOKUP(B561,Turks!B:B,1,FALSE)</f>
        <v>#N/A</v>
      </c>
      <c r="K561" s="18" t="e">
        <f>VLOOKUP(B561,Antigua!B:B,1,FALSE)</f>
        <v>#N/A</v>
      </c>
      <c r="L561" s="18" t="e">
        <f>VLOOKUP(B561,'Latin America'!B:B,1,FALSE)</f>
        <v>#N/A</v>
      </c>
    </row>
    <row r="562" spans="1:12" x14ac:dyDescent="0.25">
      <c r="A562" s="156" t="s">
        <v>1178</v>
      </c>
      <c r="B562" s="156">
        <v>88618</v>
      </c>
      <c r="C562" s="156" t="s">
        <v>1179</v>
      </c>
      <c r="D562" s="157">
        <v>97.32</v>
      </c>
      <c r="E562" s="18" t="e">
        <f>VLOOKUP(B562,Jamaica!B:B,1,FALSE)</f>
        <v>#N/A</v>
      </c>
      <c r="F562" s="18" t="e">
        <f>VLOOKUP(B562,'St. Lucia'!B:B,1,FALSE)</f>
        <v>#N/A</v>
      </c>
      <c r="G562" s="18" t="e">
        <f>VLOOKUP(B562,Barbados!B:B,1,FALSE)</f>
        <v>#N/A</v>
      </c>
      <c r="H562" s="18" t="e">
        <f>VLOOKUP(B562,Grenada!B:B,1,FALSE)</f>
        <v>#N/A</v>
      </c>
      <c r="I562" s="18">
        <f>VLOOKUP(B562,Bahamas!B:B,1,FALSE)</f>
        <v>88618</v>
      </c>
      <c r="J562" s="18" t="e">
        <f>VLOOKUP(B562,Turks!B:B,1,FALSE)</f>
        <v>#N/A</v>
      </c>
      <c r="K562" s="18" t="e">
        <f>VLOOKUP(B562,Antigua!B:B,1,FALSE)</f>
        <v>#N/A</v>
      </c>
      <c r="L562" s="18" t="e">
        <f>VLOOKUP(B562,'Latin America'!B:B,1,FALSE)</f>
        <v>#N/A</v>
      </c>
    </row>
    <row r="563" spans="1:12" x14ac:dyDescent="0.25">
      <c r="A563" s="156" t="s">
        <v>589</v>
      </c>
      <c r="B563" s="156">
        <v>89309</v>
      </c>
      <c r="C563" s="156" t="s">
        <v>590</v>
      </c>
      <c r="D563" s="157">
        <v>69.09</v>
      </c>
      <c r="E563" s="18" t="e">
        <f>VLOOKUP(B563,Jamaica!B:B,1,FALSE)</f>
        <v>#N/A</v>
      </c>
      <c r="F563" s="18">
        <f>VLOOKUP(B563,'St. Lucia'!B:B,1,FALSE)</f>
        <v>89309</v>
      </c>
      <c r="G563" s="18" t="e">
        <f>VLOOKUP(B563,Barbados!B:B,1,FALSE)</f>
        <v>#N/A</v>
      </c>
      <c r="H563" s="18" t="e">
        <f>VLOOKUP(B563,Grenada!B:B,1,FALSE)</f>
        <v>#N/A</v>
      </c>
      <c r="I563" s="18" t="e">
        <f>VLOOKUP(B563,Bahamas!B:B,1,FALSE)</f>
        <v>#N/A</v>
      </c>
      <c r="J563" s="18" t="e">
        <f>VLOOKUP(B563,Turks!B:B,1,FALSE)</f>
        <v>#N/A</v>
      </c>
      <c r="K563" s="18" t="e">
        <f>VLOOKUP(B563,Antigua!B:B,1,FALSE)</f>
        <v>#N/A</v>
      </c>
      <c r="L563" s="18" t="e">
        <f>VLOOKUP(B563,'Latin America'!B:B,1,FALSE)</f>
        <v>#N/A</v>
      </c>
    </row>
    <row r="564" spans="1:12" x14ac:dyDescent="0.25">
      <c r="A564" s="156" t="s">
        <v>1275</v>
      </c>
      <c r="B564" s="156">
        <v>90099</v>
      </c>
      <c r="C564" s="156" t="s">
        <v>1276</v>
      </c>
      <c r="D564" s="157">
        <v>5089.29</v>
      </c>
      <c r="E564" s="18" t="e">
        <f>VLOOKUP(B564,Jamaica!B:B,1,FALSE)</f>
        <v>#N/A</v>
      </c>
      <c r="F564" s="18" t="e">
        <f>VLOOKUP(B564,'St. Lucia'!B:B,1,FALSE)</f>
        <v>#N/A</v>
      </c>
      <c r="G564" s="18" t="e">
        <f>VLOOKUP(B564,Barbados!B:B,1,FALSE)</f>
        <v>#N/A</v>
      </c>
      <c r="H564" s="18" t="e">
        <f>VLOOKUP(B564,Grenada!B:B,1,FALSE)</f>
        <v>#N/A</v>
      </c>
      <c r="I564" s="18" t="e">
        <f>VLOOKUP(B564,Bahamas!B:B,1,FALSE)</f>
        <v>#N/A</v>
      </c>
      <c r="J564" s="18">
        <f>VLOOKUP(B564,Turks!B:B,1,FALSE)</f>
        <v>90099</v>
      </c>
      <c r="K564" s="18" t="e">
        <f>VLOOKUP(B564,Antigua!B:B,1,FALSE)</f>
        <v>#N/A</v>
      </c>
      <c r="L564" s="18" t="e">
        <f>VLOOKUP(B564,'Latin America'!B:B,1,FALSE)</f>
        <v>#N/A</v>
      </c>
    </row>
    <row r="565" spans="1:12" x14ac:dyDescent="0.25">
      <c r="A565" s="156" t="s">
        <v>1281</v>
      </c>
      <c r="B565" s="156">
        <v>90102</v>
      </c>
      <c r="C565" s="156" t="s">
        <v>1282</v>
      </c>
      <c r="D565" s="157">
        <v>3392.86</v>
      </c>
      <c r="E565" s="18" t="e">
        <f>VLOOKUP(B565,Jamaica!B:B,1,FALSE)</f>
        <v>#N/A</v>
      </c>
      <c r="F565" s="18" t="e">
        <f>VLOOKUP(B565,'St. Lucia'!B:B,1,FALSE)</f>
        <v>#N/A</v>
      </c>
      <c r="G565" s="18" t="e">
        <f>VLOOKUP(B565,Barbados!B:B,1,FALSE)</f>
        <v>#N/A</v>
      </c>
      <c r="H565" s="18" t="e">
        <f>VLOOKUP(B565,Grenada!B:B,1,FALSE)</f>
        <v>#N/A</v>
      </c>
      <c r="I565" s="18" t="e">
        <f>VLOOKUP(B565,Bahamas!B:B,1,FALSE)</f>
        <v>#N/A</v>
      </c>
      <c r="J565" s="18">
        <f>VLOOKUP(B565,Turks!B:B,1,FALSE)</f>
        <v>90102</v>
      </c>
      <c r="K565" s="18" t="e">
        <f>VLOOKUP(B565,Antigua!B:B,1,FALSE)</f>
        <v>#N/A</v>
      </c>
      <c r="L565" s="18" t="e">
        <f>VLOOKUP(B565,'Latin America'!B:B,1,FALSE)</f>
        <v>#N/A</v>
      </c>
    </row>
    <row r="566" spans="1:12" x14ac:dyDescent="0.25">
      <c r="A566" s="156" t="s">
        <v>1279</v>
      </c>
      <c r="B566" s="156">
        <v>90101</v>
      </c>
      <c r="C566" s="156" t="s">
        <v>1280</v>
      </c>
      <c r="D566" s="157">
        <v>4241.07</v>
      </c>
      <c r="E566" s="18" t="e">
        <f>VLOOKUP(B566,Jamaica!B:B,1,FALSE)</f>
        <v>#N/A</v>
      </c>
      <c r="F566" s="18" t="e">
        <f>VLOOKUP(B566,'St. Lucia'!B:B,1,FALSE)</f>
        <v>#N/A</v>
      </c>
      <c r="G566" s="18" t="e">
        <f>VLOOKUP(B566,Barbados!B:B,1,FALSE)</f>
        <v>#N/A</v>
      </c>
      <c r="H566" s="18" t="e">
        <f>VLOOKUP(B566,Grenada!B:B,1,FALSE)</f>
        <v>#N/A</v>
      </c>
      <c r="I566" s="18" t="e">
        <f>VLOOKUP(B566,Bahamas!B:B,1,FALSE)</f>
        <v>#N/A</v>
      </c>
      <c r="J566" s="18">
        <f>VLOOKUP(B566,Turks!B:B,1,FALSE)</f>
        <v>90101</v>
      </c>
      <c r="K566" s="18" t="e">
        <f>VLOOKUP(B566,Antigua!B:B,1,FALSE)</f>
        <v>#N/A</v>
      </c>
      <c r="L566" s="18" t="e">
        <f>VLOOKUP(B566,'Latin America'!B:B,1,FALSE)</f>
        <v>#N/A</v>
      </c>
    </row>
    <row r="567" spans="1:12" x14ac:dyDescent="0.25">
      <c r="A567" s="156" t="s">
        <v>1277</v>
      </c>
      <c r="B567" s="156">
        <v>90100</v>
      </c>
      <c r="C567" s="156" t="s">
        <v>1278</v>
      </c>
      <c r="D567" s="157">
        <v>3214.29</v>
      </c>
      <c r="E567" s="18" t="e">
        <f>VLOOKUP(B567,Jamaica!B:B,1,FALSE)</f>
        <v>#N/A</v>
      </c>
      <c r="F567" s="18" t="e">
        <f>VLOOKUP(B567,'St. Lucia'!B:B,1,FALSE)</f>
        <v>#N/A</v>
      </c>
      <c r="G567" s="18" t="e">
        <f>VLOOKUP(B567,Barbados!B:B,1,FALSE)</f>
        <v>#N/A</v>
      </c>
      <c r="H567" s="18" t="e">
        <f>VLOOKUP(B567,Grenada!B:B,1,FALSE)</f>
        <v>#N/A</v>
      </c>
      <c r="I567" s="18" t="e">
        <f>VLOOKUP(B567,Bahamas!B:B,1,FALSE)</f>
        <v>#N/A</v>
      </c>
      <c r="J567" s="18">
        <f>VLOOKUP(B567,Turks!B:B,1,FALSE)</f>
        <v>90100</v>
      </c>
      <c r="K567" s="18" t="e">
        <f>VLOOKUP(B567,Antigua!B:B,1,FALSE)</f>
        <v>#N/A</v>
      </c>
      <c r="L567" s="18" t="e">
        <f>VLOOKUP(B567,'Latin America'!B:B,1,FALSE)</f>
        <v>#N/A</v>
      </c>
    </row>
    <row r="568" spans="1:12" x14ac:dyDescent="0.25">
      <c r="A568" s="156" t="s">
        <v>1354</v>
      </c>
      <c r="B568" s="156">
        <v>90204</v>
      </c>
      <c r="C568" s="156" t="s">
        <v>1355</v>
      </c>
      <c r="D568" s="157">
        <v>150</v>
      </c>
      <c r="E568" s="18" t="e">
        <f>VLOOKUP(B568,Jamaica!B:B,1,FALSE)</f>
        <v>#N/A</v>
      </c>
      <c r="F568" s="18" t="e">
        <f>VLOOKUP(B568,'St. Lucia'!B:B,1,FALSE)</f>
        <v>#N/A</v>
      </c>
      <c r="G568" s="18" t="e">
        <f>VLOOKUP(B568,Barbados!B:B,1,FALSE)</f>
        <v>#N/A</v>
      </c>
      <c r="H568" s="18" t="e">
        <f>VLOOKUP(B568,Grenada!B:B,1,FALSE)</f>
        <v>#N/A</v>
      </c>
      <c r="I568" s="18" t="e">
        <f>VLOOKUP(B568,Bahamas!B:B,1,FALSE)</f>
        <v>#N/A</v>
      </c>
      <c r="J568" s="18" t="e">
        <f>VLOOKUP(B568,Turks!B:B,1,FALSE)</f>
        <v>#N/A</v>
      </c>
      <c r="K568" s="18">
        <f>VLOOKUP(B568,Antigua!B:B,1,FALSE)</f>
        <v>90204</v>
      </c>
      <c r="L568" s="18" t="e">
        <f>VLOOKUP(B568,'Latin America'!B:B,1,FALSE)</f>
        <v>#N/A</v>
      </c>
    </row>
    <row r="569" spans="1:12" x14ac:dyDescent="0.25">
      <c r="A569" s="156" t="s">
        <v>704</v>
      </c>
      <c r="B569" s="156">
        <v>90345</v>
      </c>
      <c r="C569" s="156" t="s">
        <v>1605</v>
      </c>
      <c r="D569" s="157">
        <v>1000</v>
      </c>
      <c r="E569" s="18" t="e">
        <f>VLOOKUP(B569,Jamaica!B:B,1,FALSE)</f>
        <v>#N/A</v>
      </c>
      <c r="F569" s="18">
        <f>VLOOKUP(B569,'St. Lucia'!B:B,1,FALSE)</f>
        <v>90345</v>
      </c>
      <c r="G569" s="18" t="e">
        <f>VLOOKUP(B569,Barbados!B:B,1,FALSE)</f>
        <v>#N/A</v>
      </c>
      <c r="H569" s="18" t="e">
        <f>VLOOKUP(B569,Grenada!B:B,1,FALSE)</f>
        <v>#N/A</v>
      </c>
      <c r="I569" s="18" t="e">
        <f>VLOOKUP(B569,Bahamas!B:B,1,FALSE)</f>
        <v>#N/A</v>
      </c>
      <c r="J569" s="18" t="e">
        <f>VLOOKUP(B569,Turks!B:B,1,FALSE)</f>
        <v>#N/A</v>
      </c>
      <c r="K569" s="18" t="e">
        <f>VLOOKUP(B569,Antigua!B:B,1,FALSE)</f>
        <v>#N/A</v>
      </c>
      <c r="L569" s="18" t="e">
        <f>VLOOKUP(B569,'Latin America'!B:B,1,FALSE)</f>
        <v>#N/A</v>
      </c>
    </row>
    <row r="570" spans="1:12" x14ac:dyDescent="0.25">
      <c r="A570" s="156" t="s">
        <v>995</v>
      </c>
      <c r="B570" s="156">
        <v>90752</v>
      </c>
      <c r="C570" s="156" t="s">
        <v>996</v>
      </c>
      <c r="D570" s="157">
        <v>27.27</v>
      </c>
      <c r="E570" s="18" t="e">
        <f>VLOOKUP(B570,Jamaica!B:B,1,FALSE)</f>
        <v>#N/A</v>
      </c>
      <c r="F570" s="18" t="e">
        <f>VLOOKUP(B570,'St. Lucia'!B:B,1,FALSE)</f>
        <v>#N/A</v>
      </c>
      <c r="G570" s="18" t="e">
        <f>VLOOKUP(B570,Barbados!B:B,1,FALSE)</f>
        <v>#N/A</v>
      </c>
      <c r="H570" s="18">
        <f>VLOOKUP(B570,Grenada!B:B,1,FALSE)</f>
        <v>90752</v>
      </c>
      <c r="I570" s="18" t="e">
        <f>VLOOKUP(B570,Bahamas!B:B,1,FALSE)</f>
        <v>#N/A</v>
      </c>
      <c r="J570" s="18" t="e">
        <f>VLOOKUP(B570,Turks!B:B,1,FALSE)</f>
        <v>#N/A</v>
      </c>
      <c r="K570" s="18" t="e">
        <f>VLOOKUP(B570,Antigua!B:B,1,FALSE)</f>
        <v>#N/A</v>
      </c>
      <c r="L570" s="18" t="e">
        <f>VLOOKUP(B570,'Latin America'!B:B,1,FALSE)</f>
        <v>#N/A</v>
      </c>
    </row>
    <row r="571" spans="1:12" x14ac:dyDescent="0.25">
      <c r="A571" s="156" t="s">
        <v>997</v>
      </c>
      <c r="B571" s="156">
        <v>90754</v>
      </c>
      <c r="C571" s="156" t="s">
        <v>998</v>
      </c>
      <c r="D571" s="157">
        <v>81.819999999999993</v>
      </c>
      <c r="E571" s="18" t="e">
        <f>VLOOKUP(B571,Jamaica!B:B,1,FALSE)</f>
        <v>#N/A</v>
      </c>
      <c r="F571" s="18" t="e">
        <f>VLOOKUP(B571,'St. Lucia'!B:B,1,FALSE)</f>
        <v>#N/A</v>
      </c>
      <c r="G571" s="18" t="e">
        <f>VLOOKUP(B571,Barbados!B:B,1,FALSE)</f>
        <v>#N/A</v>
      </c>
      <c r="H571" s="18">
        <f>VLOOKUP(B571,Grenada!B:B,1,FALSE)</f>
        <v>90754</v>
      </c>
      <c r="I571" s="18" t="e">
        <f>VLOOKUP(B571,Bahamas!B:B,1,FALSE)</f>
        <v>#N/A</v>
      </c>
      <c r="J571" s="18" t="e">
        <f>VLOOKUP(B571,Turks!B:B,1,FALSE)</f>
        <v>#N/A</v>
      </c>
      <c r="K571" s="18" t="e">
        <f>VLOOKUP(B571,Antigua!B:B,1,FALSE)</f>
        <v>#N/A</v>
      </c>
      <c r="L571" s="18" t="e">
        <f>VLOOKUP(B571,'Latin America'!B:B,1,FALSE)</f>
        <v>#N/A</v>
      </c>
    </row>
    <row r="572" spans="1:12" x14ac:dyDescent="0.25">
      <c r="A572" s="156" t="s">
        <v>303</v>
      </c>
      <c r="B572" s="156">
        <v>92048</v>
      </c>
      <c r="C572" s="156" t="s">
        <v>304</v>
      </c>
      <c r="D572" s="157">
        <v>70</v>
      </c>
      <c r="E572" s="18">
        <f>VLOOKUP(B572,Jamaica!B:B,1,FALSE)</f>
        <v>92048</v>
      </c>
      <c r="F572" s="18" t="e">
        <f>VLOOKUP(B572,'St. Lucia'!B:B,1,FALSE)</f>
        <v>#N/A</v>
      </c>
      <c r="G572" s="18" t="e">
        <f>VLOOKUP(B572,Barbados!B:B,1,FALSE)</f>
        <v>#N/A</v>
      </c>
      <c r="H572" s="18" t="e">
        <f>VLOOKUP(B572,Grenada!B:B,1,FALSE)</f>
        <v>#N/A</v>
      </c>
      <c r="I572" s="18" t="e">
        <f>VLOOKUP(B572,Bahamas!B:B,1,FALSE)</f>
        <v>#N/A</v>
      </c>
      <c r="J572" s="18" t="e">
        <f>VLOOKUP(B572,Turks!B:B,1,FALSE)</f>
        <v>#N/A</v>
      </c>
      <c r="K572" s="18" t="e">
        <f>VLOOKUP(B572,Antigua!B:B,1,FALSE)</f>
        <v>#N/A</v>
      </c>
      <c r="L572" s="18" t="e">
        <f>VLOOKUP(B572,'Latin America'!B:B,1,FALSE)</f>
        <v>#N/A</v>
      </c>
    </row>
    <row r="573" spans="1:12" x14ac:dyDescent="0.25">
      <c r="A573" s="156" t="s">
        <v>307</v>
      </c>
      <c r="B573" s="156">
        <v>92047</v>
      </c>
      <c r="C573" s="156" t="s">
        <v>308</v>
      </c>
      <c r="D573" s="157">
        <v>39.090000000000003</v>
      </c>
      <c r="E573" s="18">
        <f>VLOOKUP(B573,Jamaica!B:B,1,FALSE)</f>
        <v>92047</v>
      </c>
      <c r="F573" s="18" t="e">
        <f>VLOOKUP(B573,'St. Lucia'!B:B,1,FALSE)</f>
        <v>#N/A</v>
      </c>
      <c r="G573" s="18" t="e">
        <f>VLOOKUP(B573,Barbados!B:B,1,FALSE)</f>
        <v>#N/A</v>
      </c>
      <c r="H573" s="18" t="e">
        <f>VLOOKUP(B573,Grenada!B:B,1,FALSE)</f>
        <v>#N/A</v>
      </c>
      <c r="I573" s="18" t="e">
        <f>VLOOKUP(B573,Bahamas!B:B,1,FALSE)</f>
        <v>#N/A</v>
      </c>
      <c r="J573" s="18" t="e">
        <f>VLOOKUP(B573,Turks!B:B,1,FALSE)</f>
        <v>#N/A</v>
      </c>
      <c r="K573" s="18" t="e">
        <f>VLOOKUP(B573,Antigua!B:B,1,FALSE)</f>
        <v>#N/A</v>
      </c>
      <c r="L573" s="18" t="e">
        <f>VLOOKUP(B573,'Latin America'!B:B,1,FALSE)</f>
        <v>#N/A</v>
      </c>
    </row>
    <row r="574" spans="1:12" x14ac:dyDescent="0.25">
      <c r="A574" s="156" t="s">
        <v>305</v>
      </c>
      <c r="B574" s="156">
        <v>92049</v>
      </c>
      <c r="C574" s="156" t="s">
        <v>306</v>
      </c>
      <c r="D574" s="157">
        <v>40.909999999999997</v>
      </c>
      <c r="E574" s="18">
        <f>VLOOKUP(B574,Jamaica!B:B,1,FALSE)</f>
        <v>92049</v>
      </c>
      <c r="F574" s="18" t="e">
        <f>VLOOKUP(B574,'St. Lucia'!B:B,1,FALSE)</f>
        <v>#N/A</v>
      </c>
      <c r="G574" s="18" t="e">
        <f>VLOOKUP(B574,Barbados!B:B,1,FALSE)</f>
        <v>#N/A</v>
      </c>
      <c r="H574" s="18" t="e">
        <f>VLOOKUP(B574,Grenada!B:B,1,FALSE)</f>
        <v>#N/A</v>
      </c>
      <c r="I574" s="18" t="e">
        <f>VLOOKUP(B574,Bahamas!B:B,1,FALSE)</f>
        <v>#N/A</v>
      </c>
      <c r="J574" s="18" t="e">
        <f>VLOOKUP(B574,Turks!B:B,1,FALSE)</f>
        <v>#N/A</v>
      </c>
      <c r="K574" s="18" t="e">
        <f>VLOOKUP(B574,Antigua!B:B,1,FALSE)</f>
        <v>#N/A</v>
      </c>
      <c r="L574" s="18" t="e">
        <f>VLOOKUP(B574,'Latin America'!B:B,1,FALSE)</f>
        <v>#N/A</v>
      </c>
    </row>
    <row r="575" spans="1:12" x14ac:dyDescent="0.25">
      <c r="A575" s="156" t="s">
        <v>224</v>
      </c>
      <c r="B575" s="156">
        <v>92084</v>
      </c>
      <c r="C575" s="156" t="s">
        <v>225</v>
      </c>
      <c r="D575" s="157">
        <v>50</v>
      </c>
      <c r="E575" s="18">
        <f>VLOOKUP(B575,Jamaica!B:B,1,FALSE)</f>
        <v>92084</v>
      </c>
      <c r="F575" s="18" t="e">
        <f>VLOOKUP(B575,'St. Lucia'!B:B,1,FALSE)</f>
        <v>#N/A</v>
      </c>
      <c r="G575" s="18" t="e">
        <f>VLOOKUP(B575,Barbados!B:B,1,FALSE)</f>
        <v>#N/A</v>
      </c>
      <c r="H575" s="18" t="e">
        <f>VLOOKUP(B575,Grenada!B:B,1,FALSE)</f>
        <v>#N/A</v>
      </c>
      <c r="I575" s="18" t="e">
        <f>VLOOKUP(B575,Bahamas!B:B,1,FALSE)</f>
        <v>#N/A</v>
      </c>
      <c r="J575" s="18" t="e">
        <f>VLOOKUP(B575,Turks!B:B,1,FALSE)</f>
        <v>#N/A</v>
      </c>
      <c r="K575" s="18" t="e">
        <f>VLOOKUP(B575,Antigua!B:B,1,FALSE)</f>
        <v>#N/A</v>
      </c>
      <c r="L575" s="18" t="e">
        <f>VLOOKUP(B575,'Latin America'!B:B,1,FALSE)</f>
        <v>#N/A</v>
      </c>
    </row>
    <row r="576" spans="1:12" x14ac:dyDescent="0.25">
      <c r="A576" s="156" t="s">
        <v>229</v>
      </c>
      <c r="B576" s="156">
        <v>92083</v>
      </c>
      <c r="C576" s="156" t="s">
        <v>230</v>
      </c>
      <c r="D576" s="157">
        <v>15.45</v>
      </c>
      <c r="E576" s="18">
        <f>VLOOKUP(B576,Jamaica!B:B,1,FALSE)</f>
        <v>92083</v>
      </c>
      <c r="F576" s="18" t="e">
        <f>VLOOKUP(B576,'St. Lucia'!B:B,1,FALSE)</f>
        <v>#N/A</v>
      </c>
      <c r="G576" s="18" t="e">
        <f>VLOOKUP(B576,Barbados!B:B,1,FALSE)</f>
        <v>#N/A</v>
      </c>
      <c r="H576" s="18" t="e">
        <f>VLOOKUP(B576,Grenada!B:B,1,FALSE)</f>
        <v>#N/A</v>
      </c>
      <c r="I576" s="18" t="e">
        <f>VLOOKUP(B576,Bahamas!B:B,1,FALSE)</f>
        <v>#N/A</v>
      </c>
      <c r="J576" s="18" t="e">
        <f>VLOOKUP(B576,Turks!B:B,1,FALSE)</f>
        <v>#N/A</v>
      </c>
      <c r="K576" s="18" t="e">
        <f>VLOOKUP(B576,Antigua!B:B,1,FALSE)</f>
        <v>#N/A</v>
      </c>
      <c r="L576" s="18" t="e">
        <f>VLOOKUP(B576,'Latin America'!B:B,1,FALSE)</f>
        <v>#N/A</v>
      </c>
    </row>
    <row r="577" spans="1:12" x14ac:dyDescent="0.25">
      <c r="A577" s="156" t="s">
        <v>227</v>
      </c>
      <c r="B577" s="156">
        <v>92085</v>
      </c>
      <c r="C577" s="156" t="s">
        <v>228</v>
      </c>
      <c r="D577" s="157">
        <v>18.18</v>
      </c>
      <c r="E577" s="18">
        <f>VLOOKUP(B577,Jamaica!B:B,1,FALSE)</f>
        <v>92085</v>
      </c>
      <c r="F577" s="18" t="e">
        <f>VLOOKUP(B577,'St. Lucia'!B:B,1,FALSE)</f>
        <v>#N/A</v>
      </c>
      <c r="G577" s="18" t="e">
        <f>VLOOKUP(B577,Barbados!B:B,1,FALSE)</f>
        <v>#N/A</v>
      </c>
      <c r="H577" s="18" t="e">
        <f>VLOOKUP(B577,Grenada!B:B,1,FALSE)</f>
        <v>#N/A</v>
      </c>
      <c r="I577" s="18" t="e">
        <f>VLOOKUP(B577,Bahamas!B:B,1,FALSE)</f>
        <v>#N/A</v>
      </c>
      <c r="J577" s="18" t="e">
        <f>VLOOKUP(B577,Turks!B:B,1,FALSE)</f>
        <v>#N/A</v>
      </c>
      <c r="K577" s="18" t="e">
        <f>VLOOKUP(B577,Antigua!B:B,1,FALSE)</f>
        <v>#N/A</v>
      </c>
      <c r="L577" s="18" t="e">
        <f>VLOOKUP(B577,'Latin America'!B:B,1,FALSE)</f>
        <v>#N/A</v>
      </c>
    </row>
    <row r="578" spans="1:12" x14ac:dyDescent="0.25">
      <c r="A578" s="156" t="s">
        <v>756</v>
      </c>
      <c r="B578" s="156">
        <v>92168</v>
      </c>
      <c r="C578" s="156" t="s">
        <v>757</v>
      </c>
      <c r="D578" s="157">
        <v>72.73</v>
      </c>
      <c r="E578" s="18" t="e">
        <f>VLOOKUP(B578,Jamaica!B:B,1,FALSE)</f>
        <v>#N/A</v>
      </c>
      <c r="F578" s="18">
        <f>VLOOKUP(B578,'St. Lucia'!B:B,1,FALSE)</f>
        <v>92168</v>
      </c>
      <c r="G578" s="18" t="e">
        <f>VLOOKUP(B578,Barbados!B:B,1,FALSE)</f>
        <v>#N/A</v>
      </c>
      <c r="H578" s="18" t="e">
        <f>VLOOKUP(B578,Grenada!B:B,1,FALSE)</f>
        <v>#N/A</v>
      </c>
      <c r="I578" s="18" t="e">
        <f>VLOOKUP(B578,Bahamas!B:B,1,FALSE)</f>
        <v>#N/A</v>
      </c>
      <c r="J578" s="18" t="e">
        <f>VLOOKUP(B578,Turks!B:B,1,FALSE)</f>
        <v>#N/A</v>
      </c>
      <c r="K578" s="18" t="e">
        <f>VLOOKUP(B578,Antigua!B:B,1,FALSE)</f>
        <v>#N/A</v>
      </c>
      <c r="L578" s="18" t="e">
        <f>VLOOKUP(B578,'Latin America'!B:B,1,FALSE)</f>
        <v>#N/A</v>
      </c>
    </row>
    <row r="579" spans="1:12" x14ac:dyDescent="0.25">
      <c r="A579" s="156" t="s">
        <v>683</v>
      </c>
      <c r="B579" s="156">
        <v>92169</v>
      </c>
      <c r="C579" s="156" t="s">
        <v>684</v>
      </c>
      <c r="D579" s="157">
        <v>140.91</v>
      </c>
      <c r="E579" s="18" t="e">
        <f>VLOOKUP(B579,Jamaica!B:B,1,FALSE)</f>
        <v>#N/A</v>
      </c>
      <c r="F579" s="18">
        <f>VLOOKUP(B579,'St. Lucia'!B:B,1,FALSE)</f>
        <v>92169</v>
      </c>
      <c r="G579" s="18" t="e">
        <f>VLOOKUP(B579,Barbados!B:B,1,FALSE)</f>
        <v>#N/A</v>
      </c>
      <c r="H579" s="18" t="e">
        <f>VLOOKUP(B579,Grenada!B:B,1,FALSE)</f>
        <v>#N/A</v>
      </c>
      <c r="I579" s="18" t="e">
        <f>VLOOKUP(B579,Bahamas!B:B,1,FALSE)</f>
        <v>#N/A</v>
      </c>
      <c r="J579" s="18" t="e">
        <f>VLOOKUP(B579,Turks!B:B,1,FALSE)</f>
        <v>#N/A</v>
      </c>
      <c r="K579" s="18" t="e">
        <f>VLOOKUP(B579,Antigua!B:B,1,FALSE)</f>
        <v>#N/A</v>
      </c>
      <c r="L579" s="18" t="e">
        <f>VLOOKUP(B579,'Latin America'!B:B,1,FALSE)</f>
        <v>#N/A</v>
      </c>
    </row>
    <row r="580" spans="1:12" x14ac:dyDescent="0.25">
      <c r="A580" s="156" t="s">
        <v>999</v>
      </c>
      <c r="B580" s="156">
        <v>92227</v>
      </c>
      <c r="C580" s="156" t="s">
        <v>1000</v>
      </c>
      <c r="D580" s="157">
        <v>209.09</v>
      </c>
      <c r="E580" s="18" t="e">
        <f>VLOOKUP(B580,Jamaica!B:B,1,FALSE)</f>
        <v>#N/A</v>
      </c>
      <c r="F580" s="18" t="e">
        <f>VLOOKUP(B580,'St. Lucia'!B:B,1,FALSE)</f>
        <v>#N/A</v>
      </c>
      <c r="G580" s="18" t="e">
        <f>VLOOKUP(B580,Barbados!B:B,1,FALSE)</f>
        <v>#N/A</v>
      </c>
      <c r="H580" s="18">
        <f>VLOOKUP(B580,Grenada!B:B,1,FALSE)</f>
        <v>92227</v>
      </c>
      <c r="I580" s="18" t="e">
        <f>VLOOKUP(B580,Bahamas!B:B,1,FALSE)</f>
        <v>#N/A</v>
      </c>
      <c r="J580" s="18" t="e">
        <f>VLOOKUP(B580,Turks!B:B,1,FALSE)</f>
        <v>#N/A</v>
      </c>
      <c r="K580" s="18" t="e">
        <f>VLOOKUP(B580,Antigua!B:B,1,FALSE)</f>
        <v>#N/A</v>
      </c>
      <c r="L580" s="18" t="e">
        <f>VLOOKUP(B580,'Latin America'!B:B,1,FALSE)</f>
        <v>#N/A</v>
      </c>
    </row>
    <row r="581" spans="1:12" x14ac:dyDescent="0.25">
      <c r="A581" s="156" t="s">
        <v>1003</v>
      </c>
      <c r="B581" s="156">
        <v>92229</v>
      </c>
      <c r="C581" s="156" t="s">
        <v>1004</v>
      </c>
      <c r="D581" s="157">
        <v>72.73</v>
      </c>
      <c r="E581" s="18" t="e">
        <f>VLOOKUP(B581,Jamaica!B:B,1,FALSE)</f>
        <v>#N/A</v>
      </c>
      <c r="F581" s="18" t="e">
        <f>VLOOKUP(B581,'St. Lucia'!B:B,1,FALSE)</f>
        <v>#N/A</v>
      </c>
      <c r="G581" s="18" t="e">
        <f>VLOOKUP(B581,Barbados!B:B,1,FALSE)</f>
        <v>#N/A</v>
      </c>
      <c r="H581" s="18">
        <f>VLOOKUP(B581,Grenada!B:B,1,FALSE)</f>
        <v>92229</v>
      </c>
      <c r="I581" s="18" t="e">
        <f>VLOOKUP(B581,Bahamas!B:B,1,FALSE)</f>
        <v>#N/A</v>
      </c>
      <c r="J581" s="18" t="e">
        <f>VLOOKUP(B581,Turks!B:B,1,FALSE)</f>
        <v>#N/A</v>
      </c>
      <c r="K581" s="18" t="e">
        <f>VLOOKUP(B581,Antigua!B:B,1,FALSE)</f>
        <v>#N/A</v>
      </c>
      <c r="L581" s="18" t="e">
        <f>VLOOKUP(B581,'Latin America'!B:B,1,FALSE)</f>
        <v>#N/A</v>
      </c>
    </row>
    <row r="582" spans="1:12" x14ac:dyDescent="0.25">
      <c r="A582" s="156" t="s">
        <v>1005</v>
      </c>
      <c r="B582" s="156">
        <v>92230</v>
      </c>
      <c r="C582" s="156" t="s">
        <v>1006</v>
      </c>
      <c r="D582" s="157">
        <v>109.09</v>
      </c>
      <c r="E582" s="18" t="e">
        <f>VLOOKUP(B582,Jamaica!B:B,1,FALSE)</f>
        <v>#N/A</v>
      </c>
      <c r="F582" s="18" t="e">
        <f>VLOOKUP(B582,'St. Lucia'!B:B,1,FALSE)</f>
        <v>#N/A</v>
      </c>
      <c r="G582" s="18" t="e">
        <f>VLOOKUP(B582,Barbados!B:B,1,FALSE)</f>
        <v>#N/A</v>
      </c>
      <c r="H582" s="18">
        <f>VLOOKUP(B582,Grenada!B:B,1,FALSE)</f>
        <v>92230</v>
      </c>
      <c r="I582" s="18" t="e">
        <f>VLOOKUP(B582,Bahamas!B:B,1,FALSE)</f>
        <v>#N/A</v>
      </c>
      <c r="J582" s="18" t="e">
        <f>VLOOKUP(B582,Turks!B:B,1,FALSE)</f>
        <v>#N/A</v>
      </c>
      <c r="K582" s="18" t="e">
        <f>VLOOKUP(B582,Antigua!B:B,1,FALSE)</f>
        <v>#N/A</v>
      </c>
      <c r="L582" s="18" t="e">
        <f>VLOOKUP(B582,'Latin America'!B:B,1,FALSE)</f>
        <v>#N/A</v>
      </c>
    </row>
    <row r="583" spans="1:12" x14ac:dyDescent="0.25">
      <c r="A583" s="156" t="s">
        <v>1009</v>
      </c>
      <c r="B583" s="156">
        <v>92232</v>
      </c>
      <c r="C583" s="156" t="s">
        <v>1010</v>
      </c>
      <c r="D583" s="157">
        <v>156.36000000000001</v>
      </c>
      <c r="E583" s="18" t="e">
        <f>VLOOKUP(B583,Jamaica!B:B,1,FALSE)</f>
        <v>#N/A</v>
      </c>
      <c r="F583" s="18" t="e">
        <f>VLOOKUP(B583,'St. Lucia'!B:B,1,FALSE)</f>
        <v>#N/A</v>
      </c>
      <c r="G583" s="18" t="e">
        <f>VLOOKUP(B583,Barbados!B:B,1,FALSE)</f>
        <v>#N/A</v>
      </c>
      <c r="H583" s="18">
        <f>VLOOKUP(B583,Grenada!B:B,1,FALSE)</f>
        <v>92232</v>
      </c>
      <c r="I583" s="18" t="e">
        <f>VLOOKUP(B583,Bahamas!B:B,1,FALSE)</f>
        <v>#N/A</v>
      </c>
      <c r="J583" s="18" t="e">
        <f>VLOOKUP(B583,Turks!B:B,1,FALSE)</f>
        <v>#N/A</v>
      </c>
      <c r="K583" s="18" t="e">
        <f>VLOOKUP(B583,Antigua!B:B,1,FALSE)</f>
        <v>#N/A</v>
      </c>
      <c r="L583" s="18" t="e">
        <f>VLOOKUP(B583,'Latin America'!B:B,1,FALSE)</f>
        <v>#N/A</v>
      </c>
    </row>
    <row r="584" spans="1:12" x14ac:dyDescent="0.25">
      <c r="A584" s="156" t="s">
        <v>1011</v>
      </c>
      <c r="B584" s="156">
        <v>92233</v>
      </c>
      <c r="C584" s="156" t="s">
        <v>1012</v>
      </c>
      <c r="D584" s="157">
        <v>318.18</v>
      </c>
      <c r="E584" s="18" t="e">
        <f>VLOOKUP(B584,Jamaica!B:B,1,FALSE)</f>
        <v>#N/A</v>
      </c>
      <c r="F584" s="18" t="e">
        <f>VLOOKUP(B584,'St. Lucia'!B:B,1,FALSE)</f>
        <v>#N/A</v>
      </c>
      <c r="G584" s="18" t="e">
        <f>VLOOKUP(B584,Barbados!B:B,1,FALSE)</f>
        <v>#N/A</v>
      </c>
      <c r="H584" s="18">
        <f>VLOOKUP(B584,Grenada!B:B,1,FALSE)</f>
        <v>92233</v>
      </c>
      <c r="I584" s="18" t="e">
        <f>VLOOKUP(B584,Bahamas!B:B,1,FALSE)</f>
        <v>#N/A</v>
      </c>
      <c r="J584" s="18" t="e">
        <f>VLOOKUP(B584,Turks!B:B,1,FALSE)</f>
        <v>#N/A</v>
      </c>
      <c r="K584" s="18" t="e">
        <f>VLOOKUP(B584,Antigua!B:B,1,FALSE)</f>
        <v>#N/A</v>
      </c>
      <c r="L584" s="18" t="e">
        <f>VLOOKUP(B584,'Latin America'!B:B,1,FALSE)</f>
        <v>#N/A</v>
      </c>
    </row>
    <row r="585" spans="1:12" x14ac:dyDescent="0.25">
      <c r="A585" s="156" t="s">
        <v>1001</v>
      </c>
      <c r="B585" s="156">
        <v>92228</v>
      </c>
      <c r="C585" s="156" t="s">
        <v>1002</v>
      </c>
      <c r="D585" s="157">
        <v>163.63999999999999</v>
      </c>
      <c r="E585" s="18" t="e">
        <f>VLOOKUP(B585,Jamaica!B:B,1,FALSE)</f>
        <v>#N/A</v>
      </c>
      <c r="F585" s="18" t="e">
        <f>VLOOKUP(B585,'St. Lucia'!B:B,1,FALSE)</f>
        <v>#N/A</v>
      </c>
      <c r="G585" s="18" t="e">
        <f>VLOOKUP(B585,Barbados!B:B,1,FALSE)</f>
        <v>#N/A</v>
      </c>
      <c r="H585" s="18">
        <f>VLOOKUP(B585,Grenada!B:B,1,FALSE)</f>
        <v>92228</v>
      </c>
      <c r="I585" s="18" t="e">
        <f>VLOOKUP(B585,Bahamas!B:B,1,FALSE)</f>
        <v>#N/A</v>
      </c>
      <c r="J585" s="18" t="e">
        <f>VLOOKUP(B585,Turks!B:B,1,FALSE)</f>
        <v>#N/A</v>
      </c>
      <c r="K585" s="18" t="e">
        <f>VLOOKUP(B585,Antigua!B:B,1,FALSE)</f>
        <v>#N/A</v>
      </c>
      <c r="L585" s="18" t="e">
        <f>VLOOKUP(B585,'Latin America'!B:B,1,FALSE)</f>
        <v>#N/A</v>
      </c>
    </row>
    <row r="586" spans="1:12" x14ac:dyDescent="0.25">
      <c r="A586" s="156" t="s">
        <v>1007</v>
      </c>
      <c r="B586" s="156">
        <v>92231</v>
      </c>
      <c r="C586" s="156" t="s">
        <v>1008</v>
      </c>
      <c r="D586" s="157">
        <v>123.64</v>
      </c>
      <c r="E586" s="18" t="e">
        <f>VLOOKUP(B586,Jamaica!B:B,1,FALSE)</f>
        <v>#N/A</v>
      </c>
      <c r="F586" s="18" t="e">
        <f>VLOOKUP(B586,'St. Lucia'!B:B,1,FALSE)</f>
        <v>#N/A</v>
      </c>
      <c r="G586" s="18" t="e">
        <f>VLOOKUP(B586,Barbados!B:B,1,FALSE)</f>
        <v>#N/A</v>
      </c>
      <c r="H586" s="18">
        <f>VLOOKUP(B586,Grenada!B:B,1,FALSE)</f>
        <v>92231</v>
      </c>
      <c r="I586" s="18" t="e">
        <f>VLOOKUP(B586,Bahamas!B:B,1,FALSE)</f>
        <v>#N/A</v>
      </c>
      <c r="J586" s="18" t="e">
        <f>VLOOKUP(B586,Turks!B:B,1,FALSE)</f>
        <v>#N/A</v>
      </c>
      <c r="K586" s="18" t="e">
        <f>VLOOKUP(B586,Antigua!B:B,1,FALSE)</f>
        <v>#N/A</v>
      </c>
      <c r="L586" s="18" t="e">
        <f>VLOOKUP(B586,'Latin America'!B:B,1,FALSE)</f>
        <v>#N/A</v>
      </c>
    </row>
    <row r="587" spans="1:12" x14ac:dyDescent="0.25">
      <c r="A587" s="156" t="s">
        <v>202</v>
      </c>
      <c r="B587" s="156">
        <v>92243</v>
      </c>
      <c r="C587" s="156" t="s">
        <v>203</v>
      </c>
      <c r="D587" s="157">
        <v>50</v>
      </c>
      <c r="E587" s="18">
        <f>VLOOKUP(B587,Jamaica!B:B,1,FALSE)</f>
        <v>92243</v>
      </c>
      <c r="F587" s="18" t="e">
        <f>VLOOKUP(B587,'St. Lucia'!B:B,1,FALSE)</f>
        <v>#N/A</v>
      </c>
      <c r="G587" s="18" t="e">
        <f>VLOOKUP(B587,Barbados!B:B,1,FALSE)</f>
        <v>#N/A</v>
      </c>
      <c r="H587" s="18" t="e">
        <f>VLOOKUP(B587,Grenada!B:B,1,FALSE)</f>
        <v>#N/A</v>
      </c>
      <c r="I587" s="18" t="e">
        <f>VLOOKUP(B587,Bahamas!B:B,1,FALSE)</f>
        <v>#N/A</v>
      </c>
      <c r="J587" s="18" t="e">
        <f>VLOOKUP(B587,Turks!B:B,1,FALSE)</f>
        <v>#N/A</v>
      </c>
      <c r="K587" s="18" t="e">
        <f>VLOOKUP(B587,Antigua!B:B,1,FALSE)</f>
        <v>#N/A</v>
      </c>
      <c r="L587" s="18" t="e">
        <f>VLOOKUP(B587,'Latin America'!B:B,1,FALSE)</f>
        <v>#N/A</v>
      </c>
    </row>
    <row r="588" spans="1:12" x14ac:dyDescent="0.25">
      <c r="A588" s="156" t="s">
        <v>365</v>
      </c>
      <c r="B588" s="156">
        <v>92344</v>
      </c>
      <c r="C588" s="156" t="s">
        <v>366</v>
      </c>
      <c r="D588" s="157">
        <v>470</v>
      </c>
      <c r="E588" s="18">
        <f>VLOOKUP(B588,Jamaica!B:B,1,FALSE)</f>
        <v>92344</v>
      </c>
      <c r="F588" s="18" t="e">
        <f>VLOOKUP(B588,'St. Lucia'!B:B,1,FALSE)</f>
        <v>#N/A</v>
      </c>
      <c r="G588" s="18" t="e">
        <f>VLOOKUP(B588,Barbados!B:B,1,FALSE)</f>
        <v>#N/A</v>
      </c>
      <c r="H588" s="18" t="e">
        <f>VLOOKUP(B588,Grenada!B:B,1,FALSE)</f>
        <v>#N/A</v>
      </c>
      <c r="I588" s="18" t="e">
        <f>VLOOKUP(B588,Bahamas!B:B,1,FALSE)</f>
        <v>#N/A</v>
      </c>
      <c r="J588" s="18" t="e">
        <f>VLOOKUP(B588,Turks!B:B,1,FALSE)</f>
        <v>#N/A</v>
      </c>
      <c r="K588" s="18" t="e">
        <f>VLOOKUP(B588,Antigua!B:B,1,FALSE)</f>
        <v>#N/A</v>
      </c>
      <c r="L588" s="18" t="e">
        <f>VLOOKUP(B588,'Latin America'!B:B,1,FALSE)</f>
        <v>#N/A</v>
      </c>
    </row>
    <row r="589" spans="1:12" x14ac:dyDescent="0.25">
      <c r="A589" s="156" t="s">
        <v>363</v>
      </c>
      <c r="B589" s="156">
        <v>92345</v>
      </c>
      <c r="C589" s="156" t="s">
        <v>364</v>
      </c>
      <c r="D589" s="157">
        <v>145</v>
      </c>
      <c r="E589" s="18">
        <f>VLOOKUP(B589,Jamaica!B:B,1,FALSE)</f>
        <v>92345</v>
      </c>
      <c r="F589" s="18" t="e">
        <f>VLOOKUP(B589,'St. Lucia'!B:B,1,FALSE)</f>
        <v>#N/A</v>
      </c>
      <c r="G589" s="18" t="e">
        <f>VLOOKUP(B589,Barbados!B:B,1,FALSE)</f>
        <v>#N/A</v>
      </c>
      <c r="H589" s="18" t="e">
        <f>VLOOKUP(B589,Grenada!B:B,1,FALSE)</f>
        <v>#N/A</v>
      </c>
      <c r="I589" s="18" t="e">
        <f>VLOOKUP(B589,Bahamas!B:B,1,FALSE)</f>
        <v>#N/A</v>
      </c>
      <c r="J589" s="18" t="e">
        <f>VLOOKUP(B589,Turks!B:B,1,FALSE)</f>
        <v>#N/A</v>
      </c>
      <c r="K589" s="18" t="e">
        <f>VLOOKUP(B589,Antigua!B:B,1,FALSE)</f>
        <v>#N/A</v>
      </c>
      <c r="L589" s="18" t="e">
        <f>VLOOKUP(B589,'Latin America'!B:B,1,FALSE)</f>
        <v>#N/A</v>
      </c>
    </row>
    <row r="590" spans="1:12" x14ac:dyDescent="0.25">
      <c r="A590" s="156" t="s">
        <v>675</v>
      </c>
      <c r="B590" s="156">
        <v>92532</v>
      </c>
      <c r="C590" s="156" t="s">
        <v>1711</v>
      </c>
      <c r="D590" s="157">
        <v>63.64</v>
      </c>
      <c r="E590" s="18" t="e">
        <f>VLOOKUP(B590,Jamaica!B:B,1,FALSE)</f>
        <v>#N/A</v>
      </c>
      <c r="F590" s="18">
        <f>VLOOKUP(B590,'St. Lucia'!B:B,1,FALSE)</f>
        <v>92532</v>
      </c>
      <c r="G590" s="18" t="e">
        <f>VLOOKUP(B590,Barbados!B:B,1,FALSE)</f>
        <v>#N/A</v>
      </c>
      <c r="H590" s="18" t="e">
        <f>VLOOKUP(B590,Grenada!B:B,1,FALSE)</f>
        <v>#N/A</v>
      </c>
      <c r="I590" s="18" t="e">
        <f>VLOOKUP(B590,Bahamas!B:B,1,FALSE)</f>
        <v>#N/A</v>
      </c>
      <c r="J590" s="18" t="e">
        <f>VLOOKUP(B590,Turks!B:B,1,FALSE)</f>
        <v>#N/A</v>
      </c>
      <c r="K590" s="18" t="e">
        <f>VLOOKUP(B590,Antigua!B:B,1,FALSE)</f>
        <v>#N/A</v>
      </c>
      <c r="L590" s="18" t="e">
        <f>VLOOKUP(B590,'Latin America'!B:B,1,FALSE)</f>
        <v>#N/A</v>
      </c>
    </row>
    <row r="591" spans="1:12" x14ac:dyDescent="0.25">
      <c r="A591" s="156" t="s">
        <v>677</v>
      </c>
      <c r="B591" s="156">
        <v>92533</v>
      </c>
      <c r="C591" s="156" t="s">
        <v>1712</v>
      </c>
      <c r="D591" s="157">
        <v>63.64</v>
      </c>
      <c r="E591" s="18" t="e">
        <f>VLOOKUP(B591,Jamaica!B:B,1,FALSE)</f>
        <v>#N/A</v>
      </c>
      <c r="F591" s="18">
        <f>VLOOKUP(B591,'St. Lucia'!B:B,1,FALSE)</f>
        <v>92533</v>
      </c>
      <c r="G591" s="18" t="e">
        <f>VLOOKUP(B591,Barbados!B:B,1,FALSE)</f>
        <v>#N/A</v>
      </c>
      <c r="H591" s="18" t="e">
        <f>VLOOKUP(B591,Grenada!B:B,1,FALSE)</f>
        <v>#N/A</v>
      </c>
      <c r="I591" s="18" t="e">
        <f>VLOOKUP(B591,Bahamas!B:B,1,FALSE)</f>
        <v>#N/A</v>
      </c>
      <c r="J591" s="18" t="e">
        <f>VLOOKUP(B591,Turks!B:B,1,FALSE)</f>
        <v>#N/A</v>
      </c>
      <c r="K591" s="18" t="e">
        <f>VLOOKUP(B591,Antigua!B:B,1,FALSE)</f>
        <v>#N/A</v>
      </c>
      <c r="L591" s="18" t="e">
        <f>VLOOKUP(B591,'Latin America'!B:B,1,FALSE)</f>
        <v>#N/A</v>
      </c>
    </row>
    <row r="592" spans="1:12" x14ac:dyDescent="0.25">
      <c r="A592" s="156" t="s">
        <v>566</v>
      </c>
      <c r="B592" s="156">
        <v>92671</v>
      </c>
      <c r="C592" s="156" t="s">
        <v>567</v>
      </c>
      <c r="D592" s="157">
        <v>118.18</v>
      </c>
      <c r="E592" s="18">
        <f>VLOOKUP(B592,Jamaica!B:B,1,FALSE)</f>
        <v>92671</v>
      </c>
      <c r="F592" s="18" t="e">
        <f>VLOOKUP(B592,'St. Lucia'!B:B,1,FALSE)</f>
        <v>#N/A</v>
      </c>
      <c r="G592" s="18" t="e">
        <f>VLOOKUP(B592,Barbados!B:B,1,FALSE)</f>
        <v>#N/A</v>
      </c>
      <c r="H592" s="18" t="e">
        <f>VLOOKUP(B592,Grenada!B:B,1,FALSE)</f>
        <v>#N/A</v>
      </c>
      <c r="I592" s="18" t="e">
        <f>VLOOKUP(B592,Bahamas!B:B,1,FALSE)</f>
        <v>#N/A</v>
      </c>
      <c r="J592" s="18" t="e">
        <f>VLOOKUP(B592,Turks!B:B,1,FALSE)</f>
        <v>#N/A</v>
      </c>
      <c r="K592" s="18" t="e">
        <f>VLOOKUP(B592,Antigua!B:B,1,FALSE)</f>
        <v>#N/A</v>
      </c>
      <c r="L592" s="18" t="e">
        <f>VLOOKUP(B592,'Latin America'!B:B,1,FALSE)</f>
        <v>#N/A</v>
      </c>
    </row>
    <row r="593" spans="1:12" x14ac:dyDescent="0.25">
      <c r="A593" s="156" t="s">
        <v>562</v>
      </c>
      <c r="B593" s="156">
        <v>92672</v>
      </c>
      <c r="C593" s="156" t="s">
        <v>563</v>
      </c>
      <c r="D593" s="157">
        <v>181.82</v>
      </c>
      <c r="E593" s="18">
        <f>VLOOKUP(B593,Jamaica!B:B,1,FALSE)</f>
        <v>92672</v>
      </c>
      <c r="F593" s="18" t="e">
        <f>VLOOKUP(B593,'St. Lucia'!B:B,1,FALSE)</f>
        <v>#N/A</v>
      </c>
      <c r="G593" s="18" t="e">
        <f>VLOOKUP(B593,Barbados!B:B,1,FALSE)</f>
        <v>#N/A</v>
      </c>
      <c r="H593" s="18" t="e">
        <f>VLOOKUP(B593,Grenada!B:B,1,FALSE)</f>
        <v>#N/A</v>
      </c>
      <c r="I593" s="18" t="e">
        <f>VLOOKUP(B593,Bahamas!B:B,1,FALSE)</f>
        <v>#N/A</v>
      </c>
      <c r="J593" s="18" t="e">
        <f>VLOOKUP(B593,Turks!B:B,1,FALSE)</f>
        <v>#N/A</v>
      </c>
      <c r="K593" s="18" t="e">
        <f>VLOOKUP(B593,Antigua!B:B,1,FALSE)</f>
        <v>#N/A</v>
      </c>
      <c r="L593" s="18" t="e">
        <f>VLOOKUP(B593,'Latin America'!B:B,1,FALSE)</f>
        <v>#N/A</v>
      </c>
    </row>
    <row r="594" spans="1:12" x14ac:dyDescent="0.25">
      <c r="A594" s="156" t="s">
        <v>568</v>
      </c>
      <c r="B594" s="156">
        <v>92673</v>
      </c>
      <c r="C594" s="156" t="s">
        <v>569</v>
      </c>
      <c r="D594" s="157">
        <v>90.91</v>
      </c>
      <c r="E594" s="18">
        <f>VLOOKUP(B594,Jamaica!B:B,1,FALSE)</f>
        <v>92673</v>
      </c>
      <c r="F594" s="18" t="e">
        <f>VLOOKUP(B594,'St. Lucia'!B:B,1,FALSE)</f>
        <v>#N/A</v>
      </c>
      <c r="G594" s="18" t="e">
        <f>VLOOKUP(B594,Barbados!B:B,1,FALSE)</f>
        <v>#N/A</v>
      </c>
      <c r="H594" s="18" t="e">
        <f>VLOOKUP(B594,Grenada!B:B,1,FALSE)</f>
        <v>#N/A</v>
      </c>
      <c r="I594" s="18" t="e">
        <f>VLOOKUP(B594,Bahamas!B:B,1,FALSE)</f>
        <v>#N/A</v>
      </c>
      <c r="J594" s="18" t="e">
        <f>VLOOKUP(B594,Turks!B:B,1,FALSE)</f>
        <v>#N/A</v>
      </c>
      <c r="K594" s="18" t="e">
        <f>VLOOKUP(B594,Antigua!B:B,1,FALSE)</f>
        <v>#N/A</v>
      </c>
      <c r="L594" s="18" t="e">
        <f>VLOOKUP(B594,'Latin America'!B:B,1,FALSE)</f>
        <v>#N/A</v>
      </c>
    </row>
    <row r="595" spans="1:12" x14ac:dyDescent="0.25">
      <c r="A595" s="156" t="s">
        <v>564</v>
      </c>
      <c r="B595" s="156">
        <v>92674</v>
      </c>
      <c r="C595" s="156" t="s">
        <v>565</v>
      </c>
      <c r="D595" s="157">
        <v>150</v>
      </c>
      <c r="E595" s="18">
        <f>VLOOKUP(B595,Jamaica!B:B,1,FALSE)</f>
        <v>92674</v>
      </c>
      <c r="F595" s="18" t="e">
        <f>VLOOKUP(B595,'St. Lucia'!B:B,1,FALSE)</f>
        <v>#N/A</v>
      </c>
      <c r="G595" s="18" t="e">
        <f>VLOOKUP(B595,Barbados!B:B,1,FALSE)</f>
        <v>#N/A</v>
      </c>
      <c r="H595" s="18" t="e">
        <f>VLOOKUP(B595,Grenada!B:B,1,FALSE)</f>
        <v>#N/A</v>
      </c>
      <c r="I595" s="18" t="e">
        <f>VLOOKUP(B595,Bahamas!B:B,1,FALSE)</f>
        <v>#N/A</v>
      </c>
      <c r="J595" s="18" t="e">
        <f>VLOOKUP(B595,Turks!B:B,1,FALSE)</f>
        <v>#N/A</v>
      </c>
      <c r="K595" s="18" t="e">
        <f>VLOOKUP(B595,Antigua!B:B,1,FALSE)</f>
        <v>#N/A</v>
      </c>
      <c r="L595" s="18" t="e">
        <f>VLOOKUP(B595,'Latin America'!B:B,1,FALSE)</f>
        <v>#N/A</v>
      </c>
    </row>
    <row r="596" spans="1:12" x14ac:dyDescent="0.25">
      <c r="A596" s="156" t="s">
        <v>154</v>
      </c>
      <c r="B596" s="156">
        <v>92904</v>
      </c>
      <c r="C596" s="156" t="s">
        <v>155</v>
      </c>
      <c r="D596" s="157">
        <v>131.82</v>
      </c>
      <c r="E596" s="18">
        <f>VLOOKUP(B596,Jamaica!B:B,1,FALSE)</f>
        <v>92904</v>
      </c>
      <c r="F596" s="18" t="e">
        <f>VLOOKUP(B596,'St. Lucia'!B:B,1,FALSE)</f>
        <v>#N/A</v>
      </c>
      <c r="G596" s="18" t="e">
        <f>VLOOKUP(B596,Barbados!B:B,1,FALSE)</f>
        <v>#N/A</v>
      </c>
      <c r="H596" s="18" t="e">
        <f>VLOOKUP(B596,Grenada!B:B,1,FALSE)</f>
        <v>#N/A</v>
      </c>
      <c r="I596" s="18" t="e">
        <f>VLOOKUP(B596,Bahamas!B:B,1,FALSE)</f>
        <v>#N/A</v>
      </c>
      <c r="J596" s="18" t="e">
        <f>VLOOKUP(B596,Turks!B:B,1,FALSE)</f>
        <v>#N/A</v>
      </c>
      <c r="K596" s="18" t="e">
        <f>VLOOKUP(B596,Antigua!B:B,1,FALSE)</f>
        <v>#N/A</v>
      </c>
      <c r="L596" s="18" t="e">
        <f>VLOOKUP(B596,'Latin America'!B:B,1,FALSE)</f>
        <v>#N/A</v>
      </c>
    </row>
    <row r="597" spans="1:12" x14ac:dyDescent="0.25">
      <c r="A597" s="156" t="s">
        <v>148</v>
      </c>
      <c r="B597" s="156">
        <v>92907</v>
      </c>
      <c r="C597" s="156" t="s">
        <v>149</v>
      </c>
      <c r="D597" s="157">
        <v>62.73</v>
      </c>
      <c r="E597" s="18">
        <f>VLOOKUP(B597,Jamaica!B:B,1,FALSE)</f>
        <v>92907</v>
      </c>
      <c r="F597" s="18" t="e">
        <f>VLOOKUP(B597,'St. Lucia'!B:B,1,FALSE)</f>
        <v>#N/A</v>
      </c>
      <c r="G597" s="18" t="e">
        <f>VLOOKUP(B597,Barbados!B:B,1,FALSE)</f>
        <v>#N/A</v>
      </c>
      <c r="H597" s="18" t="e">
        <f>VLOOKUP(B597,Grenada!B:B,1,FALSE)</f>
        <v>#N/A</v>
      </c>
      <c r="I597" s="18" t="e">
        <f>VLOOKUP(B597,Bahamas!B:B,1,FALSE)</f>
        <v>#N/A</v>
      </c>
      <c r="J597" s="18" t="e">
        <f>VLOOKUP(B597,Turks!B:B,1,FALSE)</f>
        <v>#N/A</v>
      </c>
      <c r="K597" s="18" t="e">
        <f>VLOOKUP(B597,Antigua!B:B,1,FALSE)</f>
        <v>#N/A</v>
      </c>
      <c r="L597" s="18" t="e">
        <f>VLOOKUP(B597,'Latin America'!B:B,1,FALSE)</f>
        <v>#N/A</v>
      </c>
    </row>
    <row r="598" spans="1:12" x14ac:dyDescent="0.25">
      <c r="A598" s="156" t="s">
        <v>13</v>
      </c>
      <c r="B598" s="156">
        <v>93224</v>
      </c>
      <c r="C598" s="156" t="s">
        <v>14</v>
      </c>
      <c r="D598" s="157">
        <v>118.18</v>
      </c>
      <c r="E598" s="18">
        <f>VLOOKUP(B598,Jamaica!B:B,1,FALSE)</f>
        <v>93224</v>
      </c>
      <c r="F598" s="18" t="e">
        <f>VLOOKUP(B598,'St. Lucia'!B:B,1,FALSE)</f>
        <v>#N/A</v>
      </c>
      <c r="G598" s="18" t="e">
        <f>VLOOKUP(B598,Barbados!B:B,1,FALSE)</f>
        <v>#N/A</v>
      </c>
      <c r="H598" s="18" t="e">
        <f>VLOOKUP(B598,Grenada!B:B,1,FALSE)</f>
        <v>#N/A</v>
      </c>
      <c r="I598" s="18" t="e">
        <f>VLOOKUP(B598,Bahamas!B:B,1,FALSE)</f>
        <v>#N/A</v>
      </c>
      <c r="J598" s="18" t="e">
        <f>VLOOKUP(B598,Turks!B:B,1,FALSE)</f>
        <v>#N/A</v>
      </c>
      <c r="K598" s="18" t="e">
        <f>VLOOKUP(B598,Antigua!B:B,1,FALSE)</f>
        <v>#N/A</v>
      </c>
      <c r="L598" s="18" t="e">
        <f>VLOOKUP(B598,'Latin America'!B:B,1,FALSE)</f>
        <v>#N/A</v>
      </c>
    </row>
    <row r="599" spans="1:12" s="27" customFormat="1" x14ac:dyDescent="0.25">
      <c r="A599" s="156" t="s">
        <v>710</v>
      </c>
      <c r="B599" s="156">
        <v>93332</v>
      </c>
      <c r="C599" s="156" t="s">
        <v>711</v>
      </c>
      <c r="D599" s="157">
        <v>272.73</v>
      </c>
      <c r="E599" s="18" t="e">
        <f>VLOOKUP(B599,Jamaica!B:B,1,FALSE)</f>
        <v>#N/A</v>
      </c>
      <c r="F599" s="18">
        <f>VLOOKUP(B599,'St. Lucia'!B:B,1,FALSE)</f>
        <v>93332</v>
      </c>
      <c r="G599" s="18" t="e">
        <f>VLOOKUP(B599,Barbados!B:B,1,FALSE)</f>
        <v>#N/A</v>
      </c>
      <c r="H599" s="18" t="e">
        <f>VLOOKUP(B599,Grenada!B:B,1,FALSE)</f>
        <v>#N/A</v>
      </c>
      <c r="I599" s="18" t="e">
        <f>VLOOKUP(B599,Bahamas!B:B,1,FALSE)</f>
        <v>#N/A</v>
      </c>
      <c r="J599" s="18" t="e">
        <f>VLOOKUP(B599,Turks!B:B,1,FALSE)</f>
        <v>#N/A</v>
      </c>
      <c r="K599" s="18" t="e">
        <f>VLOOKUP(B599,Antigua!B:B,1,FALSE)</f>
        <v>#N/A</v>
      </c>
      <c r="L599" s="18" t="e">
        <f>VLOOKUP(B599,'Latin America'!B:B,1,FALSE)</f>
        <v>#N/A</v>
      </c>
    </row>
    <row r="600" spans="1:12" x14ac:dyDescent="0.25">
      <c r="A600" s="156" t="s">
        <v>702</v>
      </c>
      <c r="B600" s="156">
        <v>93330</v>
      </c>
      <c r="C600" s="156" t="s">
        <v>703</v>
      </c>
      <c r="D600" s="157">
        <v>477.27</v>
      </c>
      <c r="E600" s="18" t="e">
        <f>VLOOKUP(B600,Jamaica!B:B,1,FALSE)</f>
        <v>#N/A</v>
      </c>
      <c r="F600" s="18">
        <f>VLOOKUP(B600,'St. Lucia'!B:B,1,FALSE)</f>
        <v>93330</v>
      </c>
      <c r="G600" s="18" t="e">
        <f>VLOOKUP(B600,Barbados!B:B,1,FALSE)</f>
        <v>#N/A</v>
      </c>
      <c r="H600" s="18" t="e">
        <f>VLOOKUP(B600,Grenada!B:B,1,FALSE)</f>
        <v>#N/A</v>
      </c>
      <c r="I600" s="18" t="e">
        <f>VLOOKUP(B600,Bahamas!B:B,1,FALSE)</f>
        <v>#N/A</v>
      </c>
      <c r="J600" s="18" t="e">
        <f>VLOOKUP(B600,Turks!B:B,1,FALSE)</f>
        <v>#N/A</v>
      </c>
      <c r="K600" s="18" t="e">
        <f>VLOOKUP(B600,Antigua!B:B,1,FALSE)</f>
        <v>#N/A</v>
      </c>
      <c r="L600" s="18" t="e">
        <f>VLOOKUP(B600,'Latin America'!B:B,1,FALSE)</f>
        <v>#N/A</v>
      </c>
    </row>
    <row r="601" spans="1:12" x14ac:dyDescent="0.25">
      <c r="A601" s="156" t="s">
        <v>746</v>
      </c>
      <c r="B601" s="156">
        <v>93331</v>
      </c>
      <c r="C601" s="156" t="s">
        <v>747</v>
      </c>
      <c r="D601" s="157">
        <v>135.44999999999999</v>
      </c>
      <c r="E601" s="18" t="e">
        <f>VLOOKUP(B601,Jamaica!B:B,1,FALSE)</f>
        <v>#N/A</v>
      </c>
      <c r="F601" s="18">
        <f>VLOOKUP(B601,'St. Lucia'!B:B,1,FALSE)</f>
        <v>93331</v>
      </c>
      <c r="G601" s="18" t="e">
        <f>VLOOKUP(B601,Barbados!B:B,1,FALSE)</f>
        <v>#N/A</v>
      </c>
      <c r="H601" s="18" t="e">
        <f>VLOOKUP(B601,Grenada!B:B,1,FALSE)</f>
        <v>#N/A</v>
      </c>
      <c r="I601" s="18" t="e">
        <f>VLOOKUP(B601,Bahamas!B:B,1,FALSE)</f>
        <v>#N/A</v>
      </c>
      <c r="J601" s="18" t="e">
        <f>VLOOKUP(B601,Turks!B:B,1,FALSE)</f>
        <v>#N/A</v>
      </c>
      <c r="K601" s="18" t="e">
        <f>VLOOKUP(B601,Antigua!B:B,1,FALSE)</f>
        <v>#N/A</v>
      </c>
      <c r="L601" s="18" t="e">
        <f>VLOOKUP(B601,'Latin America'!B:B,1,FALSE)</f>
        <v>#N/A</v>
      </c>
    </row>
    <row r="602" spans="1:12" x14ac:dyDescent="0.25">
      <c r="A602" s="156" t="s">
        <v>692</v>
      </c>
      <c r="B602" s="156">
        <v>93625</v>
      </c>
      <c r="C602" s="156" t="s">
        <v>1713</v>
      </c>
      <c r="D602" s="157">
        <v>863.64</v>
      </c>
      <c r="E602" s="18" t="e">
        <f>VLOOKUP(B602,Jamaica!B:B,1,FALSE)</f>
        <v>#N/A</v>
      </c>
      <c r="F602" s="18">
        <f>VLOOKUP(B602,'St. Lucia'!B:B,1,FALSE)</f>
        <v>93625</v>
      </c>
      <c r="G602" s="18" t="e">
        <f>VLOOKUP(B602,Barbados!B:B,1,FALSE)</f>
        <v>#N/A</v>
      </c>
      <c r="H602" s="18" t="e">
        <f>VLOOKUP(B602,Grenada!B:B,1,FALSE)</f>
        <v>#N/A</v>
      </c>
      <c r="I602" s="18" t="e">
        <f>VLOOKUP(B602,Bahamas!B:B,1,FALSE)</f>
        <v>#N/A</v>
      </c>
      <c r="J602" s="18" t="e">
        <f>VLOOKUP(B602,Turks!B:B,1,FALSE)</f>
        <v>#N/A</v>
      </c>
      <c r="K602" s="18" t="e">
        <f>VLOOKUP(B602,Antigua!B:B,1,FALSE)</f>
        <v>#N/A</v>
      </c>
      <c r="L602" s="18" t="e">
        <f>VLOOKUP(B602,'Latin America'!B:B,1,FALSE)</f>
        <v>#N/A</v>
      </c>
    </row>
    <row r="603" spans="1:12" x14ac:dyDescent="0.25">
      <c r="A603" s="156" t="s">
        <v>663</v>
      </c>
      <c r="B603" s="156">
        <v>93626</v>
      </c>
      <c r="C603" s="156" t="s">
        <v>664</v>
      </c>
      <c r="D603" s="157">
        <v>681.82</v>
      </c>
      <c r="E603" s="18" t="e">
        <f>VLOOKUP(B603,Jamaica!B:B,1,FALSE)</f>
        <v>#N/A</v>
      </c>
      <c r="F603" s="18">
        <f>VLOOKUP(B603,'St. Lucia'!B:B,1,FALSE)</f>
        <v>93626</v>
      </c>
      <c r="G603" s="18" t="e">
        <f>VLOOKUP(B603,Barbados!B:B,1,FALSE)</f>
        <v>#N/A</v>
      </c>
      <c r="H603" s="18" t="e">
        <f>VLOOKUP(B603,Grenada!B:B,1,FALSE)</f>
        <v>#N/A</v>
      </c>
      <c r="I603" s="18" t="e">
        <f>VLOOKUP(B603,Bahamas!B:B,1,FALSE)</f>
        <v>#N/A</v>
      </c>
      <c r="J603" s="18" t="e">
        <f>VLOOKUP(B603,Turks!B:B,1,FALSE)</f>
        <v>#N/A</v>
      </c>
      <c r="K603" s="18" t="e">
        <f>VLOOKUP(B603,Antigua!B:B,1,FALSE)</f>
        <v>#N/A</v>
      </c>
      <c r="L603" s="18" t="e">
        <f>VLOOKUP(B603,'Latin America'!B:B,1,FALSE)</f>
        <v>#N/A</v>
      </c>
    </row>
    <row r="604" spans="1:12" x14ac:dyDescent="0.25">
      <c r="A604" s="156" t="s">
        <v>1289</v>
      </c>
      <c r="B604" s="156">
        <v>94103</v>
      </c>
      <c r="C604" s="156" t="s">
        <v>1290</v>
      </c>
      <c r="D604" s="157">
        <v>1875</v>
      </c>
      <c r="E604" s="18" t="e">
        <f>VLOOKUP(B604,Jamaica!B:B,1,FALSE)</f>
        <v>#N/A</v>
      </c>
      <c r="F604" s="18" t="e">
        <f>VLOOKUP(B604,'St. Lucia'!B:B,1,FALSE)</f>
        <v>#N/A</v>
      </c>
      <c r="G604" s="18" t="e">
        <f>VLOOKUP(B604,Barbados!B:B,1,FALSE)</f>
        <v>#N/A</v>
      </c>
      <c r="H604" s="18" t="e">
        <f>VLOOKUP(B604,Grenada!B:B,1,FALSE)</f>
        <v>#N/A</v>
      </c>
      <c r="I604" s="18" t="e">
        <f>VLOOKUP(B604,Bahamas!B:B,1,FALSE)</f>
        <v>#N/A</v>
      </c>
      <c r="J604" s="18">
        <f>VLOOKUP(B604,Turks!B:B,1,FALSE)</f>
        <v>94103</v>
      </c>
      <c r="K604" s="18" t="e">
        <f>VLOOKUP(B604,Antigua!B:B,1,FALSE)</f>
        <v>#N/A</v>
      </c>
      <c r="L604" s="18" t="e">
        <f>VLOOKUP(B604,'Latin America'!B:B,1,FALSE)</f>
        <v>#N/A</v>
      </c>
    </row>
    <row r="605" spans="1:12" x14ac:dyDescent="0.25">
      <c r="A605" s="156" t="s">
        <v>1287</v>
      </c>
      <c r="B605" s="156">
        <v>94102</v>
      </c>
      <c r="C605" s="156" t="s">
        <v>1288</v>
      </c>
      <c r="D605" s="157">
        <v>1205.3599999999999</v>
      </c>
      <c r="E605" s="18" t="e">
        <f>VLOOKUP(B605,Jamaica!B:B,1,FALSE)</f>
        <v>#N/A</v>
      </c>
      <c r="F605" s="18" t="e">
        <f>VLOOKUP(B605,'St. Lucia'!B:B,1,FALSE)</f>
        <v>#N/A</v>
      </c>
      <c r="G605" s="18" t="e">
        <f>VLOOKUP(B605,Barbados!B:B,1,FALSE)</f>
        <v>#N/A</v>
      </c>
      <c r="H605" s="18" t="e">
        <f>VLOOKUP(B605,Grenada!B:B,1,FALSE)</f>
        <v>#N/A</v>
      </c>
      <c r="I605" s="18" t="e">
        <f>VLOOKUP(B605,Bahamas!B:B,1,FALSE)</f>
        <v>#N/A</v>
      </c>
      <c r="J605" s="18">
        <f>VLOOKUP(B605,Turks!B:B,1,FALSE)</f>
        <v>94102</v>
      </c>
      <c r="K605" s="18" t="e">
        <f>VLOOKUP(B605,Antigua!B:B,1,FALSE)</f>
        <v>#N/A</v>
      </c>
      <c r="L605" s="18" t="e">
        <f>VLOOKUP(B605,'Latin America'!B:B,1,FALSE)</f>
        <v>#N/A</v>
      </c>
    </row>
    <row r="606" spans="1:12" x14ac:dyDescent="0.25">
      <c r="A606" s="156" t="s">
        <v>1291</v>
      </c>
      <c r="B606" s="156">
        <v>94104</v>
      </c>
      <c r="C606" s="156" t="s">
        <v>1292</v>
      </c>
      <c r="D606" s="157">
        <v>1562.5</v>
      </c>
      <c r="E606" s="18" t="e">
        <f>VLOOKUP(B606,Jamaica!B:B,1,FALSE)</f>
        <v>#N/A</v>
      </c>
      <c r="F606" s="18" t="e">
        <f>VLOOKUP(B606,'St. Lucia'!B:B,1,FALSE)</f>
        <v>#N/A</v>
      </c>
      <c r="G606" s="18" t="e">
        <f>VLOOKUP(B606,Barbados!B:B,1,FALSE)</f>
        <v>#N/A</v>
      </c>
      <c r="H606" s="18" t="e">
        <f>VLOOKUP(B606,Grenada!B:B,1,FALSE)</f>
        <v>#N/A</v>
      </c>
      <c r="I606" s="18" t="e">
        <f>VLOOKUP(B606,Bahamas!B:B,1,FALSE)</f>
        <v>#N/A</v>
      </c>
      <c r="J606" s="18">
        <f>VLOOKUP(B606,Turks!B:B,1,FALSE)</f>
        <v>94104</v>
      </c>
      <c r="K606" s="18" t="e">
        <f>VLOOKUP(B606,Antigua!B:B,1,FALSE)</f>
        <v>#N/A</v>
      </c>
      <c r="L606" s="18" t="e">
        <f>VLOOKUP(B606,'Latin America'!B:B,1,FALSE)</f>
        <v>#N/A</v>
      </c>
    </row>
    <row r="607" spans="1:12" x14ac:dyDescent="0.25">
      <c r="A607" s="156" t="s">
        <v>1019</v>
      </c>
      <c r="B607" s="156">
        <v>94110</v>
      </c>
      <c r="C607" s="156" t="s">
        <v>1020</v>
      </c>
      <c r="D607" s="157">
        <v>245.45</v>
      </c>
      <c r="E607" s="18" t="e">
        <f>VLOOKUP(B607,Jamaica!B:B,1,FALSE)</f>
        <v>#N/A</v>
      </c>
      <c r="F607" s="18" t="e">
        <f>VLOOKUP(B607,'St. Lucia'!B:B,1,FALSE)</f>
        <v>#N/A</v>
      </c>
      <c r="G607" s="18" t="e">
        <f>VLOOKUP(B607,Barbados!B:B,1,FALSE)</f>
        <v>#N/A</v>
      </c>
      <c r="H607" s="18">
        <f>VLOOKUP(B607,Grenada!B:B,1,FALSE)</f>
        <v>94110</v>
      </c>
      <c r="I607" s="18" t="e">
        <f>VLOOKUP(B607,Bahamas!B:B,1,FALSE)</f>
        <v>#N/A</v>
      </c>
      <c r="J607" s="18" t="e">
        <f>VLOOKUP(B607,Turks!B:B,1,FALSE)</f>
        <v>#N/A</v>
      </c>
      <c r="K607" s="18" t="e">
        <f>VLOOKUP(B607,Antigua!B:B,1,FALSE)</f>
        <v>#N/A</v>
      </c>
      <c r="L607" s="18" t="e">
        <f>VLOOKUP(B607,'Latin America'!B:B,1,FALSE)</f>
        <v>#N/A</v>
      </c>
    </row>
    <row r="608" spans="1:12" x14ac:dyDescent="0.25">
      <c r="A608" s="156" t="s">
        <v>1021</v>
      </c>
      <c r="B608" s="156">
        <v>94111</v>
      </c>
      <c r="C608" s="156" t="s">
        <v>1022</v>
      </c>
      <c r="D608" s="157">
        <v>200</v>
      </c>
      <c r="E608" s="18" t="e">
        <f>VLOOKUP(B608,Jamaica!B:B,1,FALSE)</f>
        <v>#N/A</v>
      </c>
      <c r="F608" s="18" t="e">
        <f>VLOOKUP(B608,'St. Lucia'!B:B,1,FALSE)</f>
        <v>#N/A</v>
      </c>
      <c r="G608" s="18" t="e">
        <f>VLOOKUP(B608,Barbados!B:B,1,FALSE)</f>
        <v>#N/A</v>
      </c>
      <c r="H608" s="18">
        <f>VLOOKUP(B608,Grenada!B:B,1,FALSE)</f>
        <v>94111</v>
      </c>
      <c r="I608" s="18" t="e">
        <f>VLOOKUP(B608,Bahamas!B:B,1,FALSE)</f>
        <v>#N/A</v>
      </c>
      <c r="J608" s="18" t="e">
        <f>VLOOKUP(B608,Turks!B:B,1,FALSE)</f>
        <v>#N/A</v>
      </c>
      <c r="K608" s="18" t="e">
        <f>VLOOKUP(B608,Antigua!B:B,1,FALSE)</f>
        <v>#N/A</v>
      </c>
      <c r="L608" s="18" t="e">
        <f>VLOOKUP(B608,'Latin America'!B:B,1,FALSE)</f>
        <v>#N/A</v>
      </c>
    </row>
    <row r="609" spans="1:12" x14ac:dyDescent="0.25">
      <c r="A609" s="156" t="s">
        <v>233</v>
      </c>
      <c r="B609" s="156">
        <v>94402</v>
      </c>
      <c r="C609" s="156" t="s">
        <v>234</v>
      </c>
      <c r="D609" s="157">
        <v>34.54</v>
      </c>
      <c r="E609" s="18">
        <f>VLOOKUP(B609,Jamaica!B:B,1,FALSE)</f>
        <v>94402</v>
      </c>
      <c r="F609" s="18" t="e">
        <f>VLOOKUP(B609,'St. Lucia'!B:B,1,FALSE)</f>
        <v>#N/A</v>
      </c>
      <c r="G609" s="18" t="e">
        <f>VLOOKUP(B609,Barbados!B:B,1,FALSE)</f>
        <v>#N/A</v>
      </c>
      <c r="H609" s="18" t="e">
        <f>VLOOKUP(B609,Grenada!B:B,1,FALSE)</f>
        <v>#N/A</v>
      </c>
      <c r="I609" s="18" t="e">
        <f>VLOOKUP(B609,Bahamas!B:B,1,FALSE)</f>
        <v>#N/A</v>
      </c>
      <c r="J609" s="18" t="e">
        <f>VLOOKUP(B609,Turks!B:B,1,FALSE)</f>
        <v>#N/A</v>
      </c>
      <c r="K609" s="18" t="e">
        <f>VLOOKUP(B609,Antigua!B:B,1,FALSE)</f>
        <v>#N/A</v>
      </c>
      <c r="L609" s="18" t="e">
        <f>VLOOKUP(B609,'Latin America'!B:B,1,FALSE)</f>
        <v>#N/A</v>
      </c>
    </row>
    <row r="610" spans="1:12" x14ac:dyDescent="0.25">
      <c r="A610" s="156" t="s">
        <v>560</v>
      </c>
      <c r="B610" s="156">
        <v>96221</v>
      </c>
      <c r="C610" s="156" t="s">
        <v>561</v>
      </c>
      <c r="D610" s="157">
        <v>93.18</v>
      </c>
      <c r="E610" s="18">
        <f>VLOOKUP(B610,Jamaica!B:B,1,FALSE)</f>
        <v>96221</v>
      </c>
      <c r="F610" s="18" t="e">
        <f>VLOOKUP(B610,'St. Lucia'!B:B,1,FALSE)</f>
        <v>#N/A</v>
      </c>
      <c r="G610" s="18" t="e">
        <f>VLOOKUP(B610,Barbados!B:B,1,FALSE)</f>
        <v>#N/A</v>
      </c>
      <c r="H610" s="18" t="e">
        <f>VLOOKUP(B610,Grenada!B:B,1,FALSE)</f>
        <v>#N/A</v>
      </c>
      <c r="I610" s="18" t="e">
        <f>VLOOKUP(B610,Bahamas!B:B,1,FALSE)</f>
        <v>#N/A</v>
      </c>
      <c r="J610" s="18" t="e">
        <f>VLOOKUP(B610,Turks!B:B,1,FALSE)</f>
        <v>#N/A</v>
      </c>
      <c r="K610" s="18" t="e">
        <f>VLOOKUP(B610,Antigua!B:B,1,FALSE)</f>
        <v>#N/A</v>
      </c>
      <c r="L610" s="18" t="e">
        <f>VLOOKUP(B610,'Latin America'!B:B,1,FALSE)</f>
        <v>#N/A</v>
      </c>
    </row>
    <row r="611" spans="1:12" x14ac:dyDescent="0.25">
      <c r="A611" s="156" t="s">
        <v>558</v>
      </c>
      <c r="B611" s="156">
        <v>96225</v>
      </c>
      <c r="C611" s="156" t="s">
        <v>559</v>
      </c>
      <c r="D611" s="157">
        <v>107.64</v>
      </c>
      <c r="E611" s="18">
        <f>VLOOKUP(B611,Jamaica!B:B,1,FALSE)</f>
        <v>96225</v>
      </c>
      <c r="F611" s="18" t="e">
        <f>VLOOKUP(B611,'St. Lucia'!B:B,1,FALSE)</f>
        <v>#N/A</v>
      </c>
      <c r="G611" s="18" t="e">
        <f>VLOOKUP(B611,Barbados!B:B,1,FALSE)</f>
        <v>#N/A</v>
      </c>
      <c r="H611" s="18" t="e">
        <f>VLOOKUP(B611,Grenada!B:B,1,FALSE)</f>
        <v>#N/A</v>
      </c>
      <c r="I611" s="18" t="e">
        <f>VLOOKUP(B611,Bahamas!B:B,1,FALSE)</f>
        <v>#N/A</v>
      </c>
      <c r="J611" s="18" t="e">
        <f>VLOOKUP(B611,Turks!B:B,1,FALSE)</f>
        <v>#N/A</v>
      </c>
      <c r="K611" s="18" t="e">
        <f>VLOOKUP(B611,Antigua!B:B,1,FALSE)</f>
        <v>#N/A</v>
      </c>
      <c r="L611" s="18" t="e">
        <f>VLOOKUP(B611,'Latin America'!B:B,1,FALSE)</f>
        <v>#N/A</v>
      </c>
    </row>
    <row r="612" spans="1:12" x14ac:dyDescent="0.25">
      <c r="A612" s="158" t="s">
        <v>1295</v>
      </c>
      <c r="B612" s="156">
        <v>96305</v>
      </c>
      <c r="C612" s="156" t="s">
        <v>1714</v>
      </c>
      <c r="D612" s="157">
        <v>95.54</v>
      </c>
      <c r="E612" s="18" t="e">
        <f>VLOOKUP(B612,Jamaica!B:B,1,FALSE)</f>
        <v>#N/A</v>
      </c>
      <c r="F612" s="18" t="e">
        <f>VLOOKUP(B612,'St. Lucia'!B:B,1,FALSE)</f>
        <v>#N/A</v>
      </c>
      <c r="G612" s="18" t="e">
        <f>VLOOKUP(B612,Barbados!B:B,1,FALSE)</f>
        <v>#N/A</v>
      </c>
      <c r="H612" s="18" t="e">
        <f>VLOOKUP(B612,Grenada!B:B,1,FALSE)</f>
        <v>#N/A</v>
      </c>
      <c r="I612" s="18" t="e">
        <f>VLOOKUP(B612,Bahamas!B:B,1,FALSE)</f>
        <v>#N/A</v>
      </c>
      <c r="J612" s="18">
        <f>VLOOKUP(B612,Turks!B:B,1,FALSE)</f>
        <v>96305</v>
      </c>
      <c r="K612" s="18" t="e">
        <f>VLOOKUP(B612,Antigua!B:B,1,FALSE)</f>
        <v>#N/A</v>
      </c>
      <c r="L612" s="18" t="e">
        <f>VLOOKUP(B612,'Latin America'!B:B,1,FALSE)</f>
        <v>#N/A</v>
      </c>
    </row>
    <row r="613" spans="1:12" x14ac:dyDescent="0.25">
      <c r="A613" s="158" t="s">
        <v>1297</v>
      </c>
      <c r="B613" s="156">
        <v>96306</v>
      </c>
      <c r="C613" s="156" t="s">
        <v>1298</v>
      </c>
      <c r="D613" s="157">
        <v>119.64</v>
      </c>
      <c r="E613" s="18" t="e">
        <f>VLOOKUP(B613,Jamaica!B:B,1,FALSE)</f>
        <v>#N/A</v>
      </c>
      <c r="F613" s="18" t="e">
        <f>VLOOKUP(B613,'St. Lucia'!B:B,1,FALSE)</f>
        <v>#N/A</v>
      </c>
      <c r="G613" s="18" t="e">
        <f>VLOOKUP(B613,Barbados!B:B,1,FALSE)</f>
        <v>#N/A</v>
      </c>
      <c r="H613" s="18" t="e">
        <f>VLOOKUP(B613,Grenada!B:B,1,FALSE)</f>
        <v>#N/A</v>
      </c>
      <c r="I613" s="18" t="e">
        <f>VLOOKUP(B613,Bahamas!B:B,1,FALSE)</f>
        <v>#N/A</v>
      </c>
      <c r="J613" s="18">
        <f>VLOOKUP(B613,Turks!B:B,1,FALSE)</f>
        <v>96306</v>
      </c>
      <c r="K613" s="18" t="e">
        <f>VLOOKUP(B613,Antigua!B:B,1,FALSE)</f>
        <v>#N/A</v>
      </c>
      <c r="L613" s="18" t="e">
        <f>VLOOKUP(B613,'Latin America'!B:B,1,FALSE)</f>
        <v>#N/A</v>
      </c>
    </row>
    <row r="614" spans="1:12" x14ac:dyDescent="0.25">
      <c r="A614" s="156" t="s">
        <v>280</v>
      </c>
      <c r="B614" s="156">
        <v>98288</v>
      </c>
      <c r="C614" s="156" t="s">
        <v>281</v>
      </c>
      <c r="D614" s="157">
        <v>50</v>
      </c>
      <c r="E614" s="18">
        <f>VLOOKUP(B614,Jamaica!B:B,1,FALSE)</f>
        <v>98288</v>
      </c>
      <c r="F614" s="18" t="e">
        <f>VLOOKUP(B614,'St. Lucia'!B:B,1,FALSE)</f>
        <v>#N/A</v>
      </c>
      <c r="G614" s="18" t="e">
        <f>VLOOKUP(B614,Barbados!B:B,1,FALSE)</f>
        <v>#N/A</v>
      </c>
      <c r="H614" s="18" t="e">
        <f>VLOOKUP(B614,Grenada!B:B,1,FALSE)</f>
        <v>#N/A</v>
      </c>
      <c r="I614" s="18" t="e">
        <f>VLOOKUP(B614,Bahamas!B:B,1,FALSE)</f>
        <v>#N/A</v>
      </c>
      <c r="J614" s="18" t="e">
        <f>VLOOKUP(B614,Turks!B:B,1,FALSE)</f>
        <v>#N/A</v>
      </c>
      <c r="K614" s="18" t="e">
        <f>VLOOKUP(B614,Antigua!B:B,1,FALSE)</f>
        <v>#N/A</v>
      </c>
      <c r="L614" s="18" t="e">
        <f>VLOOKUP(B614,'Latin America'!B:B,1,FALSE)</f>
        <v>#N/A</v>
      </c>
    </row>
    <row r="615" spans="1:12" x14ac:dyDescent="0.25">
      <c r="A615" s="156" t="s">
        <v>1184</v>
      </c>
      <c r="B615" s="156">
        <v>98600</v>
      </c>
      <c r="C615" s="156" t="s">
        <v>1185</v>
      </c>
      <c r="D615" s="157">
        <v>372.09</v>
      </c>
      <c r="E615" s="18" t="e">
        <f>VLOOKUP(B615,Jamaica!B:B,1,FALSE)</f>
        <v>#N/A</v>
      </c>
      <c r="F615" s="18" t="e">
        <f>VLOOKUP(B615,'St. Lucia'!B:B,1,FALSE)</f>
        <v>#N/A</v>
      </c>
      <c r="G615" s="18" t="e">
        <f>VLOOKUP(B615,Barbados!B:B,1,FALSE)</f>
        <v>#N/A</v>
      </c>
      <c r="H615" s="18" t="e">
        <f>VLOOKUP(B615,Grenada!B:B,1,FALSE)</f>
        <v>#N/A</v>
      </c>
      <c r="I615" s="18">
        <f>VLOOKUP(B615,Bahamas!B:B,1,FALSE)</f>
        <v>98600</v>
      </c>
      <c r="J615" s="18" t="e">
        <f>VLOOKUP(B615,Turks!B:B,1,FALSE)</f>
        <v>#N/A</v>
      </c>
      <c r="K615" s="18" t="e">
        <f>VLOOKUP(B615,Antigua!B:B,1,FALSE)</f>
        <v>#N/A</v>
      </c>
      <c r="L615" s="18" t="e">
        <f>VLOOKUP(B615,'Latin America'!B:B,1,FALSE)</f>
        <v>#N/A</v>
      </c>
    </row>
    <row r="616" spans="1:12" x14ac:dyDescent="0.25">
      <c r="A616" s="156" t="s">
        <v>326</v>
      </c>
      <c r="B616" s="156">
        <v>250037</v>
      </c>
      <c r="C616" s="156" t="s">
        <v>327</v>
      </c>
      <c r="D616" s="157">
        <v>88.18</v>
      </c>
      <c r="E616" s="18">
        <f>VLOOKUP(B616,Jamaica!B:B,1,FALSE)</f>
        <v>250037</v>
      </c>
      <c r="F616" s="18" t="e">
        <f>VLOOKUP(B616,'St. Lucia'!B:B,1,FALSE)</f>
        <v>#N/A</v>
      </c>
      <c r="G616" s="18" t="e">
        <f>VLOOKUP(B616,Barbados!B:B,1,FALSE)</f>
        <v>#N/A</v>
      </c>
      <c r="H616" s="18" t="e">
        <f>VLOOKUP(B616,Grenada!B:B,1,FALSE)</f>
        <v>#N/A</v>
      </c>
      <c r="I616" s="18" t="e">
        <f>VLOOKUP(B616,Bahamas!B:B,1,FALSE)</f>
        <v>#N/A</v>
      </c>
      <c r="J616" s="18" t="e">
        <f>VLOOKUP(B616,Turks!B:B,1,FALSE)</f>
        <v>#N/A</v>
      </c>
      <c r="K616" s="18" t="e">
        <f>VLOOKUP(B616,Antigua!B:B,1,FALSE)</f>
        <v>#N/A</v>
      </c>
      <c r="L616" s="18" t="e">
        <f>VLOOKUP(B616,'Latin America'!B:B,1,FALSE)</f>
        <v>#N/A</v>
      </c>
    </row>
    <row r="617" spans="1:12" x14ac:dyDescent="0.25">
      <c r="A617" s="156" t="s">
        <v>323</v>
      </c>
      <c r="B617" s="156">
        <v>250038</v>
      </c>
      <c r="C617" s="156" t="s">
        <v>1793</v>
      </c>
      <c r="D617" s="157">
        <v>151.82</v>
      </c>
      <c r="E617" s="18">
        <f>VLOOKUP(B617,Jamaica!B:B,1,FALSE)</f>
        <v>250038</v>
      </c>
      <c r="F617" s="18" t="e">
        <f>VLOOKUP(B617,'St. Lucia'!B:B,1,FALSE)</f>
        <v>#N/A</v>
      </c>
      <c r="G617" s="18" t="e">
        <f>VLOOKUP(B617,Barbados!B:B,1,FALSE)</f>
        <v>#N/A</v>
      </c>
      <c r="H617" s="18" t="e">
        <f>VLOOKUP(B617,Grenada!B:B,1,FALSE)</f>
        <v>#N/A</v>
      </c>
      <c r="I617" s="18" t="e">
        <f>VLOOKUP(B617,Bahamas!B:B,1,FALSE)</f>
        <v>#N/A</v>
      </c>
      <c r="J617" s="18" t="e">
        <f>VLOOKUP(B617,Turks!B:B,1,FALSE)</f>
        <v>#N/A</v>
      </c>
      <c r="K617" s="18" t="e">
        <f>VLOOKUP(B617,Antigua!B:B,1,FALSE)</f>
        <v>#N/A</v>
      </c>
      <c r="L617" s="18" t="e">
        <f>VLOOKUP(B617,'Latin America'!B:B,1,FALSE)</f>
        <v>#N/A</v>
      </c>
    </row>
    <row r="618" spans="1:12" x14ac:dyDescent="0.25">
      <c r="A618" s="156" t="s">
        <v>1023</v>
      </c>
      <c r="B618" s="156">
        <v>288474</v>
      </c>
      <c r="C618" s="156" t="s">
        <v>1024</v>
      </c>
      <c r="D618" s="157">
        <v>263.64</v>
      </c>
      <c r="E618" s="18" t="e">
        <f>VLOOKUP(B618,Jamaica!B:B,1,FALSE)</f>
        <v>#N/A</v>
      </c>
      <c r="F618" s="18" t="e">
        <f>VLOOKUP(B618,'St. Lucia'!B:B,1,FALSE)</f>
        <v>#N/A</v>
      </c>
      <c r="G618" s="18" t="e">
        <f>VLOOKUP(B618,Barbados!B:B,1,FALSE)</f>
        <v>#N/A</v>
      </c>
      <c r="H618" s="18">
        <f>VLOOKUP(B618,Grenada!B:B,1,FALSE)</f>
        <v>288474</v>
      </c>
      <c r="I618" s="18" t="e">
        <f>VLOOKUP(B618,Bahamas!B:B,1,FALSE)</f>
        <v>#N/A</v>
      </c>
      <c r="J618" s="18" t="e">
        <f>VLOOKUP(B618,Turks!B:B,1,FALSE)</f>
        <v>#N/A</v>
      </c>
      <c r="K618" s="18" t="e">
        <f>VLOOKUP(B618,Antigua!B:B,1,FALSE)</f>
        <v>#N/A</v>
      </c>
      <c r="L618" s="18" t="e">
        <f>VLOOKUP(B618,'Latin America'!B:B,1,FALSE)</f>
        <v>#N/A</v>
      </c>
    </row>
    <row r="619" spans="1:12" x14ac:dyDescent="0.25">
      <c r="A619" s="156" t="s">
        <v>1025</v>
      </c>
      <c r="B619" s="156">
        <v>288493</v>
      </c>
      <c r="C619" s="156" t="s">
        <v>1026</v>
      </c>
      <c r="D619" s="157">
        <v>736.36</v>
      </c>
      <c r="E619" s="18" t="e">
        <f>VLOOKUP(B619,Jamaica!B:B,1,FALSE)</f>
        <v>#N/A</v>
      </c>
      <c r="F619" s="18" t="e">
        <f>VLOOKUP(B619,'St. Lucia'!B:B,1,FALSE)</f>
        <v>#N/A</v>
      </c>
      <c r="G619" s="18" t="e">
        <f>VLOOKUP(B619,Barbados!B:B,1,FALSE)</f>
        <v>#N/A</v>
      </c>
      <c r="H619" s="18">
        <f>VLOOKUP(B619,Grenada!B:B,1,FALSE)</f>
        <v>288493</v>
      </c>
      <c r="I619" s="18" t="e">
        <f>VLOOKUP(B619,Bahamas!B:B,1,FALSE)</f>
        <v>#N/A</v>
      </c>
      <c r="J619" s="18" t="e">
        <f>VLOOKUP(B619,Turks!B:B,1,FALSE)</f>
        <v>#N/A</v>
      </c>
      <c r="K619" s="18" t="e">
        <f>VLOOKUP(B619,Antigua!B:B,1,FALSE)</f>
        <v>#N/A</v>
      </c>
      <c r="L619" s="18" t="e">
        <f>VLOOKUP(B619,'Latin America'!B:B,1,FALSE)</f>
        <v>#N/A</v>
      </c>
    </row>
    <row r="620" spans="1:12" x14ac:dyDescent="0.25">
      <c r="A620" s="156" t="s">
        <v>1029</v>
      </c>
      <c r="B620" s="156">
        <v>288495</v>
      </c>
      <c r="C620" s="156" t="s">
        <v>1030</v>
      </c>
      <c r="D620" s="157">
        <v>472.73</v>
      </c>
      <c r="E620" s="18" t="e">
        <f>VLOOKUP(B620,Jamaica!B:B,1,FALSE)</f>
        <v>#N/A</v>
      </c>
      <c r="F620" s="18" t="e">
        <f>VLOOKUP(B620,'St. Lucia'!B:B,1,FALSE)</f>
        <v>#N/A</v>
      </c>
      <c r="G620" s="18" t="e">
        <f>VLOOKUP(B620,Barbados!B:B,1,FALSE)</f>
        <v>#N/A</v>
      </c>
      <c r="H620" s="18">
        <f>VLOOKUP(B620,Grenada!B:B,1,FALSE)</f>
        <v>288495</v>
      </c>
      <c r="I620" s="18" t="e">
        <f>VLOOKUP(B620,Bahamas!B:B,1,FALSE)</f>
        <v>#N/A</v>
      </c>
      <c r="J620" s="18" t="e">
        <f>VLOOKUP(B620,Turks!B:B,1,FALSE)</f>
        <v>#N/A</v>
      </c>
      <c r="K620" s="18" t="e">
        <f>VLOOKUP(B620,Antigua!B:B,1,FALSE)</f>
        <v>#N/A</v>
      </c>
      <c r="L620" s="18" t="e">
        <f>VLOOKUP(B620,'Latin America'!B:B,1,FALSE)</f>
        <v>#N/A</v>
      </c>
    </row>
    <row r="621" spans="1:12" x14ac:dyDescent="0.25">
      <c r="A621" s="156" t="s">
        <v>1027</v>
      </c>
      <c r="B621" s="156">
        <v>288494</v>
      </c>
      <c r="C621" s="156" t="s">
        <v>1028</v>
      </c>
      <c r="D621" s="157">
        <v>681.82</v>
      </c>
      <c r="E621" s="18" t="e">
        <f>VLOOKUP(B621,Jamaica!B:B,1,FALSE)</f>
        <v>#N/A</v>
      </c>
      <c r="F621" s="18" t="e">
        <f>VLOOKUP(B621,'St. Lucia'!B:B,1,FALSE)</f>
        <v>#N/A</v>
      </c>
      <c r="G621" s="18" t="e">
        <f>VLOOKUP(B621,Barbados!B:B,1,FALSE)</f>
        <v>#N/A</v>
      </c>
      <c r="H621" s="18">
        <f>VLOOKUP(B621,Grenada!B:B,1,FALSE)</f>
        <v>288494</v>
      </c>
      <c r="I621" s="18" t="e">
        <f>VLOOKUP(B621,Bahamas!B:B,1,FALSE)</f>
        <v>#N/A</v>
      </c>
      <c r="J621" s="18" t="e">
        <f>VLOOKUP(B621,Turks!B:B,1,FALSE)</f>
        <v>#N/A</v>
      </c>
      <c r="K621" s="18" t="e">
        <f>VLOOKUP(B621,Antigua!B:B,1,FALSE)</f>
        <v>#N/A</v>
      </c>
      <c r="L621" s="18" t="e">
        <f>VLOOKUP(B621,'Latin America'!B:B,1,FALSE)</f>
        <v>#N/A</v>
      </c>
    </row>
    <row r="622" spans="1:12" x14ac:dyDescent="0.25">
      <c r="A622" s="156" t="s">
        <v>1031</v>
      </c>
      <c r="B622" s="156">
        <v>288496</v>
      </c>
      <c r="C622" s="156" t="s">
        <v>1032</v>
      </c>
      <c r="D622" s="157">
        <v>481.82</v>
      </c>
      <c r="E622" s="18" t="e">
        <f>VLOOKUP(B622,Jamaica!B:B,1,FALSE)</f>
        <v>#N/A</v>
      </c>
      <c r="F622" s="18" t="e">
        <f>VLOOKUP(B622,'St. Lucia'!B:B,1,FALSE)</f>
        <v>#N/A</v>
      </c>
      <c r="G622" s="18" t="e">
        <f>VLOOKUP(B622,Barbados!B:B,1,FALSE)</f>
        <v>#N/A</v>
      </c>
      <c r="H622" s="18">
        <f>VLOOKUP(B622,Grenada!B:B,1,FALSE)</f>
        <v>288496</v>
      </c>
      <c r="I622" s="18" t="e">
        <f>VLOOKUP(B622,Bahamas!B:B,1,FALSE)</f>
        <v>#N/A</v>
      </c>
      <c r="J622" s="18" t="e">
        <f>VLOOKUP(B622,Turks!B:B,1,FALSE)</f>
        <v>#N/A</v>
      </c>
      <c r="K622" s="18" t="e">
        <f>VLOOKUP(B622,Antigua!B:B,1,FALSE)</f>
        <v>#N/A</v>
      </c>
      <c r="L622" s="18" t="e">
        <f>VLOOKUP(B622,'Latin America'!B:B,1,FALSE)</f>
        <v>#N/A</v>
      </c>
    </row>
    <row r="623" spans="1:12" s="14" customFormat="1" x14ac:dyDescent="0.25">
      <c r="A623" s="156" t="s">
        <v>381</v>
      </c>
      <c r="B623" s="156">
        <v>325160</v>
      </c>
      <c r="C623" s="156" t="s">
        <v>382</v>
      </c>
      <c r="D623" s="157">
        <v>130</v>
      </c>
      <c r="E623" s="18">
        <f>VLOOKUP(B623,Jamaica!B:B,1,FALSE)</f>
        <v>325160</v>
      </c>
      <c r="F623" s="18" t="e">
        <f>VLOOKUP(B623,'St. Lucia'!B:B,1,FALSE)</f>
        <v>#N/A</v>
      </c>
      <c r="G623" s="18" t="e">
        <f>VLOOKUP(B623,Barbados!B:B,1,FALSE)</f>
        <v>#N/A</v>
      </c>
      <c r="H623" s="18" t="e">
        <f>VLOOKUP(B623,Grenada!B:B,1,FALSE)</f>
        <v>#N/A</v>
      </c>
      <c r="I623" s="18" t="e">
        <f>VLOOKUP(B623,Bahamas!B:B,1,FALSE)</f>
        <v>#N/A</v>
      </c>
      <c r="J623" s="18" t="e">
        <f>VLOOKUP(B623,Turks!B:B,1,FALSE)</f>
        <v>#N/A</v>
      </c>
      <c r="K623" s="18" t="e">
        <f>VLOOKUP(B623,Antigua!B:B,1,FALSE)</f>
        <v>#N/A</v>
      </c>
      <c r="L623" s="18" t="e">
        <f>VLOOKUP(B623,'Latin America'!B:B,1,FALSE)</f>
        <v>#N/A</v>
      </c>
    </row>
    <row r="624" spans="1:12" x14ac:dyDescent="0.25">
      <c r="A624" s="156" t="s">
        <v>393</v>
      </c>
      <c r="B624" s="156">
        <v>325158</v>
      </c>
      <c r="C624" s="156" t="s">
        <v>394</v>
      </c>
      <c r="D624" s="157">
        <v>55</v>
      </c>
      <c r="E624" s="18">
        <f>VLOOKUP(B624,Jamaica!B:B,1,FALSE)</f>
        <v>325158</v>
      </c>
      <c r="F624" s="18" t="e">
        <f>VLOOKUP(B624,'St. Lucia'!B:B,1,FALSE)</f>
        <v>#N/A</v>
      </c>
      <c r="G624" s="18" t="e">
        <f>VLOOKUP(B624,Barbados!B:B,1,FALSE)</f>
        <v>#N/A</v>
      </c>
      <c r="H624" s="18" t="e">
        <f>VLOOKUP(B624,Grenada!B:B,1,FALSE)</f>
        <v>#N/A</v>
      </c>
      <c r="I624" s="18" t="e">
        <f>VLOOKUP(B624,Bahamas!B:B,1,FALSE)</f>
        <v>#N/A</v>
      </c>
      <c r="J624" s="18" t="e">
        <f>VLOOKUP(B624,Turks!B:B,1,FALSE)</f>
        <v>#N/A</v>
      </c>
      <c r="K624" s="18" t="e">
        <f>VLOOKUP(B624,Antigua!B:B,1,FALSE)</f>
        <v>#N/A</v>
      </c>
      <c r="L624" s="18" t="e">
        <f>VLOOKUP(B624,'Latin America'!B:B,1,FALSE)</f>
        <v>#N/A</v>
      </c>
    </row>
    <row r="625" spans="1:12" x14ac:dyDescent="0.25">
      <c r="A625" s="156" t="s">
        <v>395</v>
      </c>
      <c r="B625" s="156">
        <v>325163</v>
      </c>
      <c r="C625" s="156" t="s">
        <v>396</v>
      </c>
      <c r="D625" s="157">
        <v>60</v>
      </c>
      <c r="E625" s="18">
        <f>VLOOKUP(B625,Jamaica!B:B,1,FALSE)</f>
        <v>325163</v>
      </c>
      <c r="F625" s="18" t="e">
        <f>VLOOKUP(B625,'St. Lucia'!B:B,1,FALSE)</f>
        <v>#N/A</v>
      </c>
      <c r="G625" s="18" t="e">
        <f>VLOOKUP(B625,Barbados!B:B,1,FALSE)</f>
        <v>#N/A</v>
      </c>
      <c r="H625" s="18" t="e">
        <f>VLOOKUP(B625,Grenada!B:B,1,FALSE)</f>
        <v>#N/A</v>
      </c>
      <c r="I625" s="18" t="e">
        <f>VLOOKUP(B625,Bahamas!B:B,1,FALSE)</f>
        <v>#N/A</v>
      </c>
      <c r="J625" s="18" t="e">
        <f>VLOOKUP(B625,Turks!B:B,1,FALSE)</f>
        <v>#N/A</v>
      </c>
      <c r="K625" s="18" t="e">
        <f>VLOOKUP(B625,Antigua!B:B,1,FALSE)</f>
        <v>#N/A</v>
      </c>
      <c r="L625" s="18" t="e">
        <f>VLOOKUP(B625,'Latin America'!B:B,1,FALSE)</f>
        <v>#N/A</v>
      </c>
    </row>
    <row r="626" spans="1:12" x14ac:dyDescent="0.25">
      <c r="A626" s="156" t="s">
        <v>385</v>
      </c>
      <c r="B626" s="156">
        <v>325164</v>
      </c>
      <c r="C626" s="156" t="s">
        <v>386</v>
      </c>
      <c r="D626" s="157">
        <v>90</v>
      </c>
      <c r="E626" s="18">
        <f>VLOOKUP(B626,Jamaica!B:B,1,FALSE)</f>
        <v>325164</v>
      </c>
      <c r="F626" s="18" t="e">
        <f>VLOOKUP(B626,'St. Lucia'!B:B,1,FALSE)</f>
        <v>#N/A</v>
      </c>
      <c r="G626" s="18" t="e">
        <f>VLOOKUP(B626,Barbados!B:B,1,FALSE)</f>
        <v>#N/A</v>
      </c>
      <c r="H626" s="18" t="e">
        <f>VLOOKUP(B626,Grenada!B:B,1,FALSE)</f>
        <v>#N/A</v>
      </c>
      <c r="I626" s="18" t="e">
        <f>VLOOKUP(B626,Bahamas!B:B,1,FALSE)</f>
        <v>#N/A</v>
      </c>
      <c r="J626" s="18" t="e">
        <f>VLOOKUP(B626,Turks!B:B,1,FALSE)</f>
        <v>#N/A</v>
      </c>
      <c r="K626" s="18" t="e">
        <f>VLOOKUP(B626,Antigua!B:B,1,FALSE)</f>
        <v>#N/A</v>
      </c>
      <c r="L626" s="18" t="e">
        <f>VLOOKUP(B626,'Latin America'!B:B,1,FALSE)</f>
        <v>#N/A</v>
      </c>
    </row>
    <row r="627" spans="1:12" x14ac:dyDescent="0.25">
      <c r="A627" s="156" t="s">
        <v>195</v>
      </c>
      <c r="B627" s="156">
        <v>362840</v>
      </c>
      <c r="C627" s="156" t="s">
        <v>196</v>
      </c>
      <c r="D627" s="157">
        <v>36.36</v>
      </c>
      <c r="E627" s="18">
        <f>VLOOKUP(B627,Jamaica!B:B,1,FALSE)</f>
        <v>362840</v>
      </c>
      <c r="F627" s="18" t="e">
        <f>VLOOKUP(B627,'St. Lucia'!B:B,1,FALSE)</f>
        <v>#N/A</v>
      </c>
      <c r="G627" s="18" t="e">
        <f>VLOOKUP(B627,Barbados!B:B,1,FALSE)</f>
        <v>#N/A</v>
      </c>
      <c r="H627" s="18" t="e">
        <f>VLOOKUP(B627,Grenada!B:B,1,FALSE)</f>
        <v>#N/A</v>
      </c>
      <c r="I627" s="18" t="e">
        <f>VLOOKUP(B627,Bahamas!B:B,1,FALSE)</f>
        <v>#N/A</v>
      </c>
      <c r="J627" s="18" t="e">
        <f>VLOOKUP(B627,Turks!B:B,1,FALSE)</f>
        <v>#N/A</v>
      </c>
      <c r="K627" s="18" t="e">
        <f>VLOOKUP(B627,Antigua!B:B,1,FALSE)</f>
        <v>#N/A</v>
      </c>
      <c r="L627" s="18" t="e">
        <f>VLOOKUP(B627,'Latin America'!B:B,1,FALSE)</f>
        <v>#N/A</v>
      </c>
    </row>
    <row r="628" spans="1:12" x14ac:dyDescent="0.25">
      <c r="A628" s="156" t="s">
        <v>314</v>
      </c>
      <c r="B628" s="156">
        <v>370499</v>
      </c>
      <c r="C628" s="156" t="s">
        <v>315</v>
      </c>
      <c r="D628" s="157">
        <v>190</v>
      </c>
      <c r="E628" s="18">
        <f>VLOOKUP(B628,Jamaica!B:B,1,FALSE)</f>
        <v>370499</v>
      </c>
      <c r="F628" s="18" t="e">
        <f>VLOOKUP(B628,'St. Lucia'!B:B,1,FALSE)</f>
        <v>#N/A</v>
      </c>
      <c r="G628" s="18" t="e">
        <f>VLOOKUP(B628,Barbados!B:B,1,FALSE)</f>
        <v>#N/A</v>
      </c>
      <c r="H628" s="18" t="e">
        <f>VLOOKUP(B628,Grenada!B:B,1,FALSE)</f>
        <v>#N/A</v>
      </c>
      <c r="I628" s="18" t="e">
        <f>VLOOKUP(B628,Bahamas!B:B,1,FALSE)</f>
        <v>#N/A</v>
      </c>
      <c r="J628" s="18" t="e">
        <f>VLOOKUP(B628,Turks!B:B,1,FALSE)</f>
        <v>#N/A</v>
      </c>
      <c r="K628" s="18" t="e">
        <f>VLOOKUP(B628,Antigua!B:B,1,FALSE)</f>
        <v>#N/A</v>
      </c>
      <c r="L628" s="18" t="e">
        <f>VLOOKUP(B628,'Latin America'!B:B,1,FALSE)</f>
        <v>#N/A</v>
      </c>
    </row>
    <row r="629" spans="1:12" x14ac:dyDescent="0.25">
      <c r="A629" s="156" t="s">
        <v>462</v>
      </c>
      <c r="B629" s="156">
        <v>370504</v>
      </c>
      <c r="C629" s="156" t="s">
        <v>463</v>
      </c>
      <c r="D629" s="157">
        <v>90</v>
      </c>
      <c r="E629" s="18">
        <f>VLOOKUP(B629,Jamaica!B:B,1,FALSE)</f>
        <v>370504</v>
      </c>
      <c r="F629" s="18" t="e">
        <f>VLOOKUP(B629,'St. Lucia'!B:B,1,FALSE)</f>
        <v>#N/A</v>
      </c>
      <c r="G629" s="18" t="e">
        <f>VLOOKUP(B629,Barbados!B:B,1,FALSE)</f>
        <v>#N/A</v>
      </c>
      <c r="H629" s="18" t="e">
        <f>VLOOKUP(B629,Grenada!B:B,1,FALSE)</f>
        <v>#N/A</v>
      </c>
      <c r="I629" s="18" t="e">
        <f>VLOOKUP(B629,Bahamas!B:B,1,FALSE)</f>
        <v>#N/A</v>
      </c>
      <c r="J629" s="18" t="e">
        <f>VLOOKUP(B629,Turks!B:B,1,FALSE)</f>
        <v>#N/A</v>
      </c>
      <c r="K629" s="18" t="e">
        <f>VLOOKUP(B629,Antigua!B:B,1,FALSE)</f>
        <v>#N/A</v>
      </c>
      <c r="L629" s="18" t="e">
        <f>VLOOKUP(B629,'Latin America'!B:B,1,FALSE)</f>
        <v>#N/A</v>
      </c>
    </row>
    <row r="630" spans="1:12" x14ac:dyDescent="0.25">
      <c r="A630" s="156" t="s">
        <v>464</v>
      </c>
      <c r="B630" s="156">
        <v>372452</v>
      </c>
      <c r="C630" s="156" t="s">
        <v>465</v>
      </c>
      <c r="D630" s="157">
        <v>90</v>
      </c>
      <c r="E630" s="18">
        <f>VLOOKUP(B630,Jamaica!B:B,1,FALSE)</f>
        <v>372452</v>
      </c>
      <c r="F630" s="18" t="e">
        <f>VLOOKUP(B630,'St. Lucia'!B:B,1,FALSE)</f>
        <v>#N/A</v>
      </c>
      <c r="G630" s="18" t="e">
        <f>VLOOKUP(B630,Barbados!B:B,1,FALSE)</f>
        <v>#N/A</v>
      </c>
      <c r="H630" s="18" t="e">
        <f>VLOOKUP(B630,Grenada!B:B,1,FALSE)</f>
        <v>#N/A</v>
      </c>
      <c r="I630" s="18" t="e">
        <f>VLOOKUP(B630,Bahamas!B:B,1,FALSE)</f>
        <v>#N/A</v>
      </c>
      <c r="J630" s="18" t="e">
        <f>VLOOKUP(B630,Turks!B:B,1,FALSE)</f>
        <v>#N/A</v>
      </c>
      <c r="K630" s="18" t="e">
        <f>VLOOKUP(B630,Antigua!B:B,1,FALSE)</f>
        <v>#N/A</v>
      </c>
      <c r="L630" s="18" t="e">
        <f>VLOOKUP(B630,'Latin America'!B:B,1,FALSE)</f>
        <v>#N/A</v>
      </c>
    </row>
    <row r="631" spans="1:12" s="14" customFormat="1" x14ac:dyDescent="0.25">
      <c r="A631" s="156" t="s">
        <v>466</v>
      </c>
      <c r="B631" s="156">
        <v>372453</v>
      </c>
      <c r="C631" s="156" t="s">
        <v>467</v>
      </c>
      <c r="D631" s="157">
        <v>90</v>
      </c>
      <c r="E631" s="18">
        <f>VLOOKUP(B631,Jamaica!B:B,1,FALSE)</f>
        <v>372453</v>
      </c>
      <c r="F631" s="18" t="e">
        <f>VLOOKUP(B631,'St. Lucia'!B:B,1,FALSE)</f>
        <v>#N/A</v>
      </c>
      <c r="G631" s="18" t="e">
        <f>VLOOKUP(B631,Barbados!B:B,1,FALSE)</f>
        <v>#N/A</v>
      </c>
      <c r="H631" s="18" t="e">
        <f>VLOOKUP(B631,Grenada!B:B,1,FALSE)</f>
        <v>#N/A</v>
      </c>
      <c r="I631" s="18" t="e">
        <f>VLOOKUP(B631,Bahamas!B:B,1,FALSE)</f>
        <v>#N/A</v>
      </c>
      <c r="J631" s="18" t="e">
        <f>VLOOKUP(B631,Turks!B:B,1,FALSE)</f>
        <v>#N/A</v>
      </c>
      <c r="K631" s="18" t="e">
        <f>VLOOKUP(B631,Antigua!B:B,1,FALSE)</f>
        <v>#N/A</v>
      </c>
      <c r="L631" s="18" t="e">
        <f>VLOOKUP(B631,'Latin America'!B:B,1,FALSE)</f>
        <v>#N/A</v>
      </c>
    </row>
    <row r="632" spans="1:12" x14ac:dyDescent="0.25">
      <c r="A632" s="156" t="s">
        <v>468</v>
      </c>
      <c r="B632" s="156">
        <v>372454</v>
      </c>
      <c r="C632" s="156" t="s">
        <v>469</v>
      </c>
      <c r="D632" s="157">
        <v>90</v>
      </c>
      <c r="E632" s="18">
        <f>VLOOKUP(B632,Jamaica!B:B,1,FALSE)</f>
        <v>372454</v>
      </c>
      <c r="F632" s="18" t="e">
        <f>VLOOKUP(B632,'St. Lucia'!B:B,1,FALSE)</f>
        <v>#N/A</v>
      </c>
      <c r="G632" s="18" t="e">
        <f>VLOOKUP(B632,Barbados!B:B,1,FALSE)</f>
        <v>#N/A</v>
      </c>
      <c r="H632" s="18" t="e">
        <f>VLOOKUP(B632,Grenada!B:B,1,FALSE)</f>
        <v>#N/A</v>
      </c>
      <c r="I632" s="18" t="e">
        <f>VLOOKUP(B632,Bahamas!B:B,1,FALSE)</f>
        <v>#N/A</v>
      </c>
      <c r="J632" s="18" t="e">
        <f>VLOOKUP(B632,Turks!B:B,1,FALSE)</f>
        <v>#N/A</v>
      </c>
      <c r="K632" s="18" t="e">
        <f>VLOOKUP(B632,Antigua!B:B,1,FALSE)</f>
        <v>#N/A</v>
      </c>
      <c r="L632" s="18" t="e">
        <f>VLOOKUP(B632,'Latin America'!B:B,1,FALSE)</f>
        <v>#N/A</v>
      </c>
    </row>
    <row r="633" spans="1:12" x14ac:dyDescent="0.25">
      <c r="A633" s="156" t="s">
        <v>335</v>
      </c>
      <c r="B633" s="156">
        <v>373125</v>
      </c>
      <c r="C633" s="156" t="s">
        <v>336</v>
      </c>
      <c r="D633" s="157">
        <v>95.45</v>
      </c>
      <c r="E633" s="18">
        <f>VLOOKUP(B633,Jamaica!B:B,1,FALSE)</f>
        <v>373125</v>
      </c>
      <c r="F633" s="18" t="e">
        <f>VLOOKUP(B633,'St. Lucia'!B:B,1,FALSE)</f>
        <v>#N/A</v>
      </c>
      <c r="G633" s="18" t="e">
        <f>VLOOKUP(B633,Barbados!B:B,1,FALSE)</f>
        <v>#N/A</v>
      </c>
      <c r="H633" s="18" t="e">
        <f>VLOOKUP(B633,Grenada!B:B,1,FALSE)</f>
        <v>#N/A</v>
      </c>
      <c r="I633" s="18" t="e">
        <f>VLOOKUP(B633,Bahamas!B:B,1,FALSE)</f>
        <v>#N/A</v>
      </c>
      <c r="J633" s="18" t="e">
        <f>VLOOKUP(B633,Turks!B:B,1,FALSE)</f>
        <v>#N/A</v>
      </c>
      <c r="K633" s="18" t="e">
        <f>VLOOKUP(B633,Antigua!B:B,1,FALSE)</f>
        <v>#N/A</v>
      </c>
      <c r="L633" s="18" t="e">
        <f>VLOOKUP(B633,'Latin America'!B:B,1,FALSE)</f>
        <v>#N/A</v>
      </c>
    </row>
    <row r="634" spans="1:12" x14ac:dyDescent="0.25">
      <c r="A634" s="156" t="s">
        <v>1717</v>
      </c>
      <c r="B634" s="156">
        <v>373128</v>
      </c>
      <c r="C634" s="156" t="s">
        <v>1718</v>
      </c>
      <c r="D634" s="157">
        <v>95.45</v>
      </c>
      <c r="E634" s="18">
        <f>VLOOKUP(B634,Jamaica!B:B,1,FALSE)</f>
        <v>373128</v>
      </c>
      <c r="F634" s="18" t="e">
        <f>VLOOKUP(B634,'St. Lucia'!B:B,1,FALSE)</f>
        <v>#N/A</v>
      </c>
      <c r="G634" s="18" t="e">
        <f>VLOOKUP(B634,Barbados!B:B,1,FALSE)</f>
        <v>#N/A</v>
      </c>
      <c r="H634" s="18" t="e">
        <f>VLOOKUP(B634,Grenada!B:B,1,FALSE)</f>
        <v>#N/A</v>
      </c>
      <c r="I634" s="18" t="e">
        <f>VLOOKUP(B634,Bahamas!B:B,1,FALSE)</f>
        <v>#N/A</v>
      </c>
      <c r="J634" s="18" t="e">
        <f>VLOOKUP(B634,Turks!B:B,1,FALSE)</f>
        <v>#N/A</v>
      </c>
      <c r="K634" s="18" t="e">
        <f>VLOOKUP(B634,Antigua!B:B,1,FALSE)</f>
        <v>#N/A</v>
      </c>
      <c r="L634" s="18" t="e">
        <f>VLOOKUP(B634,'Latin America'!B:B,1,FALSE)</f>
        <v>#N/A</v>
      </c>
    </row>
    <row r="635" spans="1:12" x14ac:dyDescent="0.25">
      <c r="A635" s="156" t="s">
        <v>1186</v>
      </c>
      <c r="B635" s="156">
        <v>373814</v>
      </c>
      <c r="C635" s="156" t="s">
        <v>1187</v>
      </c>
      <c r="D635" s="157">
        <v>372.09</v>
      </c>
      <c r="E635" s="18" t="e">
        <f>VLOOKUP(B635,Jamaica!B:B,1,FALSE)</f>
        <v>#N/A</v>
      </c>
      <c r="F635" s="18" t="e">
        <f>VLOOKUP(B635,'St. Lucia'!B:B,1,FALSE)</f>
        <v>#N/A</v>
      </c>
      <c r="G635" s="18" t="e">
        <f>VLOOKUP(B635,Barbados!B:B,1,FALSE)</f>
        <v>#N/A</v>
      </c>
      <c r="H635" s="18" t="e">
        <f>VLOOKUP(B635,Grenada!B:B,1,FALSE)</f>
        <v>#N/A</v>
      </c>
      <c r="I635" s="18">
        <f>VLOOKUP(B635,Bahamas!B:B,1,FALSE)</f>
        <v>373814</v>
      </c>
      <c r="J635" s="18" t="e">
        <f>VLOOKUP(B635,Turks!B:B,1,FALSE)</f>
        <v>#N/A</v>
      </c>
      <c r="K635" s="18" t="e">
        <f>VLOOKUP(B635,Antigua!B:B,1,FALSE)</f>
        <v>#N/A</v>
      </c>
      <c r="L635" s="18" t="e">
        <f>VLOOKUP(B635,'Latin America'!B:B,1,FALSE)</f>
        <v>#N/A</v>
      </c>
    </row>
    <row r="636" spans="1:12" x14ac:dyDescent="0.25">
      <c r="A636" s="156" t="s">
        <v>460</v>
      </c>
      <c r="B636" s="156">
        <v>379816</v>
      </c>
      <c r="C636" s="156" t="s">
        <v>461</v>
      </c>
      <c r="D636" s="157">
        <v>304.55</v>
      </c>
      <c r="E636" s="18">
        <f>VLOOKUP(B636,Jamaica!B:B,1,FALSE)</f>
        <v>379816</v>
      </c>
      <c r="F636" s="18" t="e">
        <f>VLOOKUP(B636,'St. Lucia'!B:B,1,FALSE)</f>
        <v>#N/A</v>
      </c>
      <c r="G636" s="18" t="e">
        <f>VLOOKUP(B636,Barbados!B:B,1,FALSE)</f>
        <v>#N/A</v>
      </c>
      <c r="H636" s="18" t="e">
        <f>VLOOKUP(B636,Grenada!B:B,1,FALSE)</f>
        <v>#N/A</v>
      </c>
      <c r="I636" s="18" t="e">
        <f>VLOOKUP(B636,Bahamas!B:B,1,FALSE)</f>
        <v>#N/A</v>
      </c>
      <c r="J636" s="18" t="e">
        <f>VLOOKUP(B636,Turks!B:B,1,FALSE)</f>
        <v>#N/A</v>
      </c>
      <c r="K636" s="18" t="e">
        <f>VLOOKUP(B636,Antigua!B:B,1,FALSE)</f>
        <v>#N/A</v>
      </c>
      <c r="L636" s="18" t="e">
        <f>VLOOKUP(B636,'Latin America'!B:B,1,FALSE)</f>
        <v>#N/A</v>
      </c>
    </row>
    <row r="637" spans="1:12" x14ac:dyDescent="0.25">
      <c r="A637" s="156" t="s">
        <v>599</v>
      </c>
      <c r="B637" s="156">
        <v>397791</v>
      </c>
      <c r="C637" s="156" t="s">
        <v>1598</v>
      </c>
      <c r="D637" s="157">
        <v>1368.18</v>
      </c>
      <c r="E637" s="18" t="e">
        <f>VLOOKUP(B637,Jamaica!B:B,1,FALSE)</f>
        <v>#N/A</v>
      </c>
      <c r="F637" s="18">
        <f>VLOOKUP(B637,'St. Lucia'!B:B,1,FALSE)</f>
        <v>397791</v>
      </c>
      <c r="G637" s="18" t="e">
        <f>VLOOKUP(B637,Barbados!B:B,1,FALSE)</f>
        <v>#N/A</v>
      </c>
      <c r="H637" s="18" t="e">
        <f>VLOOKUP(B637,Grenada!B:B,1,FALSE)</f>
        <v>#N/A</v>
      </c>
      <c r="I637" s="18" t="e">
        <f>VLOOKUP(B637,Bahamas!B:B,1,FALSE)</f>
        <v>#N/A</v>
      </c>
      <c r="J637" s="18" t="e">
        <f>VLOOKUP(B637,Turks!B:B,1,FALSE)</f>
        <v>#N/A</v>
      </c>
      <c r="K637" s="18" t="e">
        <f>VLOOKUP(B637,Antigua!B:B,1,FALSE)</f>
        <v>#N/A</v>
      </c>
      <c r="L637" s="18" t="e">
        <f>VLOOKUP(B637,'Latin America'!B:B,1,FALSE)</f>
        <v>#N/A</v>
      </c>
    </row>
    <row r="638" spans="1:12" x14ac:dyDescent="0.25">
      <c r="A638" s="156" t="s">
        <v>604</v>
      </c>
      <c r="B638" s="156">
        <v>397790</v>
      </c>
      <c r="C638" s="156" t="s">
        <v>605</v>
      </c>
      <c r="D638" s="157">
        <v>913.64</v>
      </c>
      <c r="E638" s="18" t="e">
        <f>VLOOKUP(B638,Jamaica!B:B,1,FALSE)</f>
        <v>#N/A</v>
      </c>
      <c r="F638" s="18">
        <f>VLOOKUP(B638,'St. Lucia'!B:B,1,FALSE)</f>
        <v>397790</v>
      </c>
      <c r="G638" s="18" t="e">
        <f>VLOOKUP(B638,Barbados!B:B,1,FALSE)</f>
        <v>#N/A</v>
      </c>
      <c r="H638" s="18" t="e">
        <f>VLOOKUP(B638,Grenada!B:B,1,FALSE)</f>
        <v>#N/A</v>
      </c>
      <c r="I638" s="18" t="e">
        <f>VLOOKUP(B638,Bahamas!B:B,1,FALSE)</f>
        <v>#N/A</v>
      </c>
      <c r="J638" s="18" t="e">
        <f>VLOOKUP(B638,Turks!B:B,1,FALSE)</f>
        <v>#N/A</v>
      </c>
      <c r="K638" s="18" t="e">
        <f>VLOOKUP(B638,Antigua!B:B,1,FALSE)</f>
        <v>#N/A</v>
      </c>
      <c r="L638" s="18" t="e">
        <f>VLOOKUP(B638,'Latin America'!B:B,1,FALSE)</f>
        <v>#N/A</v>
      </c>
    </row>
    <row r="639" spans="1:12" x14ac:dyDescent="0.25">
      <c r="A639" s="156" t="s">
        <v>650</v>
      </c>
      <c r="B639" s="156">
        <v>405926</v>
      </c>
      <c r="C639" s="156" t="s">
        <v>651</v>
      </c>
      <c r="D639" s="157">
        <v>1636.36</v>
      </c>
      <c r="E639" s="18" t="e">
        <f>VLOOKUP(B639,Jamaica!B:B,1,FALSE)</f>
        <v>#N/A</v>
      </c>
      <c r="F639" s="18">
        <f>VLOOKUP(B639,'St. Lucia'!B:B,1,FALSE)</f>
        <v>405926</v>
      </c>
      <c r="G639" s="18" t="e">
        <f>VLOOKUP(B639,Barbados!B:B,1,FALSE)</f>
        <v>#N/A</v>
      </c>
      <c r="H639" s="18" t="e">
        <f>VLOOKUP(B639,Grenada!B:B,1,FALSE)</f>
        <v>#N/A</v>
      </c>
      <c r="I639" s="18" t="e">
        <f>VLOOKUP(B639,Bahamas!B:B,1,FALSE)</f>
        <v>#N/A</v>
      </c>
      <c r="J639" s="18" t="e">
        <f>VLOOKUP(B639,Turks!B:B,1,FALSE)</f>
        <v>#N/A</v>
      </c>
      <c r="K639" s="18" t="e">
        <f>VLOOKUP(B639,Antigua!B:B,1,FALSE)</f>
        <v>#N/A</v>
      </c>
      <c r="L639" s="18" t="e">
        <f>VLOOKUP(B639,'Latin America'!B:B,1,FALSE)</f>
        <v>#N/A</v>
      </c>
    </row>
    <row r="640" spans="1:12" x14ac:dyDescent="0.25">
      <c r="A640" s="156" t="s">
        <v>652</v>
      </c>
      <c r="B640" s="156">
        <v>405927</v>
      </c>
      <c r="C640" s="156" t="s">
        <v>653</v>
      </c>
      <c r="D640" s="157">
        <v>2545.4499999999998</v>
      </c>
      <c r="E640" s="18" t="e">
        <f>VLOOKUP(B640,Jamaica!B:B,1,FALSE)</f>
        <v>#N/A</v>
      </c>
      <c r="F640" s="18">
        <f>VLOOKUP(B640,'St. Lucia'!B:B,1,FALSE)</f>
        <v>405927</v>
      </c>
      <c r="G640" s="18" t="e">
        <f>VLOOKUP(B640,Barbados!B:B,1,FALSE)</f>
        <v>#N/A</v>
      </c>
      <c r="H640" s="18" t="e">
        <f>VLOOKUP(B640,Grenada!B:B,1,FALSE)</f>
        <v>#N/A</v>
      </c>
      <c r="I640" s="18" t="e">
        <f>VLOOKUP(B640,Bahamas!B:B,1,FALSE)</f>
        <v>#N/A</v>
      </c>
      <c r="J640" s="18" t="e">
        <f>VLOOKUP(B640,Turks!B:B,1,FALSE)</f>
        <v>#N/A</v>
      </c>
      <c r="K640" s="18" t="e">
        <f>VLOOKUP(B640,Antigua!B:B,1,FALSE)</f>
        <v>#N/A</v>
      </c>
      <c r="L640" s="18" t="e">
        <f>VLOOKUP(B640,'Latin America'!B:B,1,FALSE)</f>
        <v>#N/A</v>
      </c>
    </row>
    <row r="641" spans="1:12" x14ac:dyDescent="0.25">
      <c r="A641" s="156" t="s">
        <v>656</v>
      </c>
      <c r="B641" s="156">
        <v>405925</v>
      </c>
      <c r="C641" s="156" t="s">
        <v>657</v>
      </c>
      <c r="D641" s="157">
        <v>1090.9100000000001</v>
      </c>
      <c r="E641" s="18" t="e">
        <f>VLOOKUP(B641,Jamaica!B:B,1,FALSE)</f>
        <v>#N/A</v>
      </c>
      <c r="F641" s="18">
        <f>VLOOKUP(B641,'St. Lucia'!B:B,1,FALSE)</f>
        <v>405925</v>
      </c>
      <c r="G641" s="18" t="e">
        <f>VLOOKUP(B641,Barbados!B:B,1,FALSE)</f>
        <v>#N/A</v>
      </c>
      <c r="H641" s="18" t="e">
        <f>VLOOKUP(B641,Grenada!B:B,1,FALSE)</f>
        <v>#N/A</v>
      </c>
      <c r="I641" s="18" t="e">
        <f>VLOOKUP(B641,Bahamas!B:B,1,FALSE)</f>
        <v>#N/A</v>
      </c>
      <c r="J641" s="18" t="e">
        <f>VLOOKUP(B641,Turks!B:B,1,FALSE)</f>
        <v>#N/A</v>
      </c>
      <c r="K641" s="18" t="e">
        <f>VLOOKUP(B641,Antigua!B:B,1,FALSE)</f>
        <v>#N/A</v>
      </c>
      <c r="L641" s="18" t="e">
        <f>VLOOKUP(B641,'Latin America'!B:B,1,FALSE)</f>
        <v>#N/A</v>
      </c>
    </row>
    <row r="642" spans="1:12" x14ac:dyDescent="0.25">
      <c r="A642" s="156" t="s">
        <v>695</v>
      </c>
      <c r="B642" s="156">
        <v>405928</v>
      </c>
      <c r="C642" s="156" t="s">
        <v>696</v>
      </c>
      <c r="D642" s="157">
        <v>1168.18</v>
      </c>
      <c r="E642" s="18" t="e">
        <f>VLOOKUP(B642,Jamaica!B:B,1,FALSE)</f>
        <v>#N/A</v>
      </c>
      <c r="F642" s="18">
        <f>VLOOKUP(B642,'St. Lucia'!B:B,1,FALSE)</f>
        <v>405928</v>
      </c>
      <c r="G642" s="18" t="e">
        <f>VLOOKUP(B642,Barbados!B:B,1,FALSE)</f>
        <v>#N/A</v>
      </c>
      <c r="H642" s="18" t="e">
        <f>VLOOKUP(B642,Grenada!B:B,1,FALSE)</f>
        <v>#N/A</v>
      </c>
      <c r="I642" s="18" t="e">
        <f>VLOOKUP(B642,Bahamas!B:B,1,FALSE)</f>
        <v>#N/A</v>
      </c>
      <c r="J642" s="18" t="e">
        <f>VLOOKUP(B642,Turks!B:B,1,FALSE)</f>
        <v>#N/A</v>
      </c>
      <c r="K642" s="18" t="e">
        <f>VLOOKUP(B642,Antigua!B:B,1,FALSE)</f>
        <v>#N/A</v>
      </c>
      <c r="L642" s="18" t="e">
        <f>VLOOKUP(B642,'Latin America'!B:B,1,FALSE)</f>
        <v>#N/A</v>
      </c>
    </row>
    <row r="643" spans="1:12" x14ac:dyDescent="0.25">
      <c r="A643" s="156" t="s">
        <v>706</v>
      </c>
      <c r="B643" s="156">
        <v>405929</v>
      </c>
      <c r="C643" s="156" t="s">
        <v>707</v>
      </c>
      <c r="D643" s="157">
        <v>713.64</v>
      </c>
      <c r="E643" s="18" t="e">
        <f>VLOOKUP(B643,Jamaica!B:B,1,FALSE)</f>
        <v>#N/A</v>
      </c>
      <c r="F643" s="18">
        <f>VLOOKUP(B643,'St. Lucia'!B:B,1,FALSE)</f>
        <v>405929</v>
      </c>
      <c r="G643" s="18" t="e">
        <f>VLOOKUP(B643,Barbados!B:B,1,FALSE)</f>
        <v>#N/A</v>
      </c>
      <c r="H643" s="18" t="e">
        <f>VLOOKUP(B643,Grenada!B:B,1,FALSE)</f>
        <v>#N/A</v>
      </c>
      <c r="I643" s="18" t="e">
        <f>VLOOKUP(B643,Bahamas!B:B,1,FALSE)</f>
        <v>#N/A</v>
      </c>
      <c r="J643" s="18" t="e">
        <f>VLOOKUP(B643,Turks!B:B,1,FALSE)</f>
        <v>#N/A</v>
      </c>
      <c r="K643" s="18" t="e">
        <f>VLOOKUP(B643,Antigua!B:B,1,FALSE)</f>
        <v>#N/A</v>
      </c>
      <c r="L643" s="18" t="e">
        <f>VLOOKUP(B643,'Latin America'!B:B,1,FALSE)</f>
        <v>#N/A</v>
      </c>
    </row>
    <row r="644" spans="1:12" s="27" customFormat="1" x14ac:dyDescent="0.25">
      <c r="A644" s="156" t="s">
        <v>701</v>
      </c>
      <c r="B644" s="156">
        <v>405932</v>
      </c>
      <c r="C644" s="156" t="s">
        <v>700</v>
      </c>
      <c r="D644" s="157">
        <v>1418.18</v>
      </c>
      <c r="E644" s="18" t="e">
        <f>VLOOKUP(B644,Jamaica!B:B,1,FALSE)</f>
        <v>#N/A</v>
      </c>
      <c r="F644" s="18">
        <f>VLOOKUP(B644,'St. Lucia'!B:B,1,FALSE)</f>
        <v>405932</v>
      </c>
      <c r="G644" s="18" t="e">
        <f>VLOOKUP(B644,Barbados!B:B,1,FALSE)</f>
        <v>#N/A</v>
      </c>
      <c r="H644" s="18" t="e">
        <f>VLOOKUP(B644,Grenada!B:B,1,FALSE)</f>
        <v>#N/A</v>
      </c>
      <c r="I644" s="18" t="e">
        <f>VLOOKUP(B644,Bahamas!B:B,1,FALSE)</f>
        <v>#N/A</v>
      </c>
      <c r="J644" s="18" t="e">
        <f>VLOOKUP(B644,Turks!B:B,1,FALSE)</f>
        <v>#N/A</v>
      </c>
      <c r="K644" s="18" t="e">
        <f>VLOOKUP(B644,Antigua!B:B,1,FALSE)</f>
        <v>#N/A</v>
      </c>
      <c r="L644" s="18" t="e">
        <f>VLOOKUP(B644,'Latin America'!B:B,1,FALSE)</f>
        <v>#N/A</v>
      </c>
    </row>
    <row r="645" spans="1:12" x14ac:dyDescent="0.25">
      <c r="A645" s="156" t="s">
        <v>685</v>
      </c>
      <c r="B645" s="156">
        <v>405934</v>
      </c>
      <c r="C645" s="156" t="s">
        <v>686</v>
      </c>
      <c r="D645" s="157">
        <v>927.27</v>
      </c>
      <c r="E645" s="18" t="e">
        <f>VLOOKUP(B645,Jamaica!B:B,1,FALSE)</f>
        <v>#N/A</v>
      </c>
      <c r="F645" s="18">
        <f>VLOOKUP(B645,'St. Lucia'!B:B,1,FALSE)</f>
        <v>405934</v>
      </c>
      <c r="G645" s="18" t="e">
        <f>VLOOKUP(B645,Barbados!B:B,1,FALSE)</f>
        <v>#N/A</v>
      </c>
      <c r="H645" s="18" t="e">
        <f>VLOOKUP(B645,Grenada!B:B,1,FALSE)</f>
        <v>#N/A</v>
      </c>
      <c r="I645" s="18" t="e">
        <f>VLOOKUP(B645,Bahamas!B:B,1,FALSE)</f>
        <v>#N/A</v>
      </c>
      <c r="J645" s="18" t="e">
        <f>VLOOKUP(B645,Turks!B:B,1,FALSE)</f>
        <v>#N/A</v>
      </c>
      <c r="K645" s="18" t="e">
        <f>VLOOKUP(B645,Antigua!B:B,1,FALSE)</f>
        <v>#N/A</v>
      </c>
      <c r="L645" s="18" t="e">
        <f>VLOOKUP(B645,'Latin America'!B:B,1,FALSE)</f>
        <v>#N/A</v>
      </c>
    </row>
    <row r="646" spans="1:12" x14ac:dyDescent="0.25">
      <c r="A646" s="156" t="s">
        <v>1188</v>
      </c>
      <c r="B646" s="156">
        <v>406817</v>
      </c>
      <c r="C646" s="156" t="s">
        <v>1189</v>
      </c>
      <c r="D646" s="157">
        <v>4500</v>
      </c>
      <c r="E646" s="18" t="e">
        <f>VLOOKUP(B646,Jamaica!B:B,1,FALSE)</f>
        <v>#N/A</v>
      </c>
      <c r="F646" s="18" t="e">
        <f>VLOOKUP(B646,'St. Lucia'!B:B,1,FALSE)</f>
        <v>#N/A</v>
      </c>
      <c r="G646" s="18" t="e">
        <f>VLOOKUP(B646,Barbados!B:B,1,FALSE)</f>
        <v>#N/A</v>
      </c>
      <c r="H646" s="18" t="e">
        <f>VLOOKUP(B646,Grenada!B:B,1,FALSE)</f>
        <v>#N/A</v>
      </c>
      <c r="I646" s="18">
        <f>VLOOKUP(B646,Bahamas!B:B,1,FALSE)</f>
        <v>406817</v>
      </c>
      <c r="J646" s="18" t="e">
        <f>VLOOKUP(B646,Turks!B:B,1,FALSE)</f>
        <v>#N/A</v>
      </c>
      <c r="K646" s="18" t="e">
        <f>VLOOKUP(B646,Antigua!B:B,1,FALSE)</f>
        <v>#N/A</v>
      </c>
      <c r="L646" s="18" t="e">
        <f>VLOOKUP(B646,'Latin America'!B:B,1,FALSE)</f>
        <v>#N/A</v>
      </c>
    </row>
    <row r="647" spans="1:12" x14ac:dyDescent="0.25">
      <c r="A647" s="156" t="s">
        <v>690</v>
      </c>
      <c r="B647" s="156">
        <v>406844</v>
      </c>
      <c r="C647" s="156" t="s">
        <v>691</v>
      </c>
      <c r="D647" s="157">
        <v>145.44999999999999</v>
      </c>
      <c r="E647" s="18" t="e">
        <f>VLOOKUP(B647,Jamaica!B:B,1,FALSE)</f>
        <v>#N/A</v>
      </c>
      <c r="F647" s="18">
        <f>VLOOKUP(B647,'St. Lucia'!B:B,1,FALSE)</f>
        <v>406844</v>
      </c>
      <c r="G647" s="18" t="e">
        <f>VLOOKUP(B647,Barbados!B:B,1,FALSE)</f>
        <v>#N/A</v>
      </c>
      <c r="H647" s="18" t="e">
        <f>VLOOKUP(B647,Grenada!B:B,1,FALSE)</f>
        <v>#N/A</v>
      </c>
      <c r="I647" s="18" t="e">
        <f>VLOOKUP(B647,Bahamas!B:B,1,FALSE)</f>
        <v>#N/A</v>
      </c>
      <c r="J647" s="18" t="e">
        <f>VLOOKUP(B647,Turks!B:B,1,FALSE)</f>
        <v>#N/A</v>
      </c>
      <c r="K647" s="18" t="e">
        <f>VLOOKUP(B647,Antigua!B:B,1,FALSE)</f>
        <v>#N/A</v>
      </c>
      <c r="L647" s="18" t="e">
        <f>VLOOKUP(B647,'Latin America'!B:B,1,FALSE)</f>
        <v>#N/A</v>
      </c>
    </row>
    <row r="648" spans="1:12" x14ac:dyDescent="0.25">
      <c r="A648" s="156" t="s">
        <v>708</v>
      </c>
      <c r="B648" s="156">
        <v>406845</v>
      </c>
      <c r="C648" s="156" t="s">
        <v>709</v>
      </c>
      <c r="D648" s="157">
        <v>509.09</v>
      </c>
      <c r="E648" s="18" t="e">
        <f>VLOOKUP(B648,Jamaica!B:B,1,FALSE)</f>
        <v>#N/A</v>
      </c>
      <c r="F648" s="18">
        <f>VLOOKUP(B648,'St. Lucia'!B:B,1,FALSE)</f>
        <v>406845</v>
      </c>
      <c r="G648" s="18" t="e">
        <f>VLOOKUP(B648,Barbados!B:B,1,FALSE)</f>
        <v>#N/A</v>
      </c>
      <c r="H648" s="18" t="e">
        <f>VLOOKUP(B648,Grenada!B:B,1,FALSE)</f>
        <v>#N/A</v>
      </c>
      <c r="I648" s="18" t="e">
        <f>VLOOKUP(B648,Bahamas!B:B,1,FALSE)</f>
        <v>#N/A</v>
      </c>
      <c r="J648" s="18" t="e">
        <f>VLOOKUP(B648,Turks!B:B,1,FALSE)</f>
        <v>#N/A</v>
      </c>
      <c r="K648" s="18" t="e">
        <f>VLOOKUP(B648,Antigua!B:B,1,FALSE)</f>
        <v>#N/A</v>
      </c>
      <c r="L648" s="18" t="e">
        <f>VLOOKUP(B648,'Latin America'!B:B,1,FALSE)</f>
        <v>#N/A</v>
      </c>
    </row>
    <row r="649" spans="1:12" x14ac:dyDescent="0.25">
      <c r="A649" s="156" t="s">
        <v>875</v>
      </c>
      <c r="B649" s="156">
        <v>407983</v>
      </c>
      <c r="C649" s="156" t="s">
        <v>876</v>
      </c>
      <c r="D649" s="157">
        <v>400</v>
      </c>
      <c r="E649" s="18" t="e">
        <f>VLOOKUP(B649,Jamaica!B:B,1,FALSE)</f>
        <v>#N/A</v>
      </c>
      <c r="F649" s="18" t="e">
        <f>VLOOKUP(B649,'St. Lucia'!B:B,1,FALSE)</f>
        <v>#N/A</v>
      </c>
      <c r="G649" s="18">
        <f>VLOOKUP(B649,Barbados!B:B,1,FALSE)</f>
        <v>407983</v>
      </c>
      <c r="H649" s="18" t="e">
        <f>VLOOKUP(B649,Grenada!B:B,1,FALSE)</f>
        <v>#N/A</v>
      </c>
      <c r="I649" s="18" t="e">
        <f>VLOOKUP(B649,Bahamas!B:B,1,FALSE)</f>
        <v>#N/A</v>
      </c>
      <c r="J649" s="18" t="e">
        <f>VLOOKUP(B649,Turks!B:B,1,FALSE)</f>
        <v>#N/A</v>
      </c>
      <c r="K649" s="18" t="e">
        <f>VLOOKUP(B649,Antigua!B:B,1,FALSE)</f>
        <v>#N/A</v>
      </c>
      <c r="L649" s="18" t="e">
        <f>VLOOKUP(B649,'Latin America'!B:B,1,FALSE)</f>
        <v>#N/A</v>
      </c>
    </row>
    <row r="650" spans="1:12" x14ac:dyDescent="0.25">
      <c r="A650" s="156" t="s">
        <v>879</v>
      </c>
      <c r="B650" s="156">
        <v>407982</v>
      </c>
      <c r="C650" s="156" t="s">
        <v>880</v>
      </c>
      <c r="D650" s="157">
        <v>444.44</v>
      </c>
      <c r="E650" s="18" t="e">
        <f>VLOOKUP(B650,Jamaica!B:B,1,FALSE)</f>
        <v>#N/A</v>
      </c>
      <c r="F650" s="18" t="e">
        <f>VLOOKUP(B650,'St. Lucia'!B:B,1,FALSE)</f>
        <v>#N/A</v>
      </c>
      <c r="G650" s="18">
        <f>VLOOKUP(B650,Barbados!B:B,1,FALSE)</f>
        <v>407982</v>
      </c>
      <c r="H650" s="18" t="e">
        <f>VLOOKUP(B650,Grenada!B:B,1,FALSE)</f>
        <v>#N/A</v>
      </c>
      <c r="I650" s="18" t="e">
        <f>VLOOKUP(B650,Bahamas!B:B,1,FALSE)</f>
        <v>#N/A</v>
      </c>
      <c r="J650" s="18" t="e">
        <f>VLOOKUP(B650,Turks!B:B,1,FALSE)</f>
        <v>#N/A</v>
      </c>
      <c r="K650" s="18" t="e">
        <f>VLOOKUP(B650,Antigua!B:B,1,FALSE)</f>
        <v>#N/A</v>
      </c>
      <c r="L650" s="18" t="e">
        <f>VLOOKUP(B650,'Latin America'!B:B,1,FALSE)</f>
        <v>#N/A</v>
      </c>
    </row>
    <row r="651" spans="1:12" x14ac:dyDescent="0.25">
      <c r="A651" s="156" t="s">
        <v>1033</v>
      </c>
      <c r="B651" s="156">
        <v>411817</v>
      </c>
      <c r="C651" s="156" t="s">
        <v>1034</v>
      </c>
      <c r="D651" s="157">
        <v>157.5</v>
      </c>
      <c r="E651" s="18" t="e">
        <f>VLOOKUP(B651,Jamaica!B:B,1,FALSE)</f>
        <v>#N/A</v>
      </c>
      <c r="F651" s="18" t="e">
        <f>VLOOKUP(B651,'St. Lucia'!B:B,1,FALSE)</f>
        <v>#N/A</v>
      </c>
      <c r="G651" s="18" t="e">
        <f>VLOOKUP(B651,Barbados!B:B,1,FALSE)</f>
        <v>#N/A</v>
      </c>
      <c r="H651" s="18">
        <f>VLOOKUP(B651,Grenada!B:B,1,FALSE)</f>
        <v>411817</v>
      </c>
      <c r="I651" s="18" t="e">
        <f>VLOOKUP(B651,Bahamas!B:B,1,FALSE)</f>
        <v>#N/A</v>
      </c>
      <c r="J651" s="18" t="e">
        <f>VLOOKUP(B651,Turks!B:B,1,FALSE)</f>
        <v>#N/A</v>
      </c>
      <c r="K651" s="18" t="e">
        <f>VLOOKUP(B651,Antigua!B:B,1,FALSE)</f>
        <v>#N/A</v>
      </c>
      <c r="L651" s="18" t="e">
        <f>VLOOKUP(B651,'Latin America'!B:B,1,FALSE)</f>
        <v>#N/A</v>
      </c>
    </row>
    <row r="652" spans="1:12" x14ac:dyDescent="0.25">
      <c r="A652" s="156" t="s">
        <v>697</v>
      </c>
      <c r="B652" s="156">
        <v>414527</v>
      </c>
      <c r="C652" s="156" t="s">
        <v>698</v>
      </c>
      <c r="D652" s="157">
        <v>454.55</v>
      </c>
      <c r="E652" s="18" t="e">
        <f>VLOOKUP(B652,Jamaica!B:B,1,FALSE)</f>
        <v>#N/A</v>
      </c>
      <c r="F652" s="18">
        <f>VLOOKUP(B652,'St. Lucia'!B:B,1,FALSE)</f>
        <v>414527</v>
      </c>
      <c r="G652" s="18" t="e">
        <f>VLOOKUP(B652,Barbados!B:B,1,FALSE)</f>
        <v>#N/A</v>
      </c>
      <c r="H652" s="18" t="e">
        <f>VLOOKUP(B652,Grenada!B:B,1,FALSE)</f>
        <v>#N/A</v>
      </c>
      <c r="I652" s="18" t="e">
        <f>VLOOKUP(B652,Bahamas!B:B,1,FALSE)</f>
        <v>#N/A</v>
      </c>
      <c r="J652" s="18" t="e">
        <f>VLOOKUP(B652,Turks!B:B,1,FALSE)</f>
        <v>#N/A</v>
      </c>
      <c r="K652" s="18" t="e">
        <f>VLOOKUP(B652,Antigua!B:B,1,FALSE)</f>
        <v>#N/A</v>
      </c>
      <c r="L652" s="18" t="e">
        <f>VLOOKUP(B652,'Latin America'!B:B,1,FALSE)</f>
        <v>#N/A</v>
      </c>
    </row>
    <row r="653" spans="1:12" x14ac:dyDescent="0.25">
      <c r="A653" s="156" t="s">
        <v>1358</v>
      </c>
      <c r="B653" s="156">
        <v>417115</v>
      </c>
      <c r="C653" s="156" t="s">
        <v>1359</v>
      </c>
      <c r="D653" s="157">
        <v>172.73</v>
      </c>
      <c r="E653" s="18" t="e">
        <f>VLOOKUP(B653,Jamaica!B:B,1,FALSE)</f>
        <v>#N/A</v>
      </c>
      <c r="F653" s="18" t="e">
        <f>VLOOKUP(B653,'St. Lucia'!B:B,1,FALSE)</f>
        <v>#N/A</v>
      </c>
      <c r="G653" s="18" t="e">
        <f>VLOOKUP(B653,Barbados!B:B,1,FALSE)</f>
        <v>#N/A</v>
      </c>
      <c r="H653" s="18" t="e">
        <f>VLOOKUP(B653,Grenada!B:B,1,FALSE)</f>
        <v>#N/A</v>
      </c>
      <c r="I653" s="18" t="e">
        <f>VLOOKUP(B653,Bahamas!B:B,1,FALSE)</f>
        <v>#N/A</v>
      </c>
      <c r="J653" s="18" t="e">
        <f>VLOOKUP(B653,Turks!B:B,1,FALSE)</f>
        <v>#N/A</v>
      </c>
      <c r="K653" s="18">
        <f>VLOOKUP(B653,Antigua!B:B,1,FALSE)</f>
        <v>417115</v>
      </c>
      <c r="L653" s="18" t="e">
        <f>VLOOKUP(B653,'Latin America'!B:B,1,FALSE)</f>
        <v>#N/A</v>
      </c>
    </row>
    <row r="654" spans="1:12" x14ac:dyDescent="0.25">
      <c r="A654" s="156" t="s">
        <v>1035</v>
      </c>
      <c r="B654" s="156">
        <v>435425</v>
      </c>
      <c r="C654" s="156" t="s">
        <v>1036</v>
      </c>
      <c r="D654" s="157">
        <v>198.18</v>
      </c>
      <c r="E654" s="18" t="e">
        <f>VLOOKUP(B654,Jamaica!B:B,1,FALSE)</f>
        <v>#N/A</v>
      </c>
      <c r="F654" s="18" t="e">
        <f>VLOOKUP(B654,'St. Lucia'!B:B,1,FALSE)</f>
        <v>#N/A</v>
      </c>
      <c r="G654" s="18" t="e">
        <f>VLOOKUP(B654,Barbados!B:B,1,FALSE)</f>
        <v>#N/A</v>
      </c>
      <c r="H654" s="18">
        <f>VLOOKUP(B654,Grenada!B:B,1,FALSE)</f>
        <v>435425</v>
      </c>
      <c r="I654" s="18" t="e">
        <f>VLOOKUP(B654,Bahamas!B:B,1,FALSE)</f>
        <v>#N/A</v>
      </c>
      <c r="J654" s="18" t="e">
        <f>VLOOKUP(B654,Turks!B:B,1,FALSE)</f>
        <v>#N/A</v>
      </c>
      <c r="K654" s="18" t="e">
        <f>VLOOKUP(B654,Antigua!B:B,1,FALSE)</f>
        <v>#N/A</v>
      </c>
      <c r="L654" s="18" t="e">
        <f>VLOOKUP(B654,'Latin America'!B:B,1,FALSE)</f>
        <v>#N/A</v>
      </c>
    </row>
    <row r="655" spans="1:12" x14ac:dyDescent="0.25">
      <c r="A655" s="156" t="s">
        <v>1037</v>
      </c>
      <c r="B655" s="156">
        <v>435426</v>
      </c>
      <c r="C655" s="156" t="s">
        <v>1038</v>
      </c>
      <c r="D655" s="157">
        <v>168.18</v>
      </c>
      <c r="E655" s="18" t="e">
        <f>VLOOKUP(B655,Jamaica!B:B,1,FALSE)</f>
        <v>#N/A</v>
      </c>
      <c r="F655" s="18" t="e">
        <f>VLOOKUP(B655,'St. Lucia'!B:B,1,FALSE)</f>
        <v>#N/A</v>
      </c>
      <c r="G655" s="18" t="e">
        <f>VLOOKUP(B655,Barbados!B:B,1,FALSE)</f>
        <v>#N/A</v>
      </c>
      <c r="H655" s="18">
        <f>VLOOKUP(B655,Grenada!B:B,1,FALSE)</f>
        <v>435426</v>
      </c>
      <c r="I655" s="18" t="e">
        <f>VLOOKUP(B655,Bahamas!B:B,1,FALSE)</f>
        <v>#N/A</v>
      </c>
      <c r="J655" s="18" t="e">
        <f>VLOOKUP(B655,Turks!B:B,1,FALSE)</f>
        <v>#N/A</v>
      </c>
      <c r="K655" s="18" t="e">
        <f>VLOOKUP(B655,Antigua!B:B,1,FALSE)</f>
        <v>#N/A</v>
      </c>
      <c r="L655" s="18" t="e">
        <f>VLOOKUP(B655,'Latin America'!B:B,1,FALSE)</f>
        <v>#N/A</v>
      </c>
    </row>
    <row r="656" spans="1:12" x14ac:dyDescent="0.25">
      <c r="A656" s="156" t="s">
        <v>1360</v>
      </c>
      <c r="B656" s="156">
        <v>442118</v>
      </c>
      <c r="C656" s="156" t="s">
        <v>1361</v>
      </c>
      <c r="D656" s="157">
        <v>0</v>
      </c>
      <c r="E656" s="18" t="e">
        <f>VLOOKUP(B656,Jamaica!B:B,1,FALSE)</f>
        <v>#N/A</v>
      </c>
      <c r="F656" s="18" t="e">
        <f>VLOOKUP(B656,'St. Lucia'!B:B,1,FALSE)</f>
        <v>#N/A</v>
      </c>
      <c r="G656" s="18" t="e">
        <f>VLOOKUP(B656,Barbados!B:B,1,FALSE)</f>
        <v>#N/A</v>
      </c>
      <c r="H656" s="18" t="e">
        <f>VLOOKUP(B656,Grenada!B:B,1,FALSE)</f>
        <v>#N/A</v>
      </c>
      <c r="I656" s="18" t="e">
        <f>VLOOKUP(B656,Bahamas!B:B,1,FALSE)</f>
        <v>#N/A</v>
      </c>
      <c r="J656" s="18" t="e">
        <f>VLOOKUP(B656,Turks!B:B,1,FALSE)</f>
        <v>#N/A</v>
      </c>
      <c r="K656" s="18">
        <f>VLOOKUP(B656,Antigua!B:B,1,FALSE)</f>
        <v>442118</v>
      </c>
      <c r="L656" s="18" t="e">
        <f>VLOOKUP(B656,'Latin America'!B:B,1,FALSE)</f>
        <v>#N/A</v>
      </c>
    </row>
    <row r="657" spans="1:12" x14ac:dyDescent="0.25">
      <c r="A657" s="156" t="s">
        <v>536</v>
      </c>
      <c r="B657" s="156">
        <v>447801</v>
      </c>
      <c r="C657" s="156" t="s">
        <v>537</v>
      </c>
      <c r="D657" s="157">
        <v>55</v>
      </c>
      <c r="E657" s="18">
        <f>VLOOKUP(B657,Jamaica!B:B,1,FALSE)</f>
        <v>447801</v>
      </c>
      <c r="F657" s="18" t="e">
        <f>VLOOKUP(B657,'St. Lucia'!B:B,1,FALSE)</f>
        <v>#N/A</v>
      </c>
      <c r="G657" s="18" t="e">
        <f>VLOOKUP(B657,Barbados!B:B,1,FALSE)</f>
        <v>#N/A</v>
      </c>
      <c r="H657" s="18" t="e">
        <f>VLOOKUP(B657,Grenada!B:B,1,FALSE)</f>
        <v>#N/A</v>
      </c>
      <c r="I657" s="18" t="e">
        <f>VLOOKUP(B657,Bahamas!B:B,1,FALSE)</f>
        <v>#N/A</v>
      </c>
      <c r="J657" s="18" t="e">
        <f>VLOOKUP(B657,Turks!B:B,1,FALSE)</f>
        <v>#N/A</v>
      </c>
      <c r="K657" s="18" t="e">
        <f>VLOOKUP(B657,Antigua!B:B,1,FALSE)</f>
        <v>#N/A</v>
      </c>
      <c r="L657" s="18" t="e">
        <f>VLOOKUP(B657,'Latin America'!B:B,1,FALSE)</f>
        <v>#N/A</v>
      </c>
    </row>
    <row r="658" spans="1:12" x14ac:dyDescent="0.25">
      <c r="A658" s="156" t="s">
        <v>572</v>
      </c>
      <c r="B658" s="156">
        <v>447804</v>
      </c>
      <c r="C658" s="156" t="s">
        <v>573</v>
      </c>
      <c r="D658" s="157">
        <v>85</v>
      </c>
      <c r="E658" s="18">
        <f>VLOOKUP(B658,Jamaica!B:B,1,FALSE)</f>
        <v>447804</v>
      </c>
      <c r="F658" s="18" t="e">
        <f>VLOOKUP(B658,'St. Lucia'!B:B,1,FALSE)</f>
        <v>#N/A</v>
      </c>
      <c r="G658" s="18" t="e">
        <f>VLOOKUP(B658,Barbados!B:B,1,FALSE)</f>
        <v>#N/A</v>
      </c>
      <c r="H658" s="18" t="e">
        <f>VLOOKUP(B658,Grenada!B:B,1,FALSE)</f>
        <v>#N/A</v>
      </c>
      <c r="I658" s="18" t="e">
        <f>VLOOKUP(B658,Bahamas!B:B,1,FALSE)</f>
        <v>#N/A</v>
      </c>
      <c r="J658" s="18" t="e">
        <f>VLOOKUP(B658,Turks!B:B,1,FALSE)</f>
        <v>#N/A</v>
      </c>
      <c r="K658" s="18" t="e">
        <f>VLOOKUP(B658,Antigua!B:B,1,FALSE)</f>
        <v>#N/A</v>
      </c>
      <c r="L658" s="18" t="e">
        <f>VLOOKUP(B658,'Latin America'!B:B,1,FALSE)</f>
        <v>#N/A</v>
      </c>
    </row>
    <row r="659" spans="1:12" x14ac:dyDescent="0.25">
      <c r="A659" s="156" t="s">
        <v>316</v>
      </c>
      <c r="B659" s="156">
        <v>447806</v>
      </c>
      <c r="C659" s="156" t="s">
        <v>317</v>
      </c>
      <c r="D659" s="157">
        <v>0</v>
      </c>
      <c r="E659" s="18">
        <f>VLOOKUP(B659,Jamaica!B:B,1,FALSE)</f>
        <v>447806</v>
      </c>
      <c r="F659" s="18" t="e">
        <f>VLOOKUP(B659,'St. Lucia'!B:B,1,FALSE)</f>
        <v>#N/A</v>
      </c>
      <c r="G659" s="18" t="e">
        <f>VLOOKUP(B659,Barbados!B:B,1,FALSE)</f>
        <v>#N/A</v>
      </c>
      <c r="H659" s="18" t="e">
        <f>VLOOKUP(B659,Grenada!B:B,1,FALSE)</f>
        <v>#N/A</v>
      </c>
      <c r="I659" s="18" t="e">
        <f>VLOOKUP(B659,Bahamas!B:B,1,FALSE)</f>
        <v>#N/A</v>
      </c>
      <c r="J659" s="18" t="e">
        <f>VLOOKUP(B659,Turks!B:B,1,FALSE)</f>
        <v>#N/A</v>
      </c>
      <c r="K659" s="18" t="e">
        <f>VLOOKUP(B659,Antigua!B:B,1,FALSE)</f>
        <v>#N/A</v>
      </c>
      <c r="L659" s="18" t="e">
        <f>VLOOKUP(B659,'Latin America'!B:B,1,FALSE)</f>
        <v>#N/A</v>
      </c>
    </row>
    <row r="660" spans="1:12" x14ac:dyDescent="0.25">
      <c r="A660" s="156" t="s">
        <v>538</v>
      </c>
      <c r="B660" s="156">
        <v>456891</v>
      </c>
      <c r="C660" s="156" t="s">
        <v>539</v>
      </c>
      <c r="D660" s="157">
        <v>370</v>
      </c>
      <c r="E660" s="18">
        <f>VLOOKUP(B660,Jamaica!B:B,1,FALSE)</f>
        <v>456891</v>
      </c>
      <c r="F660" s="18" t="e">
        <f>VLOOKUP(B660,'St. Lucia'!B:B,1,FALSE)</f>
        <v>#N/A</v>
      </c>
      <c r="G660" s="18" t="e">
        <f>VLOOKUP(B660,Barbados!B:B,1,FALSE)</f>
        <v>#N/A</v>
      </c>
      <c r="H660" s="18" t="e">
        <f>VLOOKUP(B660,Grenada!B:B,1,FALSE)</f>
        <v>#N/A</v>
      </c>
      <c r="I660" s="18" t="e">
        <f>VLOOKUP(B660,Bahamas!B:B,1,FALSE)</f>
        <v>#N/A</v>
      </c>
      <c r="J660" s="18" t="e">
        <f>VLOOKUP(B660,Turks!B:B,1,FALSE)</f>
        <v>#N/A</v>
      </c>
      <c r="K660" s="18" t="e">
        <f>VLOOKUP(B660,Antigua!B:B,1,FALSE)</f>
        <v>#N/A</v>
      </c>
      <c r="L660" s="18" t="e">
        <f>VLOOKUP(B660,'Latin America'!B:B,1,FALSE)</f>
        <v>#N/A</v>
      </c>
    </row>
    <row r="661" spans="1:12" x14ac:dyDescent="0.25">
      <c r="A661" s="156" t="s">
        <v>540</v>
      </c>
      <c r="B661" s="156">
        <v>456892</v>
      </c>
      <c r="C661" s="156" t="s">
        <v>541</v>
      </c>
      <c r="D661" s="157">
        <v>650</v>
      </c>
      <c r="E661" s="18">
        <f>VLOOKUP(B661,Jamaica!B:B,1,FALSE)</f>
        <v>456892</v>
      </c>
      <c r="F661" s="18" t="e">
        <f>VLOOKUP(B661,'St. Lucia'!B:B,1,FALSE)</f>
        <v>#N/A</v>
      </c>
      <c r="G661" s="18" t="e">
        <f>VLOOKUP(B661,Barbados!B:B,1,FALSE)</f>
        <v>#N/A</v>
      </c>
      <c r="H661" s="18" t="e">
        <f>VLOOKUP(B661,Grenada!B:B,1,FALSE)</f>
        <v>#N/A</v>
      </c>
      <c r="I661" s="18" t="e">
        <f>VLOOKUP(B661,Bahamas!B:B,1,FALSE)</f>
        <v>#N/A</v>
      </c>
      <c r="J661" s="18" t="e">
        <f>VLOOKUP(B661,Turks!B:B,1,FALSE)</f>
        <v>#N/A</v>
      </c>
      <c r="K661" s="18" t="e">
        <f>VLOOKUP(B661,Antigua!B:B,1,FALSE)</f>
        <v>#N/A</v>
      </c>
      <c r="L661" s="18" t="e">
        <f>VLOOKUP(B661,'Latin America'!B:B,1,FALSE)</f>
        <v>#N/A</v>
      </c>
    </row>
    <row r="662" spans="1:12" x14ac:dyDescent="0.25">
      <c r="A662" s="156" t="s">
        <v>1362</v>
      </c>
      <c r="B662" s="156">
        <v>457580</v>
      </c>
      <c r="C662" s="156" t="s">
        <v>1363</v>
      </c>
      <c r="D662" s="157">
        <v>145.44999999999999</v>
      </c>
      <c r="E662" s="18" t="e">
        <f>VLOOKUP(B662,Jamaica!B:B,1,FALSE)</f>
        <v>#N/A</v>
      </c>
      <c r="F662" s="18" t="e">
        <f>VLOOKUP(B662,'St. Lucia'!B:B,1,FALSE)</f>
        <v>#N/A</v>
      </c>
      <c r="G662" s="18" t="e">
        <f>VLOOKUP(B662,Barbados!B:B,1,FALSE)</f>
        <v>#N/A</v>
      </c>
      <c r="H662" s="18" t="e">
        <f>VLOOKUP(B662,Grenada!B:B,1,FALSE)</f>
        <v>#N/A</v>
      </c>
      <c r="I662" s="18" t="e">
        <f>VLOOKUP(B662,Bahamas!B:B,1,FALSE)</f>
        <v>#N/A</v>
      </c>
      <c r="J662" s="18" t="e">
        <f>VLOOKUP(B662,Turks!B:B,1,FALSE)</f>
        <v>#N/A</v>
      </c>
      <c r="K662" s="18">
        <f>VLOOKUP(B662,Antigua!B:B,1,FALSE)</f>
        <v>457580</v>
      </c>
      <c r="L662" s="18" t="e">
        <f>VLOOKUP(B662,'Latin America'!B:B,1,FALSE)</f>
        <v>#N/A</v>
      </c>
    </row>
    <row r="663" spans="1:12" x14ac:dyDescent="0.25">
      <c r="A663" s="156" t="s">
        <v>490</v>
      </c>
      <c r="B663" s="156">
        <v>457685</v>
      </c>
      <c r="C663" s="156" t="s">
        <v>491</v>
      </c>
      <c r="D663" s="157">
        <v>181.82</v>
      </c>
      <c r="E663" s="18">
        <f>VLOOKUP(B663,Jamaica!B:B,1,FALSE)</f>
        <v>457685</v>
      </c>
      <c r="F663" s="18" t="e">
        <f>VLOOKUP(B663,'St. Lucia'!B:B,1,FALSE)</f>
        <v>#N/A</v>
      </c>
      <c r="G663" s="18" t="e">
        <f>VLOOKUP(B663,Barbados!B:B,1,FALSE)</f>
        <v>#N/A</v>
      </c>
      <c r="H663" s="18" t="e">
        <f>VLOOKUP(B663,Grenada!B:B,1,FALSE)</f>
        <v>#N/A</v>
      </c>
      <c r="I663" s="18" t="e">
        <f>VLOOKUP(B663,Bahamas!B:B,1,FALSE)</f>
        <v>#N/A</v>
      </c>
      <c r="J663" s="18" t="e">
        <f>VLOOKUP(B663,Turks!B:B,1,FALSE)</f>
        <v>#N/A</v>
      </c>
      <c r="K663" s="18" t="e">
        <f>VLOOKUP(B663,Antigua!B:B,1,FALSE)</f>
        <v>#N/A</v>
      </c>
      <c r="L663" s="18" t="e">
        <f>VLOOKUP(B663,'Latin America'!B:B,1,FALSE)</f>
        <v>#N/A</v>
      </c>
    </row>
    <row r="664" spans="1:12" x14ac:dyDescent="0.25">
      <c r="A664" s="156" t="s">
        <v>488</v>
      </c>
      <c r="B664" s="156">
        <v>457686</v>
      </c>
      <c r="C664" s="156" t="s">
        <v>489</v>
      </c>
      <c r="D664" s="157">
        <v>177.27</v>
      </c>
      <c r="E664" s="18">
        <f>VLOOKUP(B664,Jamaica!B:B,1,FALSE)</f>
        <v>457686</v>
      </c>
      <c r="F664" s="18" t="e">
        <f>VLOOKUP(B664,'St. Lucia'!B:B,1,FALSE)</f>
        <v>#N/A</v>
      </c>
      <c r="G664" s="18" t="e">
        <f>VLOOKUP(B664,Barbados!B:B,1,FALSE)</f>
        <v>#N/A</v>
      </c>
      <c r="H664" s="18" t="e">
        <f>VLOOKUP(B664,Grenada!B:B,1,FALSE)</f>
        <v>#N/A</v>
      </c>
      <c r="I664" s="18" t="e">
        <f>VLOOKUP(B664,Bahamas!B:B,1,FALSE)</f>
        <v>#N/A</v>
      </c>
      <c r="J664" s="18" t="e">
        <f>VLOOKUP(B664,Turks!B:B,1,FALSE)</f>
        <v>#N/A</v>
      </c>
      <c r="K664" s="18" t="e">
        <f>VLOOKUP(B664,Antigua!B:B,1,FALSE)</f>
        <v>#N/A</v>
      </c>
      <c r="L664" s="18" t="e">
        <f>VLOOKUP(B664,'Latin America'!B:B,1,FALSE)</f>
        <v>#N/A</v>
      </c>
    </row>
    <row r="665" spans="1:12" x14ac:dyDescent="0.25">
      <c r="A665" s="156" t="s">
        <v>1366</v>
      </c>
      <c r="B665" s="156">
        <v>458343</v>
      </c>
      <c r="C665" s="156" t="s">
        <v>1367</v>
      </c>
      <c r="D665" s="157">
        <v>118.18</v>
      </c>
      <c r="E665" s="18" t="e">
        <f>VLOOKUP(B665,Jamaica!B:B,1,FALSE)</f>
        <v>#N/A</v>
      </c>
      <c r="F665" s="18" t="e">
        <f>VLOOKUP(B665,'St. Lucia'!B:B,1,FALSE)</f>
        <v>#N/A</v>
      </c>
      <c r="G665" s="18" t="e">
        <f>VLOOKUP(B665,Barbados!B:B,1,FALSE)</f>
        <v>#N/A</v>
      </c>
      <c r="H665" s="18" t="e">
        <f>VLOOKUP(B665,Grenada!B:B,1,FALSE)</f>
        <v>#N/A</v>
      </c>
      <c r="I665" s="18" t="e">
        <f>VLOOKUP(B665,Bahamas!B:B,1,FALSE)</f>
        <v>#N/A</v>
      </c>
      <c r="J665" s="18" t="e">
        <f>VLOOKUP(B665,Turks!B:B,1,FALSE)</f>
        <v>#N/A</v>
      </c>
      <c r="K665" s="18">
        <f>VLOOKUP(B665,Antigua!B:B,1,FALSE)</f>
        <v>458343</v>
      </c>
      <c r="L665" s="18" t="e">
        <f>VLOOKUP(B665,'Latin America'!B:B,1,FALSE)</f>
        <v>#N/A</v>
      </c>
    </row>
    <row r="666" spans="1:12" x14ac:dyDescent="0.25">
      <c r="A666" s="156" t="s">
        <v>1364</v>
      </c>
      <c r="B666" s="156">
        <v>458342</v>
      </c>
      <c r="C666" s="156" t="s">
        <v>1365</v>
      </c>
      <c r="D666" s="157">
        <v>118.18</v>
      </c>
      <c r="E666" s="18" t="e">
        <f>VLOOKUP(B666,Jamaica!B:B,1,FALSE)</f>
        <v>#N/A</v>
      </c>
      <c r="F666" s="18" t="e">
        <f>VLOOKUP(B666,'St. Lucia'!B:B,1,FALSE)</f>
        <v>#N/A</v>
      </c>
      <c r="G666" s="18" t="e">
        <f>VLOOKUP(B666,Barbados!B:B,1,FALSE)</f>
        <v>#N/A</v>
      </c>
      <c r="H666" s="18" t="e">
        <f>VLOOKUP(B666,Grenada!B:B,1,FALSE)</f>
        <v>#N/A</v>
      </c>
      <c r="I666" s="18" t="e">
        <f>VLOOKUP(B666,Bahamas!B:B,1,FALSE)</f>
        <v>#N/A</v>
      </c>
      <c r="J666" s="18" t="e">
        <f>VLOOKUP(B666,Turks!B:B,1,FALSE)</f>
        <v>#N/A</v>
      </c>
      <c r="K666" s="18">
        <f>VLOOKUP(B666,Antigua!B:B,1,FALSE)</f>
        <v>458342</v>
      </c>
      <c r="L666" s="18" t="e">
        <f>VLOOKUP(B666,'Latin America'!B:B,1,FALSE)</f>
        <v>#N/A</v>
      </c>
    </row>
    <row r="667" spans="1:12" x14ac:dyDescent="0.25">
      <c r="A667" s="156" t="s">
        <v>375</v>
      </c>
      <c r="B667" s="156">
        <v>517401</v>
      </c>
      <c r="C667" s="156" t="s">
        <v>376</v>
      </c>
      <c r="D667" s="157">
        <v>0</v>
      </c>
      <c r="E667" s="18">
        <f>VLOOKUP(B667,Jamaica!B:B,1,FALSE)</f>
        <v>517401</v>
      </c>
      <c r="F667" s="18" t="e">
        <f>VLOOKUP(B667,'St. Lucia'!B:B,1,FALSE)</f>
        <v>#N/A</v>
      </c>
      <c r="G667" s="18" t="e">
        <f>VLOOKUP(B667,Barbados!B:B,1,FALSE)</f>
        <v>#N/A</v>
      </c>
      <c r="H667" s="18" t="e">
        <f>VLOOKUP(B667,Grenada!B:B,1,FALSE)</f>
        <v>#N/A</v>
      </c>
      <c r="I667" s="18" t="e">
        <f>VLOOKUP(B667,Bahamas!B:B,1,FALSE)</f>
        <v>#N/A</v>
      </c>
      <c r="J667" s="18" t="e">
        <f>VLOOKUP(B667,Turks!B:B,1,FALSE)</f>
        <v>#N/A</v>
      </c>
      <c r="K667" s="18" t="e">
        <f>VLOOKUP(B667,Antigua!B:B,1,FALSE)</f>
        <v>#N/A</v>
      </c>
      <c r="L667" s="18" t="e">
        <f>VLOOKUP(B667,'Latin America'!B:B,1,FALSE)</f>
        <v>#N/A</v>
      </c>
    </row>
    <row r="668" spans="1:12" x14ac:dyDescent="0.25">
      <c r="A668" s="156" t="s">
        <v>529</v>
      </c>
      <c r="B668" s="156">
        <v>520534</v>
      </c>
      <c r="C668" s="156" t="s">
        <v>530</v>
      </c>
      <c r="D668" s="157">
        <v>140</v>
      </c>
      <c r="E668" s="18">
        <f>VLOOKUP(B668,Jamaica!B:B,1,FALSE)</f>
        <v>520534</v>
      </c>
      <c r="F668" s="18" t="e">
        <f>VLOOKUP(B668,'St. Lucia'!B:B,1,FALSE)</f>
        <v>#N/A</v>
      </c>
      <c r="G668" s="18" t="e">
        <f>VLOOKUP(B668,Barbados!B:B,1,FALSE)</f>
        <v>#N/A</v>
      </c>
      <c r="H668" s="18" t="e">
        <f>VLOOKUP(B668,Grenada!B:B,1,FALSE)</f>
        <v>#N/A</v>
      </c>
      <c r="I668" s="18" t="e">
        <f>VLOOKUP(B668,Bahamas!B:B,1,FALSE)</f>
        <v>#N/A</v>
      </c>
      <c r="J668" s="18" t="e">
        <f>VLOOKUP(B668,Turks!B:B,1,FALSE)</f>
        <v>#N/A</v>
      </c>
      <c r="K668" s="18" t="e">
        <f>VLOOKUP(B668,Antigua!B:B,1,FALSE)</f>
        <v>#N/A</v>
      </c>
      <c r="L668" s="18" t="e">
        <f>VLOOKUP(B668,'Latin America'!B:B,1,FALSE)</f>
        <v>#N/A</v>
      </c>
    </row>
    <row r="669" spans="1:12" x14ac:dyDescent="0.25">
      <c r="A669" s="156" t="s">
        <v>531</v>
      </c>
      <c r="B669" s="156">
        <v>544187</v>
      </c>
      <c r="C669" s="156" t="s">
        <v>532</v>
      </c>
      <c r="D669" s="157">
        <v>34.78</v>
      </c>
      <c r="E669" s="18">
        <f>VLOOKUP(B669,Jamaica!B:B,1,FALSE)</f>
        <v>544187</v>
      </c>
      <c r="F669" s="18" t="e">
        <f>VLOOKUP(B669,'St. Lucia'!B:B,1,FALSE)</f>
        <v>#N/A</v>
      </c>
      <c r="G669" s="18" t="e">
        <f>VLOOKUP(B669,Barbados!B:B,1,FALSE)</f>
        <v>#N/A</v>
      </c>
      <c r="H669" s="18" t="e">
        <f>VLOOKUP(B669,Grenada!B:B,1,FALSE)</f>
        <v>#N/A</v>
      </c>
      <c r="I669" s="18" t="e">
        <f>VLOOKUP(B669,Bahamas!B:B,1,FALSE)</f>
        <v>#N/A</v>
      </c>
      <c r="J669" s="18" t="e">
        <f>VLOOKUP(B669,Turks!B:B,1,FALSE)</f>
        <v>#N/A</v>
      </c>
      <c r="K669" s="18" t="e">
        <f>VLOOKUP(B669,Antigua!B:B,1,FALSE)</f>
        <v>#N/A</v>
      </c>
      <c r="L669" s="18" t="e">
        <f>VLOOKUP(B669,'Latin America'!B:B,1,FALSE)</f>
        <v>#N/A</v>
      </c>
    </row>
    <row r="670" spans="1:12" x14ac:dyDescent="0.25">
      <c r="A670" s="156" t="s">
        <v>486</v>
      </c>
      <c r="B670" s="156">
        <v>547739</v>
      </c>
      <c r="C670" s="156" t="s">
        <v>487</v>
      </c>
      <c r="D670" s="157">
        <v>56.36</v>
      </c>
      <c r="E670" s="18">
        <f>VLOOKUP(B670,Jamaica!B:B,1,FALSE)</f>
        <v>547739</v>
      </c>
      <c r="F670" s="18" t="e">
        <f>VLOOKUP(B670,'St. Lucia'!B:B,1,FALSE)</f>
        <v>#N/A</v>
      </c>
      <c r="G670" s="18" t="e">
        <f>VLOOKUP(B670,Barbados!B:B,1,FALSE)</f>
        <v>#N/A</v>
      </c>
      <c r="H670" s="18" t="e">
        <f>VLOOKUP(B670,Grenada!B:B,1,FALSE)</f>
        <v>#N/A</v>
      </c>
      <c r="I670" s="18" t="e">
        <f>VLOOKUP(B670,Bahamas!B:B,1,FALSE)</f>
        <v>#N/A</v>
      </c>
      <c r="J670" s="18" t="e">
        <f>VLOOKUP(B670,Turks!B:B,1,FALSE)</f>
        <v>#N/A</v>
      </c>
      <c r="K670" s="18" t="e">
        <f>VLOOKUP(B670,Antigua!B:B,1,FALSE)</f>
        <v>#N/A</v>
      </c>
      <c r="L670" s="18" t="e">
        <f>VLOOKUP(B670,'Latin America'!B:B,1,FALSE)</f>
        <v>#N/A</v>
      </c>
    </row>
    <row r="671" spans="1:12" x14ac:dyDescent="0.25">
      <c r="A671" s="156" t="s">
        <v>1398</v>
      </c>
      <c r="B671" s="156">
        <v>591431</v>
      </c>
      <c r="C671" s="156" t="s">
        <v>166</v>
      </c>
      <c r="D671" s="157">
        <v>25</v>
      </c>
      <c r="E671" s="18">
        <f>VLOOKUP(B671,Jamaica!B:B,1,FALSE)</f>
        <v>591431</v>
      </c>
      <c r="F671" s="18" t="e">
        <f>VLOOKUP(B671,'St. Lucia'!B:B,1,FALSE)</f>
        <v>#N/A</v>
      </c>
      <c r="G671" s="18" t="e">
        <f>VLOOKUP(B671,Barbados!B:B,1,FALSE)</f>
        <v>#N/A</v>
      </c>
      <c r="H671" s="18" t="e">
        <f>VLOOKUP(B671,Grenada!B:B,1,FALSE)</f>
        <v>#N/A</v>
      </c>
      <c r="I671" s="18" t="e">
        <f>VLOOKUP(B671,Bahamas!B:B,1,FALSE)</f>
        <v>#N/A</v>
      </c>
      <c r="J671" s="18" t="e">
        <f>VLOOKUP(B671,Turks!B:B,1,FALSE)</f>
        <v>#N/A</v>
      </c>
      <c r="K671" s="18" t="e">
        <f>VLOOKUP(B671,Antigua!B:B,1,FALSE)</f>
        <v>#N/A</v>
      </c>
      <c r="L671" s="18" t="e">
        <f>VLOOKUP(B671,'Latin America'!B:B,1,FALSE)</f>
        <v>#N/A</v>
      </c>
    </row>
    <row r="672" spans="1:12" x14ac:dyDescent="0.25">
      <c r="A672" s="156" t="s">
        <v>1721</v>
      </c>
      <c r="B672" s="156">
        <v>592260</v>
      </c>
      <c r="C672" s="156" t="s">
        <v>1284</v>
      </c>
      <c r="D672" s="157">
        <v>4732.1400000000003</v>
      </c>
      <c r="E672" s="18" t="e">
        <f>VLOOKUP(B672,Jamaica!B:B,1,FALSE)</f>
        <v>#N/A</v>
      </c>
      <c r="F672" s="18" t="e">
        <f>VLOOKUP(B672,'St. Lucia'!B:B,1,FALSE)</f>
        <v>#N/A</v>
      </c>
      <c r="G672" s="18" t="e">
        <f>VLOOKUP(B672,Barbados!B:B,1,FALSE)</f>
        <v>#N/A</v>
      </c>
      <c r="H672" s="18" t="e">
        <f>VLOOKUP(B672,Grenada!B:B,1,FALSE)</f>
        <v>#N/A</v>
      </c>
      <c r="I672" s="18" t="e">
        <f>VLOOKUP(B672,Bahamas!B:B,1,FALSE)</f>
        <v>#N/A</v>
      </c>
      <c r="J672" s="18">
        <f>VLOOKUP(B672,Turks!B:B,1,FALSE)</f>
        <v>592260</v>
      </c>
      <c r="K672" s="18" t="e">
        <f>VLOOKUP(B672,Antigua!B:B,1,FALSE)</f>
        <v>#N/A</v>
      </c>
      <c r="L672" s="18" t="e">
        <f>VLOOKUP(B672,'Latin America'!B:B,1,FALSE)</f>
        <v>#N/A</v>
      </c>
    </row>
    <row r="673" spans="1:12" s="27" customFormat="1" x14ac:dyDescent="0.25">
      <c r="A673" s="156" t="s">
        <v>1422</v>
      </c>
      <c r="B673" s="156">
        <v>593726</v>
      </c>
      <c r="C673" s="156" t="s">
        <v>1423</v>
      </c>
      <c r="D673" s="157">
        <v>2116.0700000000002</v>
      </c>
      <c r="E673" s="18" t="e">
        <f>VLOOKUP(B673,Jamaica!B:B,1,FALSE)</f>
        <v>#N/A</v>
      </c>
      <c r="F673" s="18" t="e">
        <f>VLOOKUP(B673,'St. Lucia'!B:B,1,FALSE)</f>
        <v>#N/A</v>
      </c>
      <c r="G673" s="18" t="e">
        <f>VLOOKUP(B673,Barbados!B:B,1,FALSE)</f>
        <v>#N/A</v>
      </c>
      <c r="H673" s="18" t="e">
        <f>VLOOKUP(B673,Grenada!B:B,1,FALSE)</f>
        <v>#N/A</v>
      </c>
      <c r="I673" s="18" t="e">
        <f>VLOOKUP(B673,Bahamas!B:B,1,FALSE)</f>
        <v>#N/A</v>
      </c>
      <c r="J673" s="18">
        <f>VLOOKUP(B673,Turks!B:B,1,FALSE)</f>
        <v>593726</v>
      </c>
      <c r="K673" s="18" t="e">
        <f>VLOOKUP(B673,Antigua!B:B,1,FALSE)</f>
        <v>#N/A</v>
      </c>
      <c r="L673" s="18" t="e">
        <f>VLOOKUP(B673,'Latin America'!B:B,1,FALSE)</f>
        <v>#N/A</v>
      </c>
    </row>
    <row r="674" spans="1:12" s="14" customFormat="1" x14ac:dyDescent="0.25">
      <c r="A674" s="156" t="s">
        <v>1420</v>
      </c>
      <c r="B674" s="156">
        <v>593727</v>
      </c>
      <c r="C674" s="156" t="s">
        <v>1421</v>
      </c>
      <c r="D674" s="157">
        <v>4241.07</v>
      </c>
      <c r="E674" s="18" t="e">
        <f>VLOOKUP(B674,Jamaica!B:B,1,FALSE)</f>
        <v>#N/A</v>
      </c>
      <c r="F674" s="18" t="e">
        <f>VLOOKUP(B674,'St. Lucia'!B:B,1,FALSE)</f>
        <v>#N/A</v>
      </c>
      <c r="G674" s="18" t="e">
        <f>VLOOKUP(B674,Barbados!B:B,1,FALSE)</f>
        <v>#N/A</v>
      </c>
      <c r="H674" s="18" t="e">
        <f>VLOOKUP(B674,Grenada!B:B,1,FALSE)</f>
        <v>#N/A</v>
      </c>
      <c r="I674" s="18" t="e">
        <f>VLOOKUP(B674,Bahamas!B:B,1,FALSE)</f>
        <v>#N/A</v>
      </c>
      <c r="J674" s="18">
        <f>VLOOKUP(B674,Turks!B:B,1,FALSE)</f>
        <v>593727</v>
      </c>
      <c r="K674" s="18" t="e">
        <f>VLOOKUP(B674,Antigua!B:B,1,FALSE)</f>
        <v>#N/A</v>
      </c>
      <c r="L674" s="18" t="e">
        <f>VLOOKUP(B674,'Latin America'!B:B,1,FALSE)</f>
        <v>#N/A</v>
      </c>
    </row>
    <row r="675" spans="1:12" s="27" customFormat="1" x14ac:dyDescent="0.25">
      <c r="A675" s="156" t="s">
        <v>1395</v>
      </c>
      <c r="B675" s="156">
        <v>595056</v>
      </c>
      <c r="C675" s="156" t="s">
        <v>1357</v>
      </c>
      <c r="D675" s="157">
        <v>2200</v>
      </c>
      <c r="E675" s="18" t="e">
        <f>VLOOKUP(B675,Jamaica!B:B,1,FALSE)</f>
        <v>#N/A</v>
      </c>
      <c r="F675" s="18" t="e">
        <f>VLOOKUP(B675,'St. Lucia'!B:B,1,FALSE)</f>
        <v>#N/A</v>
      </c>
      <c r="G675" s="18" t="e">
        <f>VLOOKUP(B675,Barbados!B:B,1,FALSE)</f>
        <v>#N/A</v>
      </c>
      <c r="H675" s="18" t="e">
        <f>VLOOKUP(B675,Grenada!B:B,1,FALSE)</f>
        <v>#N/A</v>
      </c>
      <c r="I675" s="18" t="e">
        <f>VLOOKUP(B675,Bahamas!B:B,1,FALSE)</f>
        <v>#N/A</v>
      </c>
      <c r="J675" s="18" t="e">
        <f>VLOOKUP(B675,Turks!B:B,1,FALSE)</f>
        <v>#N/A</v>
      </c>
      <c r="K675" s="18">
        <f>VLOOKUP(B675,Antigua!B:B,1,FALSE)</f>
        <v>595056</v>
      </c>
      <c r="L675" s="18" t="e">
        <f>VLOOKUP(B675,'Latin America'!B:B,1,FALSE)</f>
        <v>#N/A</v>
      </c>
    </row>
    <row r="676" spans="1:12" s="27" customFormat="1" x14ac:dyDescent="0.25">
      <c r="A676" s="156" t="s">
        <v>1418</v>
      </c>
      <c r="B676" s="156">
        <v>623834</v>
      </c>
      <c r="C676" s="156" t="s">
        <v>1419</v>
      </c>
      <c r="D676" s="157">
        <v>133.93</v>
      </c>
      <c r="E676" s="18" t="e">
        <f>VLOOKUP(B676,Jamaica!B:B,1,FALSE)</f>
        <v>#N/A</v>
      </c>
      <c r="F676" s="18" t="e">
        <f>VLOOKUP(B676,'St. Lucia'!B:B,1,FALSE)</f>
        <v>#N/A</v>
      </c>
      <c r="G676" s="18" t="e">
        <f>VLOOKUP(B676,Barbados!B:B,1,FALSE)</f>
        <v>#N/A</v>
      </c>
      <c r="H676" s="18" t="e">
        <f>VLOOKUP(B676,Grenada!B:B,1,FALSE)</f>
        <v>#N/A</v>
      </c>
      <c r="I676" s="18" t="e">
        <f>VLOOKUP(B676,Bahamas!B:B,1,FALSE)</f>
        <v>#N/A</v>
      </c>
      <c r="J676" s="18">
        <f>VLOOKUP(B676,Turks!B:B,1,FALSE)</f>
        <v>623834</v>
      </c>
      <c r="K676" s="18" t="e">
        <f>VLOOKUP(B676,Antigua!B:B,1,FALSE)</f>
        <v>#N/A</v>
      </c>
      <c r="L676" s="18" t="e">
        <f>VLOOKUP(B676,'Latin America'!B:B,1,FALSE)</f>
        <v>#N/A</v>
      </c>
    </row>
    <row r="677" spans="1:12" s="27" customFormat="1" x14ac:dyDescent="0.25">
      <c r="A677" s="156" t="s">
        <v>1392</v>
      </c>
      <c r="B677" s="156">
        <v>623836</v>
      </c>
      <c r="C677" s="156" t="s">
        <v>1393</v>
      </c>
      <c r="D677" s="157">
        <v>130</v>
      </c>
      <c r="E677" s="18" t="e">
        <f>VLOOKUP(B677,Jamaica!B:B,1,FALSE)</f>
        <v>#N/A</v>
      </c>
      <c r="F677" s="18" t="e">
        <f>VLOOKUP(B677,'St. Lucia'!B:B,1,FALSE)</f>
        <v>#N/A</v>
      </c>
      <c r="G677" s="18" t="e">
        <f>VLOOKUP(B677,Barbados!B:B,1,FALSE)</f>
        <v>#N/A</v>
      </c>
      <c r="H677" s="18" t="e">
        <f>VLOOKUP(B677,Grenada!B:B,1,FALSE)</f>
        <v>#N/A</v>
      </c>
      <c r="I677" s="18" t="e">
        <f>VLOOKUP(B677,Bahamas!B:B,1,FALSE)</f>
        <v>#N/A</v>
      </c>
      <c r="J677" s="18" t="e">
        <f>VLOOKUP(B677,Turks!B:B,1,FALSE)</f>
        <v>#N/A</v>
      </c>
      <c r="K677" s="18">
        <f>VLOOKUP(B677,Antigua!B:B,1,FALSE)</f>
        <v>623836</v>
      </c>
      <c r="L677" s="18" t="e">
        <f>VLOOKUP(B677,'Latin America'!B:B,1,FALSE)</f>
        <v>#N/A</v>
      </c>
    </row>
    <row r="678" spans="1:12" s="27" customFormat="1" x14ac:dyDescent="0.25">
      <c r="A678" s="156" t="s">
        <v>1396</v>
      </c>
      <c r="B678" s="156">
        <v>623847</v>
      </c>
      <c r="C678" s="156" t="s">
        <v>1397</v>
      </c>
      <c r="D678" s="157">
        <v>181.82</v>
      </c>
      <c r="E678" s="18">
        <f>VLOOKUP(B678,Jamaica!B:B,1,FALSE)</f>
        <v>623847</v>
      </c>
      <c r="F678" s="18" t="e">
        <f>VLOOKUP(B678,'St. Lucia'!B:B,1,FALSE)</f>
        <v>#N/A</v>
      </c>
      <c r="G678" s="18" t="e">
        <f>VLOOKUP(B678,Barbados!B:B,1,FALSE)</f>
        <v>#N/A</v>
      </c>
      <c r="H678" s="18" t="e">
        <f>VLOOKUP(B678,Grenada!B:B,1,FALSE)</f>
        <v>#N/A</v>
      </c>
      <c r="I678" s="18" t="e">
        <f>VLOOKUP(B678,Bahamas!B:B,1,FALSE)</f>
        <v>#N/A</v>
      </c>
      <c r="J678" s="18" t="e">
        <f>VLOOKUP(B678,Turks!B:B,1,FALSE)</f>
        <v>#N/A</v>
      </c>
      <c r="K678" s="18" t="e">
        <f>VLOOKUP(B678,Antigua!B:B,1,FALSE)</f>
        <v>#N/A</v>
      </c>
      <c r="L678" s="18" t="e">
        <f>VLOOKUP(B678,'Latin America'!B:B,1,FALSE)</f>
        <v>#N/A</v>
      </c>
    </row>
    <row r="679" spans="1:12" s="27" customFormat="1" x14ac:dyDescent="0.25">
      <c r="A679" s="156" t="s">
        <v>1416</v>
      </c>
      <c r="B679" s="156">
        <v>637670</v>
      </c>
      <c r="C679" s="156" t="s">
        <v>1417</v>
      </c>
      <c r="D679" s="157">
        <v>2065</v>
      </c>
      <c r="E679" s="18" t="e">
        <f>VLOOKUP(B679,Jamaica!B:B,1,FALSE)</f>
        <v>#N/A</v>
      </c>
      <c r="F679" s="18" t="e">
        <f>VLOOKUP(B679,'St. Lucia'!B:B,1,FALSE)</f>
        <v>#N/A</v>
      </c>
      <c r="G679" s="18" t="e">
        <f>VLOOKUP(B679,Barbados!B:B,1,FALSE)</f>
        <v>#N/A</v>
      </c>
      <c r="H679" s="18" t="e">
        <f>VLOOKUP(B679,Grenada!B:B,1,FALSE)</f>
        <v>#N/A</v>
      </c>
      <c r="I679" s="18" t="e">
        <f>VLOOKUP(B679,Bahamas!B:B,1,FALSE)</f>
        <v>#N/A</v>
      </c>
      <c r="J679" s="18">
        <f>VLOOKUP(B679,Turks!B:B,1,FALSE)</f>
        <v>637670</v>
      </c>
      <c r="K679" s="18" t="e">
        <f>VLOOKUP(B679,Antigua!B:B,1,FALSE)</f>
        <v>#N/A</v>
      </c>
      <c r="L679" s="18" t="e">
        <f>VLOOKUP(B679,'Latin America'!B:B,1,FALSE)</f>
        <v>#N/A</v>
      </c>
    </row>
    <row r="680" spans="1:12" s="83" customFormat="1" x14ac:dyDescent="0.25">
      <c r="A680" s="156" t="s">
        <v>1414</v>
      </c>
      <c r="B680" s="156">
        <v>637669</v>
      </c>
      <c r="C680" s="156" t="s">
        <v>1415</v>
      </c>
      <c r="D680" s="157">
        <v>4135</v>
      </c>
      <c r="E680" s="18" t="e">
        <f>VLOOKUP(B680,Jamaica!B:B,1,FALSE)</f>
        <v>#N/A</v>
      </c>
      <c r="F680" s="18" t="e">
        <f>VLOOKUP(B680,'St. Lucia'!B:B,1,FALSE)</f>
        <v>#N/A</v>
      </c>
      <c r="G680" s="18" t="e">
        <f>VLOOKUP(B680,Barbados!B:B,1,FALSE)</f>
        <v>#N/A</v>
      </c>
      <c r="H680" s="18" t="e">
        <f>VLOOKUP(B680,Grenada!B:B,1,FALSE)</f>
        <v>#N/A</v>
      </c>
      <c r="I680" s="18" t="e">
        <f>VLOOKUP(B680,Bahamas!B:B,1,FALSE)</f>
        <v>#N/A</v>
      </c>
      <c r="J680" s="18">
        <f>VLOOKUP(B680,Turks!B:B,1,FALSE)</f>
        <v>637669</v>
      </c>
      <c r="K680" s="18" t="e">
        <f>VLOOKUP(B680,Antigua!B:B,1,FALSE)</f>
        <v>#N/A</v>
      </c>
      <c r="L680" s="18" t="e">
        <f>VLOOKUP(B680,'Latin America'!B:B,1,FALSE)</f>
        <v>#N/A</v>
      </c>
    </row>
    <row r="681" spans="1:12" s="27" customFormat="1" x14ac:dyDescent="0.25">
      <c r="A681" s="156" t="s">
        <v>1412</v>
      </c>
      <c r="B681" s="156">
        <v>637671</v>
      </c>
      <c r="C681" s="156" t="s">
        <v>1413</v>
      </c>
      <c r="D681" s="157">
        <v>2065</v>
      </c>
      <c r="E681" s="18" t="e">
        <f>VLOOKUP(B681,Jamaica!B:B,1,FALSE)</f>
        <v>#N/A</v>
      </c>
      <c r="F681" s="18" t="e">
        <f>VLOOKUP(B681,'St. Lucia'!B:B,1,FALSE)</f>
        <v>#N/A</v>
      </c>
      <c r="G681" s="18" t="e">
        <f>VLOOKUP(B681,Barbados!B:B,1,FALSE)</f>
        <v>#N/A</v>
      </c>
      <c r="H681" s="18" t="e">
        <f>VLOOKUP(B681,Grenada!B:B,1,FALSE)</f>
        <v>#N/A</v>
      </c>
      <c r="I681" s="18" t="e">
        <f>VLOOKUP(B681,Bahamas!B:B,1,FALSE)</f>
        <v>#N/A</v>
      </c>
      <c r="J681" s="18">
        <f>VLOOKUP(B681,Turks!B:B,1,FALSE)</f>
        <v>637671</v>
      </c>
      <c r="K681" s="18" t="e">
        <f>VLOOKUP(B681,Antigua!B:B,1,FALSE)</f>
        <v>#N/A</v>
      </c>
      <c r="L681" s="18" t="e">
        <f>VLOOKUP(B681,'Latin America'!B:B,1,FALSE)</f>
        <v>#N/A</v>
      </c>
    </row>
    <row r="682" spans="1:12" s="27" customFormat="1" x14ac:dyDescent="0.25">
      <c r="A682" s="156" t="s">
        <v>1410</v>
      </c>
      <c r="B682" s="156">
        <v>637672</v>
      </c>
      <c r="C682" s="156" t="s">
        <v>1411</v>
      </c>
      <c r="D682" s="157">
        <v>2065</v>
      </c>
      <c r="E682" s="18" t="e">
        <f>VLOOKUP(B682,Jamaica!B:B,1,FALSE)</f>
        <v>#N/A</v>
      </c>
      <c r="F682" s="18" t="e">
        <f>VLOOKUP(B682,'St. Lucia'!B:B,1,FALSE)</f>
        <v>#N/A</v>
      </c>
      <c r="G682" s="18" t="e">
        <f>VLOOKUP(B682,Barbados!B:B,1,FALSE)</f>
        <v>#N/A</v>
      </c>
      <c r="H682" s="18" t="e">
        <f>VLOOKUP(B682,Grenada!B:B,1,FALSE)</f>
        <v>#N/A</v>
      </c>
      <c r="I682" s="18" t="e">
        <f>VLOOKUP(B682,Bahamas!B:B,1,FALSE)</f>
        <v>#N/A</v>
      </c>
      <c r="J682" s="18">
        <f>VLOOKUP(B682,Turks!B:B,1,FALSE)</f>
        <v>637672</v>
      </c>
      <c r="K682" s="18" t="e">
        <f>VLOOKUP(B682,Antigua!B:B,1,FALSE)</f>
        <v>#N/A</v>
      </c>
      <c r="L682" s="18" t="e">
        <f>VLOOKUP(B682,'Latin America'!B:B,1,FALSE)</f>
        <v>#N/A</v>
      </c>
    </row>
    <row r="683" spans="1:12" s="27" customFormat="1" x14ac:dyDescent="0.25">
      <c r="A683" s="156" t="s">
        <v>1408</v>
      </c>
      <c r="B683" s="156">
        <v>637674</v>
      </c>
      <c r="C683" s="156" t="s">
        <v>1409</v>
      </c>
      <c r="D683" s="157">
        <v>4135</v>
      </c>
      <c r="E683" s="18" t="e">
        <f>VLOOKUP(B683,Jamaica!B:B,1,FALSE)</f>
        <v>#N/A</v>
      </c>
      <c r="F683" s="18" t="e">
        <f>VLOOKUP(B683,'St. Lucia'!B:B,1,FALSE)</f>
        <v>#N/A</v>
      </c>
      <c r="G683" s="18" t="e">
        <f>VLOOKUP(B683,Barbados!B:B,1,FALSE)</f>
        <v>#N/A</v>
      </c>
      <c r="H683" s="18" t="e">
        <f>VLOOKUP(B683,Grenada!B:B,1,FALSE)</f>
        <v>#N/A</v>
      </c>
      <c r="I683" s="18" t="e">
        <f>VLOOKUP(B683,Bahamas!B:B,1,FALSE)</f>
        <v>#N/A</v>
      </c>
      <c r="J683" s="18">
        <f>VLOOKUP(B683,Turks!B:B,1,FALSE)</f>
        <v>637674</v>
      </c>
      <c r="K683" s="18" t="e">
        <f>VLOOKUP(B683,Antigua!B:B,1,FALSE)</f>
        <v>#N/A</v>
      </c>
      <c r="L683" s="18" t="e">
        <f>VLOOKUP(B683,'Latin America'!B:B,1,FALSE)</f>
        <v>#N/A</v>
      </c>
    </row>
    <row r="684" spans="1:12" s="27" customFormat="1" x14ac:dyDescent="0.25">
      <c r="A684" s="156" t="s">
        <v>1405</v>
      </c>
      <c r="B684" s="156">
        <v>637673</v>
      </c>
      <c r="C684" s="156" t="s">
        <v>1406</v>
      </c>
      <c r="D684" s="157">
        <v>4135</v>
      </c>
      <c r="E684" s="18" t="e">
        <f>VLOOKUP(B684,Jamaica!B:B,1,FALSE)</f>
        <v>#N/A</v>
      </c>
      <c r="F684" s="18" t="e">
        <f>VLOOKUP(B684,'St. Lucia'!B:B,1,FALSE)</f>
        <v>#N/A</v>
      </c>
      <c r="G684" s="18" t="e">
        <f>VLOOKUP(B684,Barbados!B:B,1,FALSE)</f>
        <v>#N/A</v>
      </c>
      <c r="H684" s="18" t="e">
        <f>VLOOKUP(B684,Grenada!B:B,1,FALSE)</f>
        <v>#N/A</v>
      </c>
      <c r="I684" s="18" t="e">
        <f>VLOOKUP(B684,Bahamas!B:B,1,FALSE)</f>
        <v>#N/A</v>
      </c>
      <c r="J684" s="18">
        <f>VLOOKUP(B684,Turks!B:B,1,FALSE)</f>
        <v>637673</v>
      </c>
      <c r="K684" s="18" t="e">
        <f>VLOOKUP(B684,Antigua!B:B,1,FALSE)</f>
        <v>#N/A</v>
      </c>
      <c r="L684" s="18" t="e">
        <f>VLOOKUP(B684,'Latin America'!B:B,1,FALSE)</f>
        <v>#N/A</v>
      </c>
    </row>
    <row r="685" spans="1:12" s="27" customFormat="1" x14ac:dyDescent="0.25">
      <c r="A685" s="158" t="s">
        <v>1722</v>
      </c>
      <c r="B685" s="156">
        <v>661769</v>
      </c>
      <c r="C685" s="156" t="s">
        <v>1246</v>
      </c>
      <c r="D685" s="157">
        <v>4750</v>
      </c>
      <c r="E685" s="18" t="e">
        <f>VLOOKUP(B685,Jamaica!B:B,1,FALSE)</f>
        <v>#N/A</v>
      </c>
      <c r="F685" s="18" t="e">
        <f>VLOOKUP(B685,'St. Lucia'!B:B,1,FALSE)</f>
        <v>#N/A</v>
      </c>
      <c r="G685" s="18" t="e">
        <f>VLOOKUP(B685,Barbados!B:B,1,FALSE)</f>
        <v>#N/A</v>
      </c>
      <c r="H685" s="18" t="e">
        <f>VLOOKUP(B685,Grenada!B:B,1,FALSE)</f>
        <v>#N/A</v>
      </c>
      <c r="I685" s="18" t="e">
        <f>VLOOKUP(B685,Bahamas!B:B,1,FALSE)</f>
        <v>#N/A</v>
      </c>
      <c r="J685" s="18" t="e">
        <f>VLOOKUP(B685,Turks!B:B,1,FALSE)</f>
        <v>#N/A</v>
      </c>
      <c r="K685" s="18" t="e">
        <f>VLOOKUP(B685,Antigua!B:B,1,FALSE)</f>
        <v>#N/A</v>
      </c>
      <c r="L685" s="18" t="e">
        <f>VLOOKUP(B685,'Latin America'!B:B,1,FALSE)</f>
        <v>#N/A</v>
      </c>
    </row>
    <row r="686" spans="1:12" s="27" customFormat="1" x14ac:dyDescent="0.25">
      <c r="A686" s="156" t="s">
        <v>1723</v>
      </c>
      <c r="B686" s="156">
        <v>666010</v>
      </c>
      <c r="C686" s="156" t="s">
        <v>1724</v>
      </c>
      <c r="D686" s="157">
        <v>84.44</v>
      </c>
      <c r="E686" s="18" t="e">
        <f>VLOOKUP(B686,Jamaica!B:B,1,FALSE)</f>
        <v>#N/A</v>
      </c>
      <c r="F686" s="18" t="e">
        <f>VLOOKUP(B686,'St. Lucia'!B:B,1,FALSE)</f>
        <v>#N/A</v>
      </c>
      <c r="G686" s="18">
        <f>VLOOKUP(B686,Barbados!B:B,1,FALSE)</f>
        <v>666010</v>
      </c>
      <c r="H686" s="18" t="e">
        <f>VLOOKUP(B686,Grenada!B:B,1,FALSE)</f>
        <v>#N/A</v>
      </c>
      <c r="I686" s="18" t="e">
        <f>VLOOKUP(B686,Bahamas!B:B,1,FALSE)</f>
        <v>#N/A</v>
      </c>
      <c r="J686" s="18" t="e">
        <f>VLOOKUP(B686,Turks!B:B,1,FALSE)</f>
        <v>#N/A</v>
      </c>
      <c r="K686" s="18" t="e">
        <f>VLOOKUP(B686,Antigua!B:B,1,FALSE)</f>
        <v>#N/A</v>
      </c>
      <c r="L686" s="18" t="e">
        <f>VLOOKUP(B686,'Latin America'!B:B,1,FALSE)</f>
        <v>#N/A</v>
      </c>
    </row>
    <row r="687" spans="1:12" s="27" customFormat="1" x14ac:dyDescent="0.25">
      <c r="A687" s="156" t="s">
        <v>1725</v>
      </c>
      <c r="B687" s="156">
        <v>672346</v>
      </c>
      <c r="C687" s="156" t="s">
        <v>1726</v>
      </c>
      <c r="D687" s="157">
        <v>10</v>
      </c>
      <c r="E687" s="18" t="e">
        <f>VLOOKUP(B687,Jamaica!B:B,1,FALSE)</f>
        <v>#N/A</v>
      </c>
      <c r="F687" s="18" t="e">
        <f>VLOOKUP(B687,'St. Lucia'!B:B,1,FALSE)</f>
        <v>#N/A</v>
      </c>
      <c r="G687" s="18" t="e">
        <f>VLOOKUP(B687,Barbados!B:B,1,FALSE)</f>
        <v>#N/A</v>
      </c>
      <c r="H687" s="18" t="e">
        <f>VLOOKUP(B687,Grenada!B:B,1,FALSE)</f>
        <v>#N/A</v>
      </c>
      <c r="I687" s="18" t="e">
        <f>VLOOKUP(B687,Bahamas!B:B,1,FALSE)</f>
        <v>#N/A</v>
      </c>
      <c r="J687" s="18" t="e">
        <f>VLOOKUP(B687,Turks!B:B,1,FALSE)</f>
        <v>#N/A</v>
      </c>
      <c r="K687" s="18" t="e">
        <f>VLOOKUP(B687,Antigua!B:B,1,FALSE)</f>
        <v>#N/A</v>
      </c>
      <c r="L687" s="18" t="e">
        <f>VLOOKUP(B687,'Latin America'!B:B,1,FALSE)</f>
        <v>#N/A</v>
      </c>
    </row>
    <row r="688" spans="1:12" s="27" customFormat="1" x14ac:dyDescent="0.25">
      <c r="A688" s="156" t="s">
        <v>1727</v>
      </c>
      <c r="B688" s="156">
        <v>687760</v>
      </c>
      <c r="C688" s="156" t="s">
        <v>1728</v>
      </c>
      <c r="D688" s="157">
        <v>185.45</v>
      </c>
      <c r="E688" s="18">
        <f>VLOOKUP(B688,Jamaica!B:B,1,FALSE)</f>
        <v>687760</v>
      </c>
      <c r="F688" s="18" t="e">
        <f>VLOOKUP(B688,'St. Lucia'!B:B,1,FALSE)</f>
        <v>#N/A</v>
      </c>
      <c r="G688" s="18" t="e">
        <f>VLOOKUP(B688,Barbados!B:B,1,FALSE)</f>
        <v>#N/A</v>
      </c>
      <c r="H688" s="18" t="e">
        <f>VLOOKUP(B688,Grenada!B:B,1,FALSE)</f>
        <v>#N/A</v>
      </c>
      <c r="I688" s="18" t="e">
        <f>VLOOKUP(B688,Bahamas!B:B,1,FALSE)</f>
        <v>#N/A</v>
      </c>
      <c r="J688" s="18" t="e">
        <f>VLOOKUP(B688,Turks!B:B,1,FALSE)</f>
        <v>#N/A</v>
      </c>
      <c r="K688" s="18" t="e">
        <f>VLOOKUP(B688,Antigua!B:B,1,FALSE)</f>
        <v>#N/A</v>
      </c>
      <c r="L688" s="18" t="e">
        <f>VLOOKUP(B688,'Latin America'!B:B,1,FALSE)</f>
        <v>#N/A</v>
      </c>
    </row>
    <row r="689" spans="1:12" s="27" customFormat="1" x14ac:dyDescent="0.25">
      <c r="A689" s="156" t="s">
        <v>1729</v>
      </c>
      <c r="B689" s="156">
        <v>687761</v>
      </c>
      <c r="C689" s="156" t="s">
        <v>1730</v>
      </c>
      <c r="D689" s="157">
        <v>150</v>
      </c>
      <c r="E689" s="18">
        <f>VLOOKUP(B689,Jamaica!B:B,1,FALSE)</f>
        <v>687761</v>
      </c>
      <c r="F689" s="18" t="e">
        <f>VLOOKUP(B689,'St. Lucia'!B:B,1,FALSE)</f>
        <v>#N/A</v>
      </c>
      <c r="G689" s="18" t="e">
        <f>VLOOKUP(B689,Barbados!B:B,1,FALSE)</f>
        <v>#N/A</v>
      </c>
      <c r="H689" s="18" t="e">
        <f>VLOOKUP(B689,Grenada!B:B,1,FALSE)</f>
        <v>#N/A</v>
      </c>
      <c r="I689" s="18" t="e">
        <f>VLOOKUP(B689,Bahamas!B:B,1,FALSE)</f>
        <v>#N/A</v>
      </c>
      <c r="J689" s="18" t="e">
        <f>VLOOKUP(B689,Turks!B:B,1,FALSE)</f>
        <v>#N/A</v>
      </c>
      <c r="K689" s="18" t="e">
        <f>VLOOKUP(B689,Antigua!B:B,1,FALSE)</f>
        <v>#N/A</v>
      </c>
      <c r="L689" s="18" t="e">
        <f>VLOOKUP(B689,'Latin America'!B:B,1,FALSE)</f>
        <v>#N/A</v>
      </c>
    </row>
    <row r="690" spans="1:12" s="83" customFormat="1" x14ac:dyDescent="0.25">
      <c r="A690" s="156" t="s">
        <v>1731</v>
      </c>
      <c r="B690" s="156">
        <v>687762</v>
      </c>
      <c r="C690" s="156" t="s">
        <v>1732</v>
      </c>
      <c r="D690" s="157">
        <v>1727.27</v>
      </c>
      <c r="E690" s="18">
        <f>VLOOKUP(B690,Jamaica!B:B,1,FALSE)</f>
        <v>687762</v>
      </c>
      <c r="F690" s="18" t="e">
        <f>VLOOKUP(B690,'St. Lucia'!B:B,1,FALSE)</f>
        <v>#N/A</v>
      </c>
      <c r="G690" s="18" t="e">
        <f>VLOOKUP(B690,Barbados!B:B,1,FALSE)</f>
        <v>#N/A</v>
      </c>
      <c r="H690" s="18" t="e">
        <f>VLOOKUP(B690,Grenada!B:B,1,FALSE)</f>
        <v>#N/A</v>
      </c>
      <c r="I690" s="18" t="e">
        <f>VLOOKUP(B690,Bahamas!B:B,1,FALSE)</f>
        <v>#N/A</v>
      </c>
      <c r="J690" s="18" t="e">
        <f>VLOOKUP(B690,Turks!B:B,1,FALSE)</f>
        <v>#N/A</v>
      </c>
      <c r="K690" s="18" t="e">
        <f>VLOOKUP(B690,Antigua!B:B,1,FALSE)</f>
        <v>#N/A</v>
      </c>
      <c r="L690" s="18" t="e">
        <f>VLOOKUP(B690,'Latin America'!B:B,1,FALSE)</f>
        <v>#N/A</v>
      </c>
    </row>
    <row r="691" spans="1:12" s="83" customFormat="1" x14ac:dyDescent="0.25">
      <c r="A691" s="156" t="s">
        <v>1733</v>
      </c>
      <c r="B691" s="156">
        <v>687763</v>
      </c>
      <c r="C691" s="156" t="s">
        <v>1734</v>
      </c>
      <c r="D691" s="157">
        <v>212.73</v>
      </c>
      <c r="E691" s="18">
        <f>VLOOKUP(B691,Jamaica!B:B,1,FALSE)</f>
        <v>687763</v>
      </c>
      <c r="F691" s="18" t="e">
        <f>VLOOKUP(B691,'St. Lucia'!B:B,1,FALSE)</f>
        <v>#N/A</v>
      </c>
      <c r="G691" s="18" t="e">
        <f>VLOOKUP(B691,Barbados!B:B,1,FALSE)</f>
        <v>#N/A</v>
      </c>
      <c r="H691" s="18" t="e">
        <f>VLOOKUP(B691,Grenada!B:B,1,FALSE)</f>
        <v>#N/A</v>
      </c>
      <c r="I691" s="18" t="e">
        <f>VLOOKUP(B691,Bahamas!B:B,1,FALSE)</f>
        <v>#N/A</v>
      </c>
      <c r="J691" s="18" t="e">
        <f>VLOOKUP(B691,Turks!B:B,1,FALSE)</f>
        <v>#N/A</v>
      </c>
      <c r="K691" s="18" t="e">
        <f>VLOOKUP(B691,Antigua!B:B,1,FALSE)</f>
        <v>#N/A</v>
      </c>
      <c r="L691" s="18" t="e">
        <f>VLOOKUP(B691,'Latin America'!B:B,1,FALSE)</f>
        <v>#N/A</v>
      </c>
    </row>
    <row r="692" spans="1:12" s="83" customFormat="1" x14ac:dyDescent="0.25">
      <c r="A692" s="156" t="s">
        <v>1735</v>
      </c>
      <c r="B692" s="156">
        <v>687764</v>
      </c>
      <c r="C692" s="156" t="s">
        <v>1736</v>
      </c>
      <c r="D692" s="157">
        <v>204.55</v>
      </c>
      <c r="E692" s="18">
        <f>VLOOKUP(B692,Jamaica!B:B,1,FALSE)</f>
        <v>687764</v>
      </c>
      <c r="F692" s="18" t="e">
        <f>VLOOKUP(B692,'St. Lucia'!B:B,1,FALSE)</f>
        <v>#N/A</v>
      </c>
      <c r="G692" s="18" t="e">
        <f>VLOOKUP(B692,Barbados!B:B,1,FALSE)</f>
        <v>#N/A</v>
      </c>
      <c r="H692" s="18" t="e">
        <f>VLOOKUP(B692,Grenada!B:B,1,FALSE)</f>
        <v>#N/A</v>
      </c>
      <c r="I692" s="18" t="e">
        <f>VLOOKUP(B692,Bahamas!B:B,1,FALSE)</f>
        <v>#N/A</v>
      </c>
      <c r="J692" s="18" t="e">
        <f>VLOOKUP(B692,Turks!B:B,1,FALSE)</f>
        <v>#N/A</v>
      </c>
      <c r="K692" s="18" t="e">
        <f>VLOOKUP(B692,Antigua!B:B,1,FALSE)</f>
        <v>#N/A</v>
      </c>
      <c r="L692" s="18" t="e">
        <f>VLOOKUP(B692,'Latin America'!B:B,1,FALSE)</f>
        <v>#N/A</v>
      </c>
    </row>
    <row r="693" spans="1:12" s="83" customFormat="1" x14ac:dyDescent="0.25">
      <c r="A693" s="156" t="s">
        <v>1737</v>
      </c>
      <c r="B693" s="156">
        <v>687765</v>
      </c>
      <c r="C693" s="156" t="s">
        <v>1738</v>
      </c>
      <c r="D693" s="157">
        <v>190.91</v>
      </c>
      <c r="E693" s="18">
        <f>VLOOKUP(B693,Jamaica!B:B,1,FALSE)</f>
        <v>687765</v>
      </c>
      <c r="F693" s="18" t="e">
        <f>VLOOKUP(B693,'St. Lucia'!B:B,1,FALSE)</f>
        <v>#N/A</v>
      </c>
      <c r="G693" s="18" t="e">
        <f>VLOOKUP(B693,Barbados!B:B,1,FALSE)</f>
        <v>#N/A</v>
      </c>
      <c r="H693" s="18" t="e">
        <f>VLOOKUP(B693,Grenada!B:B,1,FALSE)</f>
        <v>#N/A</v>
      </c>
      <c r="I693" s="18" t="e">
        <f>VLOOKUP(B693,Bahamas!B:B,1,FALSE)</f>
        <v>#N/A</v>
      </c>
      <c r="J693" s="18" t="e">
        <f>VLOOKUP(B693,Turks!B:B,1,FALSE)</f>
        <v>#N/A</v>
      </c>
      <c r="K693" s="18" t="e">
        <f>VLOOKUP(B693,Antigua!B:B,1,FALSE)</f>
        <v>#N/A</v>
      </c>
      <c r="L693" s="18" t="e">
        <f>VLOOKUP(B693,'Latin America'!B:B,1,FALSE)</f>
        <v>#N/A</v>
      </c>
    </row>
    <row r="694" spans="1:12" s="83" customFormat="1" x14ac:dyDescent="0.25">
      <c r="A694" s="156" t="s">
        <v>1689</v>
      </c>
      <c r="B694" s="156">
        <v>697973</v>
      </c>
      <c r="C694" s="156" t="s">
        <v>1688</v>
      </c>
      <c r="D694" s="157">
        <v>72.73</v>
      </c>
      <c r="E694" s="18" t="e">
        <f>VLOOKUP(B694,Jamaica!B:B,1,FALSE)</f>
        <v>#N/A</v>
      </c>
      <c r="F694" s="18">
        <f>VLOOKUP(B694,'St. Lucia'!B:B,1,FALSE)</f>
        <v>697973</v>
      </c>
      <c r="G694" s="18" t="e">
        <f>VLOOKUP(B694,Barbados!B:B,1,FALSE)</f>
        <v>#N/A</v>
      </c>
      <c r="H694" s="18" t="e">
        <f>VLOOKUP(B694,Grenada!B:B,1,FALSE)</f>
        <v>#N/A</v>
      </c>
      <c r="I694" s="18" t="e">
        <f>VLOOKUP(B694,Bahamas!B:B,1,FALSE)</f>
        <v>#N/A</v>
      </c>
      <c r="J694" s="18" t="e">
        <f>VLOOKUP(B694,Turks!B:B,1,FALSE)</f>
        <v>#N/A</v>
      </c>
      <c r="K694" s="18" t="e">
        <f>VLOOKUP(B694,Antigua!B:B,1,FALSE)</f>
        <v>#N/A</v>
      </c>
      <c r="L694" s="18" t="e">
        <f>VLOOKUP(B694,'Latin America'!B:B,1,FALSE)</f>
        <v>#N/A</v>
      </c>
    </row>
    <row r="695" spans="1:12" s="83" customFormat="1" x14ac:dyDescent="0.25">
      <c r="A695" s="156" t="s">
        <v>1739</v>
      </c>
      <c r="B695" s="156">
        <v>699362</v>
      </c>
      <c r="C695" s="156" t="s">
        <v>1740</v>
      </c>
      <c r="D695" s="157">
        <v>136.36000000000001</v>
      </c>
      <c r="E695" s="18" t="e">
        <f>VLOOKUP(B695,Jamaica!B:B,1,FALSE)</f>
        <v>#N/A</v>
      </c>
      <c r="F695" s="18">
        <f>VLOOKUP(B695,'St. Lucia'!B:B,1,FALSE)</f>
        <v>699362</v>
      </c>
      <c r="G695" s="18" t="e">
        <f>VLOOKUP(B695,Barbados!B:B,1,FALSE)</f>
        <v>#N/A</v>
      </c>
      <c r="H695" s="18" t="e">
        <f>VLOOKUP(B695,Grenada!B:B,1,FALSE)</f>
        <v>#N/A</v>
      </c>
      <c r="I695" s="18" t="e">
        <f>VLOOKUP(B695,Bahamas!B:B,1,FALSE)</f>
        <v>#N/A</v>
      </c>
      <c r="J695" s="18" t="e">
        <f>VLOOKUP(B695,Turks!B:B,1,FALSE)</f>
        <v>#N/A</v>
      </c>
      <c r="K695" s="18" t="e">
        <f>VLOOKUP(B695,Antigua!B:B,1,FALSE)</f>
        <v>#N/A</v>
      </c>
      <c r="L695" s="18" t="e">
        <f>VLOOKUP(B695,'Latin America'!B:B,1,FALSE)</f>
        <v>#N/A</v>
      </c>
    </row>
    <row r="696" spans="1:12" s="83" customFormat="1" x14ac:dyDescent="0.25">
      <c r="A696" s="156" t="s">
        <v>1741</v>
      </c>
      <c r="B696" s="156">
        <v>701062</v>
      </c>
      <c r="C696" s="156" t="s">
        <v>1742</v>
      </c>
      <c r="D696" s="157">
        <v>700</v>
      </c>
      <c r="E696" s="18" t="e">
        <f>VLOOKUP(B696,Jamaica!B:B,1,FALSE)</f>
        <v>#N/A</v>
      </c>
      <c r="F696" s="18">
        <f>VLOOKUP(B696,'St. Lucia'!B:B,1,FALSE)</f>
        <v>701062</v>
      </c>
      <c r="G696" s="18" t="e">
        <f>VLOOKUP(B696,Barbados!B:B,1,FALSE)</f>
        <v>#N/A</v>
      </c>
      <c r="H696" s="18" t="e">
        <f>VLOOKUP(B696,Grenada!B:B,1,FALSE)</f>
        <v>#N/A</v>
      </c>
      <c r="I696" s="18" t="e">
        <f>VLOOKUP(B696,Bahamas!B:B,1,FALSE)</f>
        <v>#N/A</v>
      </c>
      <c r="J696" s="18" t="e">
        <f>VLOOKUP(B696,Turks!B:B,1,FALSE)</f>
        <v>#N/A</v>
      </c>
      <c r="K696" s="18" t="e">
        <f>VLOOKUP(B696,Antigua!B:B,1,FALSE)</f>
        <v>#N/A</v>
      </c>
      <c r="L696" s="18" t="e">
        <f>VLOOKUP(B696,'Latin America'!B:B,1,FALSE)</f>
        <v>#N/A</v>
      </c>
    </row>
    <row r="697" spans="1:12" s="83" customFormat="1" x14ac:dyDescent="0.25">
      <c r="A697" s="156" t="s">
        <v>1743</v>
      </c>
      <c r="B697" s="156">
        <v>730764</v>
      </c>
      <c r="C697" s="156" t="s">
        <v>1744</v>
      </c>
      <c r="D697" s="157">
        <v>95</v>
      </c>
      <c r="E697" s="18" t="e">
        <f>VLOOKUP(B697,Jamaica!B:B,1,FALSE)</f>
        <v>#N/A</v>
      </c>
      <c r="F697" s="18">
        <f>VLOOKUP(B697,'St. Lucia'!B:B,1,FALSE)</f>
        <v>730764</v>
      </c>
      <c r="G697" s="18" t="e">
        <f>VLOOKUP(B697,Barbados!B:B,1,FALSE)</f>
        <v>#N/A</v>
      </c>
      <c r="H697" s="18" t="e">
        <f>VLOOKUP(B697,Grenada!B:B,1,FALSE)</f>
        <v>#N/A</v>
      </c>
      <c r="I697" s="18" t="e">
        <f>VLOOKUP(B697,Bahamas!B:B,1,FALSE)</f>
        <v>#N/A</v>
      </c>
      <c r="J697" s="18" t="e">
        <f>VLOOKUP(B697,Turks!B:B,1,FALSE)</f>
        <v>#N/A</v>
      </c>
      <c r="K697" s="18" t="e">
        <f>VLOOKUP(B697,Antigua!B:B,1,FALSE)</f>
        <v>#N/A</v>
      </c>
      <c r="L697" s="18" t="e">
        <f>VLOOKUP(B697,'Latin America'!B:B,1,FALSE)</f>
        <v>#N/A</v>
      </c>
    </row>
    <row r="698" spans="1:12" s="83" customFormat="1" x14ac:dyDescent="0.25">
      <c r="A698" s="156" t="s">
        <v>1745</v>
      </c>
      <c r="B698" s="156">
        <v>769513</v>
      </c>
      <c r="C698" s="156" t="s">
        <v>1746</v>
      </c>
      <c r="D698" s="157">
        <v>86.36</v>
      </c>
      <c r="E698" s="18" t="e">
        <f>VLOOKUP(B698,Jamaica!B:B,1,FALSE)</f>
        <v>#N/A</v>
      </c>
      <c r="F698" s="18">
        <f>VLOOKUP(B698,'St. Lucia'!B:B,1,FALSE)</f>
        <v>769513</v>
      </c>
      <c r="G698" s="18" t="e">
        <f>VLOOKUP(B698,Barbados!B:B,1,FALSE)</f>
        <v>#N/A</v>
      </c>
      <c r="H698" s="18" t="e">
        <f>VLOOKUP(B698,Grenada!B:B,1,FALSE)</f>
        <v>#N/A</v>
      </c>
      <c r="I698" s="18" t="e">
        <f>VLOOKUP(B698,Bahamas!B:B,1,FALSE)</f>
        <v>#N/A</v>
      </c>
      <c r="J698" s="18" t="e">
        <f>VLOOKUP(B698,Turks!B:B,1,FALSE)</f>
        <v>#N/A</v>
      </c>
      <c r="K698" s="18" t="e">
        <f>VLOOKUP(B698,Antigua!B:B,1,FALSE)</f>
        <v>#N/A</v>
      </c>
      <c r="L698" s="18" t="e">
        <f>VLOOKUP(B698,'Latin America'!B:B,1,FALSE)</f>
        <v>#N/A</v>
      </c>
    </row>
    <row r="699" spans="1:12" s="27" customFormat="1" x14ac:dyDescent="0.25">
      <c r="A699" s="156" t="s">
        <v>1782</v>
      </c>
      <c r="B699" s="156">
        <v>837670</v>
      </c>
      <c r="C699" s="156" t="s">
        <v>1783</v>
      </c>
      <c r="D699" s="157">
        <v>1736.36</v>
      </c>
      <c r="E699" s="18" t="e">
        <f>VLOOKUP(B699,Jamaica!B:B,1,FALSE)</f>
        <v>#N/A</v>
      </c>
      <c r="F699" s="18">
        <f>VLOOKUP(B699,'St. Lucia'!B:B,1,FALSE)</f>
        <v>837670</v>
      </c>
      <c r="G699" s="18" t="e">
        <f>VLOOKUP(B699,Barbados!B:B,1,FALSE)</f>
        <v>#N/A</v>
      </c>
      <c r="H699" s="18" t="e">
        <f>VLOOKUP(B699,Grenada!B:B,1,FALSE)</f>
        <v>#N/A</v>
      </c>
      <c r="I699" s="18" t="e">
        <f>VLOOKUP(B699,Bahamas!B:B,1,FALSE)</f>
        <v>#N/A</v>
      </c>
      <c r="J699" s="18" t="e">
        <f>VLOOKUP(B699,Turks!B:B,1,FALSE)</f>
        <v>#N/A</v>
      </c>
      <c r="K699" s="18" t="e">
        <f>VLOOKUP(B699,Antigua!B:B,1,FALSE)</f>
        <v>#N/A</v>
      </c>
      <c r="L699" s="18" t="e">
        <f>VLOOKUP(B699,'Latin America'!B:B,1,FALSE)</f>
        <v>#N/A</v>
      </c>
    </row>
  </sheetData>
  <autoFilter ref="A1:L699"/>
  <sortState ref="A2:L699">
    <sortCondition sortBy="cellColor" ref="A2:A699" dxfId="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Jamaica</vt:lpstr>
      <vt:lpstr>St. Lucia</vt:lpstr>
      <vt:lpstr>Barbados</vt:lpstr>
      <vt:lpstr>Grenada</vt:lpstr>
      <vt:lpstr>Bahamas</vt:lpstr>
      <vt:lpstr>Turks</vt:lpstr>
      <vt:lpstr>Antigua</vt:lpstr>
      <vt:lpstr>Latin America</vt:lpstr>
      <vt:lpstr>Master File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Decambre</dc:creator>
  <cp:lastModifiedBy>Toni Follett</cp:lastModifiedBy>
  <dcterms:created xsi:type="dcterms:W3CDTF">2021-01-11T20:56:31Z</dcterms:created>
  <dcterms:modified xsi:type="dcterms:W3CDTF">2021-11-30T18:58:06Z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