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omis\Desktop\fav\Bachelor_thesis_code\src\main\resources\"/>
    </mc:Choice>
  </mc:AlternateContent>
  <xr:revisionPtr revIDLastSave="0" documentId="13_ncr:1_{3B0BEE04-D521-408A-ADA6-6A6BED868D2C}" xr6:coauthVersionLast="47" xr6:coauthVersionMax="47" xr10:uidLastSave="{00000000-0000-0000-0000-000000000000}"/>
  <bookViews>
    <workbookView xWindow="-28920" yWindow="-120" windowWidth="29040" windowHeight="15720" activeTab="7" xr2:uid="{450F20DB-53D6-4CB5-91FD-25E685046F21}"/>
  </bookViews>
  <sheets>
    <sheet name="A" sheetId="3" r:id="rId1"/>
    <sheet name="B" sheetId="2" r:id="rId2"/>
    <sheet name="C" sheetId="4" r:id="rId3"/>
    <sheet name="D" sheetId="6" r:id="rId4"/>
    <sheet name="E" sheetId="7" r:id="rId5"/>
    <sheet name="F" sheetId="8" r:id="rId6"/>
    <sheet name="G" sheetId="9" r:id="rId7"/>
    <sheet name="Sheet1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0" l="1"/>
  <c r="R9" i="10"/>
  <c r="R8" i="10"/>
  <c r="B9" i="10"/>
  <c r="B8" i="10"/>
  <c r="B7" i="10"/>
  <c r="L5" i="10"/>
  <c r="F38" i="6"/>
  <c r="F39" i="6"/>
  <c r="F40" i="6"/>
  <c r="F41" i="6"/>
  <c r="F42" i="6"/>
  <c r="P35" i="6"/>
  <c r="P34" i="6"/>
  <c r="P33" i="6"/>
  <c r="P32" i="6"/>
  <c r="P31" i="6"/>
  <c r="K28" i="9"/>
  <c r="K29" i="9"/>
  <c r="K30" i="9"/>
  <c r="K31" i="9"/>
  <c r="K32" i="9"/>
  <c r="L28" i="9"/>
  <c r="L29" i="9"/>
  <c r="L30" i="9"/>
  <c r="L31" i="9"/>
  <c r="L32" i="9"/>
  <c r="J28" i="9"/>
  <c r="J29" i="9"/>
  <c r="J30" i="9"/>
  <c r="J31" i="9"/>
  <c r="J32" i="9"/>
  <c r="D28" i="8"/>
  <c r="D29" i="8"/>
  <c r="D30" i="8"/>
  <c r="D31" i="8"/>
  <c r="D32" i="8"/>
  <c r="C28" i="8"/>
  <c r="C29" i="8"/>
  <c r="C30" i="8"/>
  <c r="C31" i="8"/>
  <c r="C32" i="8"/>
  <c r="D29" i="7"/>
  <c r="D30" i="7"/>
  <c r="D31" i="7"/>
  <c r="D32" i="7"/>
  <c r="D33" i="7"/>
  <c r="C29" i="7"/>
  <c r="C30" i="7"/>
  <c r="C31" i="7"/>
  <c r="C32" i="7"/>
  <c r="C33" i="7"/>
  <c r="B29" i="7"/>
  <c r="B30" i="7"/>
  <c r="B31" i="7"/>
  <c r="B32" i="7"/>
  <c r="B33" i="7"/>
  <c r="E39" i="6"/>
  <c r="E40" i="6"/>
  <c r="C38" i="6"/>
  <c r="C39" i="6"/>
  <c r="C40" i="6"/>
  <c r="C41" i="6"/>
  <c r="C42" i="6"/>
  <c r="D29" i="4"/>
  <c r="D30" i="4"/>
  <c r="D31" i="4"/>
  <c r="D32" i="4"/>
  <c r="D33" i="4"/>
  <c r="C29" i="4"/>
  <c r="C30" i="4"/>
  <c r="C31" i="4"/>
  <c r="C32" i="4"/>
  <c r="C33" i="4"/>
  <c r="E26" i="2"/>
  <c r="E27" i="2"/>
  <c r="E28" i="2"/>
  <c r="E29" i="2"/>
  <c r="E30" i="2"/>
  <c r="D26" i="2"/>
  <c r="D27" i="2"/>
  <c r="D28" i="2"/>
  <c r="D29" i="2"/>
  <c r="D30" i="2"/>
  <c r="K15" i="3"/>
  <c r="K16" i="3"/>
  <c r="K17" i="3"/>
  <c r="K18" i="3"/>
  <c r="K19" i="3"/>
  <c r="K20" i="3"/>
  <c r="L16" i="3"/>
  <c r="L17" i="3"/>
  <c r="L18" i="3"/>
  <c r="L19" i="3"/>
  <c r="L20" i="3"/>
  <c r="P10" i="3"/>
  <c r="P20" i="6"/>
  <c r="E42" i="6" s="1"/>
  <c r="P19" i="6"/>
  <c r="E41" i="6" s="1"/>
  <c r="P18" i="6"/>
  <c r="P17" i="6"/>
  <c r="P16" i="6"/>
  <c r="E38" i="6" s="1"/>
  <c r="P20" i="9"/>
  <c r="P19" i="9"/>
  <c r="P18" i="9"/>
  <c r="P17" i="9"/>
  <c r="P16" i="9"/>
  <c r="O23" i="7"/>
  <c r="O22" i="7"/>
  <c r="O21" i="7"/>
  <c r="O20" i="7"/>
  <c r="O19" i="7"/>
  <c r="P8" i="3"/>
  <c r="P7" i="3"/>
  <c r="R7" i="8"/>
  <c r="R8" i="8"/>
  <c r="R9" i="8"/>
  <c r="R10" i="8"/>
  <c r="R6" i="8"/>
  <c r="O14" i="7"/>
  <c r="O13" i="7"/>
  <c r="O12" i="7"/>
  <c r="O11" i="7"/>
  <c r="O10" i="7"/>
  <c r="P10" i="9"/>
  <c r="P9" i="9"/>
  <c r="P8" i="9"/>
  <c r="P7" i="9"/>
  <c r="P6" i="9"/>
  <c r="P10" i="8"/>
  <c r="P9" i="8"/>
  <c r="P8" i="8"/>
  <c r="P7" i="8"/>
  <c r="P6" i="8"/>
  <c r="P10" i="6"/>
  <c r="D42" i="6" s="1"/>
  <c r="P9" i="6"/>
  <c r="D41" i="6" s="1"/>
  <c r="P8" i="6"/>
  <c r="D40" i="6" s="1"/>
  <c r="P7" i="6"/>
  <c r="D39" i="6" s="1"/>
  <c r="P6" i="6"/>
  <c r="D38" i="6" s="1"/>
  <c r="P10" i="4"/>
  <c r="P9" i="4"/>
  <c r="P8" i="4"/>
  <c r="P7" i="4"/>
  <c r="P6" i="4"/>
  <c r="P9" i="3"/>
  <c r="P6" i="3"/>
  <c r="P7" i="2"/>
  <c r="P8" i="2"/>
  <c r="P9" i="2"/>
  <c r="P10" i="2"/>
  <c r="P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C3CA6-01E1-4490-87C4-6ECAF55D057D}" keepAlive="1" name="Dotaz – comparison_times" description="Připojení k dotazu produktu comparison_times v sešitě" type="5" refreshedVersion="0" background="1">
    <dbPr connection="Provider=Microsoft.Mashup.OleDb.1;Data Source=$Workbook$;Location=comparison_times;Extended Properties=&quot;&quot;" command="SELECT * FROM [comparison_times]"/>
  </connection>
</connections>
</file>

<file path=xl/sharedStrings.xml><?xml version="1.0" encoding="utf-8"?>
<sst xmlns="http://schemas.openxmlformats.org/spreadsheetml/2006/main" count="202" uniqueCount="53">
  <si>
    <t>Link struktura</t>
  </si>
  <si>
    <t>Hloubka</t>
  </si>
  <si>
    <t>Měření 1</t>
  </si>
  <si>
    <t>Měření 2</t>
  </si>
  <si>
    <t>Měření 3</t>
  </si>
  <si>
    <t>Měření 4</t>
  </si>
  <si>
    <t>Měření 5</t>
  </si>
  <si>
    <t>Měření 6</t>
  </si>
  <si>
    <t>Měření 7</t>
  </si>
  <si>
    <t>Měření 8</t>
  </si>
  <si>
    <t>Měření 9</t>
  </si>
  <si>
    <t>Měření 10</t>
  </si>
  <si>
    <t>Měření 11</t>
  </si>
  <si>
    <t>Měření 12</t>
  </si>
  <si>
    <t>Šířka</t>
  </si>
  <si>
    <t>WD objeczt</t>
  </si>
  <si>
    <t>Počet node</t>
  </si>
  <si>
    <t>S přepínačem</t>
  </si>
  <si>
    <t>Bez přepínače</t>
  </si>
  <si>
    <t>Výsledek [ms]</t>
  </si>
  <si>
    <t>areEqual</t>
  </si>
  <si>
    <t>equals</t>
  </si>
  <si>
    <t>Šířka [-]</t>
  </si>
  <si>
    <t>Šířka kolekcí</t>
  </si>
  <si>
    <r>
      <rPr>
        <b/>
        <sz val="11"/>
        <color theme="1"/>
        <rFont val="Aptos Narrow"/>
        <family val="2"/>
        <scheme val="minor"/>
      </rPr>
      <t>NE</t>
    </r>
    <r>
      <rPr>
        <sz val="11"/>
        <color theme="1"/>
        <rFont val="Aptos Narrow"/>
        <family val="2"/>
        <charset val="238"/>
        <scheme val="minor"/>
      </rPr>
      <t xml:space="preserve">ignorovani </t>
    </r>
  </si>
  <si>
    <t xml:space="preserve">Ignorovani </t>
  </si>
  <si>
    <t>Čas [ms]</t>
  </si>
  <si>
    <t>Čas  [ms]</t>
  </si>
  <si>
    <t>Hloubka [-]</t>
  </si>
  <si>
    <t>Šířka kolekcí [-]</t>
  </si>
  <si>
    <t>S přepínačem [ms]</t>
  </si>
  <si>
    <t>Bez přepínače [ms]</t>
  </si>
  <si>
    <t>equals [ms]</t>
  </si>
  <si>
    <t>areEqual [ms]</t>
  </si>
  <si>
    <t>Ignor string</t>
  </si>
  <si>
    <t>Neignorování [ms]</t>
  </si>
  <si>
    <t>Ignorování komplexní [ms]</t>
  </si>
  <si>
    <t>Ignorování jednoduché [ms]</t>
  </si>
  <si>
    <t>Testy [Byte]</t>
  </si>
  <si>
    <t>Kód [Byte]</t>
  </si>
  <si>
    <t>Základní</t>
  </si>
  <si>
    <t>Dědičnost</t>
  </si>
  <si>
    <t>Ignorování</t>
  </si>
  <si>
    <t>Kolekce a mapy</t>
  </si>
  <si>
    <t>Speciální případy</t>
  </si>
  <si>
    <t>Počet testů</t>
  </si>
  <si>
    <t>Testy</t>
  </si>
  <si>
    <t>Celkově [Byte]</t>
  </si>
  <si>
    <t>Nástroje [Byte]</t>
  </si>
  <si>
    <t>Celkem</t>
  </si>
  <si>
    <t>Testy %</t>
  </si>
  <si>
    <t>Kod %</t>
  </si>
  <si>
    <t>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</si>
</sst>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00"/>
  </numFmts>
  <fonts count="1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/>
    <xf numFmtId="164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164" fontId="3" fillId="0" borderId="1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164" fontId="3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5" fontId="3" fillId="0" borderId="16" xfId="0" applyNumberFormat="1" applyFont="1" applyBorder="1"/>
    <xf numFmtId="165" fontId="3" fillId="0" borderId="6" xfId="0" applyNumberFormat="1" applyFont="1" applyBorder="1"/>
    <xf numFmtId="165" fontId="3" fillId="0" borderId="7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9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809625</xdr:colOff>
      <xdr:row>12</xdr:row>
      <xdr:rowOff>0</xdr:rowOff>
    </xdr:from>
    <xdr:ext cx="5780172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99538CFC-5AAB-916B-D606-E5BD0DC5B8FA}"/>
            </a:ext>
          </a:extLst>
        </xdr:cNvPr>
        <xdr:cNvSpPr txBox="1"/>
      </xdr:nvSpPr>
      <xdr:spPr>
        <a:xfrm>
          <a:off x="1419225" y="2771775"/>
          <a:ext cx="5780172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velkých objektů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A: Objekty s velkou šířkou (mnoho atributů)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dva objekty se stejnou strukturou, kde bude například několik polí s velkým počtem prvků 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Atributy budou jednoduchého typu (čísla, řetězce apod.).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těchto objektech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Doba porovnání bude úměrná počtu atributů, tedy rostoucí lineárně</a:t>
          </a:r>
        </a:p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</xdr:row>
      <xdr:rowOff>19050</xdr:rowOff>
    </xdr:from>
    <xdr:ext cx="10570201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CF6E1D02-7CCD-0898-987F-D2BD3E733A03}"/>
            </a:ext>
          </a:extLst>
        </xdr:cNvPr>
        <xdr:cNvSpPr txBox="1"/>
      </xdr:nvSpPr>
      <xdr:spPr>
        <a:xfrm>
          <a:off x="1485900" y="2790825"/>
          <a:ext cx="10570201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B: Objekty s velkou hloubkou zanoření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strukturu, kde každý objekt obsahuje jeden nebo více zanořených objektů, přičemž počet zanoření může dosáhnout např. 50 úrovní.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Rozdíly mohou být detekovány pouze na poslední úrovni nebo zcela chybět.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s různým nastavením maxComparisonDepth (např. -1 vs. 10 vs. 50)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nastavení maxComparisonDepth = -1 (neomezená hloubka) bude doba porovnání výrazně vyšší.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omezené hloubce (např. maxComparisonDepth = 10) se rozdíly v hlubších úrovních nebudou porovnávat, což povede k rychlejšímu vyhodnocení, ale potenciálně i k přehlédnutí rozdílů.</a:t>
          </a:r>
        </a:p>
        <a:p>
          <a:endParaRPr lang="cs-CZ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13</xdr:row>
      <xdr:rowOff>0</xdr:rowOff>
    </xdr:from>
    <xdr:ext cx="6296532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A69665B0-C193-4B36-9E00-06528B28B4F2}"/>
            </a:ext>
          </a:extLst>
        </xdr:cNvPr>
        <xdr:cNvSpPr txBox="1"/>
      </xdr:nvSpPr>
      <xdr:spPr>
        <a:xfrm>
          <a:off x="1504950" y="2962275"/>
          <a:ext cx="6296532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C: Kombinace velké šířky a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komplexní objekty, kde na každé úrovni (např. 10 úrovní zanoření) obsahuje objekt velký počet polí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Tato kombinace simuluje reálné, komplexní datové struktury.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a zaznamenáme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jak s nastavením maxComparisonDepth = -1, tak s omezenou hloubkou.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Výkon bude výrazně ovlivněn jak počtem zanořených úrovní, tak počtem atributů na každé úrovni.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Omezením hloubky se může zrychlit porovnání, pokud rozdíly v hlubších úrovních nejsou pro výsledek kritické.</a:t>
          </a:r>
        </a:p>
        <a:p>
          <a:endParaRPr lang="cs-CZ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685800</xdr:colOff>
      <xdr:row>20</xdr:row>
      <xdr:rowOff>66675</xdr:rowOff>
    </xdr:from>
    <xdr:ext cx="5615961" cy="164237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20B95923-3352-348C-DEC1-D6014C689CBC}"/>
            </a:ext>
          </a:extLst>
        </xdr:cNvPr>
        <xdr:cNvSpPr txBox="1"/>
      </xdr:nvSpPr>
      <xdr:spPr>
        <a:xfrm>
          <a:off x="1295400" y="4848225"/>
          <a:ext cx="5615961" cy="16423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D: Vliv ignorovaných polí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velké objekty s mnoha atributy, z nichž některé budou přidány do ignoredFieldPaths.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a bez ignorovaných polí a s využitím vlastních equals metod.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analyzujeme, jaký vliv má každé nastavení na výkon.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Ignorování polí sníží počet porovnávaných atributů, což by mělo zrychlit celý proces.</a:t>
          </a:r>
        </a:p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25</xdr:row>
      <xdr:rowOff>104775</xdr:rowOff>
    </xdr:from>
    <xdr:ext cx="6315447" cy="2331279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DCFAB1CC-CF88-9E0A-2110-07507A447D91}"/>
            </a:ext>
          </a:extLst>
        </xdr:cNvPr>
        <xdr:cNvSpPr txBox="1"/>
      </xdr:nvSpPr>
      <xdr:spPr>
        <a:xfrm>
          <a:off x="7496175" y="5657850"/>
          <a:ext cx="6315447" cy="233127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E: Porovnání kolekcí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obsahující kolekce s různým počtem prvků.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Nastavíme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objekty s různými kolekcemi (shodný obsah, různý počet prvků, různé prvky).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různými kolekcemi a změříme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výsledky s nastavením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kolekcemi (prázdné, s jedním prvkem, s různým počtem prvků).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kolekcí jako celků by mělo být rychlejší než položka po položce, pokud jsou kolekce shodné.</a:t>
          </a:r>
        </a:p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38100</xdr:rowOff>
    </xdr:from>
    <xdr:ext cx="13287035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3BECE366-193C-32B3-4ED6-0ABF348D0E15}"/>
            </a:ext>
          </a:extLst>
        </xdr:cNvPr>
        <xdr:cNvSpPr txBox="1"/>
      </xdr:nvSpPr>
      <xdr:spPr>
        <a:xfrm>
          <a:off x="1485900" y="3000375"/>
          <a:ext cx="13287035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F: Porovnání Extrémní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s extrémní hloubkou zanoření, například reprezentované binárním stromem s hloubkou 20.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Algoritmus areEquals projde celou strukturu, tedy až do poslední úrovně.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na objektech s extrémní hloubkou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Čas porovnání by měl zůstat v rozumných mezích, pokud je implementace optimalizovaná.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 extrémně zanořených struktur (např. hloubka 20) může dojít ke zvýšení výpočetního času, ale správná optimalizace (detekce cyklů, omezení rekurze, případně přepnutí na iterativní přístup) zajistí, že výsledná doba nebude nepřijatelná.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Pokud optimalizace chybí, může dojít k výraznému prodloužení doby porovnání, což by bylo problém – proto je důležité testovat a optimalizovat implementaci.</a:t>
          </a:r>
        </a:p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762000</xdr:colOff>
      <xdr:row>21</xdr:row>
      <xdr:rowOff>171450</xdr:rowOff>
    </xdr:from>
    <xdr:ext cx="5590185" cy="215905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D47D1834-6CF3-D4C5-A357-A5A68C645212}"/>
            </a:ext>
          </a:extLst>
        </xdr:cNvPr>
        <xdr:cNvSpPr txBox="1"/>
      </xdr:nvSpPr>
      <xdr:spPr>
        <a:xfrm>
          <a:off x="1371600" y="4657725"/>
          <a:ext cx="5590185" cy="215905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G: Porovnání objektů pomocí areEquals a standardního equals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objekty, které mají implementovaný standardní equals a zároveň použijeme areEquals.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Mají nějakou hloubku zanoření a obsahují několik atributů.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porovnání objektů pomocí areEquals a standardního 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porovnáme výsledky.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objekty (shodné, s rozdíly, s různými atributy).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areEquals by mělo být rychlejší než standardní equals, pokud jsou objekty shodné.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co je rychlejší, porovnání pomocí areEquals nebo standardního equals.</a:t>
          </a:r>
        </a:p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9400-6F49-4050-A4CB-1BB200233C1B}">
  <sheetPr codeName="List1"/>
  <dimension ref="C4:P28"/>
  <sheetViews>
    <sheetView topLeftCell="B1" workbookViewId="0">
      <selection activeCell="K15" sqref="K15:L20"/>
    </sheetView>
  </sheetViews>
  <sheetFormatPr defaultRowHeight="15" x14ac:dyDescent="0.25"/>
  <cols>
    <col min="2" max="2" width="13.140625" bestFit="1" customWidth="1"/>
    <col min="3" max="3" width="15.5703125" bestFit="1" customWidth="1"/>
    <col min="4" max="4" width="13" bestFit="1" customWidth="1"/>
    <col min="5" max="12" width="11.5703125" bestFit="1" customWidth="1"/>
    <col min="13" max="15" width="13.140625" bestFit="1" customWidth="1"/>
    <col min="16" max="16" width="19.140625" bestFit="1" customWidth="1"/>
  </cols>
  <sheetData>
    <row r="4" spans="3:16" ht="15.75" thickBot="1" x14ac:dyDescent="0.3">
      <c r="C4" s="45"/>
    </row>
    <row r="5" spans="3:16" ht="21.75" thickBot="1" x14ac:dyDescent="0.4">
      <c r="C5" s="1" t="s">
        <v>22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1.83</v>
      </c>
      <c r="E6" s="8">
        <v>0.53200000000000003</v>
      </c>
      <c r="F6" s="8">
        <v>0.45750000000000002</v>
      </c>
      <c r="G6" s="8">
        <v>0.3664</v>
      </c>
      <c r="H6" s="8">
        <v>0.27750000000000002</v>
      </c>
      <c r="I6" s="8">
        <v>0.2495</v>
      </c>
      <c r="J6" s="8">
        <v>0.28589999999999999</v>
      </c>
      <c r="K6" s="8">
        <v>0.215</v>
      </c>
      <c r="L6" s="8">
        <v>0.27189999999999998</v>
      </c>
      <c r="M6" s="8">
        <v>0.24779999999999999</v>
      </c>
      <c r="N6" s="8">
        <v>0.21260000000000001</v>
      </c>
      <c r="O6" s="9">
        <v>0.22059999999999999</v>
      </c>
      <c r="P6" s="38">
        <f>(SUM(D6:O6) - MIN(D6:O6) - MAX(D6:O6)) / (COUNT(D6:O6) - 2)</f>
        <v>0.31240999999999997</v>
      </c>
    </row>
    <row r="7" spans="3:16" ht="21" x14ac:dyDescent="0.35">
      <c r="C7" s="11">
        <v>1000</v>
      </c>
      <c r="D7" s="28">
        <v>4.798</v>
      </c>
      <c r="E7" s="29">
        <v>5.1989999999999998</v>
      </c>
      <c r="F7" s="29">
        <v>1.8109999999999999</v>
      </c>
      <c r="G7" s="29">
        <v>1.7430000000000001</v>
      </c>
      <c r="H7" s="29">
        <v>1.8260000000000001</v>
      </c>
      <c r="I7" s="29">
        <v>1.8180000000000001</v>
      </c>
      <c r="J7" s="29">
        <v>1.7290000000000001</v>
      </c>
      <c r="K7" s="29">
        <v>1.7210000000000001</v>
      </c>
      <c r="L7" s="29">
        <v>1.6890000000000001</v>
      </c>
      <c r="M7" s="29">
        <v>1.7490000000000001</v>
      </c>
      <c r="N7" s="29">
        <v>1.661</v>
      </c>
      <c r="O7" s="30">
        <v>1.5209999999999999</v>
      </c>
      <c r="P7" s="39">
        <f>(SUM(D7:O7) - MIN(D7:O7) - MAX(D7:O7)) / (COUNT(D7:O7) - 2)</f>
        <v>2.0545</v>
      </c>
    </row>
    <row r="8" spans="3:16" ht="21" x14ac:dyDescent="0.35">
      <c r="C8" s="11">
        <v>10000</v>
      </c>
      <c r="D8" s="31">
        <v>20.324999999999999</v>
      </c>
      <c r="E8" s="29">
        <v>15.503</v>
      </c>
      <c r="F8" s="29">
        <v>18.725999999999999</v>
      </c>
      <c r="G8" s="29">
        <v>12.093999999999999</v>
      </c>
      <c r="H8" s="29">
        <v>12.304</v>
      </c>
      <c r="I8" s="29">
        <v>10.24</v>
      </c>
      <c r="J8" s="29">
        <v>7.3639999999999999</v>
      </c>
      <c r="K8" s="29">
        <v>6.1349999999999998</v>
      </c>
      <c r="L8" s="29">
        <v>6.0670000000000002</v>
      </c>
      <c r="M8" s="29">
        <v>6.1109999999999998</v>
      </c>
      <c r="N8" s="29">
        <v>5.8940000000000001</v>
      </c>
      <c r="O8" s="30">
        <v>5.7839999999999998</v>
      </c>
      <c r="P8" s="39">
        <f>(SUM(D8:O8) - MIN(D8:O8) - MAX(D8:O8)) / (COUNT(D8:O8) - 2)</f>
        <v>10.043800000000001</v>
      </c>
    </row>
    <row r="9" spans="3:16" ht="21" x14ac:dyDescent="0.35">
      <c r="C9" s="11">
        <v>100000</v>
      </c>
      <c r="D9" s="28">
        <v>63.027999999999999</v>
      </c>
      <c r="E9" s="29">
        <v>66.460999999999999</v>
      </c>
      <c r="F9" s="29">
        <v>57.207999999999998</v>
      </c>
      <c r="G9" s="29">
        <v>80.33</v>
      </c>
      <c r="H9" s="29">
        <v>60.723999999999997</v>
      </c>
      <c r="I9" s="29">
        <v>92.694999999999993</v>
      </c>
      <c r="J9" s="29">
        <v>73.375</v>
      </c>
      <c r="K9" s="29">
        <v>56.055</v>
      </c>
      <c r="L9" s="29">
        <v>76.831999999999994</v>
      </c>
      <c r="M9" s="29">
        <v>71.034999999999997</v>
      </c>
      <c r="N9" s="29">
        <v>62.441000000000003</v>
      </c>
      <c r="O9" s="30">
        <v>62.625</v>
      </c>
      <c r="P9" s="39">
        <f>(SUM(D9:O9) - MIN(D9:O9) - MAX(D9:O9)) / (COUNT(D9:O9) - 2)</f>
        <v>67.405900000000003</v>
      </c>
    </row>
    <row r="10" spans="3:16" ht="21.75" thickBot="1" x14ac:dyDescent="0.4">
      <c r="C10" s="16">
        <v>1000000</v>
      </c>
      <c r="D10" s="32">
        <v>1158.0309999999999</v>
      </c>
      <c r="E10" s="33">
        <v>935.99</v>
      </c>
      <c r="F10" s="33">
        <v>944.85400000000004</v>
      </c>
      <c r="G10" s="33">
        <v>1055.8810000000001</v>
      </c>
      <c r="H10" s="33">
        <v>1018.418</v>
      </c>
      <c r="I10" s="33">
        <v>1093.5440000000001</v>
      </c>
      <c r="J10" s="33">
        <v>968.54700000000003</v>
      </c>
      <c r="K10" s="33">
        <v>852.94299999999998</v>
      </c>
      <c r="L10" s="33">
        <v>791.70100000000002</v>
      </c>
      <c r="M10" s="33">
        <v>1077.4770000000001</v>
      </c>
      <c r="N10" s="33">
        <v>977.99400000000003</v>
      </c>
      <c r="O10" s="34">
        <v>909.08699999999999</v>
      </c>
      <c r="P10" s="40">
        <f>(SUM(D10:O10) - MIN(D10:O10) - MAX(D10:O10)) / (COUNT(D10:O10) - 2)</f>
        <v>983.47350000000006</v>
      </c>
    </row>
    <row r="14" spans="3:16" ht="15.75" thickBot="1" x14ac:dyDescent="0.3"/>
    <row r="15" spans="3:16" ht="15.75" thickBot="1" x14ac:dyDescent="0.3">
      <c r="K15" s="63" t="str">
        <f t="shared" ref="K15:K20" si="0">C5</f>
        <v>Šířka [-]</v>
      </c>
      <c r="L15" s="64" t="s">
        <v>26</v>
      </c>
    </row>
    <row r="16" spans="3:16" x14ac:dyDescent="0.25">
      <c r="K16" s="61">
        <f t="shared" si="0"/>
        <v>100</v>
      </c>
      <c r="L16" s="62">
        <f t="shared" ref="L16:L20" si="1">P6</f>
        <v>0.31240999999999997</v>
      </c>
    </row>
    <row r="17" spans="3:12" x14ac:dyDescent="0.25">
      <c r="K17" s="58">
        <f t="shared" si="0"/>
        <v>1000</v>
      </c>
      <c r="L17" s="59">
        <f t="shared" si="1"/>
        <v>2.0545</v>
      </c>
    </row>
    <row r="18" spans="3:12" x14ac:dyDescent="0.25">
      <c r="K18" s="58">
        <f t="shared" si="0"/>
        <v>10000</v>
      </c>
      <c r="L18" s="59">
        <f t="shared" si="1"/>
        <v>10.043800000000001</v>
      </c>
    </row>
    <row r="19" spans="3:12" x14ac:dyDescent="0.25">
      <c r="K19" s="58">
        <f t="shared" si="0"/>
        <v>100000</v>
      </c>
      <c r="L19" s="59">
        <f t="shared" si="1"/>
        <v>67.405900000000003</v>
      </c>
    </row>
    <row r="20" spans="3:12" ht="15.75" thickBot="1" x14ac:dyDescent="0.3">
      <c r="K20" s="53">
        <f t="shared" si="0"/>
        <v>1000000</v>
      </c>
      <c r="L20" s="60">
        <f t="shared" si="1"/>
        <v>983.47350000000006</v>
      </c>
    </row>
    <row r="27" spans="3:12" x14ac:dyDescent="0.25">
      <c r="C27" s="54"/>
      <c r="D27" s="55"/>
      <c r="E27" s="55"/>
      <c r="F27" s="55"/>
      <c r="G27" s="55"/>
      <c r="H27" s="55"/>
    </row>
    <row r="28" spans="3:12" x14ac:dyDescent="0.25">
      <c r="C28" s="54"/>
      <c r="D28" s="56"/>
      <c r="E28" s="56"/>
      <c r="F28" s="56"/>
      <c r="G28" s="56"/>
      <c r="H28" s="5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4E28-67F7-4272-9CA8-C8131A26E8C3}">
  <sheetPr codeName="List2"/>
  <dimension ref="C4:P30"/>
  <sheetViews>
    <sheetView topLeftCell="A10" workbookViewId="0">
      <selection activeCell="G30" sqref="G30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4" spans="3:16" ht="15.75" thickBot="1" x14ac:dyDescent="0.3"/>
    <row r="5" spans="3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0.55000000000000004</v>
      </c>
      <c r="E6" s="8">
        <v>0.26</v>
      </c>
      <c r="F6" s="8">
        <v>0.191</v>
      </c>
      <c r="G6" s="8">
        <v>0.185</v>
      </c>
      <c r="H6" s="8">
        <v>0.184</v>
      </c>
      <c r="I6" s="8">
        <v>0.19600000000000001</v>
      </c>
      <c r="J6" s="8">
        <v>0.19400000000000001</v>
      </c>
      <c r="K6" s="8">
        <v>0.183</v>
      </c>
      <c r="L6" s="8">
        <v>0.20799999999999999</v>
      </c>
      <c r="M6" s="8">
        <v>0.188</v>
      </c>
      <c r="N6" s="8">
        <v>0.187</v>
      </c>
      <c r="O6" s="9">
        <v>0.22900000000000001</v>
      </c>
      <c r="P6" s="10">
        <f>(SUM(D6:O6) - MIN(D6:O6) - MAX(D6:O6)) / (COUNT(D6:O6) - 2)</f>
        <v>0.20220000000000002</v>
      </c>
    </row>
    <row r="7" spans="3:16" ht="21" x14ac:dyDescent="0.35">
      <c r="C7" s="11">
        <v>1000</v>
      </c>
      <c r="D7" s="12">
        <v>1.1120000000000001</v>
      </c>
      <c r="E7" s="13">
        <v>0.56899999999999995</v>
      </c>
      <c r="F7" s="13">
        <v>0.53700000000000003</v>
      </c>
      <c r="G7" s="13">
        <v>0.55700000000000005</v>
      </c>
      <c r="H7" s="13">
        <v>0.53500000000000003</v>
      </c>
      <c r="I7" s="13">
        <v>0.52400000000000002</v>
      </c>
      <c r="J7" s="13">
        <v>0.51500000000000001</v>
      </c>
      <c r="K7" s="13">
        <v>0.499</v>
      </c>
      <c r="L7" s="13">
        <v>0.501</v>
      </c>
      <c r="M7" s="13">
        <v>0.51100000000000001</v>
      </c>
      <c r="N7" s="13">
        <v>0.503</v>
      </c>
      <c r="O7" s="14">
        <v>0.498</v>
      </c>
      <c r="P7" s="15">
        <f t="shared" ref="P7:P10" si="0">(SUM(D7:O7) - MIN(D7:O7) - MAX(D7:O7)) / (COUNT(D7:O7) - 2)</f>
        <v>0.52510000000000001</v>
      </c>
    </row>
    <row r="8" spans="3:16" ht="21" x14ac:dyDescent="0.35">
      <c r="C8" s="11">
        <v>10000</v>
      </c>
      <c r="D8" s="12">
        <v>4.5579999999999998</v>
      </c>
      <c r="E8" s="13">
        <v>3.7240000000000002</v>
      </c>
      <c r="F8" s="13">
        <v>3.851</v>
      </c>
      <c r="G8" s="13">
        <v>3.7530000000000001</v>
      </c>
      <c r="H8" s="13">
        <v>3.5070000000000001</v>
      </c>
      <c r="I8" s="13">
        <v>3.2690000000000001</v>
      </c>
      <c r="J8" s="13">
        <v>3.8969999999999998</v>
      </c>
      <c r="K8" s="13">
        <v>3.3530000000000002</v>
      </c>
      <c r="L8" s="13">
        <v>2.9969999999999999</v>
      </c>
      <c r="M8" s="13">
        <v>3.2250000000000001</v>
      </c>
      <c r="N8" s="13">
        <v>3.1059999999999999</v>
      </c>
      <c r="O8" s="14">
        <v>3.181</v>
      </c>
      <c r="P8" s="15">
        <f t="shared" si="0"/>
        <v>3.4866000000000001</v>
      </c>
    </row>
    <row r="9" spans="3:16" ht="21" x14ac:dyDescent="0.35">
      <c r="C9" s="11">
        <v>100000</v>
      </c>
      <c r="D9" s="12">
        <v>42.92</v>
      </c>
      <c r="E9" s="13">
        <v>40.267000000000003</v>
      </c>
      <c r="F9" s="13">
        <v>40.704000000000001</v>
      </c>
      <c r="G9" s="13">
        <v>40.854999999999997</v>
      </c>
      <c r="H9" s="13">
        <v>40.853000000000002</v>
      </c>
      <c r="I9" s="13">
        <v>40.582999999999998</v>
      </c>
      <c r="J9" s="13">
        <v>41.084000000000003</v>
      </c>
      <c r="K9" s="13">
        <v>41.192</v>
      </c>
      <c r="L9" s="13">
        <v>94.436999999999998</v>
      </c>
      <c r="M9" s="13">
        <v>39.08</v>
      </c>
      <c r="N9" s="13">
        <v>35.965000000000003</v>
      </c>
      <c r="O9" s="14">
        <v>36.637</v>
      </c>
      <c r="P9" s="15">
        <f t="shared" si="0"/>
        <v>40.417499999999997</v>
      </c>
    </row>
    <row r="10" spans="3:16" ht="21.75" thickBot="1" x14ac:dyDescent="0.4">
      <c r="C10" s="16">
        <v>1000000</v>
      </c>
      <c r="D10" s="17">
        <v>427.30099999999999</v>
      </c>
      <c r="E10" s="18">
        <v>439.952</v>
      </c>
      <c r="F10" s="18">
        <v>401.79199999999997</v>
      </c>
      <c r="G10" s="18">
        <v>400.435</v>
      </c>
      <c r="H10" s="18">
        <v>397.29899999999998</v>
      </c>
      <c r="I10" s="18">
        <v>395.97399999999999</v>
      </c>
      <c r="J10" s="18">
        <v>621.85400000000004</v>
      </c>
      <c r="K10" s="18">
        <v>437.66300000000001</v>
      </c>
      <c r="L10" s="18">
        <v>542.625</v>
      </c>
      <c r="M10" s="18">
        <v>402.82600000000002</v>
      </c>
      <c r="N10" s="18">
        <v>494.58300000000003</v>
      </c>
      <c r="O10" s="19">
        <v>389.34399999999999</v>
      </c>
      <c r="P10" s="20">
        <f t="shared" si="0"/>
        <v>434.0449999999999</v>
      </c>
    </row>
    <row r="24" spans="4:5" ht="15.75" thickBot="1" x14ac:dyDescent="0.3"/>
    <row r="25" spans="4:5" ht="15.75" thickBot="1" x14ac:dyDescent="0.3">
      <c r="D25" s="63" t="s">
        <v>1</v>
      </c>
      <c r="E25" s="64" t="s">
        <v>26</v>
      </c>
    </row>
    <row r="26" spans="4:5" x14ac:dyDescent="0.25">
      <c r="D26" s="67">
        <f t="shared" ref="D26:D30" si="1">C6</f>
        <v>100</v>
      </c>
      <c r="E26" s="62">
        <f t="shared" ref="E26:E30" si="2">P6</f>
        <v>0.20220000000000002</v>
      </c>
    </row>
    <row r="27" spans="4:5" x14ac:dyDescent="0.25">
      <c r="D27" s="65">
        <f t="shared" si="1"/>
        <v>1000</v>
      </c>
      <c r="E27" s="59">
        <f t="shared" si="2"/>
        <v>0.52510000000000001</v>
      </c>
    </row>
    <row r="28" spans="4:5" x14ac:dyDescent="0.25">
      <c r="D28" s="65">
        <f t="shared" si="1"/>
        <v>10000</v>
      </c>
      <c r="E28" s="59">
        <f t="shared" si="2"/>
        <v>3.4866000000000001</v>
      </c>
    </row>
    <row r="29" spans="4:5" x14ac:dyDescent="0.25">
      <c r="D29" s="65">
        <f t="shared" si="1"/>
        <v>100000</v>
      </c>
      <c r="E29" s="59">
        <f t="shared" si="2"/>
        <v>40.417499999999997</v>
      </c>
    </row>
    <row r="30" spans="4:5" ht="15.75" thickBot="1" x14ac:dyDescent="0.3">
      <c r="D30" s="66">
        <f t="shared" si="1"/>
        <v>1000000</v>
      </c>
      <c r="E30" s="60">
        <f t="shared" si="2"/>
        <v>434.0449999999999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117-7E3C-49AD-A617-07896FB3AF6D}">
  <sheetPr codeName="List3"/>
  <dimension ref="B3:P33"/>
  <sheetViews>
    <sheetView topLeftCell="D1" workbookViewId="0">
      <selection activeCell="C28" sqref="C28:D33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3" spans="2:16" x14ac:dyDescent="0.25">
      <c r="B3" t="s">
        <v>15</v>
      </c>
    </row>
    <row r="4" spans="2:16" ht="15.75" thickBot="1" x14ac:dyDescent="0.3"/>
    <row r="5" spans="2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2:16" ht="21" x14ac:dyDescent="0.35">
      <c r="C6" s="6">
        <v>100</v>
      </c>
      <c r="D6" s="7">
        <v>6.8019999999999996</v>
      </c>
      <c r="E6" s="8">
        <v>4.9560000000000004</v>
      </c>
      <c r="F6" s="8">
        <v>4.9130000000000003</v>
      </c>
      <c r="G6" s="8">
        <v>4.9509999999999996</v>
      </c>
      <c r="H6" s="8">
        <v>4.9160000000000004</v>
      </c>
      <c r="I6" s="8">
        <v>4.8099999999999996</v>
      </c>
      <c r="J6" s="8">
        <v>4.9269999999999996</v>
      </c>
      <c r="K6" s="8">
        <v>4.8150000000000004</v>
      </c>
      <c r="L6" s="8">
        <v>4.7830000000000004</v>
      </c>
      <c r="M6" s="8">
        <v>4.8620000000000001</v>
      </c>
      <c r="N6" s="8">
        <v>4.8479999999999999</v>
      </c>
      <c r="O6" s="9">
        <v>4.8680000000000003</v>
      </c>
      <c r="P6" s="10">
        <f>(SUM(D6:O6) - MIN(D6:O6) - MAX(D6:O6)) / (COUNT(D6:O6) - 2)</f>
        <v>4.8865999999999996</v>
      </c>
    </row>
    <row r="7" spans="2:16" ht="21" x14ac:dyDescent="0.35">
      <c r="C7" s="11">
        <v>500</v>
      </c>
      <c r="D7" s="12">
        <v>152.792</v>
      </c>
      <c r="E7" s="13">
        <v>201.27799999999999</v>
      </c>
      <c r="F7" s="13">
        <v>136.94800000000001</v>
      </c>
      <c r="G7" s="13">
        <v>136.61000000000001</v>
      </c>
      <c r="H7" s="13">
        <v>136.827</v>
      </c>
      <c r="I7" s="13">
        <v>138.358</v>
      </c>
      <c r="J7" s="13">
        <v>141.68899999999999</v>
      </c>
      <c r="K7" s="13">
        <v>137.09200000000001</v>
      </c>
      <c r="L7" s="13">
        <v>249.399</v>
      </c>
      <c r="M7" s="13">
        <v>136.39099999999999</v>
      </c>
      <c r="N7" s="13">
        <v>136.78899999999999</v>
      </c>
      <c r="O7" s="14">
        <v>137.13800000000001</v>
      </c>
      <c r="P7" s="15">
        <f t="shared" ref="P7:P10" si="0">(SUM(D7:O7) - MIN(D7:O7) - MAX(D7:O7)) / (COUNT(D7:O7) - 2)</f>
        <v>145.55210000000002</v>
      </c>
    </row>
    <row r="8" spans="2:16" ht="21" x14ac:dyDescent="0.35">
      <c r="C8" s="11">
        <v>1000</v>
      </c>
      <c r="D8" s="12">
        <v>626.89700000000005</v>
      </c>
      <c r="E8" s="13">
        <v>741.62400000000002</v>
      </c>
      <c r="F8" s="13">
        <v>627.63300000000004</v>
      </c>
      <c r="G8" s="13">
        <v>713.58100000000002</v>
      </c>
      <c r="H8" s="13">
        <v>748.87699999999995</v>
      </c>
      <c r="I8" s="13">
        <v>732</v>
      </c>
      <c r="J8" s="13">
        <v>741.00699999999995</v>
      </c>
      <c r="K8" s="13">
        <v>714.46299999999997</v>
      </c>
      <c r="L8" s="13">
        <v>709.39</v>
      </c>
      <c r="M8" s="13">
        <v>764.81700000000001</v>
      </c>
      <c r="N8" s="13">
        <v>635.399</v>
      </c>
      <c r="O8" s="14">
        <v>744.20699999999999</v>
      </c>
      <c r="P8" s="15">
        <f t="shared" si="0"/>
        <v>710.81810000000007</v>
      </c>
    </row>
    <row r="9" spans="2:16" ht="21" x14ac:dyDescent="0.35">
      <c r="C9" s="11">
        <v>2000</v>
      </c>
      <c r="D9" s="12">
        <v>2825.692</v>
      </c>
      <c r="E9" s="13">
        <v>3111.375</v>
      </c>
      <c r="F9" s="13">
        <v>2899.8829999999998</v>
      </c>
      <c r="G9" s="13">
        <v>2899.6469999999999</v>
      </c>
      <c r="H9" s="13">
        <v>2983.739</v>
      </c>
      <c r="I9" s="13">
        <v>3108.8910000000001</v>
      </c>
      <c r="J9" s="13">
        <v>2913.96</v>
      </c>
      <c r="K9" s="13">
        <v>2977.6750000000002</v>
      </c>
      <c r="L9" s="13">
        <v>2899.1930000000002</v>
      </c>
      <c r="M9" s="13">
        <v>3019.181</v>
      </c>
      <c r="N9" s="13">
        <v>3109.5720000000001</v>
      </c>
      <c r="O9" s="14">
        <v>3151.1080000000002</v>
      </c>
      <c r="P9" s="15">
        <f t="shared" si="0"/>
        <v>2992.3115999999995</v>
      </c>
    </row>
    <row r="10" spans="2:16" ht="21.75" thickBot="1" x14ac:dyDescent="0.4">
      <c r="C10" s="16">
        <v>5000</v>
      </c>
      <c r="D10" s="17">
        <v>21172.724999999999</v>
      </c>
      <c r="E10" s="18">
        <v>21131.016</v>
      </c>
      <c r="F10" s="18">
        <v>21872.932000000001</v>
      </c>
      <c r="G10" s="18">
        <v>22204.794999999998</v>
      </c>
      <c r="H10" s="18">
        <v>22322.136999999999</v>
      </c>
      <c r="I10" s="18">
        <v>21924.537</v>
      </c>
      <c r="J10" s="18">
        <v>22059.726999999999</v>
      </c>
      <c r="K10" s="18">
        <v>22001.289000000001</v>
      </c>
      <c r="L10" s="18">
        <v>21704.300999999999</v>
      </c>
      <c r="M10" s="18">
        <v>21652.684000000001</v>
      </c>
      <c r="N10" s="18">
        <v>21609.745999999999</v>
      </c>
      <c r="O10" s="19">
        <v>21571.916000000001</v>
      </c>
      <c r="P10" s="20">
        <f t="shared" si="0"/>
        <v>21777.465200000002</v>
      </c>
    </row>
    <row r="27" spans="3:4" ht="15.75" thickBot="1" x14ac:dyDescent="0.3"/>
    <row r="28" spans="3:4" ht="15.75" thickBot="1" x14ac:dyDescent="0.3">
      <c r="C28" s="63" t="s">
        <v>28</v>
      </c>
      <c r="D28" s="64" t="s">
        <v>27</v>
      </c>
    </row>
    <row r="29" spans="3:4" x14ac:dyDescent="0.25">
      <c r="C29" s="67">
        <f t="shared" ref="C29:C33" si="1">C6</f>
        <v>100</v>
      </c>
      <c r="D29" s="62">
        <f t="shared" ref="D29:D33" si="2">P6</f>
        <v>4.8865999999999996</v>
      </c>
    </row>
    <row r="30" spans="3:4" x14ac:dyDescent="0.25">
      <c r="C30" s="65">
        <f t="shared" si="1"/>
        <v>500</v>
      </c>
      <c r="D30" s="59">
        <f t="shared" si="2"/>
        <v>145.55210000000002</v>
      </c>
    </row>
    <row r="31" spans="3:4" x14ac:dyDescent="0.25">
      <c r="C31" s="65">
        <f t="shared" si="1"/>
        <v>1000</v>
      </c>
      <c r="D31" s="59">
        <f t="shared" si="2"/>
        <v>710.81810000000007</v>
      </c>
    </row>
    <row r="32" spans="3:4" x14ac:dyDescent="0.25">
      <c r="C32" s="65">
        <f t="shared" si="1"/>
        <v>2000</v>
      </c>
      <c r="D32" s="59">
        <f t="shared" si="2"/>
        <v>2992.3115999999995</v>
      </c>
    </row>
    <row r="33" spans="3:4" ht="15.75" thickBot="1" x14ac:dyDescent="0.3">
      <c r="C33" s="66">
        <f t="shared" si="1"/>
        <v>5000</v>
      </c>
      <c r="D33" s="60">
        <f t="shared" si="2"/>
        <v>21777.465200000002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90F7-4EE0-40B1-B063-ED47DB12A7EB}">
  <sheetPr codeName="List4"/>
  <dimension ref="C3:P42"/>
  <sheetViews>
    <sheetView topLeftCell="B37" workbookViewId="0">
      <selection activeCell="E37" sqref="E37"/>
    </sheetView>
  </sheetViews>
  <sheetFormatPr defaultRowHeight="15" x14ac:dyDescent="0.25"/>
  <cols>
    <col min="2" max="2" width="13.140625" bestFit="1" customWidth="1"/>
    <col min="3" max="3" width="15.85546875" bestFit="1" customWidth="1"/>
    <col min="4" max="4" width="18.140625" bestFit="1" customWidth="1"/>
    <col min="5" max="5" width="26" bestFit="1" customWidth="1"/>
    <col min="6" max="6" width="27.140625" bestFit="1" customWidth="1"/>
    <col min="7" max="12" width="11.5703125" bestFit="1" customWidth="1"/>
    <col min="13" max="15" width="13.140625" bestFit="1" customWidth="1"/>
    <col min="16" max="16" width="19.140625" bestFit="1" customWidth="1"/>
  </cols>
  <sheetData>
    <row r="3" spans="3:16" x14ac:dyDescent="0.25">
      <c r="C3" s="92" t="s">
        <v>24</v>
      </c>
      <c r="D3" s="91"/>
    </row>
    <row r="4" spans="3:16" ht="15.75" thickBot="1" x14ac:dyDescent="0.3">
      <c r="C4" t="s">
        <v>23</v>
      </c>
    </row>
    <row r="5" spans="3:16" ht="21.75" thickBot="1" x14ac:dyDescent="0.4">
      <c r="C5" s="1" t="s">
        <v>14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0.36599999999999999</v>
      </c>
      <c r="E6" s="8">
        <v>0.23300000000000001</v>
      </c>
      <c r="F6" s="8">
        <v>0.24</v>
      </c>
      <c r="G6" s="8">
        <v>0.27200000000000002</v>
      </c>
      <c r="H6" s="8">
        <v>0.23899999999999999</v>
      </c>
      <c r="I6" s="8">
        <v>0.248</v>
      </c>
      <c r="J6" s="8">
        <v>0.251</v>
      </c>
      <c r="K6" s="8">
        <v>0.22900000000000001</v>
      </c>
      <c r="L6" s="8">
        <v>0.23400000000000001</v>
      </c>
      <c r="M6" s="8">
        <v>0.22800000000000001</v>
      </c>
      <c r="N6" s="8">
        <v>0.24399999999999999</v>
      </c>
      <c r="O6" s="9">
        <v>0.22900000000000001</v>
      </c>
      <c r="P6" s="10">
        <f>(SUM(D6:O6) - MIN(D6:O6) - MAX(D6:O6)) / (COUNT(D6:O6) - 2)</f>
        <v>0.24190000000000006</v>
      </c>
    </row>
    <row r="7" spans="3:16" ht="21" x14ac:dyDescent="0.35">
      <c r="C7" s="11">
        <v>1000</v>
      </c>
      <c r="D7" s="12">
        <v>2.7080000000000002</v>
      </c>
      <c r="E7" s="13">
        <v>2.3250000000000002</v>
      </c>
      <c r="F7" s="13">
        <v>2.3919999999999999</v>
      </c>
      <c r="G7" s="13">
        <v>2.4260000000000002</v>
      </c>
      <c r="H7" s="13">
        <v>2.7989999999999999</v>
      </c>
      <c r="I7" s="13">
        <v>2.4340000000000002</v>
      </c>
      <c r="J7" s="13">
        <v>2.3839999999999999</v>
      </c>
      <c r="K7" s="13">
        <v>2.431</v>
      </c>
      <c r="L7" s="13">
        <v>2.347</v>
      </c>
      <c r="M7" s="13">
        <v>2.3460000000000001</v>
      </c>
      <c r="N7" s="13">
        <v>2.327</v>
      </c>
      <c r="O7" s="14">
        <v>2.4119999999999999</v>
      </c>
      <c r="P7" s="15">
        <f t="shared" ref="P7:P10" si="0">(SUM(D7:O7) - MIN(D7:O7) - MAX(D7:O7)) / (COUNT(D7:O7) - 2)</f>
        <v>2.4207000000000005</v>
      </c>
    </row>
    <row r="8" spans="3:16" ht="21" x14ac:dyDescent="0.35">
      <c r="C8" s="11">
        <v>10000</v>
      </c>
      <c r="D8" s="12">
        <v>32.207000000000001</v>
      </c>
      <c r="E8" s="13">
        <v>30.779</v>
      </c>
      <c r="F8" s="13">
        <v>30.800999999999998</v>
      </c>
      <c r="G8" s="13">
        <v>33.472999999999999</v>
      </c>
      <c r="H8" s="13">
        <v>30.858000000000001</v>
      </c>
      <c r="I8" s="13">
        <v>30.803999999999998</v>
      </c>
      <c r="J8" s="13">
        <v>31.088999999999999</v>
      </c>
      <c r="K8" s="13">
        <v>31.712</v>
      </c>
      <c r="L8" s="13">
        <v>31.056000000000001</v>
      </c>
      <c r="M8" s="13">
        <v>29.946999999999999</v>
      </c>
      <c r="N8" s="13">
        <v>31.146000000000001</v>
      </c>
      <c r="O8" s="14">
        <v>29.425999999999998</v>
      </c>
      <c r="P8" s="15">
        <f t="shared" si="0"/>
        <v>31.039899999999999</v>
      </c>
    </row>
    <row r="9" spans="3:16" ht="21" x14ac:dyDescent="0.35">
      <c r="C9" s="11">
        <v>100000</v>
      </c>
      <c r="D9" s="12">
        <v>348.654</v>
      </c>
      <c r="E9" s="13">
        <v>335.05500000000001</v>
      </c>
      <c r="F9" s="13">
        <v>354.38799999999998</v>
      </c>
      <c r="G9" s="13">
        <v>339.77800000000002</v>
      </c>
      <c r="H9" s="13">
        <v>349.858</v>
      </c>
      <c r="I9" s="13">
        <v>348.214</v>
      </c>
      <c r="J9" s="13">
        <v>356.22</v>
      </c>
      <c r="K9" s="13">
        <v>353.56700000000001</v>
      </c>
      <c r="L9" s="13">
        <v>337.96699999999998</v>
      </c>
      <c r="M9" s="13">
        <v>334.54500000000002</v>
      </c>
      <c r="N9" s="13">
        <v>335.45100000000002</v>
      </c>
      <c r="O9" s="14">
        <v>338.65600000000001</v>
      </c>
      <c r="P9" s="15">
        <f t="shared" si="0"/>
        <v>344.15880000000004</v>
      </c>
    </row>
    <row r="10" spans="3:16" ht="21.75" thickBot="1" x14ac:dyDescent="0.4">
      <c r="C10" s="16">
        <v>1000000</v>
      </c>
      <c r="D10" s="17">
        <v>4548.9359999999997</v>
      </c>
      <c r="E10" s="18">
        <v>5506.8040000000001</v>
      </c>
      <c r="F10" s="18">
        <v>7641.6</v>
      </c>
      <c r="G10" s="18">
        <v>7306.3490000000002</v>
      </c>
      <c r="H10" s="18">
        <v>7464.85</v>
      </c>
      <c r="I10" s="18">
        <v>7127.3649999999998</v>
      </c>
      <c r="J10" s="18">
        <v>7554.68</v>
      </c>
      <c r="K10" s="18">
        <v>7572.3379999999997</v>
      </c>
      <c r="L10" s="18">
        <v>7863.3389999999999</v>
      </c>
      <c r="M10" s="18">
        <v>7568.8410000000003</v>
      </c>
      <c r="N10" s="18">
        <v>7623.6229999999996</v>
      </c>
      <c r="O10" s="19">
        <v>7055.1639999999998</v>
      </c>
      <c r="P10" s="20">
        <f t="shared" si="0"/>
        <v>7242.1613999999972</v>
      </c>
    </row>
    <row r="13" spans="3:16" x14ac:dyDescent="0.25">
      <c r="C13" s="91" t="s">
        <v>25</v>
      </c>
      <c r="D13" s="91"/>
    </row>
    <row r="14" spans="3:16" ht="15.75" thickBot="1" x14ac:dyDescent="0.3">
      <c r="C14" t="s">
        <v>23</v>
      </c>
    </row>
    <row r="15" spans="3:16" ht="21.75" thickBot="1" x14ac:dyDescent="0.4">
      <c r="C15" s="1" t="s">
        <v>14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1" x14ac:dyDescent="0.35">
      <c r="C16" s="6">
        <v>100</v>
      </c>
      <c r="D16" s="7">
        <v>0.30399999999999999</v>
      </c>
      <c r="E16" s="8">
        <v>0.14899999999999999</v>
      </c>
      <c r="F16" s="8">
        <v>0.14499999999999999</v>
      </c>
      <c r="G16" s="8">
        <v>0.14299999999999999</v>
      </c>
      <c r="H16" s="8">
        <v>0.14099999999999999</v>
      </c>
      <c r="I16" s="8">
        <v>0.14000000000000001</v>
      </c>
      <c r="J16" s="8">
        <v>0.14000000000000001</v>
      </c>
      <c r="K16" s="8">
        <v>0.14499999999999999</v>
      </c>
      <c r="L16" s="8">
        <v>0.14599999999999999</v>
      </c>
      <c r="M16" s="8">
        <v>0.152</v>
      </c>
      <c r="N16" s="8">
        <v>0.14099999999999999</v>
      </c>
      <c r="O16" s="9">
        <v>0.14000000000000001</v>
      </c>
      <c r="P16" s="10">
        <f>(SUM(D16:O16) - MIN(D16:O16) - MAX(D16:O16)) / (COUNT(D16:O16) - 2)</f>
        <v>0.14419999999999994</v>
      </c>
    </row>
    <row r="17" spans="3:16" ht="21" x14ac:dyDescent="0.35">
      <c r="C17" s="11">
        <v>1000</v>
      </c>
      <c r="D17" s="12">
        <v>1.629</v>
      </c>
      <c r="E17" s="13">
        <v>1.4039999999999999</v>
      </c>
      <c r="F17" s="13">
        <v>1.407</v>
      </c>
      <c r="G17" s="13">
        <v>1.4159999999999999</v>
      </c>
      <c r="H17" s="13">
        <v>1.4159999999999999</v>
      </c>
      <c r="I17" s="13">
        <v>1.405</v>
      </c>
      <c r="J17" s="13">
        <v>1.395</v>
      </c>
      <c r="K17" s="13">
        <v>1.425</v>
      </c>
      <c r="L17" s="13">
        <v>1.4570000000000001</v>
      </c>
      <c r="M17" s="13">
        <v>1.4219999999999999</v>
      </c>
      <c r="N17" s="13">
        <v>1.462</v>
      </c>
      <c r="O17" s="14">
        <v>1.611</v>
      </c>
      <c r="P17" s="15">
        <f t="shared" ref="P17:P20" si="1">(SUM(D17:O17) - MIN(D17:O17) - MAX(D17:O17)) / (COUNT(D17:O17) - 2)</f>
        <v>1.4425000000000003</v>
      </c>
    </row>
    <row r="18" spans="3:16" ht="21" x14ac:dyDescent="0.35">
      <c r="C18" s="11">
        <v>10000</v>
      </c>
      <c r="D18" s="12">
        <v>18.792000000000002</v>
      </c>
      <c r="E18" s="13">
        <v>17.501999999999999</v>
      </c>
      <c r="F18" s="13">
        <v>17.745999999999999</v>
      </c>
      <c r="G18" s="13">
        <v>16.916</v>
      </c>
      <c r="H18" s="13">
        <v>17.867999999999999</v>
      </c>
      <c r="I18" s="13">
        <v>18.745999999999999</v>
      </c>
      <c r="J18" s="13">
        <v>17.632999999999999</v>
      </c>
      <c r="K18" s="13">
        <v>19.210999999999999</v>
      </c>
      <c r="L18" s="13">
        <v>18.611000000000001</v>
      </c>
      <c r="M18" s="13">
        <v>19.77</v>
      </c>
      <c r="N18" s="13">
        <v>18.459</v>
      </c>
      <c r="O18" s="14">
        <v>33.792999999999999</v>
      </c>
      <c r="P18" s="15">
        <f t="shared" si="1"/>
        <v>18.433799999999998</v>
      </c>
    </row>
    <row r="19" spans="3:16" ht="21" x14ac:dyDescent="0.35">
      <c r="C19" s="11">
        <v>100000</v>
      </c>
      <c r="D19" s="12">
        <v>289.00700000000001</v>
      </c>
      <c r="E19" s="13">
        <v>207.85</v>
      </c>
      <c r="F19" s="13">
        <v>218.471</v>
      </c>
      <c r="G19" s="13">
        <v>209.09299999999999</v>
      </c>
      <c r="H19" s="13">
        <v>209.078</v>
      </c>
      <c r="I19" s="13">
        <v>207.458</v>
      </c>
      <c r="J19" s="13">
        <v>199.077</v>
      </c>
      <c r="K19" s="13">
        <v>196.708</v>
      </c>
      <c r="L19" s="13">
        <v>191.54</v>
      </c>
      <c r="M19" s="13">
        <v>193.71100000000001</v>
      </c>
      <c r="N19" s="13">
        <v>200.92099999999999</v>
      </c>
      <c r="O19" s="14">
        <v>220.67400000000001</v>
      </c>
      <c r="P19" s="15">
        <f t="shared" si="1"/>
        <v>206.30410000000001</v>
      </c>
    </row>
    <row r="20" spans="3:16" ht="21.75" thickBot="1" x14ac:dyDescent="0.4">
      <c r="C20" s="16">
        <v>1000000</v>
      </c>
      <c r="D20" s="17">
        <v>3630.8139999999999</v>
      </c>
      <c r="E20" s="18">
        <v>3946.9850000000001</v>
      </c>
      <c r="F20" s="18">
        <v>3467.7930000000001</v>
      </c>
      <c r="G20" s="18">
        <v>3104.4450000000002</v>
      </c>
      <c r="H20" s="18">
        <v>3219.7689999999998</v>
      </c>
      <c r="I20" s="18">
        <v>3314.6370000000002</v>
      </c>
      <c r="J20" s="18">
        <v>3376.3090000000002</v>
      </c>
      <c r="K20" s="18">
        <v>3441.8119999999999</v>
      </c>
      <c r="L20" s="18">
        <v>3336.2269999999999</v>
      </c>
      <c r="M20" s="18">
        <v>3347.9189999999999</v>
      </c>
      <c r="N20" s="18">
        <v>3668.5729999999999</v>
      </c>
      <c r="O20" s="19">
        <v>3752.3820000000001</v>
      </c>
      <c r="P20" s="20">
        <f t="shared" si="1"/>
        <v>3455.6234999999992</v>
      </c>
    </row>
    <row r="23" spans="3:16" x14ac:dyDescent="0.25">
      <c r="C23" s="91"/>
      <c r="D23" s="91"/>
    </row>
    <row r="25" spans="3:16" ht="21" x14ac:dyDescent="0.35"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3:16" ht="21" x14ac:dyDescent="0.35"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</row>
    <row r="27" spans="3:16" ht="21" x14ac:dyDescent="0.35">
      <c r="C27" s="49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51"/>
    </row>
    <row r="28" spans="3:16" ht="21" x14ac:dyDescent="0.35">
      <c r="C28" s="4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51"/>
    </row>
    <row r="29" spans="3:16" ht="21.75" thickBot="1" x14ac:dyDescent="0.4">
      <c r="C29" s="49" t="s">
        <v>34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51"/>
    </row>
    <row r="30" spans="3:16" ht="21.75" thickBot="1" x14ac:dyDescent="0.4">
      <c r="C30" s="1" t="s">
        <v>14</v>
      </c>
      <c r="D30" s="2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4" t="s">
        <v>13</v>
      </c>
      <c r="P30" s="5" t="s">
        <v>19</v>
      </c>
    </row>
    <row r="31" spans="3:16" ht="21" x14ac:dyDescent="0.35">
      <c r="C31" s="6">
        <v>100</v>
      </c>
      <c r="D31" s="7">
        <v>0.45</v>
      </c>
      <c r="E31" s="8">
        <v>0.28000000000000003</v>
      </c>
      <c r="F31" s="8">
        <v>0.27</v>
      </c>
      <c r="G31" s="8">
        <v>0.29299999999999998</v>
      </c>
      <c r="H31" s="8">
        <v>0.28799999999999998</v>
      </c>
      <c r="I31" s="8">
        <v>0.27300000000000002</v>
      </c>
      <c r="J31" s="8">
        <v>0.27500000000000002</v>
      </c>
      <c r="K31" s="8">
        <v>0.27100000000000002</v>
      </c>
      <c r="L31" s="8">
        <v>0.27100000000000002</v>
      </c>
      <c r="M31" s="8">
        <v>0.27100000000000002</v>
      </c>
      <c r="N31" s="8">
        <v>0.27200000000000002</v>
      </c>
      <c r="O31" s="9">
        <v>0.27</v>
      </c>
      <c r="P31" s="10">
        <f>(SUM(D31:O31) - MIN(D31:O31) - MAX(D31:O31)) / (COUNT(D31:O31) - 2)</f>
        <v>0.27639999999999992</v>
      </c>
    </row>
    <row r="32" spans="3:16" ht="21" x14ac:dyDescent="0.35">
      <c r="C32" s="11">
        <v>1000</v>
      </c>
      <c r="D32" s="12">
        <v>3.1349999999999998</v>
      </c>
      <c r="E32" s="13">
        <v>2.8740000000000001</v>
      </c>
      <c r="F32" s="13">
        <v>2.7970000000000002</v>
      </c>
      <c r="G32" s="13">
        <v>2.8170000000000002</v>
      </c>
      <c r="H32" s="13">
        <v>2.8559999999999999</v>
      </c>
      <c r="I32" s="13">
        <v>2.794</v>
      </c>
      <c r="J32" s="13">
        <v>2.7730000000000001</v>
      </c>
      <c r="K32" s="13">
        <v>2.7730000000000001</v>
      </c>
      <c r="L32" s="13">
        <v>2.8109999999999999</v>
      </c>
      <c r="M32" s="13">
        <v>2.88</v>
      </c>
      <c r="N32" s="13">
        <v>2.71</v>
      </c>
      <c r="O32" s="14">
        <v>2.6779999999999999</v>
      </c>
      <c r="P32" s="15">
        <f t="shared" ref="P32:P35" si="2">(SUM(D32:O32) - MIN(D32:O32) - MAX(D32:O32)) / (COUNT(D32:O32) - 2)</f>
        <v>2.8084999999999996</v>
      </c>
    </row>
    <row r="33" spans="3:16" ht="21" x14ac:dyDescent="0.35">
      <c r="C33" s="11">
        <v>10000</v>
      </c>
      <c r="D33" s="12">
        <v>38.173000000000002</v>
      </c>
      <c r="E33" s="13">
        <v>35.241999999999997</v>
      </c>
      <c r="F33" s="13">
        <v>34.058999999999997</v>
      </c>
      <c r="G33" s="13">
        <v>29.95</v>
      </c>
      <c r="H33" s="13">
        <v>29.716000000000001</v>
      </c>
      <c r="I33" s="13">
        <v>28.954000000000001</v>
      </c>
      <c r="J33" s="13">
        <v>29.23</v>
      </c>
      <c r="K33" s="13">
        <v>28.529</v>
      </c>
      <c r="L33" s="13">
        <v>42.070999999999998</v>
      </c>
      <c r="M33" s="13">
        <v>29.413</v>
      </c>
      <c r="N33" s="13">
        <v>28.736000000000001</v>
      </c>
      <c r="O33" s="14">
        <v>28.826000000000001</v>
      </c>
      <c r="P33" s="15">
        <f t="shared" si="2"/>
        <v>31.229899999999997</v>
      </c>
    </row>
    <row r="34" spans="3:16" ht="21" x14ac:dyDescent="0.35">
      <c r="C34" s="11">
        <v>100000</v>
      </c>
      <c r="D34" s="12">
        <v>422.82499999999999</v>
      </c>
      <c r="E34" s="13">
        <v>386.53300000000002</v>
      </c>
      <c r="F34" s="13">
        <v>403.34899999999999</v>
      </c>
      <c r="G34" s="13">
        <v>416.57900000000001</v>
      </c>
      <c r="H34" s="13">
        <v>558.01099999999997</v>
      </c>
      <c r="I34" s="13">
        <v>376.322</v>
      </c>
      <c r="J34" s="13">
        <v>384.39600000000002</v>
      </c>
      <c r="K34" s="13">
        <v>377.78699999999998</v>
      </c>
      <c r="L34" s="13">
        <v>389.04</v>
      </c>
      <c r="M34" s="13">
        <v>381.70400000000001</v>
      </c>
      <c r="N34" s="13">
        <v>535.35199999999998</v>
      </c>
      <c r="O34" s="14">
        <v>538.39300000000003</v>
      </c>
      <c r="P34" s="15">
        <f t="shared" si="2"/>
        <v>423.59579999999988</v>
      </c>
    </row>
    <row r="35" spans="3:16" ht="21.75" thickBot="1" x14ac:dyDescent="0.4">
      <c r="C35" s="16">
        <v>1000000</v>
      </c>
      <c r="D35" s="17">
        <v>4705.8879999999999</v>
      </c>
      <c r="E35" s="18">
        <v>7661.23</v>
      </c>
      <c r="F35" s="18">
        <v>8802.8790000000008</v>
      </c>
      <c r="G35" s="18">
        <v>8479.9040000000005</v>
      </c>
      <c r="H35" s="18">
        <v>8417.5490000000009</v>
      </c>
      <c r="I35" s="18">
        <v>8346.17</v>
      </c>
      <c r="J35" s="18">
        <v>8202.84</v>
      </c>
      <c r="K35" s="18">
        <v>8518.0779999999995</v>
      </c>
      <c r="L35" s="18">
        <v>8862.8559999999998</v>
      </c>
      <c r="M35" s="18">
        <v>8713.0490000000009</v>
      </c>
      <c r="N35" s="18">
        <v>7941.9409999999998</v>
      </c>
      <c r="O35" s="19">
        <v>8836.7250000000004</v>
      </c>
      <c r="P35" s="20">
        <f t="shared" si="2"/>
        <v>8392.0365000000002</v>
      </c>
    </row>
    <row r="36" spans="3:16" ht="15.75" thickBot="1" x14ac:dyDescent="0.3"/>
    <row r="37" spans="3:16" ht="21.75" thickBot="1" x14ac:dyDescent="0.4">
      <c r="C37" s="71" t="s">
        <v>29</v>
      </c>
      <c r="D37" s="72" t="s">
        <v>35</v>
      </c>
      <c r="E37" s="72" t="s">
        <v>36</v>
      </c>
      <c r="F37" s="73" t="s">
        <v>37</v>
      </c>
      <c r="G37" s="47"/>
      <c r="H37" s="47"/>
      <c r="I37" s="47"/>
      <c r="J37" s="47"/>
      <c r="K37" s="47"/>
      <c r="L37" s="47"/>
      <c r="M37" s="47"/>
      <c r="N37" s="47"/>
      <c r="O37" s="47"/>
      <c r="P37" s="48"/>
    </row>
    <row r="38" spans="3:16" ht="21" x14ac:dyDescent="0.35">
      <c r="C38" s="70">
        <f t="shared" ref="C38:C42" si="3">C16</f>
        <v>100</v>
      </c>
      <c r="D38" s="8">
        <f t="shared" ref="D38:D42" si="4">P6</f>
        <v>0.24190000000000006</v>
      </c>
      <c r="E38" s="8">
        <f t="shared" ref="E38:E42" si="5">P16</f>
        <v>0.14419999999999994</v>
      </c>
      <c r="F38" s="9">
        <f t="shared" ref="F38:F42" si="6">P31</f>
        <v>0.27639999999999992</v>
      </c>
      <c r="G38" s="50"/>
      <c r="H38" s="50"/>
      <c r="I38" s="50"/>
      <c r="J38" s="50"/>
      <c r="K38" s="50"/>
      <c r="L38" s="50"/>
      <c r="M38" s="50"/>
      <c r="N38" s="50"/>
      <c r="O38" s="50"/>
      <c r="P38" s="51"/>
    </row>
    <row r="39" spans="3:16" ht="21" x14ac:dyDescent="0.35">
      <c r="C39" s="68">
        <f t="shared" si="3"/>
        <v>1000</v>
      </c>
      <c r="D39" s="13">
        <f t="shared" si="4"/>
        <v>2.4207000000000005</v>
      </c>
      <c r="E39" s="13">
        <f t="shared" si="5"/>
        <v>1.4425000000000003</v>
      </c>
      <c r="F39" s="14">
        <f t="shared" si="6"/>
        <v>2.8084999999999996</v>
      </c>
      <c r="G39" s="47"/>
      <c r="H39" s="47"/>
      <c r="I39" s="47"/>
      <c r="J39" s="47"/>
      <c r="K39" s="47"/>
      <c r="L39" s="47"/>
      <c r="M39" s="47"/>
      <c r="N39" s="47"/>
      <c r="O39" s="47"/>
      <c r="P39" s="51"/>
    </row>
    <row r="40" spans="3:16" ht="21" x14ac:dyDescent="0.35">
      <c r="C40" s="68">
        <f t="shared" si="3"/>
        <v>10000</v>
      </c>
      <c r="D40" s="13">
        <f t="shared" si="4"/>
        <v>31.039899999999999</v>
      </c>
      <c r="E40" s="13">
        <f t="shared" si="5"/>
        <v>18.433799999999998</v>
      </c>
      <c r="F40" s="14">
        <f t="shared" si="6"/>
        <v>31.229899999999997</v>
      </c>
      <c r="G40" s="47"/>
      <c r="H40" s="47"/>
      <c r="I40" s="47"/>
      <c r="J40" s="47"/>
      <c r="K40" s="47"/>
      <c r="L40" s="47"/>
      <c r="M40" s="47"/>
      <c r="N40" s="47"/>
      <c r="O40" s="47"/>
      <c r="P40" s="51"/>
    </row>
    <row r="41" spans="3:16" ht="21" x14ac:dyDescent="0.35">
      <c r="C41" s="68">
        <f t="shared" si="3"/>
        <v>100000</v>
      </c>
      <c r="D41" s="13">
        <f t="shared" si="4"/>
        <v>344.15880000000004</v>
      </c>
      <c r="E41" s="13">
        <f t="shared" si="5"/>
        <v>206.30410000000001</v>
      </c>
      <c r="F41" s="14">
        <f t="shared" si="6"/>
        <v>423.59579999999988</v>
      </c>
      <c r="G41" s="47"/>
      <c r="H41" s="47"/>
      <c r="I41" s="47"/>
      <c r="J41" s="47"/>
      <c r="K41" s="47"/>
      <c r="L41" s="47"/>
      <c r="M41" s="47"/>
      <c r="N41" s="47"/>
      <c r="O41" s="47"/>
      <c r="P41" s="51"/>
    </row>
    <row r="42" spans="3:16" ht="21.75" thickBot="1" x14ac:dyDescent="0.4">
      <c r="C42" s="69">
        <f t="shared" si="3"/>
        <v>1000000</v>
      </c>
      <c r="D42" s="18">
        <f t="shared" si="4"/>
        <v>7242.1613999999972</v>
      </c>
      <c r="E42" s="18">
        <f t="shared" si="5"/>
        <v>3455.6234999999992</v>
      </c>
      <c r="F42" s="19">
        <f t="shared" si="6"/>
        <v>8392.0365000000002</v>
      </c>
      <c r="G42" s="47"/>
      <c r="H42" s="47"/>
      <c r="I42" s="47"/>
      <c r="J42" s="47"/>
      <c r="K42" s="47"/>
      <c r="L42" s="47"/>
      <c r="M42" s="47"/>
      <c r="N42" s="47"/>
      <c r="O42" s="47"/>
      <c r="P42" s="51"/>
    </row>
  </sheetData>
  <mergeCells count="3">
    <mergeCell ref="C23:D23"/>
    <mergeCell ref="C13:D13"/>
    <mergeCell ref="C3:D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E939-2B65-4FC9-8FE3-CA15194C1787}">
  <sheetPr codeName="List5"/>
  <dimension ref="B3:O33"/>
  <sheetViews>
    <sheetView topLeftCell="A9" workbookViewId="0">
      <selection activeCell="B28" sqref="B28:D33"/>
    </sheetView>
  </sheetViews>
  <sheetFormatPr defaultRowHeight="15" x14ac:dyDescent="0.25"/>
  <cols>
    <col min="2" max="2" width="18.42578125" bestFit="1" customWidth="1"/>
    <col min="3" max="3" width="17.42578125" bestFit="1" customWidth="1"/>
    <col min="4" max="4" width="18" customWidth="1"/>
    <col min="5" max="8" width="15.5703125" bestFit="1" customWidth="1"/>
    <col min="9" max="9" width="14" bestFit="1" customWidth="1"/>
    <col min="10" max="13" width="15.5703125" bestFit="1" customWidth="1"/>
    <col min="14" max="14" width="13.140625" bestFit="1" customWidth="1"/>
    <col min="15" max="15" width="19" bestFit="1" customWidth="1"/>
    <col min="16" max="16" width="19.140625" bestFit="1" customWidth="1"/>
  </cols>
  <sheetData>
    <row r="3" spans="2:15" x14ac:dyDescent="0.25">
      <c r="B3" t="s">
        <v>0</v>
      </c>
    </row>
    <row r="8" spans="2:15" ht="19.5" thickBot="1" x14ac:dyDescent="0.35">
      <c r="B8" s="21" t="s">
        <v>17</v>
      </c>
    </row>
    <row r="9" spans="2:15" ht="21.75" thickBot="1" x14ac:dyDescent="0.4">
      <c r="B9" s="1" t="s">
        <v>1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4" t="s">
        <v>13</v>
      </c>
      <c r="O9" s="5" t="s">
        <v>19</v>
      </c>
    </row>
    <row r="10" spans="2:15" ht="21" x14ac:dyDescent="0.35">
      <c r="B10" s="6">
        <v>100</v>
      </c>
      <c r="C10" s="7">
        <v>0.106</v>
      </c>
      <c r="D10" s="8">
        <v>0.02</v>
      </c>
      <c r="E10" s="8">
        <v>1.7999999999999999E-2</v>
      </c>
      <c r="F10" s="8">
        <v>2.5000000000000001E-2</v>
      </c>
      <c r="G10" s="8">
        <v>1.9E-2</v>
      </c>
      <c r="H10" s="8">
        <v>2.1000000000000001E-2</v>
      </c>
      <c r="I10" s="8">
        <v>1.7000000000000001E-2</v>
      </c>
      <c r="J10" s="8">
        <v>3.1E-2</v>
      </c>
      <c r="K10" s="8">
        <v>1.9E-2</v>
      </c>
      <c r="L10" s="8">
        <v>1.7000000000000001E-2</v>
      </c>
      <c r="M10" s="8">
        <v>1.7000000000000001E-2</v>
      </c>
      <c r="N10" s="9">
        <v>1.7000000000000001E-2</v>
      </c>
      <c r="O10" s="10">
        <f>(SUM(C10:N10) - MIN(C10:N10) - MAX(C10:N10)) / (COUNT(C10:N10) - 2)</f>
        <v>2.0400000000000008E-2</v>
      </c>
    </row>
    <row r="11" spans="2:15" ht="21" x14ac:dyDescent="0.35">
      <c r="B11" s="11">
        <v>1000</v>
      </c>
      <c r="C11" s="12">
        <v>0.32100000000000001</v>
      </c>
      <c r="D11" s="13">
        <v>0.16700000000000001</v>
      </c>
      <c r="E11" s="13">
        <v>0.21</v>
      </c>
      <c r="F11" s="13">
        <v>0.184</v>
      </c>
      <c r="G11" s="13">
        <v>0.16</v>
      </c>
      <c r="H11" s="13">
        <v>0.23599999999999999</v>
      </c>
      <c r="I11" s="13">
        <v>0.184</v>
      </c>
      <c r="J11" s="13">
        <v>0.17</v>
      </c>
      <c r="K11" s="13">
        <v>0.19500000000000001</v>
      </c>
      <c r="L11" s="13">
        <v>0.185</v>
      </c>
      <c r="M11" s="13">
        <v>0.184</v>
      </c>
      <c r="N11" s="14">
        <v>0.159</v>
      </c>
      <c r="O11" s="15">
        <f t="shared" ref="O11:O14" si="0">(SUM(C11:N11) - MIN(C11:N11) - MAX(C11:N11)) / (COUNT(C11:N11) - 2)</f>
        <v>0.18749999999999997</v>
      </c>
    </row>
    <row r="12" spans="2:15" ht="21" x14ac:dyDescent="0.35">
      <c r="B12" s="11">
        <v>10000</v>
      </c>
      <c r="C12" s="12">
        <v>10.785</v>
      </c>
      <c r="D12" s="13">
        <v>8.234</v>
      </c>
      <c r="E12" s="13">
        <v>8.8450000000000006</v>
      </c>
      <c r="F12" s="13">
        <v>8.4849999999999994</v>
      </c>
      <c r="G12" s="13">
        <v>11.21</v>
      </c>
      <c r="H12" s="13">
        <v>8.1229999999999993</v>
      </c>
      <c r="I12" s="13">
        <v>6.2030000000000003</v>
      </c>
      <c r="J12" s="13">
        <v>5.3650000000000002</v>
      </c>
      <c r="K12" s="13">
        <v>5.4039999999999999</v>
      </c>
      <c r="L12" s="13">
        <v>5.3780000000000001</v>
      </c>
      <c r="M12" s="13">
        <v>5.835</v>
      </c>
      <c r="N12" s="14">
        <v>8.3919999999999995</v>
      </c>
      <c r="O12" s="15">
        <f t="shared" si="0"/>
        <v>7.5683999999999996</v>
      </c>
    </row>
    <row r="13" spans="2:15" ht="21" x14ac:dyDescent="0.35">
      <c r="B13" s="11">
        <v>100000</v>
      </c>
      <c r="C13" s="12">
        <v>501.54599999999999</v>
      </c>
      <c r="D13" s="13">
        <v>657.58399999999995</v>
      </c>
      <c r="E13" s="13">
        <v>459.84300000000002</v>
      </c>
      <c r="F13" s="13">
        <v>478.87900000000002</v>
      </c>
      <c r="G13" s="13">
        <v>650.28099999999995</v>
      </c>
      <c r="H13" s="13">
        <v>649.10900000000004</v>
      </c>
      <c r="I13" s="13">
        <v>479.19900000000001</v>
      </c>
      <c r="J13" s="13">
        <v>483.10199999999998</v>
      </c>
      <c r="K13" s="13">
        <v>482.11099999999999</v>
      </c>
      <c r="L13" s="13">
        <v>471.41</v>
      </c>
      <c r="M13" s="13">
        <v>683.24</v>
      </c>
      <c r="N13" s="14">
        <v>481.09100000000001</v>
      </c>
      <c r="O13" s="15">
        <f t="shared" si="0"/>
        <v>533.43119999999999</v>
      </c>
    </row>
    <row r="14" spans="2:15" ht="21.75" thickBot="1" x14ac:dyDescent="0.4">
      <c r="B14" s="16">
        <v>1000000</v>
      </c>
      <c r="C14" s="17">
        <v>49791.940999999999</v>
      </c>
      <c r="D14" s="18">
        <v>49865.851999999999</v>
      </c>
      <c r="E14" s="18">
        <v>49257.961000000003</v>
      </c>
      <c r="F14" s="18">
        <v>48431.133000000002</v>
      </c>
      <c r="G14" s="18">
        <v>48217.245999999999</v>
      </c>
      <c r="H14" s="18">
        <v>48067.93</v>
      </c>
      <c r="I14" s="18">
        <v>49960.464999999997</v>
      </c>
      <c r="J14" s="18">
        <v>47995.387000000002</v>
      </c>
      <c r="K14" s="18">
        <v>47961.561999999998</v>
      </c>
      <c r="L14" s="18">
        <v>48787.699000000001</v>
      </c>
      <c r="M14" s="18">
        <v>48833.5</v>
      </c>
      <c r="N14" s="19">
        <v>48835.629000000001</v>
      </c>
      <c r="O14" s="20">
        <f t="shared" si="0"/>
        <v>48808.42779999999</v>
      </c>
    </row>
    <row r="17" spans="2:15" ht="15.75" thickBot="1" x14ac:dyDescent="0.3">
      <c r="B17" t="s">
        <v>18</v>
      </c>
    </row>
    <row r="18" spans="2:15" ht="21.75" thickBot="1" x14ac:dyDescent="0.4">
      <c r="B18" s="1" t="s">
        <v>1</v>
      </c>
      <c r="C18" s="2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4" t="s">
        <v>13</v>
      </c>
      <c r="O18" s="5" t="s">
        <v>19</v>
      </c>
    </row>
    <row r="19" spans="2:15" ht="21" x14ac:dyDescent="0.35">
      <c r="B19" s="6">
        <v>100</v>
      </c>
      <c r="C19" s="7">
        <v>1.8580000000000001</v>
      </c>
      <c r="D19" s="8">
        <v>1.3220000000000001</v>
      </c>
      <c r="E19" s="8">
        <v>0.75700000000000001</v>
      </c>
      <c r="F19" s="8">
        <v>0.33700000000000002</v>
      </c>
      <c r="G19" s="8">
        <v>0.251</v>
      </c>
      <c r="H19" s="8">
        <v>0.23599999999999999</v>
      </c>
      <c r="I19" s="8">
        <v>0.255</v>
      </c>
      <c r="J19" s="8">
        <v>0.25800000000000001</v>
      </c>
      <c r="K19" s="8">
        <v>0.245</v>
      </c>
      <c r="L19" s="8">
        <v>0.24299999999999999</v>
      </c>
      <c r="M19" s="8">
        <v>0.29299999999999998</v>
      </c>
      <c r="N19" s="9">
        <v>0.249</v>
      </c>
      <c r="O19" s="10">
        <f>(SUM(C19:N19) - MIN(C19:N19) - MAX(C19:N19)) / (COUNT(C19:N19) - 2)</f>
        <v>0.4210000000000001</v>
      </c>
    </row>
    <row r="20" spans="2:15" ht="21" x14ac:dyDescent="0.35">
      <c r="B20" s="11">
        <v>1000</v>
      </c>
      <c r="C20" s="12">
        <v>2.4780000000000002</v>
      </c>
      <c r="D20" s="13">
        <v>2.1949999999999998</v>
      </c>
      <c r="E20" s="13">
        <v>2.06</v>
      </c>
      <c r="F20" s="13">
        <v>1.99</v>
      </c>
      <c r="G20" s="13">
        <v>1.893</v>
      </c>
      <c r="H20" s="13">
        <v>1.88</v>
      </c>
      <c r="I20" s="13">
        <v>2.04</v>
      </c>
      <c r="J20" s="13">
        <v>2.2149999999999999</v>
      </c>
      <c r="K20" s="13">
        <v>1.996</v>
      </c>
      <c r="L20" s="13">
        <v>1.85</v>
      </c>
      <c r="M20" s="13">
        <v>1.9910000000000001</v>
      </c>
      <c r="N20" s="14">
        <v>1.722</v>
      </c>
      <c r="O20" s="15">
        <f t="shared" ref="O20:O23" si="1">(SUM(C20:N20) - MIN(C20:N20) - MAX(C20:N20)) / (COUNT(C20:N20) - 2)</f>
        <v>2.0110000000000001</v>
      </c>
    </row>
    <row r="21" spans="2:15" ht="21" x14ac:dyDescent="0.35">
      <c r="B21" s="11">
        <v>10000</v>
      </c>
      <c r="C21" s="12">
        <v>12.173</v>
      </c>
      <c r="D21" s="13">
        <v>11.275</v>
      </c>
      <c r="E21" s="13">
        <v>11.417</v>
      </c>
      <c r="F21" s="13">
        <v>11.079000000000001</v>
      </c>
      <c r="G21" s="13">
        <v>10.512</v>
      </c>
      <c r="H21" s="13">
        <v>10.481</v>
      </c>
      <c r="I21" s="13">
        <v>10.805999999999999</v>
      </c>
      <c r="J21" s="13">
        <v>10.561999999999999</v>
      </c>
      <c r="K21" s="13">
        <v>10.884</v>
      </c>
      <c r="L21" s="13">
        <v>13.189</v>
      </c>
      <c r="M21" s="13">
        <v>10.641</v>
      </c>
      <c r="N21" s="14">
        <v>10.81</v>
      </c>
      <c r="O21" s="15">
        <f t="shared" si="1"/>
        <v>11.015899999999998</v>
      </c>
    </row>
    <row r="22" spans="2:15" ht="21" x14ac:dyDescent="0.35">
      <c r="B22" s="11">
        <v>100000</v>
      </c>
      <c r="C22" s="12">
        <v>170.32599999999999</v>
      </c>
      <c r="D22" s="13">
        <v>169.608</v>
      </c>
      <c r="E22" s="13">
        <v>336.72899999999998</v>
      </c>
      <c r="F22" s="13">
        <v>164.63200000000001</v>
      </c>
      <c r="G22" s="13">
        <v>161.626</v>
      </c>
      <c r="H22" s="13">
        <v>326.10300000000001</v>
      </c>
      <c r="I22" s="13">
        <v>173.858</v>
      </c>
      <c r="J22" s="13">
        <v>176.66</v>
      </c>
      <c r="K22" s="13">
        <v>172.114</v>
      </c>
      <c r="L22" s="13">
        <v>163.46</v>
      </c>
      <c r="M22" s="13">
        <v>265.17700000000002</v>
      </c>
      <c r="N22" s="14">
        <v>168.37100000000001</v>
      </c>
      <c r="O22" s="15">
        <f t="shared" si="1"/>
        <v>195.0309</v>
      </c>
    </row>
    <row r="23" spans="2:15" ht="21.75" thickBot="1" x14ac:dyDescent="0.4">
      <c r="B23" s="16">
        <v>1000000</v>
      </c>
      <c r="C23" s="17">
        <v>3918.7370000000001</v>
      </c>
      <c r="D23" s="18">
        <v>2494.779</v>
      </c>
      <c r="E23" s="18">
        <v>3275.24</v>
      </c>
      <c r="F23" s="18">
        <v>3578.5929999999998</v>
      </c>
      <c r="G23" s="18">
        <v>3591.337</v>
      </c>
      <c r="H23" s="18">
        <v>3569.4789999999998</v>
      </c>
      <c r="I23" s="18">
        <v>3020.6779999999999</v>
      </c>
      <c r="J23" s="18">
        <v>3523.9690000000001</v>
      </c>
      <c r="K23" s="18">
        <v>3616.6669999999999</v>
      </c>
      <c r="L23" s="18">
        <v>3587.21</v>
      </c>
      <c r="M23" s="18">
        <v>3545.09</v>
      </c>
      <c r="N23" s="19">
        <v>3608.326</v>
      </c>
      <c r="O23" s="20">
        <f t="shared" si="1"/>
        <v>3491.6588999999994</v>
      </c>
    </row>
    <row r="27" spans="2:15" ht="15.75" thickBot="1" x14ac:dyDescent="0.3"/>
    <row r="28" spans="2:15" ht="15.75" thickBot="1" x14ac:dyDescent="0.3">
      <c r="B28" s="63" t="s">
        <v>28</v>
      </c>
      <c r="C28" s="76" t="s">
        <v>30</v>
      </c>
      <c r="D28" s="64" t="s">
        <v>31</v>
      </c>
    </row>
    <row r="29" spans="2:15" x14ac:dyDescent="0.25">
      <c r="B29" s="67">
        <f t="shared" ref="B29:B33" si="2">B10</f>
        <v>100</v>
      </c>
      <c r="C29" s="75">
        <f t="shared" ref="C29:C33" si="3">O10</f>
        <v>2.0400000000000008E-2</v>
      </c>
      <c r="D29" s="62">
        <f t="shared" ref="D29:D33" si="4">O19</f>
        <v>0.4210000000000001</v>
      </c>
    </row>
    <row r="30" spans="2:15" x14ac:dyDescent="0.25">
      <c r="B30" s="65">
        <f t="shared" si="2"/>
        <v>1000</v>
      </c>
      <c r="C30" s="57">
        <f t="shared" si="3"/>
        <v>0.18749999999999997</v>
      </c>
      <c r="D30" s="59">
        <f t="shared" si="4"/>
        <v>2.0110000000000001</v>
      </c>
    </row>
    <row r="31" spans="2:15" x14ac:dyDescent="0.25">
      <c r="B31" s="65">
        <f t="shared" si="2"/>
        <v>10000</v>
      </c>
      <c r="C31" s="57">
        <f t="shared" si="3"/>
        <v>7.5683999999999996</v>
      </c>
      <c r="D31" s="59">
        <f t="shared" si="4"/>
        <v>11.015899999999998</v>
      </c>
    </row>
    <row r="32" spans="2:15" x14ac:dyDescent="0.25">
      <c r="B32" s="65">
        <f t="shared" si="2"/>
        <v>100000</v>
      </c>
      <c r="C32" s="57">
        <f t="shared" si="3"/>
        <v>533.43119999999999</v>
      </c>
      <c r="D32" s="59">
        <f t="shared" si="4"/>
        <v>195.0309</v>
      </c>
    </row>
    <row r="33" spans="2:4" ht="15.75" thickBot="1" x14ac:dyDescent="0.3">
      <c r="B33" s="66">
        <f t="shared" si="2"/>
        <v>1000000</v>
      </c>
      <c r="C33" s="74">
        <f t="shared" si="3"/>
        <v>48808.42779999999</v>
      </c>
      <c r="D33" s="60">
        <f t="shared" si="4"/>
        <v>3491.6588999999994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27D2-B9F6-4DAE-AAE8-FF847121AE26}">
  <sheetPr codeName="List6"/>
  <dimension ref="B3:R32"/>
  <sheetViews>
    <sheetView topLeftCell="A6" workbookViewId="0">
      <selection activeCell="F30" sqref="F30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  <col min="18" max="18" width="15" bestFit="1" customWidth="1"/>
  </cols>
  <sheetData>
    <row r="3" spans="2:18" x14ac:dyDescent="0.25">
      <c r="B3" t="s">
        <v>0</v>
      </c>
    </row>
    <row r="4" spans="2:18" ht="15.75" thickBot="1" x14ac:dyDescent="0.3"/>
    <row r="5" spans="2:18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41" t="s">
        <v>19</v>
      </c>
      <c r="R5" s="22" t="s">
        <v>16</v>
      </c>
    </row>
    <row r="6" spans="2:18" ht="21" x14ac:dyDescent="0.35">
      <c r="C6" s="6">
        <v>5</v>
      </c>
      <c r="D6" s="7">
        <v>0.40300000000000002</v>
      </c>
      <c r="E6" s="8">
        <v>0.30599999999999999</v>
      </c>
      <c r="F6" s="8">
        <v>0.23799999999999999</v>
      </c>
      <c r="G6" s="8">
        <v>0.215</v>
      </c>
      <c r="H6" s="8">
        <v>0.21099999999999999</v>
      </c>
      <c r="I6" s="8">
        <v>0.21199999999999999</v>
      </c>
      <c r="J6" s="8">
        <v>0.20499999999999999</v>
      </c>
      <c r="K6" s="8">
        <v>0.2</v>
      </c>
      <c r="L6" s="8">
        <v>0.192</v>
      </c>
      <c r="M6" s="8">
        <v>0.15</v>
      </c>
      <c r="N6" s="8">
        <v>0.19400000000000001</v>
      </c>
      <c r="O6" s="9">
        <v>0.11899999999999999</v>
      </c>
      <c r="P6" s="42">
        <f>(SUM(D6:O6) - MIN(D6:O6) - MAX(D6:O6)) / (COUNT(D6:O6) - 2)</f>
        <v>0.21230000000000007</v>
      </c>
      <c r="R6" s="23">
        <f>(POWER(2,C6 + 1)) - 1</f>
        <v>63</v>
      </c>
    </row>
    <row r="7" spans="2:18" ht="21" x14ac:dyDescent="0.35">
      <c r="C7" s="11">
        <v>10</v>
      </c>
      <c r="D7" s="12">
        <v>1.6850000000000001</v>
      </c>
      <c r="E7" s="13">
        <v>1.236</v>
      </c>
      <c r="F7" s="13">
        <v>1.2010000000000001</v>
      </c>
      <c r="G7" s="13">
        <v>1.1040000000000001</v>
      </c>
      <c r="H7" s="13">
        <v>0.98</v>
      </c>
      <c r="I7" s="13">
        <v>1.004</v>
      </c>
      <c r="J7" s="13">
        <v>0.96099999999999997</v>
      </c>
      <c r="K7" s="13">
        <v>0.95899999999999996</v>
      </c>
      <c r="L7" s="13">
        <v>0.95799999999999996</v>
      </c>
      <c r="M7" s="13">
        <v>0.96099999999999997</v>
      </c>
      <c r="N7" s="13">
        <v>0.95599999999999996</v>
      </c>
      <c r="O7" s="14">
        <v>0.96099999999999997</v>
      </c>
      <c r="P7" s="43">
        <f t="shared" ref="P7:P10" si="0">(SUM(D7:O7) - MIN(D7:O7) - MAX(D7:O7)) / (COUNT(D7:O7) - 2)</f>
        <v>1.0325</v>
      </c>
      <c r="R7" s="23">
        <f t="shared" ref="R7:R10" si="1">(POWER(2,C7 + 1)) - 1</f>
        <v>2047</v>
      </c>
    </row>
    <row r="8" spans="2:18" ht="21" x14ac:dyDescent="0.35">
      <c r="C8" s="11">
        <v>15</v>
      </c>
      <c r="D8" s="12">
        <v>14.381</v>
      </c>
      <c r="E8" s="13">
        <v>14.451000000000001</v>
      </c>
      <c r="F8" s="13">
        <v>11.944000000000001</v>
      </c>
      <c r="G8" s="13">
        <v>11.547000000000001</v>
      </c>
      <c r="H8" s="13">
        <v>11.682</v>
      </c>
      <c r="I8" s="13">
        <v>11.548999999999999</v>
      </c>
      <c r="J8" s="13">
        <v>11.446999999999999</v>
      </c>
      <c r="K8" s="13">
        <v>11.569000000000001</v>
      </c>
      <c r="L8" s="13">
        <v>11.452999999999999</v>
      </c>
      <c r="M8" s="13">
        <v>11.781000000000001</v>
      </c>
      <c r="N8" s="13">
        <v>11.657999999999999</v>
      </c>
      <c r="O8" s="14">
        <v>11.558999999999999</v>
      </c>
      <c r="P8" s="43">
        <f t="shared" si="0"/>
        <v>11.912300000000002</v>
      </c>
      <c r="R8" s="23">
        <f t="shared" si="1"/>
        <v>65535</v>
      </c>
    </row>
    <row r="9" spans="2:18" ht="21" x14ac:dyDescent="0.35">
      <c r="C9" s="11">
        <v>20</v>
      </c>
      <c r="D9" s="12">
        <v>598.38400000000001</v>
      </c>
      <c r="E9" s="13">
        <v>582.87099999999998</v>
      </c>
      <c r="F9" s="13">
        <v>813.548</v>
      </c>
      <c r="G9" s="13">
        <v>713.22400000000005</v>
      </c>
      <c r="H9" s="13">
        <v>715.24699999999996</v>
      </c>
      <c r="I9" s="13">
        <v>713.22299999999996</v>
      </c>
      <c r="J9" s="13">
        <v>679.81399999999996</v>
      </c>
      <c r="K9" s="13">
        <v>634.17899999999997</v>
      </c>
      <c r="L9" s="13">
        <v>680.649</v>
      </c>
      <c r="M9" s="13">
        <v>687.89599999999996</v>
      </c>
      <c r="N9" s="13">
        <v>744.14700000000005</v>
      </c>
      <c r="O9" s="14">
        <v>737.15800000000002</v>
      </c>
      <c r="P9" s="43">
        <f t="shared" si="0"/>
        <v>690.39210000000003</v>
      </c>
      <c r="R9" s="23">
        <f t="shared" si="1"/>
        <v>2097151</v>
      </c>
    </row>
    <row r="10" spans="2:18" ht="21.75" thickBot="1" x14ac:dyDescent="0.4">
      <c r="C10" s="16">
        <v>25</v>
      </c>
      <c r="D10" s="17">
        <v>32082.35</v>
      </c>
      <c r="E10" s="18">
        <v>32241.738000000001</v>
      </c>
      <c r="F10" s="18">
        <v>30524.355</v>
      </c>
      <c r="G10" s="18">
        <v>31366.973000000002</v>
      </c>
      <c r="H10" s="18">
        <v>32265.741999999998</v>
      </c>
      <c r="I10" s="18">
        <v>29894.65</v>
      </c>
      <c r="J10" s="18">
        <v>31973.942999999999</v>
      </c>
      <c r="K10" s="18">
        <v>30506.853999999999</v>
      </c>
      <c r="L10" s="18">
        <v>30696.148000000001</v>
      </c>
      <c r="M10" s="18">
        <v>31800.241999999998</v>
      </c>
      <c r="N10" s="18">
        <v>31149.963</v>
      </c>
      <c r="O10" s="19">
        <v>31313.817999999999</v>
      </c>
      <c r="P10" s="44">
        <f t="shared" si="0"/>
        <v>31365.638399999996</v>
      </c>
      <c r="R10" s="24">
        <f t="shared" si="1"/>
        <v>67108863</v>
      </c>
    </row>
    <row r="26" spans="3:4" ht="15.75" thickBot="1" x14ac:dyDescent="0.3"/>
    <row r="27" spans="3:4" ht="15.75" thickBot="1" x14ac:dyDescent="0.3">
      <c r="C27" s="63" t="s">
        <v>28</v>
      </c>
      <c r="D27" s="64" t="s">
        <v>26</v>
      </c>
    </row>
    <row r="28" spans="3:4" x14ac:dyDescent="0.25">
      <c r="C28" s="67">
        <f t="shared" ref="C28:C32" si="2">C6</f>
        <v>5</v>
      </c>
      <c r="D28" s="62">
        <f t="shared" ref="D28:D32" si="3">P6</f>
        <v>0.21230000000000007</v>
      </c>
    </row>
    <row r="29" spans="3:4" x14ac:dyDescent="0.25">
      <c r="C29" s="65">
        <f t="shared" si="2"/>
        <v>10</v>
      </c>
      <c r="D29" s="59">
        <f t="shared" si="3"/>
        <v>1.0325</v>
      </c>
    </row>
    <row r="30" spans="3:4" x14ac:dyDescent="0.25">
      <c r="C30" s="65">
        <f t="shared" si="2"/>
        <v>15</v>
      </c>
      <c r="D30" s="59">
        <f t="shared" si="3"/>
        <v>11.912300000000002</v>
      </c>
    </row>
    <row r="31" spans="3:4" x14ac:dyDescent="0.25">
      <c r="C31" s="65">
        <f t="shared" si="2"/>
        <v>20</v>
      </c>
      <c r="D31" s="59">
        <f t="shared" si="3"/>
        <v>690.39210000000003</v>
      </c>
    </row>
    <row r="32" spans="3:4" ht="15.75" thickBot="1" x14ac:dyDescent="0.3">
      <c r="C32" s="66">
        <f t="shared" si="2"/>
        <v>25</v>
      </c>
      <c r="D32" s="60">
        <f t="shared" si="3"/>
        <v>31365.638399999996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5AA5-E5E7-4A33-B483-2A9392AF78DD}">
  <sheetPr codeName="List7"/>
  <dimension ref="C4:P32"/>
  <sheetViews>
    <sheetView topLeftCell="A13" workbookViewId="0">
      <selection activeCell="J27" sqref="J27:L32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1" width="11.5703125" bestFit="1" customWidth="1"/>
    <col min="12" max="12" width="12.28515625" bestFit="1" customWidth="1"/>
    <col min="13" max="15" width="13.140625" bestFit="1" customWidth="1"/>
    <col min="16" max="16" width="19.140625" bestFit="1" customWidth="1"/>
  </cols>
  <sheetData>
    <row r="4" spans="3:16" ht="19.5" thickBot="1" x14ac:dyDescent="0.35">
      <c r="C4" s="52" t="s">
        <v>20</v>
      </c>
    </row>
    <row r="5" spans="3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1.5620000000000001</v>
      </c>
      <c r="E6" s="8">
        <v>0.95799999999999996</v>
      </c>
      <c r="F6" s="8">
        <v>0.91</v>
      </c>
      <c r="G6" s="8">
        <v>0.755</v>
      </c>
      <c r="H6" s="8">
        <v>0.55100000000000005</v>
      </c>
      <c r="I6" s="8">
        <v>0.48899999999999999</v>
      </c>
      <c r="J6" s="8">
        <v>0.45300000000000001</v>
      </c>
      <c r="K6" s="8">
        <v>0.49</v>
      </c>
      <c r="L6" s="8">
        <v>0.378</v>
      </c>
      <c r="M6" s="8">
        <v>0.33400000000000002</v>
      </c>
      <c r="N6" s="8">
        <v>0.29699999999999999</v>
      </c>
      <c r="O6" s="9">
        <v>0.182</v>
      </c>
      <c r="P6" s="35">
        <f>(SUM(D6:O6) - MIN(D6:O6) - MAX(D6:O6)) / (COUNT(D6:O6) - 2)</f>
        <v>0.5615</v>
      </c>
    </row>
    <row r="7" spans="3:16" ht="21" x14ac:dyDescent="0.35">
      <c r="C7" s="11">
        <v>1000</v>
      </c>
      <c r="D7" s="12">
        <v>5.625</v>
      </c>
      <c r="E7" s="13">
        <v>1.752</v>
      </c>
      <c r="F7" s="13">
        <v>1.5529999999999999</v>
      </c>
      <c r="G7" s="13">
        <v>1.64</v>
      </c>
      <c r="H7" s="13">
        <v>1.4690000000000001</v>
      </c>
      <c r="I7" s="13">
        <v>1.2769999999999999</v>
      </c>
      <c r="J7" s="13">
        <v>1.3320000000000001</v>
      </c>
      <c r="K7" s="13">
        <v>1.218</v>
      </c>
      <c r="L7" s="13">
        <v>1.1890000000000001</v>
      </c>
      <c r="M7" s="13">
        <v>1.181</v>
      </c>
      <c r="N7" s="13">
        <v>1.1379999999999999</v>
      </c>
      <c r="O7" s="14">
        <v>1.1950000000000001</v>
      </c>
      <c r="P7" s="36">
        <f t="shared" ref="P7:P10" si="0">(SUM(D7:O7) - MIN(D7:O7) - MAX(D7:O7)) / (COUNT(D7:O7) - 2)</f>
        <v>1.3806000000000005</v>
      </c>
    </row>
    <row r="8" spans="3:16" ht="21" x14ac:dyDescent="0.35">
      <c r="C8" s="11">
        <v>10000</v>
      </c>
      <c r="D8" s="12">
        <v>6.6029999999999998</v>
      </c>
      <c r="E8" s="13">
        <v>6.0979999999999999</v>
      </c>
      <c r="F8" s="13">
        <v>6.0220000000000002</v>
      </c>
      <c r="G8" s="13">
        <v>5.7729999999999997</v>
      </c>
      <c r="H8" s="13">
        <v>5.84</v>
      </c>
      <c r="I8" s="13">
        <v>3.8959999999999999</v>
      </c>
      <c r="J8" s="13">
        <v>3.6949999999999998</v>
      </c>
      <c r="K8" s="13">
        <v>3.4380000000000002</v>
      </c>
      <c r="L8" s="13">
        <v>3.5739999999999998</v>
      </c>
      <c r="M8" s="13">
        <v>3.43</v>
      </c>
      <c r="N8" s="13">
        <v>3.3650000000000002</v>
      </c>
      <c r="O8" s="14">
        <v>4.0039999999999996</v>
      </c>
      <c r="P8" s="36">
        <f t="shared" si="0"/>
        <v>4.577</v>
      </c>
    </row>
    <row r="9" spans="3:16" ht="21" x14ac:dyDescent="0.35">
      <c r="C9" s="11">
        <v>100000</v>
      </c>
      <c r="D9" s="12">
        <v>40.319000000000003</v>
      </c>
      <c r="E9" s="13">
        <v>36.54</v>
      </c>
      <c r="F9" s="13">
        <v>35.491</v>
      </c>
      <c r="G9" s="13">
        <v>36.527999999999999</v>
      </c>
      <c r="H9" s="13">
        <v>36.046999999999997</v>
      </c>
      <c r="I9" s="13">
        <v>35.161999999999999</v>
      </c>
      <c r="J9" s="13">
        <v>35.671999999999997</v>
      </c>
      <c r="K9" s="13">
        <v>36.204000000000001</v>
      </c>
      <c r="L9" s="13">
        <v>35.843000000000004</v>
      </c>
      <c r="M9" s="13">
        <v>35.298999999999999</v>
      </c>
      <c r="N9" s="13">
        <v>36.575000000000003</v>
      </c>
      <c r="O9" s="14">
        <v>36.107999999999997</v>
      </c>
      <c r="P9" s="36">
        <f t="shared" si="0"/>
        <v>36.030700000000003</v>
      </c>
    </row>
    <row r="10" spans="3:16" ht="21.75" thickBot="1" x14ac:dyDescent="0.4">
      <c r="C10" s="16">
        <v>1000000</v>
      </c>
      <c r="D10" s="17">
        <v>437.54300000000001</v>
      </c>
      <c r="E10" s="18">
        <v>406.30399999999997</v>
      </c>
      <c r="F10" s="18">
        <v>522.24699999999996</v>
      </c>
      <c r="G10" s="18">
        <v>491.613</v>
      </c>
      <c r="H10" s="18">
        <v>434.26900000000001</v>
      </c>
      <c r="I10" s="18">
        <v>430.52600000000001</v>
      </c>
      <c r="J10" s="18">
        <v>395.827</v>
      </c>
      <c r="K10" s="18">
        <v>469.03899999999999</v>
      </c>
      <c r="L10" s="18">
        <v>416.541</v>
      </c>
      <c r="M10" s="18">
        <v>476.96</v>
      </c>
      <c r="N10" s="18">
        <v>400.613</v>
      </c>
      <c r="O10" s="19">
        <v>480.36799999999999</v>
      </c>
      <c r="P10" s="37">
        <f t="shared" si="0"/>
        <v>444.37759999999997</v>
      </c>
    </row>
    <row r="14" spans="3:16" ht="21.75" thickBot="1" x14ac:dyDescent="0.4">
      <c r="C14" s="46" t="s">
        <v>21</v>
      </c>
    </row>
    <row r="15" spans="3:16" ht="21.75" thickBot="1" x14ac:dyDescent="0.4">
      <c r="C15" s="1" t="s">
        <v>1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1" x14ac:dyDescent="0.35">
      <c r="C16" s="6">
        <v>100</v>
      </c>
      <c r="D16" s="25">
        <v>1.4999999999999999E-2</v>
      </c>
      <c r="E16" s="26">
        <v>2E-3</v>
      </c>
      <c r="F16" s="26">
        <v>1E-3</v>
      </c>
      <c r="G16" s="26">
        <v>1E-3</v>
      </c>
      <c r="H16" s="26">
        <v>1E-3</v>
      </c>
      <c r="I16" s="26">
        <v>1E-3</v>
      </c>
      <c r="J16" s="26">
        <v>1E-3</v>
      </c>
      <c r="K16" s="26">
        <v>1E-3</v>
      </c>
      <c r="L16" s="26">
        <v>1E-3</v>
      </c>
      <c r="M16" s="26">
        <v>1E-3</v>
      </c>
      <c r="N16" s="26">
        <v>1E-3</v>
      </c>
      <c r="O16" s="27">
        <v>1E-3</v>
      </c>
      <c r="P16" s="35">
        <f>(SUM(D16:O16) - MIN(D16:O16) - MAX(D16:O16)) / (COUNT(D16:O16) - 2)</f>
        <v>1.1000000000000009E-3</v>
      </c>
    </row>
    <row r="17" spans="3:16" ht="21" x14ac:dyDescent="0.35">
      <c r="C17" s="11">
        <v>1000</v>
      </c>
      <c r="D17" s="12">
        <v>9.0999999999999998E-2</v>
      </c>
      <c r="E17" s="13">
        <v>7.0000000000000001E-3</v>
      </c>
      <c r="F17" s="13">
        <v>5.0000000000000001E-3</v>
      </c>
      <c r="G17" s="13">
        <v>5.0000000000000001E-3</v>
      </c>
      <c r="H17" s="13">
        <v>5.0000000000000001E-3</v>
      </c>
      <c r="I17" s="13">
        <v>5.0000000000000001E-3</v>
      </c>
      <c r="J17" s="13">
        <v>5.0000000000000001E-3</v>
      </c>
      <c r="K17" s="13">
        <v>5.0000000000000001E-3</v>
      </c>
      <c r="L17" s="13">
        <v>5.0000000000000001E-3</v>
      </c>
      <c r="M17" s="13">
        <v>5.0000000000000001E-3</v>
      </c>
      <c r="N17" s="13">
        <v>5.0000000000000001E-3</v>
      </c>
      <c r="O17" s="14">
        <v>5.0000000000000001E-3</v>
      </c>
      <c r="P17" s="36">
        <f t="shared" ref="P17:P20" si="1">(SUM(D17:O17) - MIN(D17:O17) - MAX(D17:O17)) / (COUNT(D17:O17) - 2)</f>
        <v>5.200000000000005E-3</v>
      </c>
    </row>
    <row r="18" spans="3:16" ht="21" x14ac:dyDescent="0.35">
      <c r="C18" s="11">
        <v>10000</v>
      </c>
      <c r="D18" s="12">
        <v>0.84699999999999998</v>
      </c>
      <c r="E18" s="13">
        <v>0.182</v>
      </c>
      <c r="F18" s="13">
        <v>0.16800000000000001</v>
      </c>
      <c r="G18" s="13">
        <v>0.159</v>
      </c>
      <c r="H18" s="13">
        <v>0.154</v>
      </c>
      <c r="I18" s="13">
        <v>0.157</v>
      </c>
      <c r="J18" s="13">
        <v>0.16500000000000001</v>
      </c>
      <c r="K18" s="13">
        <v>0.157</v>
      </c>
      <c r="L18" s="13">
        <v>0.16200000000000001</v>
      </c>
      <c r="M18" s="13">
        <v>0.158</v>
      </c>
      <c r="N18" s="13">
        <v>0.154</v>
      </c>
      <c r="O18" s="14">
        <v>0.157</v>
      </c>
      <c r="P18" s="36">
        <f t="shared" si="1"/>
        <v>0.16189999999999999</v>
      </c>
    </row>
    <row r="19" spans="3:16" ht="21" x14ac:dyDescent="0.35">
      <c r="C19" s="11">
        <v>100000</v>
      </c>
      <c r="D19" s="12">
        <v>5.0949999999999998</v>
      </c>
      <c r="E19" s="13">
        <v>5.1429999999999998</v>
      </c>
      <c r="F19" s="13">
        <v>5.0190000000000001</v>
      </c>
      <c r="G19" s="13">
        <v>5.077</v>
      </c>
      <c r="H19" s="13">
        <v>5.1059999999999999</v>
      </c>
      <c r="I19" s="13">
        <v>5.0110000000000001</v>
      </c>
      <c r="J19" s="13">
        <v>4.9880000000000004</v>
      </c>
      <c r="K19" s="13">
        <v>5.0860000000000003</v>
      </c>
      <c r="L19" s="13">
        <v>5.0140000000000002</v>
      </c>
      <c r="M19" s="13">
        <v>5.069</v>
      </c>
      <c r="N19" s="13">
        <v>5.04</v>
      </c>
      <c r="O19" s="14">
        <v>5.0359999999999996</v>
      </c>
      <c r="P19" s="36">
        <f t="shared" si="1"/>
        <v>5.0553000000000008</v>
      </c>
    </row>
    <row r="20" spans="3:16" ht="21.75" thickBot="1" x14ac:dyDescent="0.4">
      <c r="C20" s="16">
        <v>1000000</v>
      </c>
      <c r="D20" s="17">
        <v>21.295999999999999</v>
      </c>
      <c r="E20" s="18">
        <v>17.013999999999999</v>
      </c>
      <c r="F20" s="18">
        <v>15.715</v>
      </c>
      <c r="G20" s="18">
        <v>15.999000000000001</v>
      </c>
      <c r="H20" s="18">
        <v>16.048999999999999</v>
      </c>
      <c r="I20" s="18">
        <v>16.158000000000001</v>
      </c>
      <c r="J20" s="18">
        <v>16.074999999999999</v>
      </c>
      <c r="K20" s="18">
        <v>16.059000000000001</v>
      </c>
      <c r="L20" s="18">
        <v>16.062000000000001</v>
      </c>
      <c r="M20" s="18">
        <v>16.038</v>
      </c>
      <c r="N20" s="18">
        <v>16.099</v>
      </c>
      <c r="O20" s="19">
        <v>16.041</v>
      </c>
      <c r="P20" s="37">
        <f t="shared" si="1"/>
        <v>16.159400000000002</v>
      </c>
    </row>
    <row r="26" spans="3:16" ht="15.75" thickBot="1" x14ac:dyDescent="0.3"/>
    <row r="27" spans="3:16" ht="15.75" thickBot="1" x14ac:dyDescent="0.3">
      <c r="J27" s="63" t="s">
        <v>28</v>
      </c>
      <c r="K27" s="76" t="s">
        <v>32</v>
      </c>
      <c r="L27" s="64" t="s">
        <v>33</v>
      </c>
    </row>
    <row r="28" spans="3:16" x14ac:dyDescent="0.25">
      <c r="J28" s="67">
        <f t="shared" ref="J28:J32" si="2">C16</f>
        <v>100</v>
      </c>
      <c r="K28" s="81">
        <f t="shared" ref="K28:K32" si="3">P16</f>
        <v>1.1000000000000009E-3</v>
      </c>
      <c r="L28" s="82">
        <f t="shared" ref="L28:L32" si="4">P6</f>
        <v>0.5615</v>
      </c>
    </row>
    <row r="29" spans="3:16" x14ac:dyDescent="0.25">
      <c r="J29" s="65">
        <f t="shared" si="2"/>
        <v>1000</v>
      </c>
      <c r="K29" s="77">
        <f t="shared" si="3"/>
        <v>5.200000000000005E-3</v>
      </c>
      <c r="L29" s="78">
        <f t="shared" si="4"/>
        <v>1.3806000000000005</v>
      </c>
    </row>
    <row r="30" spans="3:16" x14ac:dyDescent="0.25">
      <c r="J30" s="65">
        <f t="shared" si="2"/>
        <v>10000</v>
      </c>
      <c r="K30" s="77">
        <f t="shared" si="3"/>
        <v>0.16189999999999999</v>
      </c>
      <c r="L30" s="78">
        <f t="shared" si="4"/>
        <v>4.577</v>
      </c>
    </row>
    <row r="31" spans="3:16" x14ac:dyDescent="0.25">
      <c r="J31" s="65">
        <f t="shared" si="2"/>
        <v>100000</v>
      </c>
      <c r="K31" s="77">
        <f t="shared" si="3"/>
        <v>5.0553000000000008</v>
      </c>
      <c r="L31" s="78">
        <f t="shared" si="4"/>
        <v>36.030700000000003</v>
      </c>
    </row>
    <row r="32" spans="3:16" ht="15.75" thickBot="1" x14ac:dyDescent="0.3">
      <c r="J32" s="66">
        <f t="shared" si="2"/>
        <v>1000000</v>
      </c>
      <c r="K32" s="79">
        <f t="shared" si="3"/>
        <v>16.159400000000002</v>
      </c>
      <c r="L32" s="80">
        <f t="shared" si="4"/>
        <v>444.37759999999997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055D-5C66-4AC5-BE40-EFF43743FF28}">
  <dimension ref="A3:R10"/>
  <sheetViews>
    <sheetView tabSelected="1" workbookViewId="0">
      <selection activeCell="Q23" sqref="Q23"/>
    </sheetView>
  </sheetViews>
  <sheetFormatPr defaultRowHeight="15" x14ac:dyDescent="0.25"/>
  <cols>
    <col min="2" max="2" width="11.7109375" bestFit="1" customWidth="1"/>
    <col min="3" max="3" width="10.28515625" bestFit="1" customWidth="1"/>
    <col min="6" max="6" width="8.42578125" bestFit="1" customWidth="1"/>
    <col min="7" max="7" width="10.28515625" bestFit="1" customWidth="1"/>
    <col min="8" max="8" width="8.42578125" bestFit="1" customWidth="1"/>
    <col min="9" max="9" width="10.42578125" bestFit="1" customWidth="1"/>
    <col min="10" max="10" width="14.140625" bestFit="1" customWidth="1"/>
    <col min="11" max="11" width="16.5703125" bestFit="1" customWidth="1"/>
    <col min="12" max="12" width="11.28515625" bestFit="1" customWidth="1"/>
    <col min="16" max="16" width="14.42578125" bestFit="1" customWidth="1"/>
    <col min="17" max="17" width="14.7109375" bestFit="1" customWidth="1"/>
    <col min="18" max="18" width="11.7109375" bestFit="1" customWidth="1"/>
  </cols>
  <sheetData>
    <row r="3" spans="1:18" ht="15.75" thickBot="1" x14ac:dyDescent="0.3"/>
    <row r="4" spans="1:18" ht="15.75" thickBot="1" x14ac:dyDescent="0.3">
      <c r="B4" s="85" t="s">
        <v>38</v>
      </c>
      <c r="C4" s="86" t="s">
        <v>39</v>
      </c>
      <c r="F4" s="85" t="s">
        <v>40</v>
      </c>
      <c r="G4" s="89" t="s">
        <v>41</v>
      </c>
      <c r="H4" s="89" t="s">
        <v>1</v>
      </c>
      <c r="I4" s="89" t="s">
        <v>42</v>
      </c>
      <c r="J4" s="89" t="s">
        <v>43</v>
      </c>
      <c r="K4" s="89" t="s">
        <v>44</v>
      </c>
      <c r="L4" s="86" t="s">
        <v>45</v>
      </c>
      <c r="P4" s="85" t="s">
        <v>47</v>
      </c>
      <c r="Q4" s="89" t="s">
        <v>48</v>
      </c>
      <c r="R4" s="86" t="s">
        <v>38</v>
      </c>
    </row>
    <row r="5" spans="1:18" ht="15.75" thickBot="1" x14ac:dyDescent="0.3">
      <c r="B5" s="87">
        <v>125368</v>
      </c>
      <c r="C5" s="88">
        <v>35181</v>
      </c>
      <c r="F5" s="83">
        <v>42</v>
      </c>
      <c r="G5" s="90">
        <v>10</v>
      </c>
      <c r="H5" s="90">
        <v>8</v>
      </c>
      <c r="I5" s="90">
        <v>4</v>
      </c>
      <c r="J5" s="90">
        <v>45</v>
      </c>
      <c r="K5" s="90">
        <v>31</v>
      </c>
      <c r="L5" s="84">
        <f>SUM(F5:K5)</f>
        <v>140</v>
      </c>
      <c r="P5" s="83">
        <v>217731</v>
      </c>
      <c r="Q5" s="90">
        <v>73985</v>
      </c>
      <c r="R5" s="84">
        <v>12419</v>
      </c>
    </row>
    <row r="7" spans="1:18" x14ac:dyDescent="0.25">
      <c r="A7" t="s">
        <v>49</v>
      </c>
      <c r="B7" s="93">
        <f>(B5+C5)</f>
        <v>160549</v>
      </c>
    </row>
    <row r="8" spans="1:18" x14ac:dyDescent="0.25">
      <c r="A8" t="s">
        <v>50</v>
      </c>
      <c r="B8">
        <f>B5/B7 * 100</f>
        <v>78.087063762465036</v>
      </c>
      <c r="Q8" t="s">
        <v>49</v>
      </c>
      <c r="R8">
        <f>Q5+R5</f>
        <v>86404</v>
      </c>
    </row>
    <row r="9" spans="1:18" x14ac:dyDescent="0.25">
      <c r="A9" t="s">
        <v>51</v>
      </c>
      <c r="B9">
        <f xml:space="preserve"> C5/B7 *100</f>
        <v>21.912936237534957</v>
      </c>
      <c r="Q9" t="s">
        <v>46</v>
      </c>
      <c r="R9">
        <f>R5/R8 *100</f>
        <v>14.373177167723716</v>
      </c>
    </row>
    <row r="10" spans="1:18" x14ac:dyDescent="0.25">
      <c r="Q10" t="s">
        <v>52</v>
      </c>
      <c r="R10">
        <f xml:space="preserve"> Q5/R8 *100</f>
        <v>85.626822832276289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C 1 y B W p p c p a K m A A A A 9 w A A A B I A H A B D b 2 5 m a W c v U G F j a 2 F n Z S 5 4 b W w g o h g A K K A U A A A A A A A A A A A A A A A A A A A A A A A A A A A A h Y + x D o I w G I R f h X S n L T A I 5 K c M r J K Y m B j j 1 p Q K j V A M L Z Z 3 c / C R f A U x i r o 5 3 t 1 3 y d 3 9 e o N 8 6 l r v I g e j e p 2 h A F P k S S 3 6 S u k 6 Q 6 M 9 + j H K G W y 4 O P F a e j O s T T o Z l a H G 2 n N K i H M O u w j 3 Q 0 1 C S g O y L 9 d b 0 c i O + 0 o b y 7 W Q 6 N O q / r c Q g 9 1 r D A t x E C U 4 i F c J p k A W F 0 q l v 0 Q 4 D 3 6 m P y Y U Y 2 v H Q T J h / O I A Z J F A 3 i f Y A 1 B L A w Q U A A I A C A A L X I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y B W r o j 8 y 8 o A Q A A e g I A A B M A H A B G b 3 J t d W x h c y 9 T Z W N 0 a W 9 u M S 5 t I K I Y A C i g F A A A A A A A A A A A A A A A A A A A A A A A A A A A A H W Q z U r D Q B D H 7 4 G 8 w 7 J e W l h C 0 1 q / S g 6 S 1 p M I 0 n i p E U m T q a 5 m d + P O p F h K n 8 R n 8 a Q P 5 m L w E 3 Y Z 2 N 3 f z P C f / y C U J I 1 m 8 + 6 O J 2 E Q B n h f W K h Y a V R T W I l G 3 5 J U g C x h N V A Y M H c W l T U P D q S 4 j q a m b B V o 6 p 3 J G q L U a H I f 7 P H 0 J L 9 C s J h b o y T m U 8 B H M k 2 + K t b 5 7 K k t 6 n O 5 z A D p t G n y / 1 J R i W v e F 9 d T q K W S B D b h E y 5 Y a u p W a U z i k W A z X Z p K 6 r s k H o 4 H g l 2 2 h m B O m x q S n 2 d 0 Y T T c 9 E U 3 8 x 5 f q P c X 7 e L t l d G m 4 W 7 + r F i 6 s s w W G l f G q k 4 g 2 z S A v U + L Y r v l H Y y d v m s C V h U E O 8 G + + N D D R x 6 + 7 + F j D z / w 8 E M P P / L w Y w + P B 7 7 E t 2 O C Z / q d 8 F m O R 3 8 6 d v 0 w k N q z + 8 k H U E s B A i 0 A F A A C A A g A C 1 y B W p p c p a K m A A A A 9 w A A A B I A A A A A A A A A A A A A A A A A A A A A A E N v b m Z p Z y 9 Q Y W N r Y W d l L n h t b F B L A Q I t A B Q A A g A I A A t c g V o P y u m r p A A A A O k A A A A T A A A A A A A A A A A A A A A A A P I A A A B b Q 2 9 u d G V u d F 9 U e X B l c 1 0 u e G 1 s U E s B A i 0 A F A A C A A g A C 1 y B W r o j 8 y 8 o A Q A A e g I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8 A A A A A A A D V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O T g z M D k 1 L T l h O D k t N G I 3 Y i 1 h Z j N l L T Y y M D V i Z G E 0 Z m E z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V Q y M D o 1 M D o w N S 4 2 N z A x N z M z W i I g L z 4 8 R W 5 0 c n k g V H l w Z T 0 i R m l s b E N v b H V t b l R 5 c G V z I i B W Y W x 1 Z T 0 i c 0 N R a 0 p D U W t K Q 1 F r S k N R W U p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d G l t Z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R p b W V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u T N H T s y k 0 C y n 4 g C i Q W h B g A A A A A C A A A A A A A D Z g A A w A A A A B A A A A C j n V z O J e T q z a S S 8 a Z p p x n Y A A A A A A S A A A C g A A A A E A A A A O D H o r 3 Q Z r f 6 1 8 E X y M g 0 A u V Q A A A A I s P O l V 3 p s c P x V 5 G Q U N F l j c o n 2 1 z 6 N 3 0 8 p Y K V y z o Z W a e O 9 + G V H + A / N i D C g D 6 R L a s D Z D a 0 M i L o I H q X x n U 9 d X J u W x 9 u I Q s M l c v 3 k S G m d d j C K v I U A A A A T v J + 1 A I s 2 Y Z M 1 h M 7 X Z s H e a u U / H A = < / D a t a M a s h u p > 
</file>

<file path=customXml/itemProps1.xml><?xml version="1.0" encoding="utf-8"?>
<ds:datastoreItem xmlns:ds="http://schemas.openxmlformats.org/officeDocument/2006/customXml" ds:itemID="{185DCA1C-3C46-49AD-9537-42A29C238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Pejs</dc:creator>
  <cp:lastModifiedBy>Roman Pejs</cp:lastModifiedBy>
  <dcterms:created xsi:type="dcterms:W3CDTF">2025-03-28T18:07:35Z</dcterms:created>
  <dcterms:modified xsi:type="dcterms:W3CDTF">2025-04-02T12:54:54Z</dcterms:modified>
</cp:coreProperties>
</file>