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li\Google Drive\Code\Python\GoodreadsLibrary\"/>
    </mc:Choice>
  </mc:AlternateContent>
  <xr:revisionPtr revIDLastSave="0" documentId="8_{8C79DA46-32E8-40E8-8868-D26306E46469}" xr6:coauthVersionLast="45" xr6:coauthVersionMax="45" xr10:uidLastSave="{00000000-0000-0000-0000-000000000000}"/>
  <bookViews>
    <workbookView xWindow="2280" yWindow="2280" windowWidth="14400" windowHeight="7360" xr2:uid="{154AC315-138A-4732-8034-BBC2F206C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" i="1" l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<sst xmlns="http://schemas.openxmlformats.org/spreadsheetml/2006/main" count="672" uniqueCount="338">
  <si>
    <t>Book Id</t>
  </si>
  <si>
    <t>Title</t>
  </si>
  <si>
    <t>Author</t>
  </si>
  <si>
    <t>Author l-f</t>
  </si>
  <si>
    <t>Additional Authors</t>
  </si>
  <si>
    <t>ISBN</t>
  </si>
  <si>
    <t>ISBN13</t>
  </si>
  <si>
    <t>My Rating</t>
  </si>
  <si>
    <t>Average Rating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</si>
  <si>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</si>
  <si>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</si>
  <si>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</si>
  <si>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</si>
  <si>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</si>
  <si>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</si>
  <si>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</si>
  <si>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Bookshelves</t>
  </si>
  <si>
    <t>Bookshelves with positions</t>
  </si>
  <si>
    <t>Exclusive Shelf</t>
  </si>
  <si>
    <t>My Review</t>
  </si>
  <si>
    <t>Spoiler</t>
  </si>
  <si>
    <t>Private Notes</t>
  </si>
  <si>
    <t>Read Count</t>
  </si>
  <si>
    <t>Recommended For</t>
  </si>
  <si>
    <t>Recommended By</t>
  </si>
  <si>
    <t>Owned Copies</t>
  </si>
  <si>
    <t>Original Purchase Date</t>
  </si>
  <si>
    <t>Original Purchase Location</t>
  </si>
  <si>
    <t>Condition</t>
  </si>
  <si>
    <t>Condition Description</t>
  </si>
  <si>
    <t>BCID</t>
  </si>
  <si>
    <t>Campaign Finance: What Everyone Needs to Know</t>
  </si>
  <si>
    <t>Robert E Mutch</t>
  </si>
  <si>
    <t>Mutch, Robert E</t>
  </si>
  <si>
    <t>Oxford University Press, USA</t>
  </si>
  <si>
    <t>Paperback</t>
  </si>
  <si>
    <t>to-read</t>
  </si>
  <si>
    <t>to-read (#74)</t>
  </si>
  <si>
    <t>A Whirlwind Tour of Python</t>
  </si>
  <si>
    <t>Jake Vanderplas</t>
  </si>
  <si>
    <t>Vanderplas, Jake</t>
  </si>
  <si>
    <t>O'Reilly</t>
  </si>
  <si>
    <t>ebook</t>
  </si>
  <si>
    <t>currently-reading</t>
  </si>
  <si>
    <t>currently-reading (#12)</t>
  </si>
  <si>
    <t>Homo Deus: A History of Tomorrow</t>
  </si>
  <si>
    <t>Yuval Noah Harari</t>
  </si>
  <si>
    <t>Harari, Yuval Noah</t>
  </si>
  <si>
    <t>Harper</t>
  </si>
  <si>
    <t>Kindle Edition</t>
  </si>
  <si>
    <t>read</t>
  </si>
  <si>
    <t>The Magykal Papers (Septimus Heap, #7.5)</t>
  </si>
  <si>
    <t>Angie Sage</t>
  </si>
  <si>
    <t>Sage, Angie</t>
  </si>
  <si>
    <t>Mark Zug</t>
  </si>
  <si>
    <t>Katherine Tegen Books</t>
  </si>
  <si>
    <t>Hardcover</t>
  </si>
  <si>
    <t>Dr. Seuss's Sleep Book</t>
  </si>
  <si>
    <t>Dr. Seuss</t>
  </si>
  <si>
    <t>Seuss, Dr.</t>
  </si>
  <si>
    <t xml:space="preserve"> New York: Random House</t>
  </si>
  <si>
    <t>The Book Thief</t>
  </si>
  <si>
    <t>Markus Zusak</t>
  </si>
  <si>
    <t>Zusak, Markus</t>
  </si>
  <si>
    <t>Alfred A. Knopf</t>
  </si>
  <si>
    <t>Night  (The Night Trilogy #1)</t>
  </si>
  <si>
    <t>Elie Wiesel</t>
  </si>
  <si>
    <t>Wiesel, Elie</t>
  </si>
  <si>
    <t>Marion Wiesel, FranÃ§ois Mauriac</t>
  </si>
  <si>
    <t>Hill &amp; Wang</t>
  </si>
  <si>
    <t>Night of the Eye (Dragonlance: Defenders of Magic, #1)</t>
  </si>
  <si>
    <t>Mary L. Kirchoff</t>
  </si>
  <si>
    <t>Kirchoff, Mary L.</t>
  </si>
  <si>
    <t>Wizards of the Coast</t>
  </si>
  <si>
    <t>Quest for the Queen (The Secrets of Droon, #10)</t>
  </si>
  <si>
    <t>Tony Abbott</t>
  </si>
  <si>
    <t>Abbott, Tony</t>
  </si>
  <si>
    <t>David Merrell, Tim Jessell</t>
  </si>
  <si>
    <t>Scholastic Paperbacks</t>
  </si>
  <si>
    <t>The Problem Child</t>
  </si>
  <si>
    <t>Michael Buckley</t>
  </si>
  <si>
    <t>Buckley, Michael</t>
  </si>
  <si>
    <t>Peter Ferguson</t>
  </si>
  <si>
    <t>Harry N. Abrams</t>
  </si>
  <si>
    <t>Flight of the Genie (The Secrets of Droon, #21)</t>
  </si>
  <si>
    <t>David Merrell</t>
  </si>
  <si>
    <t>Scholastic</t>
  </si>
  <si>
    <t>Dream Thief (The Secrets of Droon, #17)</t>
  </si>
  <si>
    <t>The Mask of Maliban (The Secrets of Droon, #13)</t>
  </si>
  <si>
    <t>Tim Jessell</t>
  </si>
  <si>
    <t>The Knights of Silversnow (The Secrets of Droon, #16)</t>
  </si>
  <si>
    <t>The Fortress of the Treasure Queen (The Secrets of Droon, #23)</t>
  </si>
  <si>
    <t>Scholastic Inc.</t>
  </si>
  <si>
    <t>Mass Market Paperback</t>
  </si>
  <si>
    <t>Under the Serpent Sea (The Secrets of Droon, #12)</t>
  </si>
  <si>
    <t>Search for the Dragon Ship (The Secrets Of Droon, #18)</t>
  </si>
  <si>
    <t>The Sleeping Giant of Goll (The Secrets of Droon, #6)</t>
  </si>
  <si>
    <t>The Riddle Of Zorfendorf Castle (The Secrets Of Droon #25)</t>
  </si>
  <si>
    <t>The Golden Wasp (The Secrets of Droon, #8)</t>
  </si>
  <si>
    <t>The Moon Scroll (The Secrets Of Droon, #15)</t>
  </si>
  <si>
    <t>In the Ice Caves of Krog (The Secrets of Droon, #20)</t>
  </si>
  <si>
    <t>Gil Adams</t>
  </si>
  <si>
    <t>The Book of Mormon: Another Testament of Jesus Christ</t>
  </si>
  <si>
    <t>Anonymous</t>
  </si>
  <si>
    <t>Anonymous, Anonymous</t>
  </si>
  <si>
    <t>Joseph Smith Jr.</t>
  </si>
  <si>
    <t>The Church of Jesus Christ of Latter-day Saints</t>
  </si>
  <si>
    <t>The Mysterious Island (The Secrets of Droon, #3)</t>
  </si>
  <si>
    <t>The Tower of the Elf King (The Secrets of Droon, #9)</t>
  </si>
  <si>
    <t>The Isle of Mists (The Secrets of Droon, #22)</t>
  </si>
  <si>
    <t>The Hidden Stairs and the Magic Carpet (The Secrets of Droon, #1)</t>
  </si>
  <si>
    <t>The Race to Doobesh (The Secrets of Droon, #24)</t>
  </si>
  <si>
    <t>The Hawk Bandits of Tarkoom (The Secrets of Droon, #11)</t>
  </si>
  <si>
    <t>The Great Ice Battle (The Secrets of Droon, #5)</t>
  </si>
  <si>
    <t>The Coiled Viper (The Secrets of Droon, #19)</t>
  </si>
  <si>
    <t>City in the Clouds (The Secrets of Droon, #4)</t>
  </si>
  <si>
    <t>Journey to the Volcano Palace (The Secrets of Droon, #2)</t>
  </si>
  <si>
    <t>The Guns of Tortuga</t>
  </si>
  <si>
    <t>Brad Strickland</t>
  </si>
  <si>
    <t>Strickland, Brad</t>
  </si>
  <si>
    <t>Thomas E. Fuller</t>
  </si>
  <si>
    <t>Aladdin</t>
  </si>
  <si>
    <t>Scat</t>
  </si>
  <si>
    <t>Carl Hiaasen</t>
  </si>
  <si>
    <t>Hiaasen, Carl</t>
  </si>
  <si>
    <t>Alfred A. Knopf Books for Young Readers</t>
  </si>
  <si>
    <t>Hoot</t>
  </si>
  <si>
    <t>Yearling Books</t>
  </si>
  <si>
    <t>Mutiny!</t>
  </si>
  <si>
    <t>Aladdin Paperbacks</t>
  </si>
  <si>
    <t>The Son of Neptune (The Heroes of Olympus, #2)</t>
  </si>
  <si>
    <t>Rick Riordan</t>
  </si>
  <si>
    <t>Riordan, Rick</t>
  </si>
  <si>
    <t>Disney-Hyperion Books</t>
  </si>
  <si>
    <t>Furies of Calderon (Codex Alera, #1)</t>
  </si>
  <si>
    <t>Jim Butcher</t>
  </si>
  <si>
    <t>Butcher, Jim</t>
  </si>
  <si>
    <t>Ace</t>
  </si>
  <si>
    <t>The Mark of Athena (The Heroes of Olympus, #3)</t>
  </si>
  <si>
    <t>Pride and Prejudice</t>
  </si>
  <si>
    <t>Jane Austen</t>
  </si>
  <si>
    <t>Austen, Jane</t>
  </si>
  <si>
    <t>Anna Quindlen</t>
  </si>
  <si>
    <t>Modern Library</t>
  </si>
  <si>
    <t>O Pioneers! (Great Plains Trilogy, #1)</t>
  </si>
  <si>
    <t>Willa Cather</t>
  </si>
  <si>
    <t>Cather, Willa</t>
  </si>
  <si>
    <t>Vintage</t>
  </si>
  <si>
    <t>Romeo and Juliet</t>
  </si>
  <si>
    <t>William Shakespeare</t>
  </si>
  <si>
    <t>Shakespeare, William</t>
  </si>
  <si>
    <t>Paul Werstine, Barbara A. Mowat</t>
  </si>
  <si>
    <t>Simon Schuster</t>
  </si>
  <si>
    <t>The Power of Habit: Why We Do What We Do in Life and Business</t>
  </si>
  <si>
    <t>Charles Duhigg</t>
  </si>
  <si>
    <t>Duhigg, Charles</t>
  </si>
  <si>
    <t>Random House</t>
  </si>
  <si>
    <t>The Millionaire Next Door: The Surprising Secrets of America's Wealthy</t>
  </si>
  <si>
    <t>Thomas J. Stanley</t>
  </si>
  <si>
    <t>Stanley, Thomas J.</t>
  </si>
  <si>
    <t>William D. Danko</t>
  </si>
  <si>
    <t>Gallery Books</t>
  </si>
  <si>
    <t>This Is Your Brain on Music: The Science of a Human Obsession</t>
  </si>
  <si>
    <t>Daniel J. Levitin</t>
  </si>
  <si>
    <t>Levitin, Daniel J.</t>
  </si>
  <si>
    <t>Dutton Adult</t>
  </si>
  <si>
    <t>Crucial Conversations: Tools for Talking When Stakes Are High</t>
  </si>
  <si>
    <t>Kerry Patterson</t>
  </si>
  <si>
    <t>Patterson, Kerry</t>
  </si>
  <si>
    <t>Joseph Grenny, Ron McMillan, Al Switzler, Stephen R. Covey</t>
  </si>
  <si>
    <t>McGraw-Hill Education</t>
  </si>
  <si>
    <t>The Subtle Art of Not Giving a F*ck: A Counterintuitive Approach to Living a Good Life</t>
  </si>
  <si>
    <t>Mark Manson</t>
  </si>
  <si>
    <t>Manson, Mark</t>
  </si>
  <si>
    <t>The Richest Man in Babylon</t>
  </si>
  <si>
    <t>George S. Clason</t>
  </si>
  <si>
    <t>Clason, George S.</t>
  </si>
  <si>
    <t>Berkley Books</t>
  </si>
  <si>
    <t>Finish Strong</t>
  </si>
  <si>
    <t>Dan   Green</t>
  </si>
  <si>
    <t>Green, Dan</t>
  </si>
  <si>
    <t>Simple Truths</t>
  </si>
  <si>
    <t>Big Data: A Revolution That Will Transform How We Live, Work, and Think</t>
  </si>
  <si>
    <t>Viktor Mayer-SchÃ¶nberger</t>
  </si>
  <si>
    <t>Mayer-SchÃ¶nberger, Viktor</t>
  </si>
  <si>
    <t>Kenneth Cukier</t>
  </si>
  <si>
    <t>Houghton Mifflin Harcourt</t>
  </si>
  <si>
    <t>Algorithms to Live By: The Computer Science of Human Decisions</t>
  </si>
  <si>
    <t>Brian Christian</t>
  </si>
  <si>
    <t>Christian, Brian</t>
  </si>
  <si>
    <t>Tom  Griffiths</t>
  </si>
  <si>
    <t>Henry Holt and Co.</t>
  </si>
  <si>
    <t>The Hard Thing About Hard Things: Building a Business When There Are No Easy Answers</t>
  </si>
  <si>
    <t>Ben Horowitz</t>
  </si>
  <si>
    <t>Horowitz, Ben</t>
  </si>
  <si>
    <t>Harper Business</t>
  </si>
  <si>
    <t>The Great Mental Models: General Thinking Concepts</t>
  </si>
  <si>
    <t>Shane Parrish</t>
  </si>
  <si>
    <t>Parrish, Shane</t>
  </si>
  <si>
    <t>Rhiannon Beaubien</t>
  </si>
  <si>
    <t>Latticework Publishing Inc.</t>
  </si>
  <si>
    <t>The Everything Store: Jeff Bezos and the Age of Amazon</t>
  </si>
  <si>
    <t>Brad Stone</t>
  </si>
  <si>
    <t>Stone, Brad</t>
  </si>
  <si>
    <t>Little, Brown and Company</t>
  </si>
  <si>
    <t>How to Win Friends and Influence People</t>
  </si>
  <si>
    <t>Dale Carnegie</t>
  </si>
  <si>
    <t>Carnegie, Dale</t>
  </si>
  <si>
    <t>Voyage of the Jaffa Wind (The Secrets of Droon, #14)</t>
  </si>
  <si>
    <t>The Angel Experiment (Maximum Ride, #1)</t>
  </si>
  <si>
    <t>James Patterson</t>
  </si>
  <si>
    <t>Patterson, James</t>
  </si>
  <si>
    <t>Grand Central Publishing</t>
  </si>
  <si>
    <t>The Heir of Mistmantle (The Mistmantle Chronicles, #3)</t>
  </si>
  <si>
    <t>M.I. McAllister</t>
  </si>
  <si>
    <t>McAllister, M.I.</t>
  </si>
  <si>
    <t>Omar Rayyan, Margaret McAllister</t>
  </si>
  <si>
    <t>Miramax Books</t>
  </si>
  <si>
    <t>Goodnight Moon</t>
  </si>
  <si>
    <t>Margaret Wise Brown</t>
  </si>
  <si>
    <t>Brown, Margaret Wise</t>
  </si>
  <si>
    <t>Clement Hurd</t>
  </si>
  <si>
    <t>HarperCollins</t>
  </si>
  <si>
    <t>The Savage Damsel and the Dwarf (The Squire's Tales, #3)</t>
  </si>
  <si>
    <t>Gerald Morris</t>
  </si>
  <si>
    <t>Morris, Gerald</t>
  </si>
  <si>
    <t>HMH Books for Young Readers</t>
  </si>
  <si>
    <t>The Field Guide (The Spiderwick Chronicles, #1)</t>
  </si>
  <si>
    <t>Tony DiTerlizzi</t>
  </si>
  <si>
    <t>DiTerlizzi, Tony</t>
  </si>
  <si>
    <t>Holly Black</t>
  </si>
  <si>
    <t>Simon  Schuster Books for Young Readers</t>
  </si>
  <si>
    <t>Trickster's Queen (Daughter of the Lioness, #2)</t>
  </si>
  <si>
    <t>Tamora Pierce</t>
  </si>
  <si>
    <t>Pierce, Tamora</t>
  </si>
  <si>
    <t>Ember</t>
  </si>
  <si>
    <t>Charlie Bone and the Time Twister (The Children of the Red King, #2)</t>
  </si>
  <si>
    <t>Jenny Nimmo</t>
  </si>
  <si>
    <t>Nimmo, Jenny</t>
  </si>
  <si>
    <t>Audio Cassette</t>
  </si>
  <si>
    <t>The Ratastrophe Catastrophe (The Illmoor Chronicles, #1)</t>
  </si>
  <si>
    <t>David Lee Stone</t>
  </si>
  <si>
    <t>Stone, David Lee</t>
  </si>
  <si>
    <t>Disney-Hyperion</t>
  </si>
  <si>
    <t>The Last Battle (Chronicles of Narnia, #7)</t>
  </si>
  <si>
    <t>C.S. Lewis</t>
  </si>
  <si>
    <t>Lewis, C.S.</t>
  </si>
  <si>
    <t>HarperCollins Publishers</t>
  </si>
  <si>
    <t>The Will of the Empress (The Circle Reforged, #1)</t>
  </si>
  <si>
    <t>Scholastic Inc</t>
  </si>
  <si>
    <t>Deep Six (Dirk Pitt, #7)</t>
  </si>
  <si>
    <t>Clive Cussler</t>
  </si>
  <si>
    <t>Cussler, Clive</t>
  </si>
  <si>
    <t>Pocket Books</t>
  </si>
  <si>
    <t>The Bad Beginning (A Series of Unfortunate Events, #1)</t>
  </si>
  <si>
    <t>Lemony Snicket</t>
  </si>
  <si>
    <t>Snicket, Lemony</t>
  </si>
  <si>
    <t>Brett Helquist</t>
  </si>
  <si>
    <t>Scholastic, Inc.</t>
  </si>
  <si>
    <t>Magic Steps (The Circle Opens, #1)</t>
  </si>
  <si>
    <t>The Realms of the Gods (Immortals, #4)</t>
  </si>
  <si>
    <t>Simon Pulse</t>
  </si>
  <si>
    <t>The Artemis Fowl Files</t>
  </si>
  <si>
    <t>Eoin Colfer</t>
  </si>
  <si>
    <t>Colfer, Eoin</t>
  </si>
  <si>
    <t>Miramax Books/Hyperion Books for Children</t>
  </si>
  <si>
    <t>The Fairy-Tale Detectives</t>
  </si>
  <si>
    <t>Amulet Books</t>
  </si>
  <si>
    <t>In the Hand of the Goddess (Song of the Lioness, #2)</t>
  </si>
  <si>
    <t>Mattimeo (Redwall, #3)</t>
  </si>
  <si>
    <t>Brian Jacques</t>
  </si>
  <si>
    <t>Jacques, Brian</t>
  </si>
  <si>
    <t>Ace Books</t>
  </si>
  <si>
    <t>Outcast of Redwall (Redwall, #8)</t>
  </si>
  <si>
    <t>Firebird</t>
  </si>
  <si>
    <t>Martin the Warrior (Redwall, #6)</t>
  </si>
  <si>
    <t>The Miserable Mill (A Series of Unfortunate Events, #4)</t>
  </si>
  <si>
    <t>The Battle of the Labyrinth (Percy Jackson and the Olympians, #4)</t>
  </si>
  <si>
    <t>Hyperion Books for Children</t>
  </si>
  <si>
    <t>Harry Potter and the Prisoner of Azkaban (Harry Potter, #3)</t>
  </si>
  <si>
    <t>J.K. Rowling</t>
  </si>
  <si>
    <t>Rowling, J.K.</t>
  </si>
  <si>
    <t>Mary GrandPrÃ©</t>
  </si>
  <si>
    <t>Inkheart (Inkworld, #1)</t>
  </si>
  <si>
    <t>Cornelia Funke</t>
  </si>
  <si>
    <t>Funke, Cornelia</t>
  </si>
  <si>
    <t>Anthea Bell</t>
  </si>
  <si>
    <t>Raven Rise (Pendragon, #9)</t>
  </si>
  <si>
    <t>D.J. MacHale</t>
  </si>
  <si>
    <t>MacHale, D.J.</t>
  </si>
  <si>
    <t>Simon &amp; Schuster Books for Young Readers</t>
  </si>
  <si>
    <t>Erak's Ransom (Ranger's Apprentice, #7)</t>
  </si>
  <si>
    <t>John Flanagan</t>
  </si>
  <si>
    <t>Flanagan, John</t>
  </si>
  <si>
    <t>Random House Australia</t>
  </si>
  <si>
    <t>Unknown Binding</t>
  </si>
  <si>
    <t>Valhalla Rising (Dirk Pitt, #16)</t>
  </si>
  <si>
    <t>G.P. Putnam's Sons</t>
  </si>
  <si>
    <t>Great Bear Lake (Seekers, #2)</t>
  </si>
  <si>
    <t>Erin Hunter</t>
  </si>
  <si>
    <t>Hunter, Erin</t>
  </si>
  <si>
    <t>Rodrick Rules (Diary of a Wimpy Kid, #2)</t>
  </si>
  <si>
    <t>Jeff Kinney</t>
  </si>
  <si>
    <t>Kinney, Jeff</t>
  </si>
  <si>
    <t>Treasure (Dirk Pitt, #9)</t>
  </si>
  <si>
    <t>The Great Powers Outage (The Extraordinary Adventures of Ordinary Boy, #3)</t>
  </si>
  <si>
    <t>William Boniface</t>
  </si>
  <si>
    <t>Boniface, William</t>
  </si>
  <si>
    <t>Stephen Gilpin</t>
  </si>
  <si>
    <t>The Sister of the South (Dragons of Deltora, #4)</t>
  </si>
  <si>
    <t>Emily Rodda</t>
  </si>
  <si>
    <t>Rodda, Emily</t>
  </si>
  <si>
    <t>Marc McBride</t>
  </si>
  <si>
    <t>Stuart Little</t>
  </si>
  <si>
    <t>E.B. White</t>
  </si>
  <si>
    <t>White, E.B.</t>
  </si>
  <si>
    <t>Garth Williams</t>
  </si>
  <si>
    <t>Doomwyte (Redwall, #20)</t>
  </si>
  <si>
    <t>David Elliot</t>
  </si>
  <si>
    <t>Philomel Penguin</t>
  </si>
  <si>
    <t>The Pilgrims of Rayne (Pendragon, #8)</t>
  </si>
  <si>
    <t>Harry Potter and the Goblet of Fire (Harry Potter, #4)</t>
  </si>
  <si>
    <t>Terrier (Beka Cooper, #1)</t>
  </si>
  <si>
    <t>The Hitchhiker's Guide to the Galaxy (Hitchhiker's Guide to the Galaxy, #1)</t>
  </si>
  <si>
    <t>Douglas Adams</t>
  </si>
  <si>
    <t>Adams, Douglas</t>
  </si>
  <si>
    <t>Del Rey</t>
  </si>
  <si>
    <t>Twilight (Twilight, #1)</t>
  </si>
  <si>
    <t>Stephenie Meyer</t>
  </si>
  <si>
    <t>Meyer, Stephenie</t>
  </si>
  <si>
    <t>The Magician (The Secrets of the Immortal Nicholas Flamel, #2)</t>
  </si>
  <si>
    <t>Michael Scott</t>
  </si>
  <si>
    <t>Scott, Michael</t>
  </si>
  <si>
    <t>Delacorte Press</t>
  </si>
  <si>
    <t>The Kid Who Ran for President (Kid President, #1)</t>
  </si>
  <si>
    <t>Dan Gutman</t>
  </si>
  <si>
    <t>Gutman, Dan</t>
  </si>
  <si>
    <t>Sunset (Warriors: The New Prophecy, #6)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</si>
</sst>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F97A-CA42-4788-9CD0-81D5E2DBB9E8}">
  <dimension ref="A1:AE100"/>
  <sheetViews>
    <sheetView tabSelected="1" workbookViewId="0">
      <selection sqref="A1:BW100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>
        <v>29889285</v>
      </c>
      <c r="B2" t="s">
        <v>31</v>
      </c>
      <c r="C2" t="s">
        <v>32</v>
      </c>
      <c r="D2" t="s">
        <v>33</v>
      </c>
      <c r="F2" t="str">
        <f>"0190274689"</f>
        <v>0190274689</v>
      </c>
      <c r="G2" t="str">
        <f>"9780190274689"</f>
        <v>9780190274689</v>
      </c>
      <c r="H2">
        <v>0</v>
      </c>
      <c r="I2">
        <v>4.08</v>
      </c>
      <c r="J2" t="s">
        <v>34</v>
      </c>
      <c r="K2" t="s">
        <v>35</v>
      </c>
      <c r="L2">
        <v>240</v>
      </c>
      <c r="M2">
        <v>2016</v>
      </c>
      <c r="P2" s="1">
        <v>43916</v>
      </c>
      <c r="Q2" t="s">
        <v>36</v>
      </c>
      <c r="R2" t="s">
        <v>37</v>
      </c>
      <c r="S2" t="s">
        <v>36</v>
      </c>
      <c r="W2">
        <v>0</v>
      </c>
      <c r="Z2">
        <v>0</v>
      </c>
    </row>
    <row r="3" spans="1:31" x14ac:dyDescent="0.35">
      <c r="A3">
        <v>31670227</v>
      </c>
      <c r="B3" t="s">
        <v>38</v>
      </c>
      <c r="C3" t="s">
        <v>39</v>
      </c>
      <c r="D3" t="s">
        <v>40</v>
      </c>
      <c r="F3" t="str">
        <f>""</f>
        <v/>
      </c>
      <c r="G3" t="str">
        <f>"9781491964651"</f>
        <v>9781491964651</v>
      </c>
      <c r="H3">
        <v>0</v>
      </c>
      <c r="I3">
        <v>4.24</v>
      </c>
      <c r="J3" t="s">
        <v>41</v>
      </c>
      <c r="K3" t="s">
        <v>42</v>
      </c>
      <c r="L3">
        <v>98</v>
      </c>
      <c r="M3">
        <v>2016</v>
      </c>
      <c r="P3" s="1">
        <v>43910</v>
      </c>
      <c r="Q3" t="s">
        <v>43</v>
      </c>
      <c r="R3" t="s">
        <v>44</v>
      </c>
      <c r="S3" t="s">
        <v>43</v>
      </c>
      <c r="W3">
        <v>1</v>
      </c>
      <c r="Z3">
        <v>0</v>
      </c>
    </row>
    <row r="4" spans="1:31" x14ac:dyDescent="0.35">
      <c r="A4">
        <v>31138556</v>
      </c>
      <c r="B4" t="s">
        <v>45</v>
      </c>
      <c r="C4" t="s">
        <v>46</v>
      </c>
      <c r="D4" t="s">
        <v>47</v>
      </c>
      <c r="F4" t="str">
        <f>""</f>
        <v/>
      </c>
      <c r="G4" t="str">
        <f>""</f>
        <v/>
      </c>
      <c r="H4">
        <v>5</v>
      </c>
      <c r="I4">
        <v>4.26</v>
      </c>
      <c r="J4" t="s">
        <v>48</v>
      </c>
      <c r="K4" t="s">
        <v>49</v>
      </c>
      <c r="L4">
        <v>450</v>
      </c>
      <c r="M4">
        <v>2017</v>
      </c>
      <c r="N4">
        <v>2017</v>
      </c>
      <c r="O4" s="1">
        <v>43902</v>
      </c>
      <c r="P4" s="1">
        <v>43558</v>
      </c>
      <c r="S4" t="s">
        <v>50</v>
      </c>
      <c r="W4">
        <v>1</v>
      </c>
      <c r="Z4">
        <v>0</v>
      </c>
    </row>
    <row r="5" spans="1:31" x14ac:dyDescent="0.35">
      <c r="A5">
        <v>5040588</v>
      </c>
      <c r="B5" t="s">
        <v>51</v>
      </c>
      <c r="C5" t="s">
        <v>52</v>
      </c>
      <c r="D5" t="s">
        <v>53</v>
      </c>
      <c r="E5" t="s">
        <v>54</v>
      </c>
      <c r="F5" t="str">
        <f>"0061704164"</f>
        <v>0061704164</v>
      </c>
      <c r="G5" t="str">
        <f>"9780061704161"</f>
        <v>9780061704161</v>
      </c>
      <c r="H5">
        <v>0</v>
      </c>
      <c r="I5">
        <v>3.96</v>
      </c>
      <c r="J5" t="s">
        <v>55</v>
      </c>
      <c r="K5" t="s">
        <v>56</v>
      </c>
      <c r="L5">
        <v>167</v>
      </c>
      <c r="M5">
        <v>2009</v>
      </c>
      <c r="N5">
        <v>2009</v>
      </c>
      <c r="O5" s="1">
        <v>40172</v>
      </c>
      <c r="P5" s="1">
        <v>43887</v>
      </c>
      <c r="S5" t="s">
        <v>50</v>
      </c>
      <c r="W5">
        <v>1</v>
      </c>
      <c r="Z5">
        <v>0</v>
      </c>
    </row>
    <row r="6" spans="1:31" x14ac:dyDescent="0.35">
      <c r="A6">
        <v>7772</v>
      </c>
      <c r="B6" t="s">
        <v>57</v>
      </c>
      <c r="C6" t="s">
        <v>58</v>
      </c>
      <c r="D6" t="s">
        <v>59</v>
      </c>
      <c r="F6" t="str">
        <f>"0394800915"</f>
        <v>0394800915</v>
      </c>
      <c r="G6" t="str">
        <f>"9780394800912"</f>
        <v>9780394800912</v>
      </c>
      <c r="H6">
        <v>0</v>
      </c>
      <c r="I6">
        <v>4.17</v>
      </c>
      <c r="J6" t="s">
        <v>60</v>
      </c>
      <c r="K6" t="s">
        <v>56</v>
      </c>
      <c r="L6">
        <v>58</v>
      </c>
      <c r="M6">
        <v>2012</v>
      </c>
      <c r="N6">
        <v>1962</v>
      </c>
      <c r="P6" s="1">
        <v>43882</v>
      </c>
      <c r="S6" t="s">
        <v>50</v>
      </c>
      <c r="W6">
        <v>1</v>
      </c>
      <c r="Z6">
        <v>0</v>
      </c>
    </row>
    <row r="7" spans="1:31" x14ac:dyDescent="0.35">
      <c r="A7">
        <v>19063</v>
      </c>
      <c r="B7" t="s">
        <v>61</v>
      </c>
      <c r="C7" t="s">
        <v>62</v>
      </c>
      <c r="D7" t="s">
        <v>63</v>
      </c>
      <c r="F7" t="str">
        <f>"0375831002"</f>
        <v>0375831002</v>
      </c>
      <c r="G7" t="str">
        <f>"9780375831003"</f>
        <v>9780375831003</v>
      </c>
      <c r="H7">
        <v>4</v>
      </c>
      <c r="I7">
        <v>4.37</v>
      </c>
      <c r="J7" t="s">
        <v>64</v>
      </c>
      <c r="K7" t="s">
        <v>56</v>
      </c>
      <c r="L7">
        <v>552</v>
      </c>
      <c r="M7">
        <v>2006</v>
      </c>
      <c r="N7">
        <v>2005</v>
      </c>
      <c r="O7" s="1">
        <v>40909</v>
      </c>
      <c r="P7" s="1">
        <v>43343</v>
      </c>
      <c r="S7" t="s">
        <v>50</v>
      </c>
      <c r="W7">
        <v>1</v>
      </c>
      <c r="Z7">
        <v>0</v>
      </c>
    </row>
    <row r="8" spans="1:31" x14ac:dyDescent="0.35">
      <c r="A8">
        <v>1617</v>
      </c>
      <c r="B8" t="s">
        <v>65</v>
      </c>
      <c r="C8" t="s">
        <v>66</v>
      </c>
      <c r="D8" t="s">
        <v>67</v>
      </c>
      <c r="E8" t="s">
        <v>68</v>
      </c>
      <c r="F8" t="str">
        <f>""</f>
        <v/>
      </c>
      <c r="G8" t="str">
        <f>""</f>
        <v/>
      </c>
      <c r="H8">
        <v>0</v>
      </c>
      <c r="I8">
        <v>4.33</v>
      </c>
      <c r="J8" t="s">
        <v>69</v>
      </c>
      <c r="K8" t="s">
        <v>35</v>
      </c>
      <c r="L8">
        <v>115</v>
      </c>
      <c r="M8">
        <v>2006</v>
      </c>
      <c r="N8">
        <v>1956</v>
      </c>
      <c r="P8" s="1">
        <v>43881</v>
      </c>
      <c r="S8" t="s">
        <v>50</v>
      </c>
      <c r="W8">
        <v>1</v>
      </c>
      <c r="Z8">
        <v>0</v>
      </c>
    </row>
    <row r="9" spans="1:31" x14ac:dyDescent="0.35">
      <c r="A9">
        <v>480714</v>
      </c>
      <c r="B9" t="s">
        <v>70</v>
      </c>
      <c r="C9" t="s">
        <v>71</v>
      </c>
      <c r="D9" t="s">
        <v>72</v>
      </c>
      <c r="F9" t="str">
        <f>"1560768401"</f>
        <v>1560768401</v>
      </c>
      <c r="G9" t="str">
        <f>"9781560768401"</f>
        <v>9781560768401</v>
      </c>
      <c r="H9">
        <v>0</v>
      </c>
      <c r="I9">
        <v>3.78</v>
      </c>
      <c r="J9" t="s">
        <v>73</v>
      </c>
      <c r="K9" t="s">
        <v>35</v>
      </c>
      <c r="L9">
        <v>314</v>
      </c>
      <c r="M9">
        <v>2005</v>
      </c>
      <c r="N9">
        <v>1994</v>
      </c>
      <c r="P9" s="1">
        <v>43881</v>
      </c>
      <c r="S9" t="s">
        <v>50</v>
      </c>
      <c r="W9">
        <v>1</v>
      </c>
      <c r="Z9">
        <v>0</v>
      </c>
    </row>
    <row r="10" spans="1:31" x14ac:dyDescent="0.35">
      <c r="A10">
        <v>500555</v>
      </c>
      <c r="B10" t="s">
        <v>74</v>
      </c>
      <c r="C10" t="s">
        <v>75</v>
      </c>
      <c r="D10" t="s">
        <v>76</v>
      </c>
      <c r="E10" t="s">
        <v>77</v>
      </c>
      <c r="F10" t="str">
        <f>"0439207843"</f>
        <v>0439207843</v>
      </c>
      <c r="G10" t="str">
        <f>"9780439207843"</f>
        <v>9780439207843</v>
      </c>
      <c r="H10">
        <v>5</v>
      </c>
      <c r="I10">
        <v>3.93</v>
      </c>
      <c r="J10" t="s">
        <v>78</v>
      </c>
      <c r="K10" t="s">
        <v>35</v>
      </c>
      <c r="L10">
        <v>112</v>
      </c>
      <c r="M10">
        <v>2000</v>
      </c>
      <c r="N10">
        <v>2000</v>
      </c>
      <c r="O10" s="1">
        <v>39448</v>
      </c>
      <c r="P10" s="1">
        <v>43880</v>
      </c>
      <c r="S10" t="s">
        <v>50</v>
      </c>
      <c r="W10">
        <v>1</v>
      </c>
      <c r="Z10">
        <v>0</v>
      </c>
    </row>
    <row r="11" spans="1:31" x14ac:dyDescent="0.35">
      <c r="A11">
        <v>176326</v>
      </c>
      <c r="B11" t="s">
        <v>79</v>
      </c>
      <c r="C11" t="s">
        <v>80</v>
      </c>
      <c r="D11" t="s">
        <v>81</v>
      </c>
      <c r="E11" t="s">
        <v>82</v>
      </c>
      <c r="F11" t="str">
        <f>"0810949148"</f>
        <v>0810949148</v>
      </c>
      <c r="G11" t="str">
        <f>"9780810949140"</f>
        <v>9780810949140</v>
      </c>
      <c r="H11">
        <v>4</v>
      </c>
      <c r="I11">
        <v>4.28</v>
      </c>
      <c r="J11" t="s">
        <v>83</v>
      </c>
      <c r="K11" t="s">
        <v>56</v>
      </c>
      <c r="L11">
        <v>320</v>
      </c>
      <c r="M11">
        <v>2006</v>
      </c>
      <c r="N11">
        <v>2006</v>
      </c>
      <c r="O11" s="1">
        <v>40179</v>
      </c>
      <c r="P11" s="1">
        <v>43342</v>
      </c>
      <c r="S11" t="s">
        <v>50</v>
      </c>
      <c r="W11">
        <v>1</v>
      </c>
      <c r="Z11">
        <v>0</v>
      </c>
    </row>
    <row r="12" spans="1:31" x14ac:dyDescent="0.35">
      <c r="A12">
        <v>661661</v>
      </c>
      <c r="B12" t="s">
        <v>84</v>
      </c>
      <c r="C12" t="s">
        <v>75</v>
      </c>
      <c r="D12" t="s">
        <v>76</v>
      </c>
      <c r="E12" t="s">
        <v>85</v>
      </c>
      <c r="F12" t="str">
        <f>"0439560438"</f>
        <v>0439560438</v>
      </c>
      <c r="G12" t="str">
        <f>"9780439560436"</f>
        <v>9780439560436</v>
      </c>
      <c r="H12">
        <v>5</v>
      </c>
      <c r="I12">
        <v>3.94</v>
      </c>
      <c r="J12" t="s">
        <v>86</v>
      </c>
      <c r="K12" t="s">
        <v>35</v>
      </c>
      <c r="L12">
        <v>128</v>
      </c>
      <c r="M12">
        <v>2004</v>
      </c>
      <c r="N12">
        <v>2003</v>
      </c>
      <c r="O12" s="1">
        <v>39448</v>
      </c>
      <c r="P12" s="1">
        <v>43880</v>
      </c>
      <c r="S12" t="s">
        <v>50</v>
      </c>
      <c r="W12">
        <v>1</v>
      </c>
      <c r="Z12">
        <v>0</v>
      </c>
    </row>
    <row r="13" spans="1:31" x14ac:dyDescent="0.35">
      <c r="A13">
        <v>315738</v>
      </c>
      <c r="B13" t="s">
        <v>87</v>
      </c>
      <c r="C13" t="s">
        <v>75</v>
      </c>
      <c r="D13" t="s">
        <v>76</v>
      </c>
      <c r="E13" t="s">
        <v>85</v>
      </c>
      <c r="F13" t="str">
        <f>"0439420784"</f>
        <v>0439420784</v>
      </c>
      <c r="G13" t="str">
        <f>"9780439420785"</f>
        <v>9780439420785</v>
      </c>
      <c r="H13">
        <v>5</v>
      </c>
      <c r="I13">
        <v>3.97</v>
      </c>
      <c r="J13" t="s">
        <v>78</v>
      </c>
      <c r="K13" t="s">
        <v>35</v>
      </c>
      <c r="L13">
        <v>128</v>
      </c>
      <c r="M13">
        <v>2003</v>
      </c>
      <c r="N13">
        <v>2003</v>
      </c>
      <c r="O13" s="1">
        <v>39448</v>
      </c>
      <c r="P13" s="1">
        <v>43880</v>
      </c>
      <c r="S13" t="s">
        <v>50</v>
      </c>
      <c r="W13">
        <v>1</v>
      </c>
      <c r="Z13">
        <v>0</v>
      </c>
    </row>
    <row r="14" spans="1:31" x14ac:dyDescent="0.35">
      <c r="A14">
        <v>902750</v>
      </c>
      <c r="B14" t="s">
        <v>88</v>
      </c>
      <c r="C14" t="s">
        <v>75</v>
      </c>
      <c r="D14" t="s">
        <v>76</v>
      </c>
      <c r="E14" t="s">
        <v>89</v>
      </c>
      <c r="F14" t="str">
        <f>"043930606X"</f>
        <v>043930606X</v>
      </c>
      <c r="G14" t="str">
        <f>"9780439306065"</f>
        <v>9780439306065</v>
      </c>
      <c r="H14">
        <v>5</v>
      </c>
      <c r="I14">
        <v>3.92</v>
      </c>
      <c r="J14" t="s">
        <v>78</v>
      </c>
      <c r="K14" t="s">
        <v>35</v>
      </c>
      <c r="L14">
        <v>128</v>
      </c>
      <c r="M14">
        <v>2001</v>
      </c>
      <c r="N14">
        <v>2001</v>
      </c>
      <c r="O14" s="1">
        <v>39448</v>
      </c>
      <c r="P14" s="1">
        <v>43880</v>
      </c>
      <c r="S14" t="s">
        <v>50</v>
      </c>
      <c r="W14">
        <v>1</v>
      </c>
      <c r="Z14">
        <v>0</v>
      </c>
    </row>
    <row r="15" spans="1:31" x14ac:dyDescent="0.35">
      <c r="A15">
        <v>1256165</v>
      </c>
      <c r="B15" t="s">
        <v>90</v>
      </c>
      <c r="C15" t="s">
        <v>75</v>
      </c>
      <c r="D15" t="s">
        <v>76</v>
      </c>
      <c r="F15" t="str">
        <f>"0439306094"</f>
        <v>0439306094</v>
      </c>
      <c r="G15" t="str">
        <f>"9780439306096"</f>
        <v>9780439306096</v>
      </c>
      <c r="H15">
        <v>5</v>
      </c>
      <c r="I15">
        <v>3.96</v>
      </c>
      <c r="J15" t="s">
        <v>78</v>
      </c>
      <c r="K15" t="s">
        <v>35</v>
      </c>
      <c r="L15">
        <v>128</v>
      </c>
      <c r="M15">
        <v>2002</v>
      </c>
      <c r="N15">
        <v>2002</v>
      </c>
      <c r="O15" s="1">
        <v>39448</v>
      </c>
      <c r="P15" s="1">
        <v>43880</v>
      </c>
      <c r="S15" t="s">
        <v>50</v>
      </c>
      <c r="W15">
        <v>1</v>
      </c>
      <c r="Z15">
        <v>0</v>
      </c>
    </row>
    <row r="16" spans="1:31" x14ac:dyDescent="0.35">
      <c r="A16">
        <v>299798</v>
      </c>
      <c r="B16" t="s">
        <v>91</v>
      </c>
      <c r="C16" t="s">
        <v>75</v>
      </c>
      <c r="D16" t="s">
        <v>76</v>
      </c>
      <c r="E16" t="s">
        <v>85</v>
      </c>
      <c r="F16" t="str">
        <f>"0439661579"</f>
        <v>0439661579</v>
      </c>
      <c r="G16" t="str">
        <f>"9780439661577"</f>
        <v>9780439661577</v>
      </c>
      <c r="H16">
        <v>5</v>
      </c>
      <c r="I16">
        <v>3.97</v>
      </c>
      <c r="J16" t="s">
        <v>92</v>
      </c>
      <c r="K16" t="s">
        <v>93</v>
      </c>
      <c r="L16">
        <v>128</v>
      </c>
      <c r="M16">
        <v>2004</v>
      </c>
      <c r="N16">
        <v>2004</v>
      </c>
      <c r="O16" s="1">
        <v>39448</v>
      </c>
      <c r="P16" s="1">
        <v>43880</v>
      </c>
      <c r="S16" t="s">
        <v>50</v>
      </c>
      <c r="W16">
        <v>1</v>
      </c>
      <c r="Z16">
        <v>0</v>
      </c>
    </row>
    <row r="17" spans="1:26" x14ac:dyDescent="0.35">
      <c r="A17">
        <v>1202113</v>
      </c>
      <c r="B17" t="s">
        <v>94</v>
      </c>
      <c r="C17" t="s">
        <v>75</v>
      </c>
      <c r="D17" t="s">
        <v>76</v>
      </c>
      <c r="E17" t="s">
        <v>89</v>
      </c>
      <c r="F17" t="str">
        <f>"043920786X"</f>
        <v>043920786X</v>
      </c>
      <c r="G17" t="str">
        <f>"9780439207867"</f>
        <v>9780439207867</v>
      </c>
      <c r="H17">
        <v>5</v>
      </c>
      <c r="I17">
        <v>3.92</v>
      </c>
      <c r="J17" t="s">
        <v>86</v>
      </c>
      <c r="K17" t="s">
        <v>35</v>
      </c>
      <c r="L17">
        <v>128</v>
      </c>
      <c r="M17">
        <v>2001</v>
      </c>
      <c r="N17">
        <v>2001</v>
      </c>
      <c r="O17" s="1">
        <v>39448</v>
      </c>
      <c r="P17" s="1">
        <v>43880</v>
      </c>
      <c r="S17" t="s">
        <v>50</v>
      </c>
      <c r="W17">
        <v>1</v>
      </c>
      <c r="Z17">
        <v>0</v>
      </c>
    </row>
    <row r="18" spans="1:26" x14ac:dyDescent="0.35">
      <c r="A18">
        <v>824972</v>
      </c>
      <c r="B18" t="s">
        <v>95</v>
      </c>
      <c r="C18" t="s">
        <v>75</v>
      </c>
      <c r="D18" t="s">
        <v>76</v>
      </c>
      <c r="F18" t="str">
        <f>"0439420792"</f>
        <v>0439420792</v>
      </c>
      <c r="G18" t="str">
        <f>"9780439420792"</f>
        <v>9780439420792</v>
      </c>
      <c r="H18">
        <v>5</v>
      </c>
      <c r="I18">
        <v>3.94</v>
      </c>
      <c r="J18" t="s">
        <v>78</v>
      </c>
      <c r="K18" t="s">
        <v>35</v>
      </c>
      <c r="L18">
        <v>128</v>
      </c>
      <c r="M18">
        <v>2003</v>
      </c>
      <c r="N18">
        <v>2003</v>
      </c>
      <c r="O18" s="1">
        <v>39448</v>
      </c>
      <c r="P18" s="1">
        <v>43880</v>
      </c>
      <c r="S18" t="s">
        <v>50</v>
      </c>
      <c r="W18">
        <v>1</v>
      </c>
      <c r="Z18">
        <v>0</v>
      </c>
    </row>
    <row r="19" spans="1:26" x14ac:dyDescent="0.35">
      <c r="A19">
        <v>980548</v>
      </c>
      <c r="B19" t="s">
        <v>96</v>
      </c>
      <c r="C19" t="s">
        <v>75</v>
      </c>
      <c r="D19" t="s">
        <v>76</v>
      </c>
      <c r="E19" t="s">
        <v>89</v>
      </c>
      <c r="F19" t="str">
        <f>"0590108441"</f>
        <v>0590108441</v>
      </c>
      <c r="G19" t="str">
        <f>"9780590108447"</f>
        <v>9780590108447</v>
      </c>
      <c r="H19">
        <v>5</v>
      </c>
      <c r="I19">
        <v>3.95</v>
      </c>
      <c r="J19" t="s">
        <v>86</v>
      </c>
      <c r="K19" t="s">
        <v>35</v>
      </c>
      <c r="L19">
        <v>112</v>
      </c>
      <c r="M19">
        <v>2000</v>
      </c>
      <c r="N19">
        <v>2000</v>
      </c>
      <c r="O19" s="1">
        <v>39448</v>
      </c>
      <c r="P19" s="1">
        <v>43880</v>
      </c>
      <c r="S19" t="s">
        <v>50</v>
      </c>
      <c r="W19">
        <v>1</v>
      </c>
      <c r="Z19">
        <v>0</v>
      </c>
    </row>
    <row r="20" spans="1:26" x14ac:dyDescent="0.35">
      <c r="A20">
        <v>2049299</v>
      </c>
      <c r="B20" t="s">
        <v>97</v>
      </c>
      <c r="C20" t="s">
        <v>75</v>
      </c>
      <c r="D20" t="s">
        <v>76</v>
      </c>
      <c r="F20" t="str">
        <f>"0439671736"</f>
        <v>0439671736</v>
      </c>
      <c r="G20" t="str">
        <f>"9780439671736"</f>
        <v>9780439671736</v>
      </c>
      <c r="H20">
        <v>5</v>
      </c>
      <c r="I20">
        <v>4</v>
      </c>
      <c r="J20" t="s">
        <v>86</v>
      </c>
      <c r="K20" t="s">
        <v>35</v>
      </c>
      <c r="L20">
        <v>128</v>
      </c>
      <c r="M20">
        <v>2005</v>
      </c>
      <c r="N20">
        <v>2005</v>
      </c>
      <c r="O20" s="1">
        <v>39448</v>
      </c>
      <c r="P20" s="1">
        <v>43880</v>
      </c>
      <c r="S20" t="s">
        <v>50</v>
      </c>
      <c r="W20">
        <v>1</v>
      </c>
      <c r="Z20">
        <v>0</v>
      </c>
    </row>
    <row r="21" spans="1:26" x14ac:dyDescent="0.35">
      <c r="A21">
        <v>792225</v>
      </c>
      <c r="B21" t="s">
        <v>98</v>
      </c>
      <c r="C21" t="s">
        <v>75</v>
      </c>
      <c r="D21" t="s">
        <v>76</v>
      </c>
      <c r="E21" t="s">
        <v>89</v>
      </c>
      <c r="F21" t="str">
        <f>"0439182980"</f>
        <v>0439182980</v>
      </c>
      <c r="G21" t="str">
        <f>"9780439182980"</f>
        <v>9780439182980</v>
      </c>
      <c r="H21">
        <v>5</v>
      </c>
      <c r="I21">
        <v>3.99</v>
      </c>
      <c r="J21" t="s">
        <v>86</v>
      </c>
      <c r="K21" t="s">
        <v>35</v>
      </c>
      <c r="L21">
        <v>112</v>
      </c>
      <c r="M21">
        <v>2000</v>
      </c>
      <c r="N21">
        <v>2000</v>
      </c>
      <c r="O21" s="1">
        <v>39448</v>
      </c>
      <c r="P21" s="1">
        <v>43880</v>
      </c>
      <c r="S21" t="s">
        <v>50</v>
      </c>
      <c r="W21">
        <v>1</v>
      </c>
      <c r="Z21">
        <v>0</v>
      </c>
    </row>
    <row r="22" spans="1:26" x14ac:dyDescent="0.35">
      <c r="A22">
        <v>340101</v>
      </c>
      <c r="B22" t="s">
        <v>99</v>
      </c>
      <c r="C22" t="s">
        <v>75</v>
      </c>
      <c r="D22" t="s">
        <v>76</v>
      </c>
      <c r="E22" t="s">
        <v>89</v>
      </c>
      <c r="F22" t="str">
        <f>"0439306086"</f>
        <v>0439306086</v>
      </c>
      <c r="G22" t="str">
        <f>"9780439306089"</f>
        <v>9780439306089</v>
      </c>
      <c r="H22">
        <v>5</v>
      </c>
      <c r="I22">
        <v>3.96</v>
      </c>
      <c r="J22" t="s">
        <v>78</v>
      </c>
      <c r="K22" t="s">
        <v>35</v>
      </c>
      <c r="L22">
        <v>144</v>
      </c>
      <c r="M22">
        <v>2002</v>
      </c>
      <c r="N22">
        <v>2002</v>
      </c>
      <c r="O22" s="1">
        <v>39448</v>
      </c>
      <c r="P22" s="1">
        <v>43880</v>
      </c>
      <c r="S22" t="s">
        <v>50</v>
      </c>
      <c r="W22">
        <v>1</v>
      </c>
      <c r="Z22">
        <v>0</v>
      </c>
    </row>
    <row r="23" spans="1:26" x14ac:dyDescent="0.35">
      <c r="A23">
        <v>287496</v>
      </c>
      <c r="B23" t="s">
        <v>100</v>
      </c>
      <c r="C23" t="s">
        <v>75</v>
      </c>
      <c r="D23" t="s">
        <v>76</v>
      </c>
      <c r="E23" t="s">
        <v>101</v>
      </c>
      <c r="F23" t="str">
        <f>"0439560403"</f>
        <v>0439560403</v>
      </c>
      <c r="G23" t="str">
        <f>"9780439560405"</f>
        <v>9780439560405</v>
      </c>
      <c r="H23">
        <v>5</v>
      </c>
      <c r="I23">
        <v>3.97</v>
      </c>
      <c r="J23" t="s">
        <v>92</v>
      </c>
      <c r="K23" t="s">
        <v>35</v>
      </c>
      <c r="L23">
        <v>128</v>
      </c>
      <c r="M23">
        <v>2003</v>
      </c>
      <c r="N23">
        <v>2003</v>
      </c>
      <c r="O23" s="1">
        <v>39448</v>
      </c>
      <c r="P23" s="1">
        <v>43880</v>
      </c>
      <c r="S23" t="s">
        <v>50</v>
      </c>
      <c r="W23">
        <v>1</v>
      </c>
      <c r="Z23">
        <v>0</v>
      </c>
    </row>
    <row r="24" spans="1:26" x14ac:dyDescent="0.35">
      <c r="A24">
        <v>323355</v>
      </c>
      <c r="B24" t="s">
        <v>102</v>
      </c>
      <c r="C24" t="s">
        <v>103</v>
      </c>
      <c r="D24" t="s">
        <v>104</v>
      </c>
      <c r="E24" t="s">
        <v>105</v>
      </c>
      <c r="F24" t="str">
        <f>"0967686563"</f>
        <v>0967686563</v>
      </c>
      <c r="G24" t="str">
        <f>"9780967686561"</f>
        <v>9780967686561</v>
      </c>
      <c r="H24">
        <v>4</v>
      </c>
      <c r="I24">
        <v>4.3600000000000003</v>
      </c>
      <c r="J24" t="s">
        <v>106</v>
      </c>
      <c r="K24" t="s">
        <v>35</v>
      </c>
      <c r="L24">
        <v>531</v>
      </c>
      <c r="M24">
        <v>2013</v>
      </c>
      <c r="N24">
        <v>1830</v>
      </c>
      <c r="O24" s="1">
        <v>39448</v>
      </c>
      <c r="P24" s="1">
        <v>43880</v>
      </c>
      <c r="S24" t="s">
        <v>50</v>
      </c>
      <c r="W24">
        <v>1</v>
      </c>
      <c r="Z24">
        <v>0</v>
      </c>
    </row>
    <row r="25" spans="1:26" x14ac:dyDescent="0.35">
      <c r="A25">
        <v>340104</v>
      </c>
      <c r="B25" t="s">
        <v>107</v>
      </c>
      <c r="C25" t="s">
        <v>75</v>
      </c>
      <c r="D25" t="s">
        <v>76</v>
      </c>
      <c r="E25" t="s">
        <v>77</v>
      </c>
      <c r="F25" t="str">
        <f>"0590108409"</f>
        <v>0590108409</v>
      </c>
      <c r="G25" t="str">
        <f>"9780590108409"</f>
        <v>9780590108409</v>
      </c>
      <c r="H25">
        <v>5</v>
      </c>
      <c r="I25">
        <v>3.85</v>
      </c>
      <c r="J25" t="s">
        <v>78</v>
      </c>
      <c r="K25" t="s">
        <v>35</v>
      </c>
      <c r="L25">
        <v>96</v>
      </c>
      <c r="M25">
        <v>1999</v>
      </c>
      <c r="N25">
        <v>1999</v>
      </c>
      <c r="O25" s="1">
        <v>39448</v>
      </c>
      <c r="P25" s="1">
        <v>43880</v>
      </c>
      <c r="S25" t="s">
        <v>50</v>
      </c>
      <c r="W25">
        <v>1</v>
      </c>
      <c r="Z25">
        <v>0</v>
      </c>
    </row>
    <row r="26" spans="1:26" x14ac:dyDescent="0.35">
      <c r="A26">
        <v>340106</v>
      </c>
      <c r="B26" t="s">
        <v>108</v>
      </c>
      <c r="C26" t="s">
        <v>75</v>
      </c>
      <c r="D26" t="s">
        <v>76</v>
      </c>
      <c r="E26" t="s">
        <v>77</v>
      </c>
      <c r="F26" t="str">
        <f>"043920772X"</f>
        <v>043920772X</v>
      </c>
      <c r="G26" t="str">
        <f>"9780439207720"</f>
        <v>9780439207720</v>
      </c>
      <c r="H26">
        <v>5</v>
      </c>
      <c r="I26">
        <v>3.88</v>
      </c>
      <c r="J26" t="s">
        <v>86</v>
      </c>
      <c r="K26" t="s">
        <v>35</v>
      </c>
      <c r="L26">
        <v>112</v>
      </c>
      <c r="M26">
        <v>2000</v>
      </c>
      <c r="N26">
        <v>2000</v>
      </c>
      <c r="O26" s="1">
        <v>39448</v>
      </c>
      <c r="P26" s="1">
        <v>43880</v>
      </c>
      <c r="S26" t="s">
        <v>50</v>
      </c>
      <c r="W26">
        <v>1</v>
      </c>
      <c r="Z26">
        <v>0</v>
      </c>
    </row>
    <row r="27" spans="1:26" x14ac:dyDescent="0.35">
      <c r="A27">
        <v>1061385</v>
      </c>
      <c r="B27" t="s">
        <v>109</v>
      </c>
      <c r="C27" t="s">
        <v>75</v>
      </c>
      <c r="D27" t="s">
        <v>76</v>
      </c>
      <c r="F27" t="str">
        <f>"0439560489"</f>
        <v>0439560489</v>
      </c>
      <c r="G27" t="str">
        <f>"9780439560481"</f>
        <v>9780439560481</v>
      </c>
      <c r="H27">
        <v>5</v>
      </c>
      <c r="I27">
        <v>3.98</v>
      </c>
      <c r="J27" t="s">
        <v>86</v>
      </c>
      <c r="K27" t="s">
        <v>35</v>
      </c>
      <c r="L27">
        <v>128</v>
      </c>
      <c r="M27">
        <v>2004</v>
      </c>
      <c r="N27">
        <v>2004</v>
      </c>
      <c r="O27" s="1">
        <v>39448</v>
      </c>
      <c r="P27" s="1">
        <v>43880</v>
      </c>
      <c r="S27" t="s">
        <v>50</v>
      </c>
      <c r="W27">
        <v>1</v>
      </c>
      <c r="Z27">
        <v>0</v>
      </c>
    </row>
    <row r="28" spans="1:26" x14ac:dyDescent="0.35">
      <c r="A28">
        <v>1061388</v>
      </c>
      <c r="B28" t="s">
        <v>110</v>
      </c>
      <c r="C28" t="s">
        <v>75</v>
      </c>
      <c r="D28" t="s">
        <v>76</v>
      </c>
      <c r="E28" t="s">
        <v>89</v>
      </c>
      <c r="F28" t="str">
        <f>"0590108395"</f>
        <v>0590108395</v>
      </c>
      <c r="G28" t="str">
        <f>"9780590108393"</f>
        <v>9780590108393</v>
      </c>
      <c r="H28">
        <v>5</v>
      </c>
      <c r="I28">
        <v>3.86</v>
      </c>
      <c r="J28" t="s">
        <v>78</v>
      </c>
      <c r="K28" t="s">
        <v>35</v>
      </c>
      <c r="L28">
        <v>81</v>
      </c>
      <c r="M28">
        <v>1999</v>
      </c>
      <c r="N28">
        <v>1999</v>
      </c>
      <c r="O28" s="1">
        <v>39448</v>
      </c>
      <c r="P28" s="1">
        <v>43880</v>
      </c>
      <c r="S28" t="s">
        <v>50</v>
      </c>
      <c r="W28">
        <v>1</v>
      </c>
      <c r="Z28">
        <v>0</v>
      </c>
    </row>
    <row r="29" spans="1:26" x14ac:dyDescent="0.35">
      <c r="A29">
        <v>1061387</v>
      </c>
      <c r="B29" t="s">
        <v>111</v>
      </c>
      <c r="C29" t="s">
        <v>75</v>
      </c>
      <c r="D29" t="s">
        <v>76</v>
      </c>
      <c r="F29" t="str">
        <f>"0439661587"</f>
        <v>0439661587</v>
      </c>
      <c r="G29" t="str">
        <f>"9780439661584"</f>
        <v>9780439661584</v>
      </c>
      <c r="H29">
        <v>5</v>
      </c>
      <c r="I29">
        <v>4.03</v>
      </c>
      <c r="J29" t="s">
        <v>86</v>
      </c>
      <c r="K29" t="s">
        <v>93</v>
      </c>
      <c r="L29">
        <v>144</v>
      </c>
      <c r="M29">
        <v>2005</v>
      </c>
      <c r="N29">
        <v>2004</v>
      </c>
      <c r="O29" s="1">
        <v>39448</v>
      </c>
      <c r="P29" s="1">
        <v>43880</v>
      </c>
      <c r="S29" t="s">
        <v>50</v>
      </c>
      <c r="W29">
        <v>1</v>
      </c>
      <c r="Z29">
        <v>0</v>
      </c>
    </row>
    <row r="30" spans="1:26" x14ac:dyDescent="0.35">
      <c r="A30">
        <v>340105</v>
      </c>
      <c r="B30" t="s">
        <v>112</v>
      </c>
      <c r="C30" t="s">
        <v>75</v>
      </c>
      <c r="D30" t="s">
        <v>76</v>
      </c>
      <c r="E30" t="s">
        <v>89</v>
      </c>
      <c r="F30" t="str">
        <f>"0439207851"</f>
        <v>0439207851</v>
      </c>
      <c r="G30" t="str">
        <f>"9780439207850"</f>
        <v>9780439207850</v>
      </c>
      <c r="H30">
        <v>5</v>
      </c>
      <c r="I30">
        <v>3.91</v>
      </c>
      <c r="J30" t="s">
        <v>78</v>
      </c>
      <c r="K30" t="s">
        <v>93</v>
      </c>
      <c r="L30">
        <v>128</v>
      </c>
      <c r="M30">
        <v>2001</v>
      </c>
      <c r="N30">
        <v>2001</v>
      </c>
      <c r="O30" s="1">
        <v>39448</v>
      </c>
      <c r="P30" s="1">
        <v>43880</v>
      </c>
      <c r="S30" t="s">
        <v>50</v>
      </c>
      <c r="W30">
        <v>1</v>
      </c>
      <c r="Z30">
        <v>0</v>
      </c>
    </row>
    <row r="31" spans="1:26" x14ac:dyDescent="0.35">
      <c r="A31">
        <v>689899</v>
      </c>
      <c r="B31" t="s">
        <v>113</v>
      </c>
      <c r="C31" t="s">
        <v>75</v>
      </c>
      <c r="D31" t="s">
        <v>76</v>
      </c>
      <c r="E31" t="s">
        <v>89</v>
      </c>
      <c r="F31" t="str">
        <f>"0590108433"</f>
        <v>0590108433</v>
      </c>
      <c r="G31" t="str">
        <f>"9780590108430"</f>
        <v>9780590108430</v>
      </c>
      <c r="H31">
        <v>5</v>
      </c>
      <c r="I31">
        <v>3.91</v>
      </c>
      <c r="J31" t="s">
        <v>78</v>
      </c>
      <c r="K31" t="s">
        <v>35</v>
      </c>
      <c r="L31">
        <v>96</v>
      </c>
      <c r="M31">
        <v>1999</v>
      </c>
      <c r="N31">
        <v>1999</v>
      </c>
      <c r="O31" s="1">
        <v>39448</v>
      </c>
      <c r="P31" s="1">
        <v>43880</v>
      </c>
      <c r="S31" t="s">
        <v>50</v>
      </c>
      <c r="W31">
        <v>1</v>
      </c>
      <c r="Z31">
        <v>0</v>
      </c>
    </row>
    <row r="32" spans="1:26" x14ac:dyDescent="0.35">
      <c r="A32">
        <v>1390916</v>
      </c>
      <c r="B32" t="s">
        <v>114</v>
      </c>
      <c r="C32" t="s">
        <v>75</v>
      </c>
      <c r="D32" t="s">
        <v>76</v>
      </c>
      <c r="E32" t="s">
        <v>89</v>
      </c>
      <c r="F32" t="str">
        <f>"0439420806"</f>
        <v>0439420806</v>
      </c>
      <c r="G32" t="str">
        <f>"9780439420808"</f>
        <v>9780439420808</v>
      </c>
      <c r="H32">
        <v>5</v>
      </c>
      <c r="I32">
        <v>4.01</v>
      </c>
      <c r="J32" t="s">
        <v>78</v>
      </c>
      <c r="K32" t="s">
        <v>35</v>
      </c>
      <c r="L32">
        <v>128</v>
      </c>
      <c r="M32">
        <v>2003</v>
      </c>
      <c r="N32">
        <v>2003</v>
      </c>
      <c r="O32" s="1">
        <v>39448</v>
      </c>
      <c r="P32" s="1">
        <v>43880</v>
      </c>
      <c r="S32" t="s">
        <v>50</v>
      </c>
      <c r="W32">
        <v>1</v>
      </c>
      <c r="Z32">
        <v>0</v>
      </c>
    </row>
    <row r="33" spans="1:26" x14ac:dyDescent="0.35">
      <c r="A33">
        <v>825334</v>
      </c>
      <c r="B33" t="s">
        <v>115</v>
      </c>
      <c r="C33" t="s">
        <v>75</v>
      </c>
      <c r="D33" t="s">
        <v>76</v>
      </c>
      <c r="E33" t="s">
        <v>89</v>
      </c>
      <c r="F33" t="str">
        <f>"0590108425"</f>
        <v>0590108425</v>
      </c>
      <c r="G33" t="str">
        <f>"9780590108423"</f>
        <v>9780590108423</v>
      </c>
      <c r="H33">
        <v>5</v>
      </c>
      <c r="I33">
        <v>3.88</v>
      </c>
      <c r="J33" t="s">
        <v>86</v>
      </c>
      <c r="K33" t="s">
        <v>35</v>
      </c>
      <c r="L33">
        <v>96</v>
      </c>
      <c r="M33">
        <v>1999</v>
      </c>
      <c r="N33">
        <v>1999</v>
      </c>
      <c r="O33" s="1">
        <v>39448</v>
      </c>
      <c r="P33" s="1">
        <v>43880</v>
      </c>
      <c r="S33" t="s">
        <v>50</v>
      </c>
      <c r="W33">
        <v>1</v>
      </c>
      <c r="Z33">
        <v>0</v>
      </c>
    </row>
    <row r="34" spans="1:26" x14ac:dyDescent="0.35">
      <c r="A34">
        <v>1691409</v>
      </c>
      <c r="B34" t="s">
        <v>116</v>
      </c>
      <c r="C34" t="s">
        <v>75</v>
      </c>
      <c r="D34" t="s">
        <v>76</v>
      </c>
      <c r="E34" t="s">
        <v>77</v>
      </c>
      <c r="F34" t="str">
        <f>"0590108417"</f>
        <v>0590108417</v>
      </c>
      <c r="G34" t="str">
        <f>"9780590108416"</f>
        <v>9780590108416</v>
      </c>
      <c r="H34">
        <v>5</v>
      </c>
      <c r="I34">
        <v>3.93</v>
      </c>
      <c r="J34" t="s">
        <v>86</v>
      </c>
      <c r="K34" t="s">
        <v>35</v>
      </c>
      <c r="L34">
        <v>87</v>
      </c>
      <c r="M34">
        <v>1999</v>
      </c>
      <c r="N34">
        <v>1999</v>
      </c>
      <c r="O34" s="1">
        <v>39448</v>
      </c>
      <c r="P34" s="1">
        <v>43880</v>
      </c>
      <c r="S34" t="s">
        <v>50</v>
      </c>
      <c r="W34">
        <v>1</v>
      </c>
      <c r="Z34">
        <v>0</v>
      </c>
    </row>
    <row r="35" spans="1:26" x14ac:dyDescent="0.35">
      <c r="A35">
        <v>1145236</v>
      </c>
      <c r="B35" t="s">
        <v>117</v>
      </c>
      <c r="C35" t="s">
        <v>118</v>
      </c>
      <c r="D35" t="s">
        <v>119</v>
      </c>
      <c r="E35" t="s">
        <v>120</v>
      </c>
      <c r="F35" t="str">
        <f>"0689852975"</f>
        <v>0689852975</v>
      </c>
      <c r="G35" t="str">
        <f>"9780689852978"</f>
        <v>9780689852978</v>
      </c>
      <c r="H35">
        <v>5</v>
      </c>
      <c r="I35">
        <v>4</v>
      </c>
      <c r="J35" t="s">
        <v>121</v>
      </c>
      <c r="K35" t="s">
        <v>35</v>
      </c>
      <c r="L35">
        <v>208</v>
      </c>
      <c r="M35">
        <v>2003</v>
      </c>
      <c r="N35">
        <v>2003</v>
      </c>
      <c r="O35" s="1">
        <v>39814</v>
      </c>
      <c r="P35" s="1">
        <v>43880</v>
      </c>
      <c r="S35" t="s">
        <v>50</v>
      </c>
      <c r="W35">
        <v>1</v>
      </c>
      <c r="Z35">
        <v>0</v>
      </c>
    </row>
    <row r="36" spans="1:26" x14ac:dyDescent="0.35">
      <c r="A36">
        <v>3276072</v>
      </c>
      <c r="B36" t="s">
        <v>122</v>
      </c>
      <c r="C36" t="s">
        <v>123</v>
      </c>
      <c r="D36" t="s">
        <v>124</v>
      </c>
      <c r="F36" t="str">
        <f>"0375834869"</f>
        <v>0375834869</v>
      </c>
      <c r="G36" t="str">
        <f>"9780375834868"</f>
        <v>9780375834868</v>
      </c>
      <c r="H36">
        <v>4</v>
      </c>
      <c r="I36">
        <v>3.95</v>
      </c>
      <c r="J36" t="s">
        <v>125</v>
      </c>
      <c r="K36" t="s">
        <v>56</v>
      </c>
      <c r="L36">
        <v>384</v>
      </c>
      <c r="M36">
        <v>2009</v>
      </c>
      <c r="N36">
        <v>2009</v>
      </c>
      <c r="O36" s="1">
        <v>39814</v>
      </c>
      <c r="P36" s="1">
        <v>43880</v>
      </c>
      <c r="S36" t="s">
        <v>50</v>
      </c>
      <c r="W36">
        <v>1</v>
      </c>
      <c r="Z36">
        <v>0</v>
      </c>
    </row>
    <row r="37" spans="1:26" x14ac:dyDescent="0.35">
      <c r="A37">
        <v>13083</v>
      </c>
      <c r="B37" t="s">
        <v>126</v>
      </c>
      <c r="C37" t="s">
        <v>123</v>
      </c>
      <c r="D37" t="s">
        <v>124</v>
      </c>
      <c r="F37" t="str">
        <f>"0440421705"</f>
        <v>0440421705</v>
      </c>
      <c r="G37" t="str">
        <f>"9780440421702"</f>
        <v>9780440421702</v>
      </c>
      <c r="H37">
        <v>4</v>
      </c>
      <c r="I37">
        <v>3.82</v>
      </c>
      <c r="J37" t="s">
        <v>127</v>
      </c>
      <c r="K37" t="s">
        <v>35</v>
      </c>
      <c r="L37">
        <v>292</v>
      </c>
      <c r="M37">
        <v>2006</v>
      </c>
      <c r="N37">
        <v>2002</v>
      </c>
      <c r="O37" s="1">
        <v>39814</v>
      </c>
      <c r="P37" s="1">
        <v>43880</v>
      </c>
      <c r="S37" t="s">
        <v>50</v>
      </c>
      <c r="W37">
        <v>1</v>
      </c>
      <c r="Z37">
        <v>0</v>
      </c>
    </row>
    <row r="38" spans="1:26" x14ac:dyDescent="0.35">
      <c r="A38">
        <v>2195510</v>
      </c>
      <c r="B38" t="s">
        <v>128</v>
      </c>
      <c r="C38" t="s">
        <v>118</v>
      </c>
      <c r="D38" t="s">
        <v>119</v>
      </c>
      <c r="F38" t="str">
        <f>"0689852967"</f>
        <v>0689852967</v>
      </c>
      <c r="G38" t="str">
        <f>"9780689852961"</f>
        <v>9780689852961</v>
      </c>
      <c r="H38">
        <v>5</v>
      </c>
      <c r="I38">
        <v>3.74</v>
      </c>
      <c r="J38" t="s">
        <v>129</v>
      </c>
      <c r="K38" t="s">
        <v>35</v>
      </c>
      <c r="L38">
        <v>191</v>
      </c>
      <c r="M38">
        <v>2002</v>
      </c>
      <c r="N38">
        <v>2002</v>
      </c>
      <c r="O38" s="1">
        <v>39814</v>
      </c>
      <c r="P38" s="1">
        <v>43880</v>
      </c>
      <c r="S38" t="s">
        <v>50</v>
      </c>
      <c r="W38">
        <v>1</v>
      </c>
      <c r="Z38">
        <v>0</v>
      </c>
    </row>
    <row r="39" spans="1:26" x14ac:dyDescent="0.35">
      <c r="A39">
        <v>9520360</v>
      </c>
      <c r="B39" t="s">
        <v>130</v>
      </c>
      <c r="C39" t="s">
        <v>131</v>
      </c>
      <c r="D39" t="s">
        <v>132</v>
      </c>
      <c r="F39" t="str">
        <f>"1423140591"</f>
        <v>1423140591</v>
      </c>
      <c r="G39" t="str">
        <f>"9781423140597"</f>
        <v>9781423140597</v>
      </c>
      <c r="H39">
        <v>5</v>
      </c>
      <c r="I39">
        <v>4.4400000000000004</v>
      </c>
      <c r="J39" t="s">
        <v>133</v>
      </c>
      <c r="K39" t="s">
        <v>56</v>
      </c>
      <c r="L39">
        <v>521</v>
      </c>
      <c r="M39">
        <v>2011</v>
      </c>
      <c r="N39">
        <v>2011</v>
      </c>
      <c r="O39" s="1">
        <v>40544</v>
      </c>
      <c r="P39" s="1">
        <v>43878</v>
      </c>
      <c r="S39" t="s">
        <v>50</v>
      </c>
      <c r="W39">
        <v>1</v>
      </c>
      <c r="Z39">
        <v>0</v>
      </c>
    </row>
    <row r="40" spans="1:26" x14ac:dyDescent="0.35">
      <c r="A40">
        <v>29396</v>
      </c>
      <c r="B40" t="s">
        <v>134</v>
      </c>
      <c r="C40" t="s">
        <v>135</v>
      </c>
      <c r="D40" t="s">
        <v>136</v>
      </c>
      <c r="F40" t="str">
        <f>"044101268X"</f>
        <v>044101268X</v>
      </c>
      <c r="G40" t="str">
        <f>"9780441012688"</f>
        <v>9780441012688</v>
      </c>
      <c r="H40">
        <v>5</v>
      </c>
      <c r="I40">
        <v>4.12</v>
      </c>
      <c r="J40" t="s">
        <v>137</v>
      </c>
      <c r="K40" t="s">
        <v>35</v>
      </c>
      <c r="L40">
        <v>504</v>
      </c>
      <c r="M40">
        <v>2005</v>
      </c>
      <c r="N40">
        <v>2004</v>
      </c>
      <c r="O40" s="1">
        <v>40544</v>
      </c>
      <c r="P40" s="1">
        <v>43877</v>
      </c>
      <c r="S40" t="s">
        <v>50</v>
      </c>
      <c r="W40">
        <v>1</v>
      </c>
      <c r="Z40">
        <v>0</v>
      </c>
    </row>
    <row r="41" spans="1:26" x14ac:dyDescent="0.35">
      <c r="A41">
        <v>12127750</v>
      </c>
      <c r="B41" t="s">
        <v>138</v>
      </c>
      <c r="C41" t="s">
        <v>131</v>
      </c>
      <c r="D41" t="s">
        <v>132</v>
      </c>
      <c r="F41" t="str">
        <f>"1423140605"</f>
        <v>1423140605</v>
      </c>
      <c r="G41" t="str">
        <f>"9781423140603"</f>
        <v>9781423140603</v>
      </c>
      <c r="H41">
        <v>5</v>
      </c>
      <c r="I41">
        <v>4.46</v>
      </c>
      <c r="J41" t="s">
        <v>133</v>
      </c>
      <c r="K41" t="s">
        <v>56</v>
      </c>
      <c r="L41">
        <v>586</v>
      </c>
      <c r="M41">
        <v>2012</v>
      </c>
      <c r="N41">
        <v>2012</v>
      </c>
      <c r="O41" s="1">
        <v>40909</v>
      </c>
      <c r="P41" s="1">
        <v>43878</v>
      </c>
      <c r="S41" t="s">
        <v>50</v>
      </c>
      <c r="W41">
        <v>1</v>
      </c>
      <c r="Z41">
        <v>0</v>
      </c>
    </row>
    <row r="42" spans="1:26" x14ac:dyDescent="0.35">
      <c r="A42">
        <v>1885</v>
      </c>
      <c r="B42" t="s">
        <v>139</v>
      </c>
      <c r="C42" t="s">
        <v>140</v>
      </c>
      <c r="D42" t="s">
        <v>141</v>
      </c>
      <c r="E42" t="s">
        <v>142</v>
      </c>
      <c r="F42" t="str">
        <f>""</f>
        <v/>
      </c>
      <c r="G42" t="str">
        <f>""</f>
        <v/>
      </c>
      <c r="H42">
        <v>4</v>
      </c>
      <c r="I42">
        <v>4.26</v>
      </c>
      <c r="J42" t="s">
        <v>143</v>
      </c>
      <c r="K42" t="s">
        <v>35</v>
      </c>
      <c r="L42">
        <v>279</v>
      </c>
      <c r="M42">
        <v>2000</v>
      </c>
      <c r="N42">
        <v>1813</v>
      </c>
      <c r="O42" s="1">
        <v>40909</v>
      </c>
      <c r="P42" s="1">
        <v>43046</v>
      </c>
      <c r="S42" t="s">
        <v>50</v>
      </c>
      <c r="W42">
        <v>1</v>
      </c>
      <c r="Z42">
        <v>0</v>
      </c>
    </row>
    <row r="43" spans="1:26" x14ac:dyDescent="0.35">
      <c r="A43">
        <v>140963</v>
      </c>
      <c r="B43" t="s">
        <v>144</v>
      </c>
      <c r="C43" t="s">
        <v>145</v>
      </c>
      <c r="D43" t="s">
        <v>146</v>
      </c>
      <c r="F43" t="str">
        <f>"0679743626"</f>
        <v>0679743626</v>
      </c>
      <c r="G43" t="str">
        <f>"9780679743620"</f>
        <v>9780679743620</v>
      </c>
      <c r="H43">
        <v>3</v>
      </c>
      <c r="I43">
        <v>3.87</v>
      </c>
      <c r="J43" t="s">
        <v>147</v>
      </c>
      <c r="K43" t="s">
        <v>35</v>
      </c>
      <c r="L43">
        <v>159</v>
      </c>
      <c r="M43">
        <v>1992</v>
      </c>
      <c r="N43">
        <v>1913</v>
      </c>
      <c r="O43" s="1">
        <v>40909</v>
      </c>
      <c r="P43" s="1">
        <v>43879</v>
      </c>
      <c r="S43" t="s">
        <v>50</v>
      </c>
      <c r="W43">
        <v>1</v>
      </c>
      <c r="Z43">
        <v>0</v>
      </c>
    </row>
    <row r="44" spans="1:26" x14ac:dyDescent="0.35">
      <c r="A44">
        <v>18135</v>
      </c>
      <c r="B44" t="s">
        <v>148</v>
      </c>
      <c r="C44" t="s">
        <v>149</v>
      </c>
      <c r="D44" t="s">
        <v>150</v>
      </c>
      <c r="E44" t="s">
        <v>151</v>
      </c>
      <c r="F44" t="str">
        <f>"0743477111"</f>
        <v>0743477111</v>
      </c>
      <c r="G44" t="str">
        <f>"9780743477116"</f>
        <v>9780743477116</v>
      </c>
      <c r="H44">
        <v>4</v>
      </c>
      <c r="I44">
        <v>3.74</v>
      </c>
      <c r="J44" t="s">
        <v>152</v>
      </c>
      <c r="K44" t="s">
        <v>35</v>
      </c>
      <c r="L44">
        <v>368</v>
      </c>
      <c r="M44">
        <v>2004</v>
      </c>
      <c r="N44">
        <v>1595</v>
      </c>
      <c r="O44" s="1">
        <v>41640</v>
      </c>
      <c r="P44" s="1">
        <v>43046</v>
      </c>
      <c r="S44" t="s">
        <v>50</v>
      </c>
      <c r="W44">
        <v>1</v>
      </c>
      <c r="Z44">
        <v>0</v>
      </c>
    </row>
    <row r="45" spans="1:26" x14ac:dyDescent="0.35">
      <c r="A45">
        <v>12609433</v>
      </c>
      <c r="B45" t="s">
        <v>153</v>
      </c>
      <c r="C45" t="s">
        <v>154</v>
      </c>
      <c r="D45" t="s">
        <v>155</v>
      </c>
      <c r="F45" t="str">
        <f>"1400069289"</f>
        <v>1400069289</v>
      </c>
      <c r="G45" t="str">
        <f>"9781400069286"</f>
        <v>9781400069286</v>
      </c>
      <c r="H45">
        <v>5</v>
      </c>
      <c r="I45">
        <v>4.0999999999999996</v>
      </c>
      <c r="J45" t="s">
        <v>156</v>
      </c>
      <c r="K45" t="s">
        <v>56</v>
      </c>
      <c r="L45">
        <v>375</v>
      </c>
      <c r="M45">
        <v>2012</v>
      </c>
      <c r="N45">
        <v>2012</v>
      </c>
      <c r="O45" s="1">
        <v>42370</v>
      </c>
      <c r="P45" s="1">
        <v>43046</v>
      </c>
      <c r="S45" t="s">
        <v>50</v>
      </c>
      <c r="W45">
        <v>1</v>
      </c>
      <c r="Z45">
        <v>0</v>
      </c>
    </row>
    <row r="46" spans="1:26" x14ac:dyDescent="0.35">
      <c r="A46">
        <v>998</v>
      </c>
      <c r="B46" t="s">
        <v>157</v>
      </c>
      <c r="C46" t="s">
        <v>158</v>
      </c>
      <c r="D46" t="s">
        <v>159</v>
      </c>
      <c r="E46" t="s">
        <v>160</v>
      </c>
      <c r="F46" t="str">
        <f>"0671015206"</f>
        <v>0671015206</v>
      </c>
      <c r="G46" t="str">
        <f>"9780671015206"</f>
        <v>9780671015206</v>
      </c>
      <c r="H46">
        <v>5</v>
      </c>
      <c r="I46">
        <v>4.03</v>
      </c>
      <c r="J46" t="s">
        <v>161</v>
      </c>
      <c r="K46" t="s">
        <v>35</v>
      </c>
      <c r="L46">
        <v>258</v>
      </c>
      <c r="M46">
        <v>1998</v>
      </c>
      <c r="N46">
        <v>1995</v>
      </c>
      <c r="O46" s="1">
        <v>42370</v>
      </c>
      <c r="P46" s="1">
        <v>43046</v>
      </c>
      <c r="S46" t="s">
        <v>50</v>
      </c>
      <c r="W46">
        <v>1</v>
      </c>
      <c r="Z46">
        <v>0</v>
      </c>
    </row>
    <row r="47" spans="1:26" x14ac:dyDescent="0.35">
      <c r="A47">
        <v>141565</v>
      </c>
      <c r="B47" t="s">
        <v>162</v>
      </c>
      <c r="C47" t="s">
        <v>163</v>
      </c>
      <c r="D47" t="s">
        <v>164</v>
      </c>
      <c r="F47" t="str">
        <f>"0525949690"</f>
        <v>0525949690</v>
      </c>
      <c r="G47" t="str">
        <f>"9780525949695"</f>
        <v>9780525949695</v>
      </c>
      <c r="H47">
        <v>5</v>
      </c>
      <c r="I47">
        <v>3.87</v>
      </c>
      <c r="J47" t="s">
        <v>165</v>
      </c>
      <c r="K47" t="s">
        <v>56</v>
      </c>
      <c r="L47">
        <v>314</v>
      </c>
      <c r="M47">
        <v>2006</v>
      </c>
      <c r="N47">
        <v>2006</v>
      </c>
      <c r="O47" s="1">
        <v>42736</v>
      </c>
      <c r="P47" s="1">
        <v>43046</v>
      </c>
      <c r="S47" t="s">
        <v>50</v>
      </c>
      <c r="W47">
        <v>1</v>
      </c>
      <c r="Z47">
        <v>0</v>
      </c>
    </row>
    <row r="48" spans="1:26" x14ac:dyDescent="0.35">
      <c r="A48">
        <v>15014</v>
      </c>
      <c r="B48" t="s">
        <v>166</v>
      </c>
      <c r="C48" t="s">
        <v>167</v>
      </c>
      <c r="D48" t="s">
        <v>168</v>
      </c>
      <c r="E48" t="s">
        <v>169</v>
      </c>
      <c r="F48" t="str">
        <f>"0071401946"</f>
        <v>0071401946</v>
      </c>
      <c r="G48" t="str">
        <f>"9780071401944"</f>
        <v>9780071401944</v>
      </c>
      <c r="H48">
        <v>4</v>
      </c>
      <c r="I48">
        <v>4.03</v>
      </c>
      <c r="J48" t="s">
        <v>170</v>
      </c>
      <c r="K48" t="s">
        <v>35</v>
      </c>
      <c r="L48">
        <v>240</v>
      </c>
      <c r="M48">
        <v>2002</v>
      </c>
      <c r="N48">
        <v>2001</v>
      </c>
      <c r="P48" s="1">
        <v>43046</v>
      </c>
      <c r="S48" t="s">
        <v>50</v>
      </c>
      <c r="W48">
        <v>1</v>
      </c>
      <c r="Z48">
        <v>0</v>
      </c>
    </row>
    <row r="49" spans="1:26" x14ac:dyDescent="0.35">
      <c r="A49">
        <v>28257707</v>
      </c>
      <c r="B49" t="s">
        <v>171</v>
      </c>
      <c r="C49" t="s">
        <v>172</v>
      </c>
      <c r="D49" t="s">
        <v>173</v>
      </c>
      <c r="F49" t="str">
        <f>""</f>
        <v/>
      </c>
      <c r="G49" t="str">
        <f>""</f>
        <v/>
      </c>
      <c r="H49">
        <v>4</v>
      </c>
      <c r="I49">
        <v>3.96</v>
      </c>
      <c r="J49" t="s">
        <v>48</v>
      </c>
      <c r="K49" t="s">
        <v>42</v>
      </c>
      <c r="L49">
        <v>224</v>
      </c>
      <c r="M49">
        <v>2016</v>
      </c>
      <c r="N49">
        <v>2016</v>
      </c>
      <c r="O49" s="1">
        <v>43466</v>
      </c>
      <c r="P49" s="1">
        <v>43751</v>
      </c>
      <c r="S49" t="s">
        <v>50</v>
      </c>
      <c r="W49">
        <v>1</v>
      </c>
      <c r="Z49">
        <v>0</v>
      </c>
    </row>
    <row r="50" spans="1:26" x14ac:dyDescent="0.35">
      <c r="A50">
        <v>1052</v>
      </c>
      <c r="B50" t="s">
        <v>174</v>
      </c>
      <c r="C50" t="s">
        <v>175</v>
      </c>
      <c r="D50" t="s">
        <v>176</v>
      </c>
      <c r="F50" t="str">
        <f>"0451205367"</f>
        <v>0451205367</v>
      </c>
      <c r="G50" t="str">
        <f>"9780451205360"</f>
        <v>9780451205360</v>
      </c>
      <c r="H50">
        <v>5</v>
      </c>
      <c r="I50">
        <v>4.26</v>
      </c>
      <c r="J50" t="s">
        <v>177</v>
      </c>
      <c r="K50" t="s">
        <v>35</v>
      </c>
      <c r="L50">
        <v>194</v>
      </c>
      <c r="M50">
        <v>2008</v>
      </c>
      <c r="N50">
        <v>1926</v>
      </c>
      <c r="O50" s="1">
        <v>43548</v>
      </c>
      <c r="P50" s="1">
        <v>43343</v>
      </c>
      <c r="S50" t="s">
        <v>50</v>
      </c>
      <c r="W50">
        <v>1</v>
      </c>
      <c r="Z50">
        <v>0</v>
      </c>
    </row>
    <row r="51" spans="1:26" x14ac:dyDescent="0.35">
      <c r="A51">
        <v>6924415</v>
      </c>
      <c r="B51" t="s">
        <v>178</v>
      </c>
      <c r="C51" t="s">
        <v>179</v>
      </c>
      <c r="D51" t="s">
        <v>180</v>
      </c>
      <c r="F51" t="str">
        <f>"1608100138"</f>
        <v>1608100138</v>
      </c>
      <c r="G51" t="str">
        <f>"9781608100132"</f>
        <v>9781608100132</v>
      </c>
      <c r="H51">
        <v>4</v>
      </c>
      <c r="I51">
        <v>3.77</v>
      </c>
      <c r="J51" t="s">
        <v>181</v>
      </c>
      <c r="K51" t="s">
        <v>56</v>
      </c>
      <c r="L51">
        <v>123</v>
      </c>
      <c r="M51">
        <v>2008</v>
      </c>
      <c r="N51">
        <v>2008</v>
      </c>
      <c r="O51" s="1">
        <v>43574</v>
      </c>
      <c r="P51" s="1">
        <v>43541</v>
      </c>
      <c r="S51" t="s">
        <v>50</v>
      </c>
      <c r="W51">
        <v>1</v>
      </c>
      <c r="Z51">
        <v>0</v>
      </c>
    </row>
    <row r="52" spans="1:26" x14ac:dyDescent="0.35">
      <c r="A52">
        <v>15815598</v>
      </c>
      <c r="B52" t="s">
        <v>182</v>
      </c>
      <c r="C52" t="s">
        <v>183</v>
      </c>
      <c r="D52" t="s">
        <v>184</v>
      </c>
      <c r="E52" t="s">
        <v>185</v>
      </c>
      <c r="F52" t="str">
        <f>"0544002695"</f>
        <v>0544002695</v>
      </c>
      <c r="G52" t="str">
        <f>"9780544002692"</f>
        <v>9780544002692</v>
      </c>
      <c r="H52">
        <v>5</v>
      </c>
      <c r="I52">
        <v>3.7</v>
      </c>
      <c r="J52" t="s">
        <v>186</v>
      </c>
      <c r="K52" t="s">
        <v>56</v>
      </c>
      <c r="L52">
        <v>242</v>
      </c>
      <c r="M52">
        <v>2013</v>
      </c>
      <c r="N52">
        <v>2013</v>
      </c>
      <c r="O52" s="1">
        <v>43739</v>
      </c>
      <c r="P52" s="1">
        <v>43743</v>
      </c>
      <c r="S52" t="s">
        <v>50</v>
      </c>
      <c r="W52">
        <v>1</v>
      </c>
      <c r="Z52">
        <v>0</v>
      </c>
    </row>
    <row r="53" spans="1:26" x14ac:dyDescent="0.35">
      <c r="A53">
        <v>25666050</v>
      </c>
      <c r="B53" t="s">
        <v>187</v>
      </c>
      <c r="C53" t="s">
        <v>188</v>
      </c>
      <c r="D53" t="s">
        <v>189</v>
      </c>
      <c r="E53" t="s">
        <v>190</v>
      </c>
      <c r="F53" t="str">
        <f>"1627790365"</f>
        <v>1627790365</v>
      </c>
      <c r="G53" t="str">
        <f>"9781627790369"</f>
        <v>9781627790369</v>
      </c>
      <c r="H53">
        <v>5</v>
      </c>
      <c r="I53">
        <v>4.1500000000000004</v>
      </c>
      <c r="J53" t="s">
        <v>191</v>
      </c>
      <c r="K53" t="s">
        <v>56</v>
      </c>
      <c r="L53">
        <v>368</v>
      </c>
      <c r="M53">
        <v>2016</v>
      </c>
      <c r="N53">
        <v>2016</v>
      </c>
      <c r="O53" s="1">
        <v>43739</v>
      </c>
      <c r="P53" s="1">
        <v>43743</v>
      </c>
      <c r="S53" t="s">
        <v>50</v>
      </c>
      <c r="W53">
        <v>1</v>
      </c>
      <c r="Z53">
        <v>0</v>
      </c>
    </row>
    <row r="54" spans="1:26" x14ac:dyDescent="0.35">
      <c r="A54">
        <v>18176747</v>
      </c>
      <c r="B54" t="s">
        <v>192</v>
      </c>
      <c r="C54" t="s">
        <v>193</v>
      </c>
      <c r="D54" t="s">
        <v>194</v>
      </c>
      <c r="F54" t="str">
        <f>"0062273205"</f>
        <v>0062273205</v>
      </c>
      <c r="G54" t="str">
        <f>"9780062273208"</f>
        <v>9780062273208</v>
      </c>
      <c r="H54">
        <v>5</v>
      </c>
      <c r="I54">
        <v>4.24</v>
      </c>
      <c r="J54" t="s">
        <v>195</v>
      </c>
      <c r="K54" t="s">
        <v>56</v>
      </c>
      <c r="L54">
        <v>304</v>
      </c>
      <c r="M54">
        <v>2014</v>
      </c>
      <c r="N54">
        <v>2014</v>
      </c>
      <c r="O54" s="1">
        <v>43739</v>
      </c>
      <c r="P54" s="1">
        <v>43751</v>
      </c>
      <c r="S54" t="s">
        <v>50</v>
      </c>
      <c r="W54">
        <v>1</v>
      </c>
      <c r="Z54">
        <v>0</v>
      </c>
    </row>
    <row r="55" spans="1:26" x14ac:dyDescent="0.35">
      <c r="A55">
        <v>44245196</v>
      </c>
      <c r="B55" t="s">
        <v>196</v>
      </c>
      <c r="C55" t="s">
        <v>197</v>
      </c>
      <c r="D55" t="s">
        <v>198</v>
      </c>
      <c r="E55" t="s">
        <v>199</v>
      </c>
      <c r="F55" t="str">
        <f>""</f>
        <v/>
      </c>
      <c r="G55" t="str">
        <f>""</f>
        <v/>
      </c>
      <c r="H55">
        <v>4</v>
      </c>
      <c r="I55">
        <v>4.0599999999999996</v>
      </c>
      <c r="J55" t="s">
        <v>200</v>
      </c>
      <c r="K55" t="s">
        <v>49</v>
      </c>
      <c r="L55">
        <v>216</v>
      </c>
      <c r="M55">
        <v>2019</v>
      </c>
      <c r="O55" s="1">
        <v>43739</v>
      </c>
      <c r="P55" s="1">
        <v>43743</v>
      </c>
      <c r="S55" t="s">
        <v>50</v>
      </c>
      <c r="W55">
        <v>1</v>
      </c>
      <c r="Z55">
        <v>0</v>
      </c>
    </row>
    <row r="56" spans="1:26" x14ac:dyDescent="0.35">
      <c r="A56">
        <v>17660462</v>
      </c>
      <c r="B56" t="s">
        <v>201</v>
      </c>
      <c r="C56" t="s">
        <v>202</v>
      </c>
      <c r="D56" t="s">
        <v>203</v>
      </c>
      <c r="F56" t="str">
        <f>"0316219266"</f>
        <v>0316219266</v>
      </c>
      <c r="G56" t="str">
        <f>"9780316219266"</f>
        <v>9780316219266</v>
      </c>
      <c r="H56">
        <v>5</v>
      </c>
      <c r="I56">
        <v>4.1399999999999997</v>
      </c>
      <c r="J56" t="s">
        <v>204</v>
      </c>
      <c r="K56" t="s">
        <v>56</v>
      </c>
      <c r="L56">
        <v>384</v>
      </c>
      <c r="M56">
        <v>2013</v>
      </c>
      <c r="N56">
        <v>2013</v>
      </c>
      <c r="O56" s="1">
        <v>43800</v>
      </c>
      <c r="P56" s="1">
        <v>43822</v>
      </c>
      <c r="S56" t="s">
        <v>50</v>
      </c>
      <c r="W56">
        <v>1</v>
      </c>
      <c r="Z56">
        <v>0</v>
      </c>
    </row>
    <row r="57" spans="1:26" x14ac:dyDescent="0.35">
      <c r="A57">
        <v>4865</v>
      </c>
      <c r="B57" t="s">
        <v>205</v>
      </c>
      <c r="C57" t="s">
        <v>206</v>
      </c>
      <c r="D57" t="s">
        <v>207</v>
      </c>
      <c r="F57" t="str">
        <f>""</f>
        <v/>
      </c>
      <c r="G57" t="str">
        <f>"9780671723651"</f>
        <v>9780671723651</v>
      </c>
      <c r="H57">
        <v>5</v>
      </c>
      <c r="I57">
        <v>4.2</v>
      </c>
      <c r="J57" t="s">
        <v>161</v>
      </c>
      <c r="K57" t="s">
        <v>35</v>
      </c>
      <c r="L57">
        <v>288</v>
      </c>
      <c r="M57">
        <v>1998</v>
      </c>
      <c r="N57">
        <v>1936</v>
      </c>
      <c r="O57" s="1">
        <v>43869</v>
      </c>
      <c r="P57" s="1">
        <v>43046</v>
      </c>
      <c r="S57" t="s">
        <v>50</v>
      </c>
      <c r="W57">
        <v>2</v>
      </c>
      <c r="Z57">
        <v>0</v>
      </c>
    </row>
    <row r="58" spans="1:26" x14ac:dyDescent="0.35">
      <c r="A58">
        <v>209405</v>
      </c>
      <c r="B58" t="s">
        <v>208</v>
      </c>
      <c r="C58" t="s">
        <v>75</v>
      </c>
      <c r="D58" t="s">
        <v>76</v>
      </c>
      <c r="E58" t="s">
        <v>85</v>
      </c>
      <c r="F58" t="str">
        <f>"0439306078"</f>
        <v>0439306078</v>
      </c>
      <c r="G58" t="str">
        <f>"9780439306072"</f>
        <v>9780439306072</v>
      </c>
      <c r="H58">
        <v>5</v>
      </c>
      <c r="I58">
        <v>3.87</v>
      </c>
      <c r="J58" t="s">
        <v>86</v>
      </c>
      <c r="K58" t="s">
        <v>35</v>
      </c>
      <c r="L58">
        <v>144</v>
      </c>
      <c r="M58">
        <v>2002</v>
      </c>
      <c r="N58">
        <v>2002</v>
      </c>
      <c r="O58" s="1">
        <v>39083</v>
      </c>
      <c r="P58" s="1">
        <v>43880</v>
      </c>
      <c r="S58" t="s">
        <v>50</v>
      </c>
      <c r="W58">
        <v>1</v>
      </c>
      <c r="Z58">
        <v>0</v>
      </c>
    </row>
    <row r="59" spans="1:26" x14ac:dyDescent="0.35">
      <c r="A59">
        <v>13152</v>
      </c>
      <c r="B59" t="s">
        <v>209</v>
      </c>
      <c r="C59" t="s">
        <v>210</v>
      </c>
      <c r="D59" t="s">
        <v>211</v>
      </c>
      <c r="F59" t="str">
        <f>"0446617792"</f>
        <v>0446617792</v>
      </c>
      <c r="G59" t="str">
        <f>"9780446617796"</f>
        <v>9780446617796</v>
      </c>
      <c r="H59">
        <v>5</v>
      </c>
      <c r="I59">
        <v>4.08</v>
      </c>
      <c r="J59" t="s">
        <v>212</v>
      </c>
      <c r="K59" t="s">
        <v>93</v>
      </c>
      <c r="L59">
        <v>445</v>
      </c>
      <c r="M59">
        <v>2006</v>
      </c>
      <c r="N59">
        <v>2005</v>
      </c>
      <c r="O59" s="1">
        <v>39814</v>
      </c>
      <c r="P59" s="1">
        <v>43573</v>
      </c>
      <c r="S59" t="s">
        <v>50</v>
      </c>
      <c r="W59">
        <v>1</v>
      </c>
      <c r="Z59">
        <v>0</v>
      </c>
    </row>
    <row r="60" spans="1:26" x14ac:dyDescent="0.35">
      <c r="A60">
        <v>870667</v>
      </c>
      <c r="B60" t="s">
        <v>213</v>
      </c>
      <c r="C60" t="s">
        <v>214</v>
      </c>
      <c r="D60" t="s">
        <v>215</v>
      </c>
      <c r="E60" t="s">
        <v>216</v>
      </c>
      <c r="F60" t="str">
        <f>"0786854901"</f>
        <v>0786854901</v>
      </c>
      <c r="G60" t="str">
        <f>"9780786854905"</f>
        <v>9780786854905</v>
      </c>
      <c r="H60">
        <v>4</v>
      </c>
      <c r="I60">
        <v>4.1399999999999997</v>
      </c>
      <c r="J60" t="s">
        <v>217</v>
      </c>
      <c r="K60" t="s">
        <v>56</v>
      </c>
      <c r="L60">
        <v>316</v>
      </c>
      <c r="M60">
        <v>2007</v>
      </c>
      <c r="N60">
        <v>2007</v>
      </c>
      <c r="O60" s="1">
        <v>40179</v>
      </c>
      <c r="P60" s="1">
        <v>43343</v>
      </c>
      <c r="S60" t="s">
        <v>50</v>
      </c>
      <c r="W60">
        <v>1</v>
      </c>
      <c r="Z60">
        <v>0</v>
      </c>
    </row>
    <row r="61" spans="1:26" x14ac:dyDescent="0.35">
      <c r="A61">
        <v>32929</v>
      </c>
      <c r="B61" t="s">
        <v>218</v>
      </c>
      <c r="C61" t="s">
        <v>219</v>
      </c>
      <c r="D61" t="s">
        <v>220</v>
      </c>
      <c r="E61" t="s">
        <v>221</v>
      </c>
      <c r="F61" t="str">
        <f>"0060775858"</f>
        <v>0060775858</v>
      </c>
      <c r="G61" t="str">
        <f>"9780060775858"</f>
        <v>9780060775858</v>
      </c>
      <c r="H61">
        <v>5</v>
      </c>
      <c r="I61">
        <v>4.28</v>
      </c>
      <c r="J61" t="s">
        <v>222</v>
      </c>
      <c r="K61" t="s">
        <v>56</v>
      </c>
      <c r="L61">
        <v>32</v>
      </c>
      <c r="M61">
        <v>2007</v>
      </c>
      <c r="N61">
        <v>1947</v>
      </c>
      <c r="O61" s="1">
        <v>37622</v>
      </c>
      <c r="P61" s="1">
        <v>43344</v>
      </c>
      <c r="S61" t="s">
        <v>50</v>
      </c>
      <c r="W61">
        <v>1</v>
      </c>
      <c r="Z61">
        <v>0</v>
      </c>
    </row>
    <row r="62" spans="1:26" x14ac:dyDescent="0.35">
      <c r="A62">
        <v>1103543</v>
      </c>
      <c r="B62" t="s">
        <v>223</v>
      </c>
      <c r="C62" t="s">
        <v>224</v>
      </c>
      <c r="D62" t="s">
        <v>225</v>
      </c>
      <c r="F62" t="str">
        <f>"0618196811"</f>
        <v>0618196811</v>
      </c>
      <c r="G62" t="str">
        <f>"9780618196814"</f>
        <v>9780618196814</v>
      </c>
      <c r="H62">
        <v>5</v>
      </c>
      <c r="I62">
        <v>4.24</v>
      </c>
      <c r="J62" t="s">
        <v>226</v>
      </c>
      <c r="K62" t="s">
        <v>35</v>
      </c>
      <c r="L62">
        <v>224</v>
      </c>
      <c r="M62">
        <v>2004</v>
      </c>
      <c r="N62">
        <v>2000</v>
      </c>
      <c r="O62" s="1">
        <v>40179</v>
      </c>
      <c r="P62" s="1">
        <v>43342</v>
      </c>
      <c r="S62" t="s">
        <v>50</v>
      </c>
      <c r="W62">
        <v>1</v>
      </c>
      <c r="Z62">
        <v>0</v>
      </c>
    </row>
    <row r="63" spans="1:26" x14ac:dyDescent="0.35">
      <c r="A63">
        <v>444304</v>
      </c>
      <c r="B63" t="s">
        <v>227</v>
      </c>
      <c r="C63" t="s">
        <v>228</v>
      </c>
      <c r="D63" t="s">
        <v>229</v>
      </c>
      <c r="E63" t="s">
        <v>230</v>
      </c>
      <c r="F63" t="str">
        <f>"0689859368"</f>
        <v>0689859368</v>
      </c>
      <c r="G63" t="str">
        <f>"9780689859366"</f>
        <v>9780689859366</v>
      </c>
      <c r="H63">
        <v>5</v>
      </c>
      <c r="I63">
        <v>3.9</v>
      </c>
      <c r="J63" t="s">
        <v>231</v>
      </c>
      <c r="K63" t="s">
        <v>56</v>
      </c>
      <c r="L63">
        <v>114</v>
      </c>
      <c r="M63">
        <v>2003</v>
      </c>
      <c r="N63">
        <v>2003</v>
      </c>
      <c r="O63" s="1">
        <v>39814</v>
      </c>
      <c r="P63" s="1">
        <v>43342</v>
      </c>
      <c r="S63" t="s">
        <v>50</v>
      </c>
      <c r="W63">
        <v>1</v>
      </c>
      <c r="Z63">
        <v>0</v>
      </c>
    </row>
    <row r="64" spans="1:26" x14ac:dyDescent="0.35">
      <c r="A64">
        <v>34197390</v>
      </c>
      <c r="B64" t="s">
        <v>232</v>
      </c>
      <c r="C64" t="s">
        <v>233</v>
      </c>
      <c r="D64" t="s">
        <v>234</v>
      </c>
      <c r="F64" t="str">
        <f>""</f>
        <v/>
      </c>
      <c r="G64" t="str">
        <f>""</f>
        <v/>
      </c>
      <c r="H64">
        <v>5</v>
      </c>
      <c r="I64">
        <v>4.28</v>
      </c>
      <c r="J64" t="s">
        <v>235</v>
      </c>
      <c r="K64" t="s">
        <v>35</v>
      </c>
      <c r="L64">
        <v>496</v>
      </c>
      <c r="M64">
        <v>2017</v>
      </c>
      <c r="N64">
        <v>2004</v>
      </c>
      <c r="O64" s="1">
        <v>40544</v>
      </c>
      <c r="P64" s="1">
        <v>43343</v>
      </c>
      <c r="S64" t="s">
        <v>50</v>
      </c>
      <c r="W64">
        <v>1</v>
      </c>
      <c r="Z64">
        <v>0</v>
      </c>
    </row>
    <row r="65" spans="1:26" x14ac:dyDescent="0.35">
      <c r="A65">
        <v>227778</v>
      </c>
      <c r="B65" t="s">
        <v>236</v>
      </c>
      <c r="C65" t="s">
        <v>237</v>
      </c>
      <c r="D65" t="s">
        <v>238</v>
      </c>
      <c r="F65" t="str">
        <f>"0807218987"</f>
        <v>0807218987</v>
      </c>
      <c r="G65" t="str">
        <f>"9780807218983"</f>
        <v>9780807218983</v>
      </c>
      <c r="H65">
        <v>5</v>
      </c>
      <c r="I65">
        <v>3.9</v>
      </c>
      <c r="K65" t="s">
        <v>239</v>
      </c>
      <c r="M65">
        <v>2003</v>
      </c>
      <c r="N65">
        <v>2003</v>
      </c>
      <c r="O65" s="1">
        <v>39814</v>
      </c>
      <c r="P65" s="1">
        <v>43342</v>
      </c>
      <c r="S65" t="s">
        <v>50</v>
      </c>
      <c r="W65">
        <v>1</v>
      </c>
      <c r="Z65">
        <v>0</v>
      </c>
    </row>
    <row r="66" spans="1:26" x14ac:dyDescent="0.35">
      <c r="A66">
        <v>1070995</v>
      </c>
      <c r="B66" t="s">
        <v>240</v>
      </c>
      <c r="C66" t="s">
        <v>241</v>
      </c>
      <c r="D66" t="s">
        <v>242</v>
      </c>
      <c r="F66" t="str">
        <f>"0786851295"</f>
        <v>0786851295</v>
      </c>
      <c r="G66" t="str">
        <f>"9780786851294"</f>
        <v>9780786851294</v>
      </c>
      <c r="H66">
        <v>5</v>
      </c>
      <c r="I66">
        <v>3.37</v>
      </c>
      <c r="J66" t="s">
        <v>243</v>
      </c>
      <c r="K66" t="s">
        <v>35</v>
      </c>
      <c r="L66">
        <v>288</v>
      </c>
      <c r="M66">
        <v>2006</v>
      </c>
      <c r="N66">
        <v>2003</v>
      </c>
      <c r="O66" s="1">
        <v>39083</v>
      </c>
      <c r="P66" s="1">
        <v>43343</v>
      </c>
      <c r="S66" t="s">
        <v>50</v>
      </c>
      <c r="W66">
        <v>1</v>
      </c>
      <c r="Z66">
        <v>0</v>
      </c>
    </row>
    <row r="67" spans="1:26" x14ac:dyDescent="0.35">
      <c r="A67">
        <v>84369</v>
      </c>
      <c r="B67" t="s">
        <v>244</v>
      </c>
      <c r="C67" t="s">
        <v>245</v>
      </c>
      <c r="D67" t="s">
        <v>246</v>
      </c>
      <c r="F67" t="str">
        <f>"0007202326"</f>
        <v>0007202326</v>
      </c>
      <c r="G67" t="str">
        <f>"9780007202324"</f>
        <v>9780007202324</v>
      </c>
      <c r="H67">
        <v>5</v>
      </c>
      <c r="I67">
        <v>4.03</v>
      </c>
      <c r="J67" t="s">
        <v>247</v>
      </c>
      <c r="K67" t="s">
        <v>35</v>
      </c>
      <c r="L67">
        <v>288</v>
      </c>
      <c r="M67">
        <v>2005</v>
      </c>
      <c r="N67">
        <v>1956</v>
      </c>
      <c r="O67" s="1">
        <v>39448</v>
      </c>
      <c r="P67" s="1">
        <v>43342</v>
      </c>
      <c r="S67" t="s">
        <v>50</v>
      </c>
      <c r="W67">
        <v>1</v>
      </c>
      <c r="Z67">
        <v>0</v>
      </c>
    </row>
    <row r="68" spans="1:26" x14ac:dyDescent="0.35">
      <c r="A68">
        <v>153783</v>
      </c>
      <c r="B68" t="s">
        <v>248</v>
      </c>
      <c r="C68" t="s">
        <v>233</v>
      </c>
      <c r="D68" t="s">
        <v>234</v>
      </c>
      <c r="F68" t="str">
        <f>"0439441722"</f>
        <v>0439441722</v>
      </c>
      <c r="G68" t="str">
        <f>"9780439441728"</f>
        <v>9780439441728</v>
      </c>
      <c r="H68">
        <v>5</v>
      </c>
      <c r="I68">
        <v>4.18</v>
      </c>
      <c r="J68" t="s">
        <v>249</v>
      </c>
      <c r="K68" t="s">
        <v>35</v>
      </c>
      <c r="L68">
        <v>550</v>
      </c>
      <c r="M68">
        <v>2006</v>
      </c>
      <c r="N68">
        <v>2005</v>
      </c>
      <c r="O68" s="1">
        <v>40544</v>
      </c>
      <c r="P68" s="1">
        <v>43343</v>
      </c>
      <c r="S68" t="s">
        <v>50</v>
      </c>
      <c r="W68">
        <v>1</v>
      </c>
      <c r="Z68">
        <v>0</v>
      </c>
    </row>
    <row r="69" spans="1:26" x14ac:dyDescent="0.35">
      <c r="A69">
        <v>41698</v>
      </c>
      <c r="B69" t="s">
        <v>250</v>
      </c>
      <c r="C69" t="s">
        <v>251</v>
      </c>
      <c r="D69" t="s">
        <v>252</v>
      </c>
      <c r="F69" t="str">
        <f>"1416516859"</f>
        <v>1416516859</v>
      </c>
      <c r="G69" t="str">
        <f>"9781416516859"</f>
        <v>9781416516859</v>
      </c>
      <c r="H69">
        <v>5</v>
      </c>
      <c r="I69">
        <v>3.89</v>
      </c>
      <c r="J69" t="s">
        <v>253</v>
      </c>
      <c r="K69" t="s">
        <v>93</v>
      </c>
      <c r="L69">
        <v>535</v>
      </c>
      <c r="M69">
        <v>2006</v>
      </c>
      <c r="N69">
        <v>1984</v>
      </c>
      <c r="O69" s="1">
        <v>40544</v>
      </c>
      <c r="P69" s="1">
        <v>43342</v>
      </c>
      <c r="S69" t="s">
        <v>50</v>
      </c>
      <c r="W69">
        <v>1</v>
      </c>
      <c r="Z69">
        <v>0</v>
      </c>
    </row>
    <row r="70" spans="1:26" x14ac:dyDescent="0.35">
      <c r="A70">
        <v>78411</v>
      </c>
      <c r="B70" t="s">
        <v>254</v>
      </c>
      <c r="C70" t="s">
        <v>255</v>
      </c>
      <c r="D70" t="s">
        <v>256</v>
      </c>
      <c r="E70" t="s">
        <v>257</v>
      </c>
      <c r="F70" t="str">
        <f>"0439206472"</f>
        <v>0439206472</v>
      </c>
      <c r="G70" t="str">
        <f>"9780439206471"</f>
        <v>9780439206471</v>
      </c>
      <c r="H70">
        <v>4</v>
      </c>
      <c r="I70">
        <v>3.94</v>
      </c>
      <c r="J70" t="s">
        <v>258</v>
      </c>
      <c r="K70" t="s">
        <v>35</v>
      </c>
      <c r="L70">
        <v>176</v>
      </c>
      <c r="M70">
        <v>1999</v>
      </c>
      <c r="N70">
        <v>1999</v>
      </c>
      <c r="O70" s="1">
        <v>39814</v>
      </c>
      <c r="P70" s="1">
        <v>43342</v>
      </c>
      <c r="S70" t="s">
        <v>50</v>
      </c>
      <c r="W70">
        <v>1</v>
      </c>
      <c r="Z70">
        <v>0</v>
      </c>
    </row>
    <row r="71" spans="1:26" x14ac:dyDescent="0.35">
      <c r="A71">
        <v>153781</v>
      </c>
      <c r="B71" t="s">
        <v>259</v>
      </c>
      <c r="C71" t="s">
        <v>233</v>
      </c>
      <c r="D71" t="s">
        <v>234</v>
      </c>
      <c r="F71" t="str">
        <f>"0590396056"</f>
        <v>0590396056</v>
      </c>
      <c r="G71" t="str">
        <f>"9780590396059"</f>
        <v>9780590396059</v>
      </c>
      <c r="H71">
        <v>5</v>
      </c>
      <c r="I71">
        <v>4.01</v>
      </c>
      <c r="J71" t="s">
        <v>86</v>
      </c>
      <c r="K71" t="s">
        <v>93</v>
      </c>
      <c r="L71">
        <v>264</v>
      </c>
      <c r="M71">
        <v>2006</v>
      </c>
      <c r="N71">
        <v>2000</v>
      </c>
      <c r="O71" s="1">
        <v>40544</v>
      </c>
      <c r="P71" s="1">
        <v>43342</v>
      </c>
      <c r="S71" t="s">
        <v>50</v>
      </c>
      <c r="W71">
        <v>1</v>
      </c>
      <c r="Z71">
        <v>0</v>
      </c>
    </row>
    <row r="72" spans="1:26" x14ac:dyDescent="0.35">
      <c r="A72">
        <v>13834</v>
      </c>
      <c r="B72" t="s">
        <v>260</v>
      </c>
      <c r="C72" t="s">
        <v>233</v>
      </c>
      <c r="D72" t="s">
        <v>234</v>
      </c>
      <c r="F72" t="str">
        <f>"141690817X"</f>
        <v>141690817X</v>
      </c>
      <c r="G72" t="str">
        <f>"9781416908173"</f>
        <v>9781416908173</v>
      </c>
      <c r="H72">
        <v>5</v>
      </c>
      <c r="I72">
        <v>4.32</v>
      </c>
      <c r="J72" t="s">
        <v>261</v>
      </c>
      <c r="K72" t="s">
        <v>35</v>
      </c>
      <c r="L72">
        <v>347</v>
      </c>
      <c r="M72">
        <v>2006</v>
      </c>
      <c r="N72">
        <v>1996</v>
      </c>
      <c r="O72" s="1">
        <v>40544</v>
      </c>
      <c r="P72" s="1">
        <v>43342</v>
      </c>
      <c r="S72" t="s">
        <v>50</v>
      </c>
      <c r="W72">
        <v>1</v>
      </c>
      <c r="Z72">
        <v>0</v>
      </c>
    </row>
    <row r="73" spans="1:26" x14ac:dyDescent="0.35">
      <c r="A73">
        <v>114956</v>
      </c>
      <c r="B73" t="s">
        <v>262</v>
      </c>
      <c r="C73" t="s">
        <v>263</v>
      </c>
      <c r="D73" t="s">
        <v>264</v>
      </c>
      <c r="F73" t="str">
        <f>"0786856394"</f>
        <v>0786856394</v>
      </c>
      <c r="G73" t="str">
        <f>"9780786856398"</f>
        <v>9780786856398</v>
      </c>
      <c r="H73">
        <v>5</v>
      </c>
      <c r="I73">
        <v>3.77</v>
      </c>
      <c r="J73" t="s">
        <v>265</v>
      </c>
      <c r="K73" t="s">
        <v>56</v>
      </c>
      <c r="L73">
        <v>187</v>
      </c>
      <c r="M73">
        <v>2004</v>
      </c>
      <c r="N73">
        <v>2004</v>
      </c>
      <c r="O73" s="1">
        <v>40544</v>
      </c>
      <c r="P73" s="1">
        <v>43342</v>
      </c>
      <c r="S73" t="s">
        <v>50</v>
      </c>
      <c r="W73">
        <v>1</v>
      </c>
      <c r="Z73">
        <v>0</v>
      </c>
    </row>
    <row r="74" spans="1:26" x14ac:dyDescent="0.35">
      <c r="A74">
        <v>176327</v>
      </c>
      <c r="B74" t="s">
        <v>266</v>
      </c>
      <c r="C74" t="s">
        <v>80</v>
      </c>
      <c r="D74" t="s">
        <v>81</v>
      </c>
      <c r="E74" t="s">
        <v>82</v>
      </c>
      <c r="F74" t="str">
        <f>"0810959259"</f>
        <v>0810959259</v>
      </c>
      <c r="G74" t="str">
        <f>"9780810959255"</f>
        <v>9780810959255</v>
      </c>
      <c r="H74">
        <v>5</v>
      </c>
      <c r="I74">
        <v>4.03</v>
      </c>
      <c r="J74" t="s">
        <v>267</v>
      </c>
      <c r="K74" t="s">
        <v>56</v>
      </c>
      <c r="L74">
        <v>284</v>
      </c>
      <c r="M74">
        <v>2005</v>
      </c>
      <c r="N74">
        <v>2005</v>
      </c>
      <c r="O74" s="1">
        <v>40544</v>
      </c>
      <c r="P74" s="1">
        <v>43342</v>
      </c>
      <c r="S74" t="s">
        <v>50</v>
      </c>
      <c r="W74">
        <v>1</v>
      </c>
      <c r="Z74">
        <v>0</v>
      </c>
    </row>
    <row r="75" spans="1:26" x14ac:dyDescent="0.35">
      <c r="A75">
        <v>13835</v>
      </c>
      <c r="B75" t="s">
        <v>268</v>
      </c>
      <c r="C75" t="s">
        <v>233</v>
      </c>
      <c r="D75" t="s">
        <v>234</v>
      </c>
      <c r="F75" t="str">
        <f>"0689878567"</f>
        <v>0689878567</v>
      </c>
      <c r="G75" t="str">
        <f>"9780689878565"</f>
        <v>9780689878565</v>
      </c>
      <c r="H75">
        <v>5</v>
      </c>
      <c r="I75">
        <v>4.24</v>
      </c>
      <c r="J75" t="s">
        <v>261</v>
      </c>
      <c r="K75" t="s">
        <v>93</v>
      </c>
      <c r="L75">
        <v>264</v>
      </c>
      <c r="M75">
        <v>2005</v>
      </c>
      <c r="N75">
        <v>1984</v>
      </c>
      <c r="O75" s="1">
        <v>40544</v>
      </c>
      <c r="P75" s="1">
        <v>43343</v>
      </c>
      <c r="S75" t="s">
        <v>50</v>
      </c>
      <c r="W75">
        <v>1</v>
      </c>
      <c r="Z75">
        <v>0</v>
      </c>
    </row>
    <row r="76" spans="1:26" x14ac:dyDescent="0.35">
      <c r="A76">
        <v>201342</v>
      </c>
      <c r="B76" t="s">
        <v>269</v>
      </c>
      <c r="C76" t="s">
        <v>270</v>
      </c>
      <c r="D76" t="s">
        <v>271</v>
      </c>
      <c r="F76" t="str">
        <f>"0441006108"</f>
        <v>0441006108</v>
      </c>
      <c r="G76" t="str">
        <f>"9780441006106"</f>
        <v>9780441006106</v>
      </c>
      <c r="H76">
        <v>5</v>
      </c>
      <c r="I76">
        <v>4.05</v>
      </c>
      <c r="J76" t="s">
        <v>272</v>
      </c>
      <c r="K76" t="s">
        <v>35</v>
      </c>
      <c r="L76">
        <v>432</v>
      </c>
      <c r="M76">
        <v>1999</v>
      </c>
      <c r="N76">
        <v>1990</v>
      </c>
      <c r="O76" s="1">
        <v>39814</v>
      </c>
      <c r="P76" s="1">
        <v>43342</v>
      </c>
      <c r="S76" t="s">
        <v>50</v>
      </c>
      <c r="W76">
        <v>1</v>
      </c>
      <c r="Z76">
        <v>0</v>
      </c>
    </row>
    <row r="77" spans="1:26" x14ac:dyDescent="0.35">
      <c r="A77">
        <v>7998</v>
      </c>
      <c r="B77" t="s">
        <v>273</v>
      </c>
      <c r="C77" t="s">
        <v>270</v>
      </c>
      <c r="D77" t="s">
        <v>271</v>
      </c>
      <c r="F77" t="str">
        <f>"0142401420"</f>
        <v>0142401420</v>
      </c>
      <c r="G77" t="str">
        <f>"9780142401422"</f>
        <v>9780142401422</v>
      </c>
      <c r="H77">
        <v>5</v>
      </c>
      <c r="I77">
        <v>3.92</v>
      </c>
      <c r="J77" t="s">
        <v>274</v>
      </c>
      <c r="K77" t="s">
        <v>35</v>
      </c>
      <c r="L77">
        <v>368</v>
      </c>
      <c r="M77">
        <v>2004</v>
      </c>
      <c r="N77">
        <v>1995</v>
      </c>
      <c r="O77" s="1">
        <v>39814</v>
      </c>
      <c r="P77" s="1">
        <v>43342</v>
      </c>
      <c r="S77" t="s">
        <v>50</v>
      </c>
      <c r="W77">
        <v>1</v>
      </c>
      <c r="Z77">
        <v>0</v>
      </c>
    </row>
    <row r="78" spans="1:26" x14ac:dyDescent="0.35">
      <c r="A78">
        <v>201345</v>
      </c>
      <c r="B78" t="s">
        <v>275</v>
      </c>
      <c r="C78" t="s">
        <v>270</v>
      </c>
      <c r="D78" t="s">
        <v>271</v>
      </c>
      <c r="F78" t="str">
        <f>"0441001866"</f>
        <v>0441001866</v>
      </c>
      <c r="G78" t="str">
        <f>"9780441001866"</f>
        <v>9780441001866</v>
      </c>
      <c r="H78">
        <v>5</v>
      </c>
      <c r="I78">
        <v>4.1399999999999997</v>
      </c>
      <c r="J78" t="s">
        <v>137</v>
      </c>
      <c r="K78" t="s">
        <v>93</v>
      </c>
      <c r="L78">
        <v>376</v>
      </c>
      <c r="M78">
        <v>1999</v>
      </c>
      <c r="N78">
        <v>1993</v>
      </c>
      <c r="O78" s="1">
        <v>39814</v>
      </c>
      <c r="P78" s="1">
        <v>43342</v>
      </c>
      <c r="S78" t="s">
        <v>50</v>
      </c>
      <c r="W78">
        <v>1</v>
      </c>
      <c r="Z78">
        <v>0</v>
      </c>
    </row>
    <row r="79" spans="1:26" x14ac:dyDescent="0.35">
      <c r="A79">
        <v>65119</v>
      </c>
      <c r="B79" t="s">
        <v>276</v>
      </c>
      <c r="C79" t="s">
        <v>255</v>
      </c>
      <c r="D79" t="s">
        <v>256</v>
      </c>
      <c r="E79" t="s">
        <v>257</v>
      </c>
      <c r="F79" t="str">
        <f>"0439272637"</f>
        <v>0439272637</v>
      </c>
      <c r="G79" t="str">
        <f>"9780439272636"</f>
        <v>9780439272636</v>
      </c>
      <c r="H79">
        <v>4</v>
      </c>
      <c r="I79">
        <v>3.86</v>
      </c>
      <c r="J79" t="s">
        <v>258</v>
      </c>
      <c r="K79" t="s">
        <v>35</v>
      </c>
      <c r="L79">
        <v>194</v>
      </c>
      <c r="M79">
        <v>2000</v>
      </c>
      <c r="N79">
        <v>2000</v>
      </c>
      <c r="O79" s="1">
        <v>39814</v>
      </c>
      <c r="P79" s="1">
        <v>43342</v>
      </c>
      <c r="S79" t="s">
        <v>50</v>
      </c>
      <c r="W79">
        <v>1</v>
      </c>
      <c r="Z79">
        <v>0</v>
      </c>
    </row>
    <row r="80" spans="1:26" x14ac:dyDescent="0.35">
      <c r="A80">
        <v>2120932</v>
      </c>
      <c r="B80" t="s">
        <v>277</v>
      </c>
      <c r="C80" t="s">
        <v>131</v>
      </c>
      <c r="D80" t="s">
        <v>132</v>
      </c>
      <c r="F80" t="str">
        <f>""</f>
        <v/>
      </c>
      <c r="G80" t="str">
        <f>""</f>
        <v/>
      </c>
      <c r="H80">
        <v>5</v>
      </c>
      <c r="I80">
        <v>4.3899999999999997</v>
      </c>
      <c r="J80" t="s">
        <v>278</v>
      </c>
      <c r="K80" t="s">
        <v>56</v>
      </c>
      <c r="L80">
        <v>361</v>
      </c>
      <c r="M80">
        <v>2008</v>
      </c>
      <c r="N80">
        <v>2008</v>
      </c>
      <c r="O80" s="1">
        <v>40179</v>
      </c>
      <c r="P80" s="1">
        <v>43342</v>
      </c>
      <c r="S80" t="s">
        <v>50</v>
      </c>
      <c r="W80">
        <v>1</v>
      </c>
      <c r="Z80">
        <v>0</v>
      </c>
    </row>
    <row r="81" spans="1:26" x14ac:dyDescent="0.35">
      <c r="A81">
        <v>5</v>
      </c>
      <c r="B81" t="s">
        <v>279</v>
      </c>
      <c r="C81" t="s">
        <v>280</v>
      </c>
      <c r="D81" t="s">
        <v>281</v>
      </c>
      <c r="E81" t="s">
        <v>282</v>
      </c>
      <c r="F81" t="str">
        <f>"043965548X"</f>
        <v>043965548X</v>
      </c>
      <c r="G81" t="str">
        <f>"9780439655484"</f>
        <v>9780439655484</v>
      </c>
      <c r="H81">
        <v>5</v>
      </c>
      <c r="I81">
        <v>4.5599999999999996</v>
      </c>
      <c r="J81" t="s">
        <v>92</v>
      </c>
      <c r="K81" t="s">
        <v>93</v>
      </c>
      <c r="L81">
        <v>435</v>
      </c>
      <c r="M81">
        <v>2004</v>
      </c>
      <c r="N81">
        <v>1999</v>
      </c>
      <c r="O81" s="1">
        <v>40179</v>
      </c>
      <c r="P81" s="1">
        <v>43342</v>
      </c>
      <c r="S81" t="s">
        <v>50</v>
      </c>
      <c r="W81">
        <v>1</v>
      </c>
      <c r="Z81">
        <v>0</v>
      </c>
    </row>
    <row r="82" spans="1:26" x14ac:dyDescent="0.35">
      <c r="A82">
        <v>28194</v>
      </c>
      <c r="B82" t="s">
        <v>283</v>
      </c>
      <c r="C82" t="s">
        <v>284</v>
      </c>
      <c r="D82" t="s">
        <v>285</v>
      </c>
      <c r="E82" t="s">
        <v>286</v>
      </c>
      <c r="F82" t="str">
        <f>"0439709105"</f>
        <v>0439709105</v>
      </c>
      <c r="G82" t="str">
        <f>"9780439709101"</f>
        <v>9780439709101</v>
      </c>
      <c r="H82">
        <v>5</v>
      </c>
      <c r="I82">
        <v>3.88</v>
      </c>
      <c r="J82" t="s">
        <v>78</v>
      </c>
      <c r="K82" t="s">
        <v>35</v>
      </c>
      <c r="L82">
        <v>563</v>
      </c>
      <c r="M82">
        <v>2005</v>
      </c>
      <c r="N82">
        <v>2003</v>
      </c>
      <c r="O82" s="1">
        <v>39814</v>
      </c>
      <c r="P82" s="1">
        <v>43342</v>
      </c>
      <c r="S82" t="s">
        <v>50</v>
      </c>
      <c r="W82">
        <v>1</v>
      </c>
      <c r="Z82">
        <v>0</v>
      </c>
    </row>
    <row r="83" spans="1:26" x14ac:dyDescent="0.35">
      <c r="A83">
        <v>1729146</v>
      </c>
      <c r="B83" t="s">
        <v>287</v>
      </c>
      <c r="C83" t="s">
        <v>288</v>
      </c>
      <c r="D83" t="s">
        <v>289</v>
      </c>
      <c r="F83" t="str">
        <f>"1416914188"</f>
        <v>1416914188</v>
      </c>
      <c r="G83" t="str">
        <f>"9781416914181"</f>
        <v>9781416914181</v>
      </c>
      <c r="H83">
        <v>5</v>
      </c>
      <c r="I83">
        <v>4.1900000000000004</v>
      </c>
      <c r="J83" t="s">
        <v>290</v>
      </c>
      <c r="K83" t="s">
        <v>56</v>
      </c>
      <c r="L83">
        <v>544</v>
      </c>
      <c r="M83">
        <v>2008</v>
      </c>
      <c r="N83">
        <v>2008</v>
      </c>
      <c r="O83" s="1">
        <v>40179</v>
      </c>
      <c r="P83" s="1">
        <v>43342</v>
      </c>
      <c r="S83" t="s">
        <v>50</v>
      </c>
      <c r="W83">
        <v>1</v>
      </c>
      <c r="Z83">
        <v>0</v>
      </c>
    </row>
    <row r="84" spans="1:26" x14ac:dyDescent="0.35">
      <c r="A84">
        <v>2836109</v>
      </c>
      <c r="B84" t="s">
        <v>291</v>
      </c>
      <c r="C84" t="s">
        <v>292</v>
      </c>
      <c r="D84" t="s">
        <v>293</v>
      </c>
      <c r="F84" t="str">
        <f>"1741662095"</f>
        <v>1741662095</v>
      </c>
      <c r="G84" t="str">
        <f>"9781741662092"</f>
        <v>9781741662092</v>
      </c>
      <c r="H84">
        <v>5</v>
      </c>
      <c r="I84">
        <v>4.32</v>
      </c>
      <c r="J84" t="s">
        <v>294</v>
      </c>
      <c r="K84" t="s">
        <v>295</v>
      </c>
      <c r="L84">
        <v>441</v>
      </c>
      <c r="M84">
        <v>2007</v>
      </c>
      <c r="N84">
        <v>2007</v>
      </c>
      <c r="O84" s="1">
        <v>40179</v>
      </c>
      <c r="P84" s="1">
        <v>43342</v>
      </c>
      <c r="S84" t="s">
        <v>50</v>
      </c>
      <c r="W84">
        <v>1</v>
      </c>
      <c r="Z84">
        <v>0</v>
      </c>
    </row>
    <row r="85" spans="1:26" x14ac:dyDescent="0.35">
      <c r="A85">
        <v>198331</v>
      </c>
      <c r="B85" t="s">
        <v>296</v>
      </c>
      <c r="C85" t="s">
        <v>251</v>
      </c>
      <c r="D85" t="s">
        <v>252</v>
      </c>
      <c r="F85" t="str">
        <f>"0425204049"</f>
        <v>0425204049</v>
      </c>
      <c r="G85" t="str">
        <f>"9780425204047"</f>
        <v>9780425204047</v>
      </c>
      <c r="H85">
        <v>5</v>
      </c>
      <c r="I85">
        <v>3.94</v>
      </c>
      <c r="J85" t="s">
        <v>297</v>
      </c>
      <c r="K85" t="s">
        <v>35</v>
      </c>
      <c r="L85">
        <v>528</v>
      </c>
      <c r="M85">
        <v>2004</v>
      </c>
      <c r="N85">
        <v>2001</v>
      </c>
      <c r="O85" s="1">
        <v>40544</v>
      </c>
      <c r="P85" s="1">
        <v>43342</v>
      </c>
      <c r="S85" t="s">
        <v>50</v>
      </c>
      <c r="W85">
        <v>1</v>
      </c>
      <c r="Z85">
        <v>0</v>
      </c>
    </row>
    <row r="86" spans="1:26" x14ac:dyDescent="0.35">
      <c r="A86">
        <v>3427378</v>
      </c>
      <c r="B86" t="s">
        <v>298</v>
      </c>
      <c r="C86" t="s">
        <v>299</v>
      </c>
      <c r="D86" t="s">
        <v>300</v>
      </c>
      <c r="F86" t="str">
        <f>"0060871253"</f>
        <v>0060871253</v>
      </c>
      <c r="G86" t="str">
        <f>"9780060871253"</f>
        <v>9780060871253</v>
      </c>
      <c r="H86">
        <v>5</v>
      </c>
      <c r="I86">
        <v>4.0599999999999996</v>
      </c>
      <c r="J86" t="s">
        <v>222</v>
      </c>
      <c r="K86" t="s">
        <v>56</v>
      </c>
      <c r="L86">
        <v>320</v>
      </c>
      <c r="M86">
        <v>2009</v>
      </c>
      <c r="N86">
        <v>2009</v>
      </c>
      <c r="O86" s="1">
        <v>40179</v>
      </c>
      <c r="P86" s="1">
        <v>43342</v>
      </c>
      <c r="S86" t="s">
        <v>50</v>
      </c>
      <c r="W86">
        <v>1</v>
      </c>
      <c r="Z86">
        <v>0</v>
      </c>
    </row>
    <row r="87" spans="1:26" x14ac:dyDescent="0.35">
      <c r="A87">
        <v>1809465</v>
      </c>
      <c r="B87" t="s">
        <v>301</v>
      </c>
      <c r="C87" t="s">
        <v>302</v>
      </c>
      <c r="D87" t="s">
        <v>303</v>
      </c>
      <c r="F87" t="str">
        <f>"0810994739"</f>
        <v>0810994739</v>
      </c>
      <c r="G87" t="str">
        <f>"9780810994737"</f>
        <v>9780810994737</v>
      </c>
      <c r="H87">
        <v>4</v>
      </c>
      <c r="I87">
        <v>4.13</v>
      </c>
      <c r="J87" t="s">
        <v>267</v>
      </c>
      <c r="K87" t="s">
        <v>56</v>
      </c>
      <c r="L87">
        <v>224</v>
      </c>
      <c r="M87">
        <v>2008</v>
      </c>
      <c r="N87">
        <v>2008</v>
      </c>
      <c r="O87" s="1">
        <v>39448</v>
      </c>
      <c r="P87" s="1">
        <v>43342</v>
      </c>
      <c r="S87" t="s">
        <v>50</v>
      </c>
      <c r="W87">
        <v>1</v>
      </c>
      <c r="Z87">
        <v>0</v>
      </c>
    </row>
    <row r="88" spans="1:26" x14ac:dyDescent="0.35">
      <c r="A88">
        <v>85737</v>
      </c>
      <c r="B88" t="s">
        <v>304</v>
      </c>
      <c r="C88" t="s">
        <v>251</v>
      </c>
      <c r="D88" t="s">
        <v>252</v>
      </c>
      <c r="F88" t="str">
        <f>"0671704656"</f>
        <v>0671704656</v>
      </c>
      <c r="G88" t="str">
        <f>"9780671704650"</f>
        <v>9780671704650</v>
      </c>
      <c r="H88">
        <v>5</v>
      </c>
      <c r="I88">
        <v>3.94</v>
      </c>
      <c r="J88" t="s">
        <v>253</v>
      </c>
      <c r="K88" t="s">
        <v>35</v>
      </c>
      <c r="L88">
        <v>547</v>
      </c>
      <c r="M88">
        <v>1988</v>
      </c>
      <c r="N88">
        <v>1988</v>
      </c>
      <c r="O88" s="1">
        <v>40544</v>
      </c>
      <c r="P88" s="1">
        <v>43342</v>
      </c>
      <c r="S88" t="s">
        <v>50</v>
      </c>
      <c r="W88">
        <v>1</v>
      </c>
      <c r="Z88">
        <v>0</v>
      </c>
    </row>
    <row r="89" spans="1:26" x14ac:dyDescent="0.35">
      <c r="A89">
        <v>2881084</v>
      </c>
      <c r="B89" t="s">
        <v>305</v>
      </c>
      <c r="C89" t="s">
        <v>306</v>
      </c>
      <c r="D89" t="s">
        <v>307</v>
      </c>
      <c r="E89" t="s">
        <v>308</v>
      </c>
      <c r="F89" t="str">
        <f>"0060774703"</f>
        <v>0060774703</v>
      </c>
      <c r="G89" t="str">
        <f>"9780060774707"</f>
        <v>9780060774707</v>
      </c>
      <c r="H89">
        <v>5</v>
      </c>
      <c r="I89">
        <v>4.3600000000000003</v>
      </c>
      <c r="J89" t="s">
        <v>222</v>
      </c>
      <c r="K89" t="s">
        <v>56</v>
      </c>
      <c r="L89">
        <v>352</v>
      </c>
      <c r="M89">
        <v>2008</v>
      </c>
      <c r="N89">
        <v>2008</v>
      </c>
      <c r="O89" s="1">
        <v>39814</v>
      </c>
      <c r="P89" s="1">
        <v>43342</v>
      </c>
      <c r="S89" t="s">
        <v>50</v>
      </c>
      <c r="W89">
        <v>1</v>
      </c>
      <c r="Z89">
        <v>0</v>
      </c>
    </row>
    <row r="90" spans="1:26" x14ac:dyDescent="0.35">
      <c r="A90">
        <v>212671</v>
      </c>
      <c r="B90" t="s">
        <v>309</v>
      </c>
      <c r="C90" t="s">
        <v>310</v>
      </c>
      <c r="D90" t="s">
        <v>311</v>
      </c>
      <c r="E90" t="s">
        <v>312</v>
      </c>
      <c r="F90" t="str">
        <f>"0439633761"</f>
        <v>0439633761</v>
      </c>
      <c r="G90" t="str">
        <f>"9780439633765"</f>
        <v>9780439633765</v>
      </c>
      <c r="H90">
        <v>5</v>
      </c>
      <c r="I90">
        <v>4.05</v>
      </c>
      <c r="J90" t="s">
        <v>78</v>
      </c>
      <c r="K90" t="s">
        <v>93</v>
      </c>
      <c r="L90">
        <v>224</v>
      </c>
      <c r="M90">
        <v>2005</v>
      </c>
      <c r="N90">
        <v>2004</v>
      </c>
      <c r="O90" s="1">
        <v>39448</v>
      </c>
      <c r="P90" s="1">
        <v>43342</v>
      </c>
      <c r="S90" t="s">
        <v>50</v>
      </c>
      <c r="W90">
        <v>1</v>
      </c>
      <c r="Z90">
        <v>0</v>
      </c>
    </row>
    <row r="91" spans="1:26" x14ac:dyDescent="0.35">
      <c r="A91">
        <v>138959</v>
      </c>
      <c r="B91" t="s">
        <v>313</v>
      </c>
      <c r="C91" t="s">
        <v>314</v>
      </c>
      <c r="D91" t="s">
        <v>315</v>
      </c>
      <c r="E91" t="s">
        <v>316</v>
      </c>
      <c r="F91" t="str">
        <f>"0064400565"</f>
        <v>0064400565</v>
      </c>
      <c r="G91" t="str">
        <f>"9780064400565"</f>
        <v>9780064400565</v>
      </c>
      <c r="H91">
        <v>5</v>
      </c>
      <c r="I91">
        <v>3.89</v>
      </c>
      <c r="J91" t="s">
        <v>222</v>
      </c>
      <c r="K91" t="s">
        <v>35</v>
      </c>
      <c r="L91">
        <v>131</v>
      </c>
      <c r="M91">
        <v>2006</v>
      </c>
      <c r="N91">
        <v>1945</v>
      </c>
      <c r="O91" s="1">
        <v>39083</v>
      </c>
      <c r="P91" s="1">
        <v>43343</v>
      </c>
      <c r="S91" t="s">
        <v>50</v>
      </c>
      <c r="W91">
        <v>1</v>
      </c>
      <c r="Z91">
        <v>0</v>
      </c>
    </row>
    <row r="92" spans="1:26" x14ac:dyDescent="0.35">
      <c r="A92">
        <v>2856130</v>
      </c>
      <c r="B92" t="s">
        <v>317</v>
      </c>
      <c r="C92" t="s">
        <v>270</v>
      </c>
      <c r="D92" t="s">
        <v>271</v>
      </c>
      <c r="E92" t="s">
        <v>318</v>
      </c>
      <c r="F92" t="str">
        <f>"0399245448"</f>
        <v>0399245448</v>
      </c>
      <c r="G92" t="str">
        <f>"9780399245442"</f>
        <v>9780399245442</v>
      </c>
      <c r="H92">
        <v>5</v>
      </c>
      <c r="I92">
        <v>4.01</v>
      </c>
      <c r="J92" t="s">
        <v>319</v>
      </c>
      <c r="K92" t="s">
        <v>56</v>
      </c>
      <c r="L92">
        <v>373</v>
      </c>
      <c r="M92">
        <v>2008</v>
      </c>
      <c r="N92">
        <v>2008</v>
      </c>
      <c r="O92" s="1">
        <v>39814</v>
      </c>
      <c r="P92" s="1">
        <v>43342</v>
      </c>
      <c r="S92" t="s">
        <v>50</v>
      </c>
      <c r="W92">
        <v>1</v>
      </c>
      <c r="Z92">
        <v>0</v>
      </c>
    </row>
    <row r="93" spans="1:26" x14ac:dyDescent="0.35">
      <c r="A93">
        <v>215539</v>
      </c>
      <c r="B93" t="s">
        <v>320</v>
      </c>
      <c r="C93" t="s">
        <v>288</v>
      </c>
      <c r="D93" t="s">
        <v>289</v>
      </c>
      <c r="F93" t="str">
        <f>"1416914161"</f>
        <v>1416914161</v>
      </c>
      <c r="G93" t="str">
        <f>"9781416914167"</f>
        <v>9781416914167</v>
      </c>
      <c r="H93">
        <v>5</v>
      </c>
      <c r="I93">
        <v>4.1500000000000004</v>
      </c>
      <c r="J93" t="s">
        <v>121</v>
      </c>
      <c r="K93" t="s">
        <v>56</v>
      </c>
      <c r="L93">
        <v>560</v>
      </c>
      <c r="M93">
        <v>2007</v>
      </c>
      <c r="N93">
        <v>2007</v>
      </c>
      <c r="O93" s="1">
        <v>40179</v>
      </c>
      <c r="P93" s="1">
        <v>43342</v>
      </c>
      <c r="S93" t="s">
        <v>50</v>
      </c>
      <c r="W93">
        <v>1</v>
      </c>
      <c r="Z93">
        <v>0</v>
      </c>
    </row>
    <row r="94" spans="1:26" x14ac:dyDescent="0.35">
      <c r="A94">
        <v>6</v>
      </c>
      <c r="B94" t="s">
        <v>321</v>
      </c>
      <c r="C94" t="s">
        <v>280</v>
      </c>
      <c r="D94" t="s">
        <v>281</v>
      </c>
      <c r="E94" t="s">
        <v>282</v>
      </c>
      <c r="F94" t="str">
        <f>""</f>
        <v/>
      </c>
      <c r="G94" t="str">
        <f>""</f>
        <v/>
      </c>
      <c r="H94">
        <v>5</v>
      </c>
      <c r="I94">
        <v>4.5599999999999996</v>
      </c>
      <c r="J94" t="s">
        <v>86</v>
      </c>
      <c r="K94" t="s">
        <v>35</v>
      </c>
      <c r="L94">
        <v>734</v>
      </c>
      <c r="M94">
        <v>2002</v>
      </c>
      <c r="N94">
        <v>2000</v>
      </c>
      <c r="O94" s="1">
        <v>40179</v>
      </c>
      <c r="P94" s="1">
        <v>43342</v>
      </c>
      <c r="S94" t="s">
        <v>50</v>
      </c>
      <c r="W94">
        <v>1</v>
      </c>
      <c r="Z94">
        <v>0</v>
      </c>
    </row>
    <row r="95" spans="1:26" x14ac:dyDescent="0.35">
      <c r="A95">
        <v>13829</v>
      </c>
      <c r="B95" t="s">
        <v>322</v>
      </c>
      <c r="C95" t="s">
        <v>233</v>
      </c>
      <c r="D95" t="s">
        <v>234</v>
      </c>
      <c r="F95" t="str">
        <f>"037581468X"</f>
        <v>037581468X</v>
      </c>
      <c r="G95" t="str">
        <f>"9780375814686"</f>
        <v>9780375814686</v>
      </c>
      <c r="H95">
        <v>5</v>
      </c>
      <c r="I95">
        <v>4.1500000000000004</v>
      </c>
      <c r="J95" t="s">
        <v>156</v>
      </c>
      <c r="K95" t="s">
        <v>56</v>
      </c>
      <c r="L95">
        <v>581</v>
      </c>
      <c r="M95">
        <v>2006</v>
      </c>
      <c r="N95">
        <v>2006</v>
      </c>
      <c r="O95" s="1">
        <v>40544</v>
      </c>
      <c r="P95" s="1">
        <v>43343</v>
      </c>
      <c r="S95" t="s">
        <v>50</v>
      </c>
      <c r="W95">
        <v>1</v>
      </c>
      <c r="Z95">
        <v>0</v>
      </c>
    </row>
    <row r="96" spans="1:26" x14ac:dyDescent="0.35">
      <c r="A96">
        <v>386162</v>
      </c>
      <c r="B96" t="s">
        <v>323</v>
      </c>
      <c r="C96" t="s">
        <v>324</v>
      </c>
      <c r="D96" t="s">
        <v>325</v>
      </c>
      <c r="F96" t="str">
        <f>""</f>
        <v/>
      </c>
      <c r="G96" t="str">
        <f>""</f>
        <v/>
      </c>
      <c r="H96">
        <v>5</v>
      </c>
      <c r="I96">
        <v>4.22</v>
      </c>
      <c r="J96" t="s">
        <v>326</v>
      </c>
      <c r="K96" t="s">
        <v>35</v>
      </c>
      <c r="L96">
        <v>193</v>
      </c>
      <c r="M96">
        <v>2007</v>
      </c>
      <c r="N96">
        <v>1979</v>
      </c>
      <c r="O96" s="1">
        <v>39814</v>
      </c>
      <c r="P96" s="1">
        <v>43342</v>
      </c>
      <c r="S96" t="s">
        <v>50</v>
      </c>
      <c r="W96">
        <v>1</v>
      </c>
      <c r="Z96">
        <v>0</v>
      </c>
    </row>
    <row r="97" spans="1:26" x14ac:dyDescent="0.35">
      <c r="A97">
        <v>41865</v>
      </c>
      <c r="B97" t="s">
        <v>327</v>
      </c>
      <c r="C97" t="s">
        <v>328</v>
      </c>
      <c r="D97" t="s">
        <v>329</v>
      </c>
      <c r="F97" t="str">
        <f>"0316015849"</f>
        <v>0316015849</v>
      </c>
      <c r="G97" t="str">
        <f>"9780316015844"</f>
        <v>9780316015844</v>
      </c>
      <c r="H97">
        <v>3</v>
      </c>
      <c r="I97">
        <v>3.59</v>
      </c>
      <c r="J97" t="s">
        <v>204</v>
      </c>
      <c r="K97" t="s">
        <v>35</v>
      </c>
      <c r="L97">
        <v>501</v>
      </c>
      <c r="M97">
        <v>2006</v>
      </c>
      <c r="N97">
        <v>2005</v>
      </c>
      <c r="O97" s="1">
        <v>39814</v>
      </c>
      <c r="P97" s="1">
        <v>43342</v>
      </c>
      <c r="S97" t="s">
        <v>50</v>
      </c>
      <c r="W97">
        <v>1</v>
      </c>
      <c r="Z97">
        <v>0</v>
      </c>
    </row>
    <row r="98" spans="1:26" x14ac:dyDescent="0.35">
      <c r="A98">
        <v>2402971</v>
      </c>
      <c r="B98" t="s">
        <v>330</v>
      </c>
      <c r="C98" t="s">
        <v>331</v>
      </c>
      <c r="D98" t="s">
        <v>332</v>
      </c>
      <c r="F98" t="str">
        <f>"0385733585"</f>
        <v>0385733585</v>
      </c>
      <c r="G98" t="str">
        <f>"9780385733588"</f>
        <v>9780385733588</v>
      </c>
      <c r="H98">
        <v>5</v>
      </c>
      <c r="I98">
        <v>4.0999999999999996</v>
      </c>
      <c r="J98" t="s">
        <v>333</v>
      </c>
      <c r="K98" t="s">
        <v>56</v>
      </c>
      <c r="L98">
        <v>464</v>
      </c>
      <c r="M98">
        <v>2008</v>
      </c>
      <c r="N98">
        <v>2008</v>
      </c>
      <c r="O98" s="1">
        <v>39814</v>
      </c>
      <c r="P98" s="1">
        <v>43343</v>
      </c>
      <c r="S98" t="s">
        <v>50</v>
      </c>
      <c r="W98">
        <v>1</v>
      </c>
      <c r="Z98">
        <v>0</v>
      </c>
    </row>
    <row r="99" spans="1:26" x14ac:dyDescent="0.35">
      <c r="A99">
        <v>134314</v>
      </c>
      <c r="B99" t="s">
        <v>334</v>
      </c>
      <c r="C99" t="s">
        <v>335</v>
      </c>
      <c r="D99" t="s">
        <v>336</v>
      </c>
      <c r="F99" t="str">
        <f>"0590939882"</f>
        <v>0590939882</v>
      </c>
      <c r="G99" t="str">
        <f>"9780590939881"</f>
        <v>9780590939881</v>
      </c>
      <c r="H99">
        <v>5</v>
      </c>
      <c r="I99">
        <v>3.85</v>
      </c>
      <c r="J99" t="s">
        <v>78</v>
      </c>
      <c r="K99" t="s">
        <v>35</v>
      </c>
      <c r="L99">
        <v>156</v>
      </c>
      <c r="M99">
        <v>2000</v>
      </c>
      <c r="N99">
        <v>1996</v>
      </c>
      <c r="O99" s="1">
        <v>39814</v>
      </c>
      <c r="P99" s="1">
        <v>43342</v>
      </c>
      <c r="S99" t="s">
        <v>50</v>
      </c>
      <c r="W99">
        <v>1</v>
      </c>
      <c r="Z99">
        <v>0</v>
      </c>
    </row>
    <row r="100" spans="1:26" x14ac:dyDescent="0.35">
      <c r="A100">
        <v>197459</v>
      </c>
      <c r="B100" t="s">
        <v>337</v>
      </c>
      <c r="C100" t="s">
        <v>299</v>
      </c>
      <c r="D100" t="s">
        <v>300</v>
      </c>
      <c r="F100" t="str">
        <f>"0060827696"</f>
        <v>0060827696</v>
      </c>
      <c r="G100" t="str">
        <f>"9780060827694"</f>
        <v>9780060827694</v>
      </c>
      <c r="H100">
        <v>5</v>
      </c>
      <c r="I100">
        <v>4.38</v>
      </c>
      <c r="J100" t="s">
        <v>222</v>
      </c>
      <c r="K100" t="s">
        <v>56</v>
      </c>
      <c r="L100">
        <v>304</v>
      </c>
      <c r="M100">
        <v>2007</v>
      </c>
      <c r="N100">
        <v>2006</v>
      </c>
      <c r="O100" s="1">
        <v>40179</v>
      </c>
      <c r="P100" s="1">
        <v>43342</v>
      </c>
      <c r="S100" t="s">
        <v>50</v>
      </c>
      <c r="W100">
        <v>1</v>
      </c>
      <c r="Z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Dallin Romney</dc:creator>
  <cp:lastModifiedBy>Dallin Romney</cp:lastModifiedBy>
  <dcterms:created xsi:type="dcterms:W3CDTF">2020-04-11T07:36:03Z</dcterms:created>
  <dcterms:modified xsi:type="dcterms:W3CDTF">2020-04-11T07:36:20Z</dcterms:modified>
</cp:coreProperties>
</file>