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ezxac5\Desktop\Materials_Discovery_Apparatus\"/>
    </mc:Choice>
  </mc:AlternateContent>
  <bookViews>
    <workbookView xWindow="-120" yWindow="-120" windowWidth="29040" windowHeight="15840" firstSheet="2" activeTab="3"/>
  </bookViews>
  <sheets>
    <sheet name="Time_calibration" sheetId="1" r:id="rId1"/>
    <sheet name="Volume Calibration_1" sheetId="2" r:id="rId2"/>
    <sheet name="Volume Calibration_2" sheetId="3" r:id="rId3"/>
    <sheet name="Pump_time_sync" sheetId="4" r:id="rId4"/>
    <sheet name="Volume Calibration_Main" sheetId="5" r:id="rId5"/>
  </sheet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6" i="4" l="1"/>
  <c r="F6" i="4" l="1"/>
  <c r="G6" i="4"/>
  <c r="F7" i="4"/>
  <c r="G7" i="4"/>
  <c r="F8" i="4"/>
  <c r="G8" i="4"/>
  <c r="F9" i="4"/>
  <c r="G9" i="4"/>
  <c r="F10" i="4"/>
  <c r="G10" i="4"/>
  <c r="F11" i="4"/>
  <c r="G11" i="4"/>
  <c r="E7" i="4"/>
  <c r="E8" i="4"/>
  <c r="E9" i="4"/>
  <c r="E10" i="4"/>
  <c r="E11" i="4"/>
  <c r="E22" i="4" l="1"/>
  <c r="G22" i="4"/>
  <c r="F22" i="4"/>
  <c r="J18" i="5"/>
  <c r="J14" i="5"/>
  <c r="J15" i="5"/>
  <c r="W69" i="5"/>
  <c r="V69" i="5"/>
  <c r="U69" i="5"/>
  <c r="W68" i="5"/>
  <c r="V68" i="5"/>
  <c r="U68" i="5"/>
  <c r="W57" i="5"/>
  <c r="V57" i="5"/>
  <c r="U57" i="5"/>
  <c r="W56" i="5"/>
  <c r="V56" i="5"/>
  <c r="U56" i="5"/>
  <c r="W45" i="5"/>
  <c r="V45" i="5"/>
  <c r="U45" i="5"/>
  <c r="W44" i="5"/>
  <c r="V44" i="5"/>
  <c r="U44" i="5"/>
  <c r="W33" i="5"/>
  <c r="V33" i="5"/>
  <c r="U33" i="5"/>
  <c r="W21" i="5"/>
  <c r="V21" i="5"/>
  <c r="U21" i="5"/>
  <c r="W9" i="5"/>
  <c r="V9" i="5"/>
  <c r="U9" i="5"/>
  <c r="U5" i="5" s="1"/>
  <c r="W32" i="5"/>
  <c r="V32" i="5"/>
  <c r="U32" i="5"/>
  <c r="W20" i="5"/>
  <c r="V20" i="5"/>
  <c r="U20" i="5"/>
  <c r="W8" i="5"/>
  <c r="V8" i="5"/>
  <c r="U8" i="5"/>
  <c r="B80" i="5"/>
  <c r="I168" i="5" l="1"/>
  <c r="D163" i="5"/>
  <c r="C163" i="5"/>
  <c r="B163" i="5"/>
  <c r="L160" i="5"/>
  <c r="K160" i="5"/>
  <c r="J160" i="5"/>
  <c r="E160" i="5"/>
  <c r="M160" i="5" s="1"/>
  <c r="L159" i="5"/>
  <c r="K159" i="5"/>
  <c r="J159" i="5"/>
  <c r="E159" i="5"/>
  <c r="M159" i="5" s="1"/>
  <c r="L158" i="5"/>
  <c r="K158" i="5"/>
  <c r="J158" i="5"/>
  <c r="E158" i="5"/>
  <c r="M158" i="5" s="1"/>
  <c r="L157" i="5"/>
  <c r="K157" i="5"/>
  <c r="J157" i="5"/>
  <c r="E157" i="5"/>
  <c r="M157" i="5" s="1"/>
  <c r="L156" i="5"/>
  <c r="K156" i="5"/>
  <c r="J156" i="5"/>
  <c r="E156" i="5"/>
  <c r="M156" i="5" s="1"/>
  <c r="L155" i="5"/>
  <c r="K155" i="5"/>
  <c r="J155" i="5"/>
  <c r="E155" i="5"/>
  <c r="M155" i="5" s="1"/>
  <c r="M154" i="5"/>
  <c r="L154" i="5"/>
  <c r="K154" i="5"/>
  <c r="J154" i="5"/>
  <c r="E154" i="5"/>
  <c r="L153" i="5"/>
  <c r="K153" i="5"/>
  <c r="J153" i="5"/>
  <c r="J162" i="5" s="1"/>
  <c r="E153" i="5"/>
  <c r="M153" i="5" s="1"/>
  <c r="L152" i="5"/>
  <c r="K152" i="5"/>
  <c r="J152" i="5"/>
  <c r="E152" i="5"/>
  <c r="M152" i="5" s="1"/>
  <c r="M151" i="5"/>
  <c r="L151" i="5"/>
  <c r="L162" i="5" s="1"/>
  <c r="K151" i="5"/>
  <c r="K161" i="5" s="1"/>
  <c r="J151" i="5"/>
  <c r="J161" i="5" s="1"/>
  <c r="E151" i="5"/>
  <c r="L148" i="5"/>
  <c r="K148" i="5"/>
  <c r="J148" i="5"/>
  <c r="E148" i="5"/>
  <c r="M148" i="5" s="1"/>
  <c r="M147" i="5"/>
  <c r="L147" i="5"/>
  <c r="K147" i="5"/>
  <c r="J147" i="5"/>
  <c r="E147" i="5"/>
  <c r="L146" i="5"/>
  <c r="K146" i="5"/>
  <c r="J146" i="5"/>
  <c r="E146" i="5"/>
  <c r="M146" i="5" s="1"/>
  <c r="L145" i="5"/>
  <c r="K145" i="5"/>
  <c r="J145" i="5"/>
  <c r="E145" i="5"/>
  <c r="M145" i="5" s="1"/>
  <c r="L144" i="5"/>
  <c r="K144" i="5"/>
  <c r="J144" i="5"/>
  <c r="E144" i="5"/>
  <c r="M144" i="5" s="1"/>
  <c r="L143" i="5"/>
  <c r="K143" i="5"/>
  <c r="J143" i="5"/>
  <c r="E143" i="5"/>
  <c r="M143" i="5" s="1"/>
  <c r="M142" i="5"/>
  <c r="L142" i="5"/>
  <c r="K142" i="5"/>
  <c r="J142" i="5"/>
  <c r="E142" i="5"/>
  <c r="L141" i="5"/>
  <c r="K141" i="5"/>
  <c r="J141" i="5"/>
  <c r="E141" i="5"/>
  <c r="M141" i="5" s="1"/>
  <c r="M140" i="5"/>
  <c r="L140" i="5"/>
  <c r="K140" i="5"/>
  <c r="J140" i="5"/>
  <c r="E140" i="5"/>
  <c r="L139" i="5"/>
  <c r="K139" i="5"/>
  <c r="J139" i="5"/>
  <c r="E139" i="5"/>
  <c r="M139" i="5" s="1"/>
  <c r="L136" i="5"/>
  <c r="K136" i="5"/>
  <c r="J136" i="5"/>
  <c r="E136" i="5"/>
  <c r="M136" i="5" s="1"/>
  <c r="M135" i="5"/>
  <c r="L135" i="5"/>
  <c r="K135" i="5"/>
  <c r="J135" i="5"/>
  <c r="E135" i="5"/>
  <c r="L134" i="5"/>
  <c r="K134" i="5"/>
  <c r="J134" i="5"/>
  <c r="E134" i="5"/>
  <c r="M134" i="5" s="1"/>
  <c r="M133" i="5"/>
  <c r="L133" i="5"/>
  <c r="K133" i="5"/>
  <c r="J133" i="5"/>
  <c r="E133" i="5"/>
  <c r="L132" i="5"/>
  <c r="K132" i="5"/>
  <c r="J132" i="5"/>
  <c r="E132" i="5"/>
  <c r="M132" i="5" s="1"/>
  <c r="L131" i="5"/>
  <c r="K131" i="5"/>
  <c r="J131" i="5"/>
  <c r="E131" i="5"/>
  <c r="M131" i="5" s="1"/>
  <c r="M130" i="5"/>
  <c r="L130" i="5"/>
  <c r="K130" i="5"/>
  <c r="J130" i="5"/>
  <c r="E130" i="5"/>
  <c r="L129" i="5"/>
  <c r="K129" i="5"/>
  <c r="J129" i="5"/>
  <c r="E129" i="5"/>
  <c r="M129" i="5" s="1"/>
  <c r="M128" i="5"/>
  <c r="L128" i="5"/>
  <c r="K128" i="5"/>
  <c r="J128" i="5"/>
  <c r="E128" i="5"/>
  <c r="L127" i="5"/>
  <c r="K127" i="5"/>
  <c r="J127" i="5"/>
  <c r="E127" i="5"/>
  <c r="M127" i="5" s="1"/>
  <c r="K125" i="5"/>
  <c r="L124" i="5"/>
  <c r="K124" i="5"/>
  <c r="J124" i="5"/>
  <c r="E124" i="5"/>
  <c r="M124" i="5" s="1"/>
  <c r="M123" i="5"/>
  <c r="L123" i="5"/>
  <c r="K123" i="5"/>
  <c r="J123" i="5"/>
  <c r="E123" i="5"/>
  <c r="L122" i="5"/>
  <c r="K122" i="5"/>
  <c r="J122" i="5"/>
  <c r="E122" i="5"/>
  <c r="M122" i="5" s="1"/>
  <c r="M121" i="5"/>
  <c r="L121" i="5"/>
  <c r="K121" i="5"/>
  <c r="J121" i="5"/>
  <c r="E121" i="5"/>
  <c r="L120" i="5"/>
  <c r="K120" i="5"/>
  <c r="J120" i="5"/>
  <c r="E120" i="5"/>
  <c r="M120" i="5" s="1"/>
  <c r="L119" i="5"/>
  <c r="K119" i="5"/>
  <c r="J119" i="5"/>
  <c r="E119" i="5"/>
  <c r="M119" i="5" s="1"/>
  <c r="L118" i="5"/>
  <c r="K118" i="5"/>
  <c r="J118" i="5"/>
  <c r="E118" i="5"/>
  <c r="M118" i="5" s="1"/>
  <c r="L117" i="5"/>
  <c r="K117" i="5"/>
  <c r="J117" i="5"/>
  <c r="E117" i="5"/>
  <c r="M117" i="5" s="1"/>
  <c r="M116" i="5"/>
  <c r="L116" i="5"/>
  <c r="K116" i="5"/>
  <c r="J116" i="5"/>
  <c r="E116" i="5"/>
  <c r="L115" i="5"/>
  <c r="K115" i="5"/>
  <c r="J115" i="5"/>
  <c r="E115" i="5"/>
  <c r="M115" i="5" s="1"/>
  <c r="M112" i="5"/>
  <c r="L112" i="5"/>
  <c r="K112" i="5"/>
  <c r="J112" i="5"/>
  <c r="E112" i="5"/>
  <c r="L111" i="5"/>
  <c r="K111" i="5"/>
  <c r="J111" i="5"/>
  <c r="E111" i="5"/>
  <c r="M111" i="5" s="1"/>
  <c r="L110" i="5"/>
  <c r="K110" i="5"/>
  <c r="J110" i="5"/>
  <c r="E110" i="5"/>
  <c r="M110" i="5" s="1"/>
  <c r="M109" i="5"/>
  <c r="L109" i="5"/>
  <c r="K109" i="5"/>
  <c r="J109" i="5"/>
  <c r="E109" i="5"/>
  <c r="L108" i="5"/>
  <c r="K108" i="5"/>
  <c r="J108" i="5"/>
  <c r="E108" i="5"/>
  <c r="M108" i="5" s="1"/>
  <c r="L107" i="5"/>
  <c r="K107" i="5"/>
  <c r="J107" i="5"/>
  <c r="E107" i="5"/>
  <c r="M107" i="5" s="1"/>
  <c r="L106" i="5"/>
  <c r="K106" i="5"/>
  <c r="J106" i="5"/>
  <c r="E106" i="5"/>
  <c r="M106" i="5" s="1"/>
  <c r="L105" i="5"/>
  <c r="K105" i="5"/>
  <c r="J105" i="5"/>
  <c r="E105" i="5"/>
  <c r="M105" i="5" s="1"/>
  <c r="L104" i="5"/>
  <c r="K104" i="5"/>
  <c r="J104" i="5"/>
  <c r="E104" i="5"/>
  <c r="M104" i="5" s="1"/>
  <c r="M103" i="5"/>
  <c r="L103" i="5"/>
  <c r="K103" i="5"/>
  <c r="J103" i="5"/>
  <c r="E103" i="5"/>
  <c r="M100" i="5"/>
  <c r="L100" i="5"/>
  <c r="K100" i="5"/>
  <c r="J100" i="5"/>
  <c r="E100" i="5"/>
  <c r="L99" i="5"/>
  <c r="K99" i="5"/>
  <c r="J99" i="5"/>
  <c r="E99" i="5"/>
  <c r="M99" i="5" s="1"/>
  <c r="L98" i="5"/>
  <c r="K98" i="5"/>
  <c r="J98" i="5"/>
  <c r="E98" i="5"/>
  <c r="M98" i="5" s="1"/>
  <c r="L97" i="5"/>
  <c r="K97" i="5"/>
  <c r="J97" i="5"/>
  <c r="E97" i="5"/>
  <c r="M97" i="5" s="1"/>
  <c r="L96" i="5"/>
  <c r="K96" i="5"/>
  <c r="J96" i="5"/>
  <c r="E96" i="5"/>
  <c r="M96" i="5" s="1"/>
  <c r="L95" i="5"/>
  <c r="K95" i="5"/>
  <c r="J95" i="5"/>
  <c r="E95" i="5"/>
  <c r="M95" i="5" s="1"/>
  <c r="M94" i="5"/>
  <c r="L94" i="5"/>
  <c r="K94" i="5"/>
  <c r="J94" i="5"/>
  <c r="E94" i="5"/>
  <c r="L93" i="5"/>
  <c r="K93" i="5"/>
  <c r="J93" i="5"/>
  <c r="E93" i="5"/>
  <c r="M93" i="5" s="1"/>
  <c r="L92" i="5"/>
  <c r="K92" i="5"/>
  <c r="J92" i="5"/>
  <c r="E92" i="5"/>
  <c r="M92" i="5" s="1"/>
  <c r="M91" i="5"/>
  <c r="L91" i="5"/>
  <c r="K91" i="5"/>
  <c r="K102" i="5" s="1"/>
  <c r="J91" i="5"/>
  <c r="E91" i="5"/>
  <c r="I169" i="5" s="1"/>
  <c r="L77" i="5"/>
  <c r="K77" i="5"/>
  <c r="J77" i="5"/>
  <c r="E77" i="5"/>
  <c r="M77" i="5" s="1"/>
  <c r="L76" i="5"/>
  <c r="K76" i="5"/>
  <c r="J76" i="5"/>
  <c r="E76" i="5"/>
  <c r="M76" i="5" s="1"/>
  <c r="L75" i="5"/>
  <c r="K75" i="5"/>
  <c r="J75" i="5"/>
  <c r="E75" i="5"/>
  <c r="M75" i="5" s="1"/>
  <c r="M74" i="5"/>
  <c r="L74" i="5"/>
  <c r="K74" i="5"/>
  <c r="J74" i="5"/>
  <c r="E74" i="5"/>
  <c r="L73" i="5"/>
  <c r="K73" i="5"/>
  <c r="J73" i="5"/>
  <c r="E73" i="5"/>
  <c r="M73" i="5" s="1"/>
  <c r="L65" i="5"/>
  <c r="K65" i="5"/>
  <c r="J65" i="5"/>
  <c r="E65" i="5"/>
  <c r="M65" i="5" s="1"/>
  <c r="L64" i="5"/>
  <c r="K64" i="5"/>
  <c r="J64" i="5"/>
  <c r="E64" i="5"/>
  <c r="M64" i="5" s="1"/>
  <c r="L63" i="5"/>
  <c r="K63" i="5"/>
  <c r="J63" i="5"/>
  <c r="E63" i="5"/>
  <c r="M63" i="5" s="1"/>
  <c r="L62" i="5"/>
  <c r="K62" i="5"/>
  <c r="J62" i="5"/>
  <c r="E62" i="5"/>
  <c r="M62" i="5" s="1"/>
  <c r="L61" i="5"/>
  <c r="K61" i="5"/>
  <c r="J61" i="5"/>
  <c r="E61" i="5"/>
  <c r="M61" i="5" s="1"/>
  <c r="L53" i="5"/>
  <c r="K53" i="5"/>
  <c r="J53" i="5"/>
  <c r="E53" i="5"/>
  <c r="M53" i="5" s="1"/>
  <c r="L52" i="5"/>
  <c r="K52" i="5"/>
  <c r="J52" i="5"/>
  <c r="E52" i="5"/>
  <c r="M52" i="5" s="1"/>
  <c r="L51" i="5"/>
  <c r="K51" i="5"/>
  <c r="J51" i="5"/>
  <c r="E51" i="5"/>
  <c r="M51" i="5" s="1"/>
  <c r="L50" i="5"/>
  <c r="K50" i="5"/>
  <c r="J50" i="5"/>
  <c r="E50" i="5"/>
  <c r="M50" i="5" s="1"/>
  <c r="L49" i="5"/>
  <c r="K49" i="5"/>
  <c r="J49" i="5"/>
  <c r="E49" i="5"/>
  <c r="M49" i="5" s="1"/>
  <c r="L41" i="5"/>
  <c r="K41" i="5"/>
  <c r="J41" i="5"/>
  <c r="E41" i="5"/>
  <c r="M41" i="5" s="1"/>
  <c r="L40" i="5"/>
  <c r="K40" i="5"/>
  <c r="J40" i="5"/>
  <c r="E40" i="5"/>
  <c r="M40" i="5" s="1"/>
  <c r="L39" i="5"/>
  <c r="K39" i="5"/>
  <c r="J39" i="5"/>
  <c r="E39" i="5"/>
  <c r="M39" i="5" s="1"/>
  <c r="M38" i="5"/>
  <c r="L38" i="5"/>
  <c r="K38" i="5"/>
  <c r="J38" i="5"/>
  <c r="E38" i="5"/>
  <c r="L37" i="5"/>
  <c r="K37" i="5"/>
  <c r="J37" i="5"/>
  <c r="E37" i="5"/>
  <c r="M37" i="5" s="1"/>
  <c r="L29" i="5"/>
  <c r="K29" i="5"/>
  <c r="J29" i="5"/>
  <c r="E29" i="5"/>
  <c r="M29" i="5" s="1"/>
  <c r="L28" i="5"/>
  <c r="K28" i="5"/>
  <c r="J28" i="5"/>
  <c r="E28" i="5"/>
  <c r="M28" i="5" s="1"/>
  <c r="L27" i="5"/>
  <c r="K27" i="5"/>
  <c r="J27" i="5"/>
  <c r="E27" i="5"/>
  <c r="M27" i="5" s="1"/>
  <c r="L26" i="5"/>
  <c r="K26" i="5"/>
  <c r="J26" i="5"/>
  <c r="E26" i="5"/>
  <c r="M26" i="5" s="1"/>
  <c r="L25" i="5"/>
  <c r="K25" i="5"/>
  <c r="J25" i="5"/>
  <c r="E25" i="5"/>
  <c r="M25" i="5" s="1"/>
  <c r="L17" i="5"/>
  <c r="K17" i="5"/>
  <c r="J17" i="5"/>
  <c r="E17" i="5"/>
  <c r="M17" i="5" s="1"/>
  <c r="L16" i="5"/>
  <c r="K16" i="5"/>
  <c r="J16" i="5"/>
  <c r="E16" i="5"/>
  <c r="M16" i="5" s="1"/>
  <c r="L15" i="5"/>
  <c r="K15" i="5"/>
  <c r="E15" i="5"/>
  <c r="M15" i="5" s="1"/>
  <c r="L14" i="5"/>
  <c r="K14" i="5"/>
  <c r="E14" i="5"/>
  <c r="M14" i="5" s="1"/>
  <c r="L13" i="5"/>
  <c r="K13" i="5"/>
  <c r="J13" i="5"/>
  <c r="E13" i="5"/>
  <c r="M13" i="5" s="1"/>
  <c r="E69" i="5"/>
  <c r="M69" i="5" s="1"/>
  <c r="E70" i="5"/>
  <c r="M70" i="5" s="1"/>
  <c r="E71" i="5"/>
  <c r="M71" i="5" s="1"/>
  <c r="E72" i="5"/>
  <c r="M72" i="5" s="1"/>
  <c r="E68" i="5"/>
  <c r="M68" i="5" s="1"/>
  <c r="E57" i="5"/>
  <c r="E58" i="5"/>
  <c r="M58" i="5" s="1"/>
  <c r="E59" i="5"/>
  <c r="M59" i="5" s="1"/>
  <c r="E60" i="5"/>
  <c r="M60" i="5" s="1"/>
  <c r="E56" i="5"/>
  <c r="M56" i="5" s="1"/>
  <c r="E45" i="5"/>
  <c r="M45" i="5" s="1"/>
  <c r="E46" i="5"/>
  <c r="M46" i="5" s="1"/>
  <c r="E47" i="5"/>
  <c r="M47" i="5" s="1"/>
  <c r="E48" i="5"/>
  <c r="M48" i="5" s="1"/>
  <c r="E44" i="5"/>
  <c r="M44" i="5" s="1"/>
  <c r="E33" i="5"/>
  <c r="M33" i="5" s="1"/>
  <c r="E34" i="5"/>
  <c r="E35" i="5"/>
  <c r="M35" i="5" s="1"/>
  <c r="E36" i="5"/>
  <c r="M36" i="5" s="1"/>
  <c r="E32" i="5"/>
  <c r="M32" i="5" s="1"/>
  <c r="E21" i="5"/>
  <c r="M21" i="5" s="1"/>
  <c r="E22" i="5"/>
  <c r="E23" i="5"/>
  <c r="M23" i="5" s="1"/>
  <c r="E24" i="5"/>
  <c r="M24" i="5" s="1"/>
  <c r="E20" i="5"/>
  <c r="M20" i="5" s="1"/>
  <c r="E8" i="5"/>
  <c r="E9" i="5"/>
  <c r="M9" i="5" s="1"/>
  <c r="E10" i="5"/>
  <c r="M10" i="5" s="1"/>
  <c r="E11" i="5"/>
  <c r="M11" i="5" s="1"/>
  <c r="E12" i="5"/>
  <c r="C80" i="5"/>
  <c r="D80" i="5"/>
  <c r="L72" i="5"/>
  <c r="K72" i="5"/>
  <c r="J72" i="5"/>
  <c r="L71" i="5"/>
  <c r="K71" i="5"/>
  <c r="J71" i="5"/>
  <c r="L70" i="5"/>
  <c r="K70" i="5"/>
  <c r="J70" i="5"/>
  <c r="J79" i="5" s="1"/>
  <c r="L69" i="5"/>
  <c r="K69" i="5"/>
  <c r="J69" i="5"/>
  <c r="L68" i="5"/>
  <c r="K68" i="5"/>
  <c r="J68" i="5"/>
  <c r="J78" i="5" s="1"/>
  <c r="I85" i="5"/>
  <c r="L60" i="5"/>
  <c r="K60" i="5"/>
  <c r="J60" i="5"/>
  <c r="L59" i="5"/>
  <c r="K59" i="5"/>
  <c r="J59" i="5"/>
  <c r="L58" i="5"/>
  <c r="K58" i="5"/>
  <c r="J58" i="5"/>
  <c r="L57" i="5"/>
  <c r="K57" i="5"/>
  <c r="J57" i="5"/>
  <c r="M57" i="5"/>
  <c r="L56" i="5"/>
  <c r="K56" i="5"/>
  <c r="J56" i="5"/>
  <c r="L48" i="5"/>
  <c r="K48" i="5"/>
  <c r="J48" i="5"/>
  <c r="L47" i="5"/>
  <c r="K47" i="5"/>
  <c r="J47" i="5"/>
  <c r="L46" i="5"/>
  <c r="K46" i="5"/>
  <c r="J46" i="5"/>
  <c r="L45" i="5"/>
  <c r="K45" i="5"/>
  <c r="J45" i="5"/>
  <c r="L44" i="5"/>
  <c r="K44" i="5"/>
  <c r="J44" i="5"/>
  <c r="L36" i="5"/>
  <c r="K36" i="5"/>
  <c r="J36" i="5"/>
  <c r="L35" i="5"/>
  <c r="K35" i="5"/>
  <c r="J35" i="5"/>
  <c r="L34" i="5"/>
  <c r="K34" i="5"/>
  <c r="J34" i="5"/>
  <c r="M34" i="5"/>
  <c r="L33" i="5"/>
  <c r="K33" i="5"/>
  <c r="J33" i="5"/>
  <c r="L32" i="5"/>
  <c r="K32" i="5"/>
  <c r="J32" i="5"/>
  <c r="L24" i="5"/>
  <c r="K24" i="5"/>
  <c r="J24" i="5"/>
  <c r="L23" i="5"/>
  <c r="K23" i="5"/>
  <c r="J23" i="5"/>
  <c r="L22" i="5"/>
  <c r="K22" i="5"/>
  <c r="J22" i="5"/>
  <c r="M22" i="5"/>
  <c r="L21" i="5"/>
  <c r="K21" i="5"/>
  <c r="J21" i="5"/>
  <c r="L20" i="5"/>
  <c r="K20" i="5"/>
  <c r="J20" i="5"/>
  <c r="L12" i="5"/>
  <c r="K12" i="5"/>
  <c r="J12" i="5"/>
  <c r="M12" i="5"/>
  <c r="L11" i="5"/>
  <c r="K11" i="5"/>
  <c r="J11" i="5"/>
  <c r="L10" i="5"/>
  <c r="K10" i="5"/>
  <c r="J10" i="5"/>
  <c r="L9" i="5"/>
  <c r="K9" i="5"/>
  <c r="J9" i="5"/>
  <c r="L8" i="5"/>
  <c r="K8" i="5"/>
  <c r="K18" i="5" s="1"/>
  <c r="J8" i="5"/>
  <c r="J137" i="5" l="1"/>
  <c r="K150" i="5"/>
  <c r="J125" i="5"/>
  <c r="K138" i="5"/>
  <c r="L150" i="5"/>
  <c r="J150" i="5"/>
  <c r="K126" i="5"/>
  <c r="J138" i="5"/>
  <c r="J19" i="5"/>
  <c r="L138" i="5"/>
  <c r="J113" i="5"/>
  <c r="L125" i="5"/>
  <c r="J126" i="5"/>
  <c r="K114" i="5"/>
  <c r="K149" i="5"/>
  <c r="J101" i="5"/>
  <c r="L114" i="5"/>
  <c r="J114" i="5"/>
  <c r="K137" i="5"/>
  <c r="E82" i="5"/>
  <c r="L102" i="5"/>
  <c r="J102" i="5"/>
  <c r="J149" i="5"/>
  <c r="K162" i="5"/>
  <c r="L19" i="5"/>
  <c r="L18" i="5"/>
  <c r="K101" i="5"/>
  <c r="K113" i="5"/>
  <c r="E165" i="5"/>
  <c r="L161" i="5"/>
  <c r="L101" i="5"/>
  <c r="L113" i="5"/>
  <c r="L137" i="5"/>
  <c r="L149" i="5"/>
  <c r="L126" i="5"/>
  <c r="J67" i="5"/>
  <c r="L79" i="5"/>
  <c r="J66" i="5"/>
  <c r="L31" i="5"/>
  <c r="K42" i="5"/>
  <c r="J54" i="5"/>
  <c r="L78" i="5"/>
  <c r="J55" i="5"/>
  <c r="K54" i="5"/>
  <c r="J30" i="5"/>
  <c r="L43" i="5"/>
  <c r="L55" i="5"/>
  <c r="K66" i="5"/>
  <c r="K30" i="5"/>
  <c r="L66" i="5"/>
  <c r="J42" i="5"/>
  <c r="J43" i="5"/>
  <c r="K78" i="5"/>
  <c r="L54" i="5"/>
  <c r="K79" i="5"/>
  <c r="K67" i="5"/>
  <c r="L67" i="5"/>
  <c r="L42" i="5"/>
  <c r="K55" i="5"/>
  <c r="L30" i="5"/>
  <c r="K43" i="5"/>
  <c r="J31" i="5"/>
  <c r="K31" i="5"/>
  <c r="M8" i="5"/>
  <c r="I86" i="5"/>
  <c r="K19" i="5"/>
  <c r="L8" i="4"/>
  <c r="J22" i="4"/>
  <c r="K2" i="4"/>
  <c r="H15" i="4"/>
  <c r="L15" i="4"/>
  <c r="H16" i="4"/>
  <c r="L16" i="4"/>
  <c r="H17" i="4"/>
  <c r="L17" i="4"/>
  <c r="H18" i="4"/>
  <c r="L18" i="4"/>
  <c r="H19" i="4"/>
  <c r="L19" i="4"/>
  <c r="H20" i="4"/>
  <c r="L20" i="4"/>
  <c r="H21" i="4"/>
  <c r="L21" i="4"/>
  <c r="L7" i="4"/>
  <c r="L9" i="4"/>
  <c r="L11" i="4"/>
  <c r="L12" i="4"/>
  <c r="L13" i="4"/>
  <c r="L14" i="4"/>
  <c r="L6" i="4"/>
  <c r="H14" i="4"/>
  <c r="H13" i="4"/>
  <c r="H12" i="4"/>
  <c r="H11" i="4"/>
  <c r="O11" i="4" s="1"/>
  <c r="P11" i="4" s="1"/>
  <c r="H10" i="4"/>
  <c r="O10" i="4" s="1"/>
  <c r="P10" i="4" s="1"/>
  <c r="H9" i="4"/>
  <c r="O9" i="4" s="1"/>
  <c r="P9" i="4" s="1"/>
  <c r="H8" i="4"/>
  <c r="O8" i="4" s="1"/>
  <c r="P8" i="4" s="1"/>
  <c r="H7" i="4"/>
  <c r="O7" i="4" s="1"/>
  <c r="P7" i="4" s="1"/>
  <c r="H6" i="4"/>
  <c r="O6" i="4" s="1"/>
  <c r="P6" i="4" s="1"/>
  <c r="O15" i="4" l="1"/>
  <c r="P15" i="4" s="1"/>
  <c r="O19" i="4"/>
  <c r="P19" i="4" s="1"/>
  <c r="O17" i="4"/>
  <c r="P17" i="4" s="1"/>
  <c r="O16" i="4"/>
  <c r="P16" i="4" s="1"/>
  <c r="O14" i="4"/>
  <c r="P14" i="4" s="1"/>
  <c r="L10" i="4"/>
  <c r="I22" i="4"/>
  <c r="K22" i="4"/>
  <c r="L28" i="4"/>
  <c r="H24" i="4"/>
  <c r="J51" i="3"/>
  <c r="E9" i="3"/>
  <c r="M9" i="3" s="1"/>
  <c r="J9" i="3"/>
  <c r="K9" i="3"/>
  <c r="L9" i="3"/>
  <c r="E10" i="3"/>
  <c r="M10" i="3" s="1"/>
  <c r="J10" i="3"/>
  <c r="K10" i="3"/>
  <c r="L10" i="3"/>
  <c r="E11" i="3"/>
  <c r="M11" i="3" s="1"/>
  <c r="J11" i="3"/>
  <c r="K11" i="3"/>
  <c r="L11" i="3"/>
  <c r="E12" i="3"/>
  <c r="J12" i="3"/>
  <c r="K12" i="3"/>
  <c r="L12" i="3"/>
  <c r="M12" i="3"/>
  <c r="E13" i="3"/>
  <c r="M13" i="3" s="1"/>
  <c r="J13" i="3"/>
  <c r="K13" i="3"/>
  <c r="L13" i="3"/>
  <c r="E14" i="3"/>
  <c r="M14" i="3" s="1"/>
  <c r="J14" i="3"/>
  <c r="K14" i="3"/>
  <c r="L14" i="3"/>
  <c r="E15" i="3"/>
  <c r="M15" i="3" s="1"/>
  <c r="J15" i="3"/>
  <c r="K15" i="3"/>
  <c r="L15" i="3"/>
  <c r="E16" i="3"/>
  <c r="J16" i="3"/>
  <c r="K16" i="3"/>
  <c r="L16" i="3"/>
  <c r="M16" i="3"/>
  <c r="E17" i="3"/>
  <c r="M17" i="3" s="1"/>
  <c r="J17" i="3"/>
  <c r="K17" i="3"/>
  <c r="L17" i="3"/>
  <c r="E20" i="3"/>
  <c r="M20" i="3" s="1"/>
  <c r="J20" i="3"/>
  <c r="K20" i="3"/>
  <c r="L20" i="3"/>
  <c r="E21" i="3"/>
  <c r="M21" i="3" s="1"/>
  <c r="J21" i="3"/>
  <c r="K21" i="3"/>
  <c r="L21" i="3"/>
  <c r="E22" i="3"/>
  <c r="M22" i="3" s="1"/>
  <c r="J22" i="3"/>
  <c r="K22" i="3"/>
  <c r="L22" i="3"/>
  <c r="E23" i="3"/>
  <c r="M23" i="3" s="1"/>
  <c r="J23" i="3"/>
  <c r="K23" i="3"/>
  <c r="L23" i="3"/>
  <c r="E24" i="3"/>
  <c r="M24" i="3" s="1"/>
  <c r="J24" i="3"/>
  <c r="K24" i="3"/>
  <c r="L24" i="3"/>
  <c r="E25" i="3"/>
  <c r="M25" i="3" s="1"/>
  <c r="J25" i="3"/>
  <c r="K25" i="3"/>
  <c r="L25" i="3"/>
  <c r="E52" i="3"/>
  <c r="M52" i="3" s="1"/>
  <c r="J52" i="3"/>
  <c r="K52" i="3"/>
  <c r="L52" i="3"/>
  <c r="E53" i="3"/>
  <c r="J53" i="3"/>
  <c r="K53" i="3"/>
  <c r="L53" i="3"/>
  <c r="M53" i="3"/>
  <c r="E54" i="3"/>
  <c r="M54" i="3" s="1"/>
  <c r="J54" i="3"/>
  <c r="K54" i="3"/>
  <c r="L54" i="3"/>
  <c r="E55" i="3"/>
  <c r="M55" i="3" s="1"/>
  <c r="J55" i="3"/>
  <c r="K55" i="3"/>
  <c r="L55" i="3"/>
  <c r="E56" i="3"/>
  <c r="M56" i="3" s="1"/>
  <c r="J56" i="3"/>
  <c r="K56" i="3"/>
  <c r="L56" i="3"/>
  <c r="E57" i="3"/>
  <c r="J57" i="3"/>
  <c r="K57" i="3"/>
  <c r="L57" i="3"/>
  <c r="M57" i="3"/>
  <c r="E58" i="3"/>
  <c r="J58" i="3"/>
  <c r="K58" i="3"/>
  <c r="L58" i="3"/>
  <c r="M58" i="3"/>
  <c r="E59" i="3"/>
  <c r="M59" i="3" s="1"/>
  <c r="J59" i="3"/>
  <c r="K59" i="3"/>
  <c r="L59" i="3"/>
  <c r="E60" i="3"/>
  <c r="M60" i="3" s="1"/>
  <c r="J60" i="3"/>
  <c r="K60" i="3"/>
  <c r="L60" i="3"/>
  <c r="E63" i="3"/>
  <c r="M63" i="3" s="1"/>
  <c r="J63" i="3"/>
  <c r="K63" i="3"/>
  <c r="L63" i="3"/>
  <c r="E64" i="3"/>
  <c r="J64" i="3"/>
  <c r="K64" i="3"/>
  <c r="L64" i="3"/>
  <c r="M64" i="3"/>
  <c r="E65" i="3"/>
  <c r="M65" i="3" s="1"/>
  <c r="J65" i="3"/>
  <c r="K65" i="3"/>
  <c r="L65" i="3"/>
  <c r="E66" i="3"/>
  <c r="M66" i="3" s="1"/>
  <c r="J66" i="3"/>
  <c r="K66" i="3"/>
  <c r="L66" i="3"/>
  <c r="E67" i="3"/>
  <c r="M67" i="3" s="1"/>
  <c r="J67" i="3"/>
  <c r="K67" i="3"/>
  <c r="L67" i="3"/>
  <c r="E68" i="3"/>
  <c r="J68" i="3"/>
  <c r="K68" i="3"/>
  <c r="L68" i="3"/>
  <c r="M68" i="3"/>
  <c r="I88" i="3"/>
  <c r="D83" i="3"/>
  <c r="C83" i="3"/>
  <c r="B83" i="3"/>
  <c r="L82" i="3"/>
  <c r="K82" i="3"/>
  <c r="J82" i="3"/>
  <c r="E82" i="3"/>
  <c r="M82" i="3" s="1"/>
  <c r="L81" i="3"/>
  <c r="K81" i="3"/>
  <c r="J81" i="3"/>
  <c r="E81" i="3"/>
  <c r="M81" i="3" s="1"/>
  <c r="L80" i="3"/>
  <c r="K80" i="3"/>
  <c r="J80" i="3"/>
  <c r="E80" i="3"/>
  <c r="M80" i="3" s="1"/>
  <c r="L79" i="3"/>
  <c r="K79" i="3"/>
  <c r="J79" i="3"/>
  <c r="E79" i="3"/>
  <c r="M79" i="3" s="1"/>
  <c r="L78" i="3"/>
  <c r="K78" i="3"/>
  <c r="J78" i="3"/>
  <c r="E78" i="3"/>
  <c r="M78" i="3" s="1"/>
  <c r="L77" i="3"/>
  <c r="K77" i="3"/>
  <c r="J77" i="3"/>
  <c r="E77" i="3"/>
  <c r="M77" i="3" s="1"/>
  <c r="L76" i="3"/>
  <c r="K76" i="3"/>
  <c r="J76" i="3"/>
  <c r="E76" i="3"/>
  <c r="M76" i="3" s="1"/>
  <c r="L75" i="3"/>
  <c r="K75" i="3"/>
  <c r="J75" i="3"/>
  <c r="E75" i="3"/>
  <c r="M75" i="3" s="1"/>
  <c r="L74" i="3"/>
  <c r="K74" i="3"/>
  <c r="J74" i="3"/>
  <c r="E74" i="3"/>
  <c r="M74" i="3" s="1"/>
  <c r="L73" i="3"/>
  <c r="K73" i="3"/>
  <c r="J73" i="3"/>
  <c r="E73" i="3"/>
  <c r="M73" i="3" s="1"/>
  <c r="L72" i="3"/>
  <c r="K72" i="3"/>
  <c r="J72" i="3"/>
  <c r="E72" i="3"/>
  <c r="M72" i="3" s="1"/>
  <c r="L71" i="3"/>
  <c r="K71" i="3"/>
  <c r="J71" i="3"/>
  <c r="E71" i="3"/>
  <c r="M71" i="3" s="1"/>
  <c r="L70" i="3"/>
  <c r="K70" i="3"/>
  <c r="J70" i="3"/>
  <c r="E70" i="3"/>
  <c r="M70" i="3" s="1"/>
  <c r="L69" i="3"/>
  <c r="K69" i="3"/>
  <c r="J69" i="3"/>
  <c r="E69" i="3"/>
  <c r="M69" i="3" s="1"/>
  <c r="L51" i="3"/>
  <c r="K51" i="3"/>
  <c r="E51" i="3"/>
  <c r="M51" i="3" s="1"/>
  <c r="E34" i="3"/>
  <c r="M34" i="3" s="1"/>
  <c r="J34" i="3"/>
  <c r="K34" i="3"/>
  <c r="L34" i="3"/>
  <c r="E35" i="3"/>
  <c r="M35" i="3" s="1"/>
  <c r="J35" i="3"/>
  <c r="K35" i="3"/>
  <c r="L35" i="3"/>
  <c r="E36" i="3"/>
  <c r="M36" i="3" s="1"/>
  <c r="J36" i="3"/>
  <c r="K36" i="3"/>
  <c r="L36" i="3"/>
  <c r="E37" i="3"/>
  <c r="M37" i="3" s="1"/>
  <c r="J37" i="3"/>
  <c r="K37" i="3"/>
  <c r="L37" i="3"/>
  <c r="E38" i="3"/>
  <c r="M38" i="3" s="1"/>
  <c r="J38" i="3"/>
  <c r="K38" i="3"/>
  <c r="L38" i="3"/>
  <c r="E39" i="3"/>
  <c r="M39" i="3" s="1"/>
  <c r="J39" i="3"/>
  <c r="K39" i="3"/>
  <c r="L39" i="3"/>
  <c r="O18" i="4" l="1"/>
  <c r="P18" i="4" s="1"/>
  <c r="J62" i="3"/>
  <c r="J18" i="3"/>
  <c r="J19" i="3"/>
  <c r="J61" i="3"/>
  <c r="K18" i="3"/>
  <c r="K19" i="3"/>
  <c r="L61" i="3"/>
  <c r="L62" i="3"/>
  <c r="K62" i="3"/>
  <c r="K61" i="3"/>
  <c r="I89" i="3"/>
  <c r="E85" i="3"/>
  <c r="I45" i="3"/>
  <c r="D40" i="3"/>
  <c r="C40" i="3"/>
  <c r="B40" i="3"/>
  <c r="L33" i="3"/>
  <c r="K33" i="3"/>
  <c r="J33" i="3"/>
  <c r="E33" i="3"/>
  <c r="M33" i="3" s="1"/>
  <c r="L32" i="3"/>
  <c r="K32" i="3"/>
  <c r="J32" i="3"/>
  <c r="E32" i="3"/>
  <c r="M32" i="3" s="1"/>
  <c r="L31" i="3"/>
  <c r="K31" i="3"/>
  <c r="J31" i="3"/>
  <c r="E31" i="3"/>
  <c r="M31" i="3" s="1"/>
  <c r="L30" i="3"/>
  <c r="K30" i="3"/>
  <c r="J30" i="3"/>
  <c r="E30" i="3"/>
  <c r="M30" i="3" s="1"/>
  <c r="L29" i="3"/>
  <c r="K29" i="3"/>
  <c r="J29" i="3"/>
  <c r="E29" i="3"/>
  <c r="M29" i="3" s="1"/>
  <c r="L28" i="3"/>
  <c r="K28" i="3"/>
  <c r="J28" i="3"/>
  <c r="E28" i="3"/>
  <c r="M28" i="3" s="1"/>
  <c r="L27" i="3"/>
  <c r="K27" i="3"/>
  <c r="J27" i="3"/>
  <c r="E27" i="3"/>
  <c r="M27" i="3" s="1"/>
  <c r="L26" i="3"/>
  <c r="K26" i="3"/>
  <c r="J26" i="3"/>
  <c r="E26" i="3"/>
  <c r="M26" i="3" s="1"/>
  <c r="L8" i="3"/>
  <c r="L18" i="3" s="1"/>
  <c r="K8" i="3"/>
  <c r="J8" i="3"/>
  <c r="E8" i="3"/>
  <c r="I56" i="2"/>
  <c r="E54" i="2"/>
  <c r="D51" i="2"/>
  <c r="C51" i="2"/>
  <c r="B51" i="2"/>
  <c r="L43" i="2"/>
  <c r="K43" i="2"/>
  <c r="J43" i="2"/>
  <c r="E43" i="2"/>
  <c r="M43" i="2" s="1"/>
  <c r="L42" i="2"/>
  <c r="K42" i="2"/>
  <c r="J42" i="2"/>
  <c r="E42" i="2"/>
  <c r="M42" i="2" s="1"/>
  <c r="L41" i="2"/>
  <c r="K41" i="2"/>
  <c r="J41" i="2"/>
  <c r="E41" i="2"/>
  <c r="M41" i="2" s="1"/>
  <c r="L40" i="2"/>
  <c r="K40" i="2"/>
  <c r="J40" i="2"/>
  <c r="E40" i="2"/>
  <c r="M40" i="2" s="1"/>
  <c r="L39" i="2"/>
  <c r="K39" i="2"/>
  <c r="J39" i="2"/>
  <c r="E39" i="2"/>
  <c r="M39" i="2" s="1"/>
  <c r="L38" i="2"/>
  <c r="K38" i="2"/>
  <c r="J38" i="2"/>
  <c r="E38" i="2"/>
  <c r="M38" i="2" s="1"/>
  <c r="L37" i="2"/>
  <c r="K37" i="2"/>
  <c r="J37" i="2"/>
  <c r="E37" i="2"/>
  <c r="M37" i="2" s="1"/>
  <c r="M36" i="2"/>
  <c r="L36" i="2"/>
  <c r="K36" i="2"/>
  <c r="J36" i="2"/>
  <c r="E36" i="2"/>
  <c r="L35" i="2"/>
  <c r="K35" i="2"/>
  <c r="J35" i="2"/>
  <c r="E35" i="2"/>
  <c r="C22" i="2"/>
  <c r="D22" i="2"/>
  <c r="B22" i="2"/>
  <c r="J7" i="2"/>
  <c r="K7" i="2"/>
  <c r="L7" i="2"/>
  <c r="J8" i="2"/>
  <c r="K8" i="2"/>
  <c r="L8" i="2"/>
  <c r="J9" i="2"/>
  <c r="K9" i="2"/>
  <c r="L9" i="2"/>
  <c r="J10" i="2"/>
  <c r="K10" i="2"/>
  <c r="L10" i="2"/>
  <c r="J11" i="2"/>
  <c r="K11" i="2"/>
  <c r="L11" i="2"/>
  <c r="J12" i="2"/>
  <c r="K12" i="2"/>
  <c r="L12" i="2"/>
  <c r="J13" i="2"/>
  <c r="K13" i="2"/>
  <c r="L13" i="2"/>
  <c r="J14" i="2"/>
  <c r="K14" i="2"/>
  <c r="L14" i="2"/>
  <c r="I26" i="2"/>
  <c r="I27" i="2" s="1"/>
  <c r="M8" i="2"/>
  <c r="M9" i="2"/>
  <c r="M10" i="2"/>
  <c r="E7" i="2"/>
  <c r="M7" i="2" s="1"/>
  <c r="E8" i="2"/>
  <c r="E9" i="2"/>
  <c r="E10" i="2"/>
  <c r="E11" i="2"/>
  <c r="M11" i="2" s="1"/>
  <c r="E12" i="2"/>
  <c r="M12" i="2" s="1"/>
  <c r="E13" i="2"/>
  <c r="M13" i="2" s="1"/>
  <c r="E14" i="2"/>
  <c r="M14" i="2" s="1"/>
  <c r="E6" i="2"/>
  <c r="F7" i="1"/>
  <c r="J6" i="2"/>
  <c r="L6" i="2"/>
  <c r="K6" i="2"/>
  <c r="H4" i="1"/>
  <c r="F6" i="1"/>
  <c r="H6" i="1" s="1"/>
  <c r="L20" i="1"/>
  <c r="F5" i="1"/>
  <c r="H5" i="1" s="1"/>
  <c r="F4" i="1"/>
  <c r="E43" i="3" l="1"/>
  <c r="E166" i="5"/>
  <c r="E167" i="5" s="1"/>
  <c r="E168" i="5" s="1"/>
  <c r="E25" i="2"/>
  <c r="E24" i="2"/>
  <c r="E26" i="2" s="1"/>
  <c r="E27" i="2" s="1"/>
  <c r="I57" i="2"/>
  <c r="M6" i="2"/>
  <c r="L19" i="3"/>
  <c r="E53" i="2"/>
  <c r="E55" i="2" s="1"/>
  <c r="E56" i="2" s="1"/>
  <c r="I28" i="2"/>
  <c r="M35" i="2"/>
  <c r="E83" i="5"/>
  <c r="E84" i="5" s="1"/>
  <c r="E85" i="5" s="1"/>
  <c r="H25" i="4"/>
  <c r="H26" i="4" s="1"/>
  <c r="H27" i="4" s="1"/>
  <c r="E86" i="3"/>
  <c r="E87" i="3" s="1"/>
  <c r="E88" i="3" s="1"/>
  <c r="E42" i="3"/>
  <c r="E44" i="3" s="1"/>
  <c r="E45" i="3" s="1"/>
  <c r="I46" i="3"/>
  <c r="M8" i="3"/>
</calcChain>
</file>

<file path=xl/sharedStrings.xml><?xml version="1.0" encoding="utf-8"?>
<sst xmlns="http://schemas.openxmlformats.org/spreadsheetml/2006/main" count="301" uniqueCount="70">
  <si>
    <t>X</t>
  </si>
  <si>
    <t>Y</t>
  </si>
  <si>
    <t>Z</t>
  </si>
  <si>
    <t>F</t>
  </si>
  <si>
    <t>Estimated Time(sec)</t>
  </si>
  <si>
    <t>Measured time (sec)</t>
  </si>
  <si>
    <t>Move time</t>
  </si>
  <si>
    <t>Measured</t>
  </si>
  <si>
    <t>Spot</t>
  </si>
  <si>
    <t>Average</t>
  </si>
  <si>
    <t>Error (%)</t>
  </si>
  <si>
    <t>Date</t>
  </si>
  <si>
    <t>Run</t>
  </si>
  <si>
    <t>Vol given (mm)</t>
  </si>
  <si>
    <t>Vol measured (mm)</t>
  </si>
  <si>
    <t>x</t>
  </si>
  <si>
    <t>y</t>
  </si>
  <si>
    <t>z</t>
  </si>
  <si>
    <t>x_actual</t>
  </si>
  <si>
    <t>y_actual</t>
  </si>
  <si>
    <t>z_actual</t>
  </si>
  <si>
    <t>26-08-22</t>
  </si>
  <si>
    <t>x_error</t>
  </si>
  <si>
    <t>y_error</t>
  </si>
  <si>
    <t>z_error</t>
  </si>
  <si>
    <t>Actual Pump time (s)</t>
  </si>
  <si>
    <t>Estimated pump time (s)</t>
  </si>
  <si>
    <t>time_error</t>
  </si>
  <si>
    <t>Location</t>
  </si>
  <si>
    <t>Flow rate</t>
  </si>
  <si>
    <t>Total pump time (s)</t>
  </si>
  <si>
    <t>Total time in motion</t>
  </si>
  <si>
    <t>Average per pump</t>
  </si>
  <si>
    <t>Pump status</t>
  </si>
  <si>
    <t>Estimated total time</t>
  </si>
  <si>
    <t>Actual total time</t>
  </si>
  <si>
    <t>Average moving speed between containers</t>
  </si>
  <si>
    <t>Gcode</t>
  </si>
  <si>
    <t>pump wait time (s)</t>
  </si>
  <si>
    <t>n</t>
  </si>
  <si>
    <t>Total Volume</t>
  </si>
  <si>
    <t>Motion wait time</t>
  </si>
  <si>
    <t>rounded-up all to nearest 0.5</t>
  </si>
  <si>
    <t>ubmped up all pump times to next second</t>
  </si>
  <si>
    <t>Notes</t>
  </si>
  <si>
    <t>Attempted to calibrate pump and motion time while keeping the times as close to the predicted values as possible. 
Next time, double pump-wait times</t>
  </si>
  <si>
    <t>15-9-22</t>
  </si>
  <si>
    <t>Pump 1</t>
  </si>
  <si>
    <t>Pump 2</t>
  </si>
  <si>
    <t>i</t>
  </si>
  <si>
    <t>Waited 30 seconds after pump</t>
  </si>
  <si>
    <t>Waited more than 30 seconds after pump for droplets to stop</t>
  </si>
  <si>
    <t>St. Dev</t>
  </si>
  <si>
    <t>Calibrating for 50 ml syringes for all 6 pumps with empty syringes added to the second mount for each pump. Dispenser volume test only.
Waited 30 seconds between each pump to allow drips to stop</t>
  </si>
  <si>
    <t>N/A</t>
  </si>
  <si>
    <t>2*(30 + estimated pump time)</t>
  </si>
  <si>
    <t>Pump 1 vol given (mm)</t>
  </si>
  <si>
    <t>Pump 2 vol measured (mm)</t>
  </si>
  <si>
    <t>Estimated pump time</t>
  </si>
  <si>
    <t>Dispenser wait time</t>
  </si>
  <si>
    <t>Pump wait time</t>
  </si>
  <si>
    <t>Calibrate for actual run
50 ml Double syringes
Wait 30 seconds between each pump for drips to stop</t>
  </si>
  <si>
    <t>1/2V</t>
  </si>
  <si>
    <t>time</t>
  </si>
  <si>
    <t>Total time</t>
  </si>
  <si>
    <t>Pump1</t>
  </si>
  <si>
    <t>Pump2</t>
  </si>
  <si>
    <t>Sync pump with printer. For the printer, adding 30 seconds to estimated pump times to wait for drips to stop. Then doubling the total time. 
The wait time between each pump will be the average time for the dispenser to move from one crucible to another + the difference between the estimated and actual wait time for the dispenser.
For each composition, simply pick the largest wait time from pump 1 and pump 2, and apply the same time to both pumps</t>
  </si>
  <si>
    <t>Pump 1 Dbl vol (mm) +1% error corr</t>
  </si>
  <si>
    <t>6-2-23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</si>
</sst>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b/>
      <sz val="11"/>
      <color theme="1"/>
      <name val="Calibri"/>
      <family val="2"/>
      <scheme val="minor"/>
    </font>
  </fonts>
  <fills count="5">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2" tint="-0.249977111117893"/>
        <bgColor indexed="64"/>
      </patternFill>
    </fill>
  </fills>
  <borders count="13">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s>
  <cellStyleXfs count="1">
    <xf numFmtId="0" fontId="0" fillId="0" borderId="0"/>
  </cellStyleXfs>
  <cellXfs count="44">
    <xf numFmtId="0" fontId="0" fillId="0" borderId="0" xfId="0"/>
    <xf numFmtId="0" fontId="0" fillId="0" borderId="1" xfId="0" applyBorder="1"/>
    <xf numFmtId="0" fontId="0" fillId="0" borderId="2" xfId="0" applyBorder="1"/>
    <xf numFmtId="0" fontId="0" fillId="0" borderId="3" xfId="0" applyBorder="1"/>
    <xf numFmtId="0" fontId="0" fillId="0" borderId="4" xfId="0" applyBorder="1"/>
    <xf numFmtId="49" fontId="0" fillId="0" borderId="0" xfId="0" applyNumberFormat="1"/>
    <xf numFmtId="0" fontId="0" fillId="0" borderId="5" xfId="0" applyBorder="1"/>
    <xf numFmtId="0" fontId="0" fillId="0" borderId="6" xfId="0" applyBorder="1"/>
    <xf numFmtId="0" fontId="0" fillId="0" borderId="7" xfId="0" applyBorder="1"/>
    <xf numFmtId="0" fontId="0" fillId="0" borderId="8" xfId="0" applyBorder="1"/>
    <xf numFmtId="0" fontId="1" fillId="0" borderId="1" xfId="0" applyFont="1" applyBorder="1"/>
    <xf numFmtId="0" fontId="0" fillId="3" borderId="0" xfId="0" applyFill="1"/>
    <xf numFmtId="0" fontId="0" fillId="2" borderId="4" xfId="0" applyFill="1" applyBorder="1"/>
    <xf numFmtId="0" fontId="0" fillId="2" borderId="0" xfId="0" applyFill="1"/>
    <xf numFmtId="0" fontId="0" fillId="2" borderId="5" xfId="0" applyFill="1" applyBorder="1"/>
    <xf numFmtId="0" fontId="0" fillId="4" borderId="4" xfId="0" applyFill="1" applyBorder="1"/>
    <xf numFmtId="0" fontId="0" fillId="4" borderId="0" xfId="0" applyFill="1"/>
    <xf numFmtId="0" fontId="0" fillId="4" borderId="5" xfId="0" applyFill="1" applyBorder="1"/>
    <xf numFmtId="0" fontId="0" fillId="0" borderId="9" xfId="0" applyBorder="1"/>
    <xf numFmtId="0" fontId="0" fillId="0" borderId="10" xfId="0" applyBorder="1"/>
    <xf numFmtId="0" fontId="0" fillId="0" borderId="11" xfId="0" applyBorder="1"/>
    <xf numFmtId="0" fontId="0" fillId="0" borderId="12" xfId="0" applyBorder="1"/>
    <xf numFmtId="0" fontId="0" fillId="0" borderId="0" xfId="0"/>
    <xf numFmtId="0" fontId="0" fillId="0" borderId="0" xfId="0" applyBorder="1"/>
    <xf numFmtId="0" fontId="0" fillId="0" borderId="0" xfId="0"/>
    <xf numFmtId="0" fontId="0" fillId="0" borderId="0" xfId="0" applyFill="1" applyBorder="1"/>
    <xf numFmtId="0" fontId="0" fillId="0" borderId="0" xfId="0"/>
    <xf numFmtId="0" fontId="0" fillId="0" borderId="0" xfId="0"/>
    <xf numFmtId="0" fontId="0" fillId="0" borderId="4" xfId="0" applyBorder="1" applyAlignment="1">
      <alignment vertical="top" wrapText="1"/>
    </xf>
    <xf numFmtId="0" fontId="0" fillId="0" borderId="0" xfId="0" applyAlignment="1">
      <alignment vertical="top" wrapText="1"/>
    </xf>
    <xf numFmtId="0" fontId="0" fillId="0" borderId="5" xfId="0" applyBorder="1" applyAlignment="1">
      <alignment vertical="top" wrapText="1"/>
    </xf>
    <xf numFmtId="0" fontId="0" fillId="0" borderId="6" xfId="0" applyBorder="1" applyAlignment="1">
      <alignment vertical="top" wrapText="1"/>
    </xf>
    <xf numFmtId="0" fontId="0" fillId="0" borderId="7" xfId="0" applyBorder="1" applyAlignment="1">
      <alignment vertical="top" wrapText="1"/>
    </xf>
    <xf numFmtId="0" fontId="0" fillId="0" borderId="8" xfId="0" applyBorder="1" applyAlignment="1">
      <alignment vertical="top" wrapText="1"/>
    </xf>
    <xf numFmtId="0" fontId="0" fillId="0" borderId="0" xfId="0" applyAlignment="1">
      <alignment horizontal="left"/>
    </xf>
    <xf numFmtId="0" fontId="0" fillId="0" borderId="1" xfId="0" applyBorder="1" applyAlignment="1">
      <alignment horizontal="left" vertical="top" wrapText="1"/>
    </xf>
    <xf numFmtId="0" fontId="0" fillId="0" borderId="2" xfId="0" applyBorder="1" applyAlignment="1">
      <alignment horizontal="left" vertical="top" wrapText="1"/>
    </xf>
    <xf numFmtId="0" fontId="0" fillId="0" borderId="3" xfId="0" applyBorder="1" applyAlignment="1">
      <alignment horizontal="left" vertical="top" wrapText="1"/>
    </xf>
    <xf numFmtId="0" fontId="0" fillId="0" borderId="4" xfId="0" applyBorder="1" applyAlignment="1">
      <alignment horizontal="left" vertical="top" wrapText="1"/>
    </xf>
    <xf numFmtId="0" fontId="0" fillId="0" borderId="0" xfId="0" applyAlignment="1">
      <alignment horizontal="left" vertical="top" wrapText="1"/>
    </xf>
    <xf numFmtId="0" fontId="0" fillId="0" borderId="5" xfId="0" applyBorder="1" applyAlignment="1">
      <alignment horizontal="left" vertical="top" wrapText="1"/>
    </xf>
    <xf numFmtId="0" fontId="0" fillId="0" borderId="6" xfId="0" applyBorder="1" applyAlignment="1">
      <alignment horizontal="left" vertical="top" wrapText="1"/>
    </xf>
    <xf numFmtId="0" fontId="0" fillId="0" borderId="7" xfId="0" applyBorder="1" applyAlignment="1">
      <alignment horizontal="left" vertical="top" wrapText="1"/>
    </xf>
    <xf numFmtId="0" fontId="0" fillId="0" borderId="8" xfId="0"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L20"/>
  <sheetViews>
    <sheetView topLeftCell="E1" workbookViewId="0">
      <selection activeCell="M20" sqref="M20"/>
    </sheetView>
  </sheetViews>
  <sheetFormatPr defaultRowHeight="15" x14ac:dyDescent="0.25"/>
  <cols>
    <col min="6" max="6" width="20" customWidth="1"/>
    <col min="7" max="7" width="18.140625" customWidth="1"/>
  </cols>
  <sheetData>
    <row r="2" spans="2:12" x14ac:dyDescent="0.25">
      <c r="K2" t="s">
        <v>6</v>
      </c>
    </row>
    <row r="3" spans="2:12" x14ac:dyDescent="0.25">
      <c r="B3" t="s">
        <v>0</v>
      </c>
      <c r="C3" t="s">
        <v>1</v>
      </c>
      <c r="D3" t="s">
        <v>2</v>
      </c>
      <c r="E3" t="s">
        <v>3</v>
      </c>
      <c r="F3" t="s">
        <v>4</v>
      </c>
      <c r="G3" t="s">
        <v>5</v>
      </c>
      <c r="H3" t="s">
        <v>10</v>
      </c>
      <c r="K3" t="s">
        <v>8</v>
      </c>
      <c r="L3" t="s">
        <v>7</v>
      </c>
    </row>
    <row r="4" spans="2:12" x14ac:dyDescent="0.25">
      <c r="B4">
        <v>0.5</v>
      </c>
      <c r="C4">
        <v>0.5</v>
      </c>
      <c r="D4">
        <v>0.5</v>
      </c>
      <c r="E4">
        <v>5</v>
      </c>
      <c r="F4">
        <f>(SQRT((B4^2)+(C4^2)+(D4^2))/E4)*60</f>
        <v>10.392304845413264</v>
      </c>
      <c r="G4">
        <v>10</v>
      </c>
      <c r="H4">
        <f>((F4-G4)/F4)*100</f>
        <v>3.7749551350623753</v>
      </c>
      <c r="K4">
        <v>1</v>
      </c>
      <c r="L4">
        <v>4</v>
      </c>
    </row>
    <row r="5" spans="2:12" x14ac:dyDescent="0.25">
      <c r="B5">
        <v>1</v>
      </c>
      <c r="C5">
        <v>1</v>
      </c>
      <c r="D5">
        <v>0.5</v>
      </c>
      <c r="E5">
        <v>5</v>
      </c>
      <c r="F5">
        <f t="shared" ref="F5" si="0">(SQRT((B5^2)+(C5^2)+(D5^2))/E5)*60</f>
        <v>18</v>
      </c>
      <c r="G5">
        <v>17</v>
      </c>
      <c r="H5">
        <f t="shared" ref="H5:H6" si="1">((F5-G5)/F5)*100</f>
        <v>5.5555555555555554</v>
      </c>
      <c r="K5">
        <v>2</v>
      </c>
      <c r="L5">
        <v>1.6990000000000001</v>
      </c>
    </row>
    <row r="6" spans="2:12" x14ac:dyDescent="0.25">
      <c r="B6">
        <v>1</v>
      </c>
      <c r="C6">
        <v>2</v>
      </c>
      <c r="D6">
        <v>0.5</v>
      </c>
      <c r="E6">
        <v>5</v>
      </c>
      <c r="F6">
        <f>(SQRT((B6^2)+(C6^2)+(D6^2))/E6)*60</f>
        <v>27.495454169735041</v>
      </c>
      <c r="G6">
        <v>27</v>
      </c>
      <c r="H6">
        <f t="shared" si="1"/>
        <v>1.801949393803431</v>
      </c>
      <c r="K6">
        <v>3</v>
      </c>
      <c r="L6">
        <v>1.859</v>
      </c>
    </row>
    <row r="7" spans="2:12" x14ac:dyDescent="0.25">
      <c r="B7">
        <v>2</v>
      </c>
      <c r="C7">
        <v>2</v>
      </c>
      <c r="D7">
        <v>2</v>
      </c>
      <c r="E7">
        <v>5</v>
      </c>
      <c r="F7">
        <f>(SQRT((B7^2)+(C7^2)+(D7^2))/E7)*60</f>
        <v>41.569219381653056</v>
      </c>
      <c r="K7">
        <v>4</v>
      </c>
      <c r="L7">
        <v>1.542</v>
      </c>
    </row>
    <row r="8" spans="2:12" x14ac:dyDescent="0.25">
      <c r="K8">
        <v>5</v>
      </c>
      <c r="L8">
        <v>1.633</v>
      </c>
    </row>
    <row r="9" spans="2:12" x14ac:dyDescent="0.25">
      <c r="K9">
        <v>6</v>
      </c>
      <c r="L9">
        <v>1.2889999999999999</v>
      </c>
    </row>
    <row r="10" spans="2:12" x14ac:dyDescent="0.25">
      <c r="K10">
        <v>7</v>
      </c>
      <c r="L10">
        <v>1.3149999999999999</v>
      </c>
    </row>
    <row r="11" spans="2:12" x14ac:dyDescent="0.25">
      <c r="K11">
        <v>8</v>
      </c>
      <c r="L11">
        <v>1.411</v>
      </c>
    </row>
    <row r="12" spans="2:12" x14ac:dyDescent="0.25">
      <c r="K12">
        <v>9</v>
      </c>
      <c r="L12">
        <v>1.5049999999999999</v>
      </c>
    </row>
    <row r="13" spans="2:12" x14ac:dyDescent="0.25">
      <c r="K13">
        <v>10</v>
      </c>
      <c r="L13">
        <v>1.508</v>
      </c>
    </row>
    <row r="14" spans="2:12" x14ac:dyDescent="0.25">
      <c r="K14">
        <v>11</v>
      </c>
      <c r="L14">
        <v>1.284</v>
      </c>
    </row>
    <row r="15" spans="2:12" x14ac:dyDescent="0.25">
      <c r="K15">
        <v>12</v>
      </c>
      <c r="L15">
        <v>1.506</v>
      </c>
    </row>
    <row r="16" spans="2:12" x14ac:dyDescent="0.25">
      <c r="K16">
        <v>13</v>
      </c>
      <c r="L16">
        <v>1.4730000000000001</v>
      </c>
    </row>
    <row r="17" spans="11:12" x14ac:dyDescent="0.25">
      <c r="K17">
        <v>14</v>
      </c>
      <c r="L17">
        <v>1.3779999999999999</v>
      </c>
    </row>
    <row r="18" spans="11:12" x14ac:dyDescent="0.25">
      <c r="K18">
        <v>15</v>
      </c>
      <c r="L18">
        <v>1.345</v>
      </c>
    </row>
    <row r="19" spans="11:12" x14ac:dyDescent="0.25">
      <c r="K19">
        <v>16</v>
      </c>
      <c r="L19">
        <v>1.222</v>
      </c>
    </row>
    <row r="20" spans="11:12" x14ac:dyDescent="0.25">
      <c r="K20" t="s">
        <v>9</v>
      </c>
      <c r="L20">
        <f>AVERAGE(L5:L19)</f>
        <v>1.4645999999999999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57"/>
  <sheetViews>
    <sheetView workbookViewId="0">
      <selection activeCell="N8" sqref="N8"/>
    </sheetView>
  </sheetViews>
  <sheetFormatPr defaultRowHeight="15" x14ac:dyDescent="0.25"/>
  <cols>
    <col min="2" max="3" width="8.7109375" customWidth="1"/>
    <col min="5" max="5" width="21.42578125" customWidth="1"/>
    <col min="9" max="9" width="18.28515625" customWidth="1"/>
  </cols>
  <sheetData>
    <row r="1" spans="1:20" x14ac:dyDescent="0.25">
      <c r="A1" s="1"/>
      <c r="B1" s="2"/>
      <c r="C1" s="2"/>
      <c r="D1" s="2"/>
      <c r="E1" s="2"/>
      <c r="F1" s="2"/>
      <c r="G1" s="2" t="s">
        <v>37</v>
      </c>
      <c r="H1" s="2"/>
      <c r="I1" s="2"/>
      <c r="J1" s="2"/>
      <c r="K1" s="2"/>
      <c r="L1" s="2"/>
      <c r="M1" s="2"/>
      <c r="N1" s="3"/>
      <c r="P1" s="1" t="s">
        <v>44</v>
      </c>
      <c r="Q1" s="2"/>
      <c r="R1" s="2"/>
      <c r="S1" s="2"/>
      <c r="T1" s="3"/>
    </row>
    <row r="2" spans="1:20" ht="14.45" customHeight="1" x14ac:dyDescent="0.25">
      <c r="A2" s="4" t="s">
        <v>11</v>
      </c>
      <c r="B2" s="5" t="s">
        <v>21</v>
      </c>
      <c r="D2" t="s">
        <v>29</v>
      </c>
      <c r="E2">
        <v>5</v>
      </c>
      <c r="G2" t="s">
        <v>38</v>
      </c>
      <c r="H2">
        <v>2</v>
      </c>
      <c r="J2" t="s">
        <v>41</v>
      </c>
      <c r="K2" t="s">
        <v>42</v>
      </c>
      <c r="N2" s="6"/>
      <c r="P2" s="28" t="s">
        <v>45</v>
      </c>
      <c r="Q2" s="29"/>
      <c r="R2" s="29"/>
      <c r="S2" s="29"/>
      <c r="T2" s="30"/>
    </row>
    <row r="3" spans="1:20" x14ac:dyDescent="0.25">
      <c r="A3" s="4" t="s">
        <v>12</v>
      </c>
      <c r="B3">
        <v>1</v>
      </c>
      <c r="N3" s="6"/>
      <c r="P3" s="28"/>
      <c r="Q3" s="29"/>
      <c r="R3" s="29"/>
      <c r="S3" s="29"/>
      <c r="T3" s="30"/>
    </row>
    <row r="4" spans="1:20" x14ac:dyDescent="0.25">
      <c r="A4" s="4"/>
      <c r="B4" s="27" t="s">
        <v>13</v>
      </c>
      <c r="C4" s="27"/>
      <c r="D4" s="27"/>
      <c r="F4" s="27" t="s">
        <v>14</v>
      </c>
      <c r="G4" s="27"/>
      <c r="H4" s="27"/>
      <c r="J4" t="s">
        <v>10</v>
      </c>
      <c r="N4" s="6"/>
      <c r="P4" s="28"/>
      <c r="Q4" s="29"/>
      <c r="R4" s="29"/>
      <c r="S4" s="29"/>
      <c r="T4" s="30"/>
    </row>
    <row r="5" spans="1:20" x14ac:dyDescent="0.25">
      <c r="A5" s="4" t="s">
        <v>28</v>
      </c>
      <c r="B5" t="s">
        <v>15</v>
      </c>
      <c r="C5" t="s">
        <v>16</v>
      </c>
      <c r="D5" t="s">
        <v>17</v>
      </c>
      <c r="E5" t="s">
        <v>26</v>
      </c>
      <c r="F5" t="s">
        <v>18</v>
      </c>
      <c r="G5" t="s">
        <v>19</v>
      </c>
      <c r="H5" t="s">
        <v>20</v>
      </c>
      <c r="I5" t="s">
        <v>25</v>
      </c>
      <c r="J5" t="s">
        <v>22</v>
      </c>
      <c r="K5" t="s">
        <v>23</v>
      </c>
      <c r="L5" t="s">
        <v>24</v>
      </c>
      <c r="M5" t="s">
        <v>27</v>
      </c>
      <c r="N5" s="6" t="s">
        <v>33</v>
      </c>
      <c r="P5" s="28"/>
      <c r="Q5" s="29"/>
      <c r="R5" s="29"/>
      <c r="S5" s="29"/>
      <c r="T5" s="30"/>
    </row>
    <row r="6" spans="1:20" x14ac:dyDescent="0.25">
      <c r="A6" s="4">
        <v>1</v>
      </c>
      <c r="B6">
        <v>2</v>
      </c>
      <c r="C6">
        <v>2</v>
      </c>
      <c r="D6">
        <v>2</v>
      </c>
      <c r="E6">
        <f>(SQRT((B6^2)+(C6^2)+(D6^2))/$E$2)*60</f>
        <v>41.569219381653056</v>
      </c>
      <c r="F6">
        <v>1.8391</v>
      </c>
      <c r="G6">
        <v>1.8196000000000001</v>
      </c>
      <c r="H6">
        <v>1.8062</v>
      </c>
      <c r="I6">
        <v>41.353999999999999</v>
      </c>
      <c r="J6">
        <f>(ABS(B6-F6)/B6)*100</f>
        <v>8.0450000000000017</v>
      </c>
      <c r="K6">
        <f>(ABS(C6-G6)/C6)*100</f>
        <v>9.0199999999999942</v>
      </c>
      <c r="L6">
        <f>(ABS(D6-H6)/D6)*100</f>
        <v>9.6899999999999977</v>
      </c>
      <c r="M6">
        <f>(ABS(E6-I6)/E6)*100</f>
        <v>0.51773736638423851</v>
      </c>
      <c r="N6" s="6" t="s">
        <v>16</v>
      </c>
      <c r="P6" s="28"/>
      <c r="Q6" s="29"/>
      <c r="R6" s="29"/>
      <c r="S6" s="29"/>
      <c r="T6" s="30"/>
    </row>
    <row r="7" spans="1:20" x14ac:dyDescent="0.25">
      <c r="A7" s="4">
        <v>2</v>
      </c>
      <c r="B7">
        <v>1</v>
      </c>
      <c r="C7">
        <v>2</v>
      </c>
      <c r="D7">
        <v>0.5</v>
      </c>
      <c r="E7">
        <f t="shared" ref="E7:E14" si="0">(SQRT((B7^2)+(C7^2)+(D7^2))/$E$2)*60</f>
        <v>27.495454169735041</v>
      </c>
      <c r="F7">
        <v>0.87780000000000002</v>
      </c>
      <c r="G7">
        <v>1.9280999999999999</v>
      </c>
      <c r="H7">
        <v>0.36699999999999999</v>
      </c>
      <c r="I7">
        <v>27.788</v>
      </c>
      <c r="J7">
        <f t="shared" ref="J7:J14" si="1">(ABS(B7-F7)/B7)*100</f>
        <v>12.219999999999997</v>
      </c>
      <c r="K7">
        <f t="shared" ref="K7:K14" si="2">(ABS(C7-G7)/C7)*100</f>
        <v>3.5950000000000037</v>
      </c>
      <c r="L7">
        <f t="shared" ref="L7:L14" si="3">(ABS(D7-H7)/D7)*100</f>
        <v>26.6</v>
      </c>
      <c r="M7">
        <f t="shared" ref="M7:M14" si="4">(ABS(E7-I7)/E7)*100</f>
        <v>1.0639788979626033</v>
      </c>
      <c r="N7" s="6" t="s">
        <v>16</v>
      </c>
      <c r="P7" s="28"/>
      <c r="Q7" s="29"/>
      <c r="R7" s="29"/>
      <c r="S7" s="29"/>
      <c r="T7" s="30"/>
    </row>
    <row r="8" spans="1:20" ht="15.75" thickBot="1" x14ac:dyDescent="0.3">
      <c r="A8" s="4">
        <v>3</v>
      </c>
      <c r="B8">
        <v>1</v>
      </c>
      <c r="C8">
        <v>1</v>
      </c>
      <c r="D8">
        <v>0.5</v>
      </c>
      <c r="E8">
        <f t="shared" si="0"/>
        <v>18</v>
      </c>
      <c r="I8">
        <v>18.491</v>
      </c>
      <c r="J8">
        <f t="shared" si="1"/>
        <v>100</v>
      </c>
      <c r="K8">
        <f t="shared" si="2"/>
        <v>100</v>
      </c>
      <c r="L8">
        <f t="shared" si="3"/>
        <v>100</v>
      </c>
      <c r="M8">
        <f t="shared" si="4"/>
        <v>2.7277777777777756</v>
      </c>
      <c r="N8" s="6" t="s">
        <v>39</v>
      </c>
      <c r="P8" s="31"/>
      <c r="Q8" s="32"/>
      <c r="R8" s="32"/>
      <c r="S8" s="32"/>
      <c r="T8" s="33"/>
    </row>
    <row r="9" spans="1:20" x14ac:dyDescent="0.25">
      <c r="A9" s="4">
        <v>4</v>
      </c>
      <c r="B9">
        <v>2</v>
      </c>
      <c r="C9">
        <v>1</v>
      </c>
      <c r="D9">
        <v>1</v>
      </c>
      <c r="E9">
        <f t="shared" si="0"/>
        <v>29.393876913398135</v>
      </c>
      <c r="I9">
        <v>29.271000000000001</v>
      </c>
      <c r="J9">
        <f t="shared" si="1"/>
        <v>100</v>
      </c>
      <c r="K9">
        <f t="shared" si="2"/>
        <v>100</v>
      </c>
      <c r="L9">
        <f t="shared" si="3"/>
        <v>100</v>
      </c>
      <c r="M9">
        <f t="shared" si="4"/>
        <v>0.41803574860220222</v>
      </c>
      <c r="N9" s="6" t="s">
        <v>39</v>
      </c>
    </row>
    <row r="10" spans="1:20" x14ac:dyDescent="0.25">
      <c r="A10" s="4">
        <v>5</v>
      </c>
      <c r="B10">
        <v>0.5</v>
      </c>
      <c r="C10">
        <v>0.5</v>
      </c>
      <c r="D10">
        <v>2</v>
      </c>
      <c r="E10">
        <f t="shared" si="0"/>
        <v>25.455844122715707</v>
      </c>
      <c r="I10">
        <v>25.422999999999998</v>
      </c>
      <c r="J10">
        <f t="shared" si="1"/>
        <v>100</v>
      </c>
      <c r="K10">
        <f t="shared" si="2"/>
        <v>100</v>
      </c>
      <c r="L10">
        <f t="shared" si="3"/>
        <v>100</v>
      </c>
      <c r="M10">
        <f t="shared" si="4"/>
        <v>0.12902389941333703</v>
      </c>
      <c r="N10" s="6" t="s">
        <v>39</v>
      </c>
    </row>
    <row r="11" spans="1:20" x14ac:dyDescent="0.25">
      <c r="A11" s="4">
        <v>6</v>
      </c>
      <c r="B11">
        <v>0.5</v>
      </c>
      <c r="C11">
        <v>2</v>
      </c>
      <c r="D11">
        <v>0.5</v>
      </c>
      <c r="E11">
        <f t="shared" si="0"/>
        <v>25.455844122715707</v>
      </c>
      <c r="I11">
        <v>25.66</v>
      </c>
      <c r="J11">
        <f t="shared" si="1"/>
        <v>100</v>
      </c>
      <c r="K11">
        <f t="shared" si="2"/>
        <v>100</v>
      </c>
      <c r="L11">
        <f t="shared" si="3"/>
        <v>100</v>
      </c>
      <c r="M11">
        <f t="shared" si="4"/>
        <v>0.80200002914895796</v>
      </c>
      <c r="N11" s="6" t="s">
        <v>39</v>
      </c>
    </row>
    <row r="12" spans="1:20" x14ac:dyDescent="0.25">
      <c r="A12" s="4">
        <v>7</v>
      </c>
      <c r="B12">
        <v>1</v>
      </c>
      <c r="C12">
        <v>0.5</v>
      </c>
      <c r="D12">
        <v>1</v>
      </c>
      <c r="E12">
        <f t="shared" si="0"/>
        <v>18</v>
      </c>
      <c r="I12">
        <v>18.515999999999998</v>
      </c>
      <c r="J12">
        <f t="shared" si="1"/>
        <v>100</v>
      </c>
      <c r="K12">
        <f t="shared" si="2"/>
        <v>100</v>
      </c>
      <c r="L12">
        <f t="shared" si="3"/>
        <v>100</v>
      </c>
      <c r="M12">
        <f t="shared" si="4"/>
        <v>2.8666666666666569</v>
      </c>
      <c r="N12" s="6" t="s">
        <v>39</v>
      </c>
    </row>
    <row r="13" spans="1:20" x14ac:dyDescent="0.25">
      <c r="A13" s="4">
        <v>8</v>
      </c>
      <c r="B13">
        <v>1</v>
      </c>
      <c r="C13">
        <v>2</v>
      </c>
      <c r="D13">
        <v>2</v>
      </c>
      <c r="E13">
        <f t="shared" si="0"/>
        <v>36</v>
      </c>
      <c r="I13">
        <v>36.014000000000003</v>
      </c>
      <c r="J13">
        <f t="shared" si="1"/>
        <v>100</v>
      </c>
      <c r="K13">
        <f t="shared" si="2"/>
        <v>100</v>
      </c>
      <c r="L13">
        <f t="shared" si="3"/>
        <v>100</v>
      </c>
      <c r="M13">
        <f t="shared" si="4"/>
        <v>3.8888888888896946E-2</v>
      </c>
      <c r="N13" s="6" t="s">
        <v>39</v>
      </c>
    </row>
    <row r="14" spans="1:20" x14ac:dyDescent="0.25">
      <c r="A14" s="4">
        <v>9</v>
      </c>
      <c r="B14">
        <v>1</v>
      </c>
      <c r="C14">
        <v>0.5</v>
      </c>
      <c r="D14">
        <v>2</v>
      </c>
      <c r="E14">
        <f t="shared" si="0"/>
        <v>27.495454169735041</v>
      </c>
      <c r="I14">
        <v>29.535</v>
      </c>
      <c r="J14">
        <f t="shared" si="1"/>
        <v>100</v>
      </c>
      <c r="K14">
        <f t="shared" si="2"/>
        <v>100</v>
      </c>
      <c r="L14">
        <f t="shared" si="3"/>
        <v>100</v>
      </c>
      <c r="M14">
        <f t="shared" si="4"/>
        <v>7.417756468667247</v>
      </c>
      <c r="N14" s="6" t="s">
        <v>39</v>
      </c>
    </row>
    <row r="15" spans="1:20" x14ac:dyDescent="0.25">
      <c r="A15" s="4">
        <v>10</v>
      </c>
      <c r="N15" s="6"/>
    </row>
    <row r="16" spans="1:20" x14ac:dyDescent="0.25">
      <c r="A16" s="4">
        <v>11</v>
      </c>
      <c r="N16" s="6"/>
    </row>
    <row r="17" spans="1:14" x14ac:dyDescent="0.25">
      <c r="A17" s="4">
        <v>12</v>
      </c>
      <c r="N17" s="6"/>
    </row>
    <row r="18" spans="1:14" x14ac:dyDescent="0.25">
      <c r="A18" s="4">
        <v>13</v>
      </c>
      <c r="N18" s="6"/>
    </row>
    <row r="19" spans="1:14" x14ac:dyDescent="0.25">
      <c r="A19" s="4">
        <v>14</v>
      </c>
      <c r="N19" s="6"/>
    </row>
    <row r="20" spans="1:14" x14ac:dyDescent="0.25">
      <c r="A20" s="4">
        <v>15</v>
      </c>
      <c r="N20" s="6"/>
    </row>
    <row r="21" spans="1:14" x14ac:dyDescent="0.25">
      <c r="A21" s="4">
        <v>16</v>
      </c>
      <c r="N21" s="6"/>
    </row>
    <row r="22" spans="1:14" x14ac:dyDescent="0.25">
      <c r="A22" s="4" t="s">
        <v>40</v>
      </c>
      <c r="B22">
        <f>SUM(B6:B21)</f>
        <v>10</v>
      </c>
      <c r="C22">
        <f t="shared" ref="C22:D22" si="5">SUM(C6:C21)</f>
        <v>11.5</v>
      </c>
      <c r="D22">
        <f t="shared" si="5"/>
        <v>11.5</v>
      </c>
      <c r="N22" s="6"/>
    </row>
    <row r="23" spans="1:14" x14ac:dyDescent="0.25">
      <c r="A23" s="4"/>
      <c r="N23" s="6"/>
    </row>
    <row r="24" spans="1:14" x14ac:dyDescent="0.25">
      <c r="A24" s="4"/>
      <c r="C24" t="s">
        <v>30</v>
      </c>
      <c r="E24">
        <f>SUM(E6:E21)</f>
        <v>248.86569287995269</v>
      </c>
      <c r="N24" s="6"/>
    </row>
    <row r="25" spans="1:14" x14ac:dyDescent="0.25">
      <c r="A25" s="4"/>
      <c r="C25" t="s">
        <v>31</v>
      </c>
      <c r="E25">
        <f>Time_calibration!$L$20*COUNT('Volume Calibration_1'!D6:D21)</f>
        <v>13.1814</v>
      </c>
      <c r="N25" s="6"/>
    </row>
    <row r="26" spans="1:14" x14ac:dyDescent="0.25">
      <c r="A26" s="4"/>
      <c r="C26" t="s">
        <v>34</v>
      </c>
      <c r="E26">
        <f>E25+E24</f>
        <v>262.04709287995269</v>
      </c>
      <c r="G26" t="s">
        <v>35</v>
      </c>
      <c r="I26">
        <f xml:space="preserve"> (4*60) +28.052</f>
        <v>268.05200000000002</v>
      </c>
      <c r="N26" s="6"/>
    </row>
    <row r="27" spans="1:14" x14ac:dyDescent="0.25">
      <c r="A27" s="4"/>
      <c r="C27" t="s">
        <v>32</v>
      </c>
      <c r="E27">
        <f>E26/COUNT(D6:D21)</f>
        <v>29.116343653328077</v>
      </c>
      <c r="G27" t="s">
        <v>31</v>
      </c>
      <c r="I27">
        <f>I26-SUM(I6:I14)</f>
        <v>16.000000000000028</v>
      </c>
      <c r="N27" s="6"/>
    </row>
    <row r="28" spans="1:14" ht="15.75" thickBot="1" x14ac:dyDescent="0.3">
      <c r="A28" s="7"/>
      <c r="B28" s="8"/>
      <c r="C28" s="8"/>
      <c r="D28" s="8"/>
      <c r="E28" s="8"/>
      <c r="F28" s="8"/>
      <c r="G28" s="8" t="s">
        <v>36</v>
      </c>
      <c r="H28" s="8"/>
      <c r="I28" s="8">
        <f>I27/COUNT(E6:E21)</f>
        <v>1.777777777777781</v>
      </c>
      <c r="J28" s="8"/>
      <c r="K28" s="8"/>
      <c r="L28" s="8"/>
      <c r="M28" s="8"/>
      <c r="N28" s="9"/>
    </row>
    <row r="29" spans="1:14" ht="15.75" thickBot="1" x14ac:dyDescent="0.3"/>
    <row r="30" spans="1:14" x14ac:dyDescent="0.25">
      <c r="A30" s="1"/>
      <c r="B30" s="2"/>
      <c r="C30" s="2"/>
      <c r="D30" s="2"/>
      <c r="E30" s="2"/>
      <c r="F30" s="2"/>
      <c r="G30" s="2" t="s">
        <v>37</v>
      </c>
      <c r="H30" s="2"/>
      <c r="I30" s="2"/>
      <c r="J30" s="2"/>
      <c r="K30" s="2"/>
      <c r="L30" s="2"/>
      <c r="M30" s="2"/>
      <c r="N30" s="3"/>
    </row>
    <row r="31" spans="1:14" x14ac:dyDescent="0.25">
      <c r="A31" s="4" t="s">
        <v>11</v>
      </c>
      <c r="B31" s="5" t="s">
        <v>21</v>
      </c>
      <c r="D31" t="s">
        <v>29</v>
      </c>
      <c r="E31">
        <v>5</v>
      </c>
      <c r="G31" t="s">
        <v>38</v>
      </c>
      <c r="H31">
        <v>2</v>
      </c>
      <c r="J31" t="s">
        <v>41</v>
      </c>
      <c r="K31" t="s">
        <v>43</v>
      </c>
      <c r="N31" s="6"/>
    </row>
    <row r="32" spans="1:14" x14ac:dyDescent="0.25">
      <c r="A32" s="4" t="s">
        <v>12</v>
      </c>
      <c r="B32">
        <v>2</v>
      </c>
      <c r="N32" s="6"/>
    </row>
    <row r="33" spans="1:14" x14ac:dyDescent="0.25">
      <c r="A33" s="4"/>
      <c r="B33" s="27" t="s">
        <v>13</v>
      </c>
      <c r="C33" s="27"/>
      <c r="D33" s="27"/>
      <c r="F33" s="27" t="s">
        <v>14</v>
      </c>
      <c r="G33" s="27"/>
      <c r="H33" s="27"/>
      <c r="J33" t="s">
        <v>10</v>
      </c>
      <c r="N33" s="6"/>
    </row>
    <row r="34" spans="1:14" x14ac:dyDescent="0.25">
      <c r="A34" s="4" t="s">
        <v>28</v>
      </c>
      <c r="B34" t="s">
        <v>15</v>
      </c>
      <c r="C34" t="s">
        <v>16</v>
      </c>
      <c r="D34" t="s">
        <v>17</v>
      </c>
      <c r="E34" t="s">
        <v>26</v>
      </c>
      <c r="F34" t="s">
        <v>18</v>
      </c>
      <c r="G34" t="s">
        <v>19</v>
      </c>
      <c r="H34" t="s">
        <v>20</v>
      </c>
      <c r="I34" t="s">
        <v>25</v>
      </c>
      <c r="J34" t="s">
        <v>22</v>
      </c>
      <c r="K34" t="s">
        <v>23</v>
      </c>
      <c r="L34" t="s">
        <v>24</v>
      </c>
      <c r="M34" t="s">
        <v>27</v>
      </c>
      <c r="N34" s="6" t="s">
        <v>33</v>
      </c>
    </row>
    <row r="35" spans="1:14" x14ac:dyDescent="0.25">
      <c r="A35" s="4">
        <v>1</v>
      </c>
      <c r="B35">
        <v>2</v>
      </c>
      <c r="C35">
        <v>2</v>
      </c>
      <c r="D35">
        <v>2</v>
      </c>
      <c r="E35">
        <f>(SQRT((B35^2)+(C35^2)+(D35^2))/$E$2)*60</f>
        <v>41.569219381653056</v>
      </c>
      <c r="J35">
        <f>(ABS(B35-F35)/B35)*100</f>
        <v>100</v>
      </c>
      <c r="K35">
        <f>(ABS(C35-G35)/C35)*100</f>
        <v>100</v>
      </c>
      <c r="L35">
        <f>(ABS(D35-H35)/D35)*100</f>
        <v>100</v>
      </c>
      <c r="M35">
        <f>(ABS(E35-I35)/E35)*100</f>
        <v>100</v>
      </c>
      <c r="N35" s="6" t="s">
        <v>16</v>
      </c>
    </row>
    <row r="36" spans="1:14" x14ac:dyDescent="0.25">
      <c r="A36" s="4">
        <v>2</v>
      </c>
      <c r="B36">
        <v>1</v>
      </c>
      <c r="C36">
        <v>2</v>
      </c>
      <c r="D36">
        <v>0.5</v>
      </c>
      <c r="E36">
        <f t="shared" ref="E36:E43" si="6">(SQRT((B36^2)+(C36^2)+(D36^2))/$E$2)*60</f>
        <v>27.495454169735041</v>
      </c>
      <c r="J36">
        <f t="shared" ref="J36:J43" si="7">(ABS(B36-F36)/B36)*100</f>
        <v>100</v>
      </c>
      <c r="K36">
        <f t="shared" ref="K36:K43" si="8">(ABS(C36-G36)/C36)*100</f>
        <v>100</v>
      </c>
      <c r="L36">
        <f t="shared" ref="L36:L43" si="9">(ABS(D36-H36)/D36)*100</f>
        <v>100</v>
      </c>
      <c r="M36">
        <f t="shared" ref="M36:M43" si="10">(ABS(E36-I36)/E36)*100</f>
        <v>100</v>
      </c>
      <c r="N36" s="6" t="s">
        <v>16</v>
      </c>
    </row>
    <row r="37" spans="1:14" x14ac:dyDescent="0.25">
      <c r="A37" s="4">
        <v>3</v>
      </c>
      <c r="B37">
        <v>1</v>
      </c>
      <c r="C37">
        <v>1</v>
      </c>
      <c r="D37">
        <v>0.5</v>
      </c>
      <c r="E37">
        <f t="shared" si="6"/>
        <v>18</v>
      </c>
      <c r="J37">
        <f t="shared" si="7"/>
        <v>100</v>
      </c>
      <c r="K37">
        <f t="shared" si="8"/>
        <v>100</v>
      </c>
      <c r="L37">
        <f t="shared" si="9"/>
        <v>100</v>
      </c>
      <c r="M37">
        <f t="shared" si="10"/>
        <v>100</v>
      </c>
      <c r="N37" s="6" t="s">
        <v>39</v>
      </c>
    </row>
    <row r="38" spans="1:14" x14ac:dyDescent="0.25">
      <c r="A38" s="4">
        <v>4</v>
      </c>
      <c r="B38">
        <v>2</v>
      </c>
      <c r="C38">
        <v>1</v>
      </c>
      <c r="D38">
        <v>1</v>
      </c>
      <c r="E38">
        <f t="shared" si="6"/>
        <v>29.393876913398135</v>
      </c>
      <c r="J38">
        <f t="shared" si="7"/>
        <v>100</v>
      </c>
      <c r="K38">
        <f t="shared" si="8"/>
        <v>100</v>
      </c>
      <c r="L38">
        <f t="shared" si="9"/>
        <v>100</v>
      </c>
      <c r="M38">
        <f t="shared" si="10"/>
        <v>100</v>
      </c>
      <c r="N38" s="6" t="s">
        <v>39</v>
      </c>
    </row>
    <row r="39" spans="1:14" x14ac:dyDescent="0.25">
      <c r="A39" s="4">
        <v>5</v>
      </c>
      <c r="B39">
        <v>0.5</v>
      </c>
      <c r="C39">
        <v>0.5</v>
      </c>
      <c r="D39">
        <v>2</v>
      </c>
      <c r="E39">
        <f t="shared" si="6"/>
        <v>25.455844122715707</v>
      </c>
      <c r="J39">
        <f t="shared" si="7"/>
        <v>100</v>
      </c>
      <c r="K39">
        <f t="shared" si="8"/>
        <v>100</v>
      </c>
      <c r="L39">
        <f t="shared" si="9"/>
        <v>100</v>
      </c>
      <c r="M39">
        <f t="shared" si="10"/>
        <v>100</v>
      </c>
      <c r="N39" s="6" t="s">
        <v>39</v>
      </c>
    </row>
    <row r="40" spans="1:14" x14ac:dyDescent="0.25">
      <c r="A40" s="4">
        <v>6</v>
      </c>
      <c r="B40">
        <v>0.5</v>
      </c>
      <c r="C40">
        <v>2</v>
      </c>
      <c r="D40">
        <v>0.5</v>
      </c>
      <c r="E40">
        <f t="shared" si="6"/>
        <v>25.455844122715707</v>
      </c>
      <c r="J40">
        <f t="shared" si="7"/>
        <v>100</v>
      </c>
      <c r="K40">
        <f t="shared" si="8"/>
        <v>100</v>
      </c>
      <c r="L40">
        <f t="shared" si="9"/>
        <v>100</v>
      </c>
      <c r="M40">
        <f t="shared" si="10"/>
        <v>100</v>
      </c>
      <c r="N40" s="6" t="s">
        <v>39</v>
      </c>
    </row>
    <row r="41" spans="1:14" x14ac:dyDescent="0.25">
      <c r="A41" s="4">
        <v>7</v>
      </c>
      <c r="B41">
        <v>1</v>
      </c>
      <c r="C41">
        <v>0.5</v>
      </c>
      <c r="D41">
        <v>1</v>
      </c>
      <c r="E41">
        <f t="shared" si="6"/>
        <v>18</v>
      </c>
      <c r="J41">
        <f t="shared" si="7"/>
        <v>100</v>
      </c>
      <c r="K41">
        <f t="shared" si="8"/>
        <v>100</v>
      </c>
      <c r="L41">
        <f t="shared" si="9"/>
        <v>100</v>
      </c>
      <c r="M41">
        <f t="shared" si="10"/>
        <v>100</v>
      </c>
      <c r="N41" s="6" t="s">
        <v>39</v>
      </c>
    </row>
    <row r="42" spans="1:14" x14ac:dyDescent="0.25">
      <c r="A42" s="4">
        <v>8</v>
      </c>
      <c r="B42">
        <v>1</v>
      </c>
      <c r="C42">
        <v>2</v>
      </c>
      <c r="D42">
        <v>2</v>
      </c>
      <c r="E42">
        <f t="shared" si="6"/>
        <v>36</v>
      </c>
      <c r="J42">
        <f t="shared" si="7"/>
        <v>100</v>
      </c>
      <c r="K42">
        <f t="shared" si="8"/>
        <v>100</v>
      </c>
      <c r="L42">
        <f t="shared" si="9"/>
        <v>100</v>
      </c>
      <c r="M42">
        <f t="shared" si="10"/>
        <v>100</v>
      </c>
      <c r="N42" s="6" t="s">
        <v>39</v>
      </c>
    </row>
    <row r="43" spans="1:14" x14ac:dyDescent="0.25">
      <c r="A43" s="4">
        <v>9</v>
      </c>
      <c r="B43">
        <v>1</v>
      </c>
      <c r="C43">
        <v>0.5</v>
      </c>
      <c r="D43">
        <v>2</v>
      </c>
      <c r="E43">
        <f t="shared" si="6"/>
        <v>27.495454169735041</v>
      </c>
      <c r="J43">
        <f t="shared" si="7"/>
        <v>100</v>
      </c>
      <c r="K43">
        <f t="shared" si="8"/>
        <v>100</v>
      </c>
      <c r="L43">
        <f t="shared" si="9"/>
        <v>100</v>
      </c>
      <c r="M43">
        <f t="shared" si="10"/>
        <v>100</v>
      </c>
      <c r="N43" s="6" t="s">
        <v>39</v>
      </c>
    </row>
    <row r="44" spans="1:14" x14ac:dyDescent="0.25">
      <c r="A44" s="4">
        <v>10</v>
      </c>
      <c r="N44" s="6"/>
    </row>
    <row r="45" spans="1:14" x14ac:dyDescent="0.25">
      <c r="A45" s="4">
        <v>11</v>
      </c>
      <c r="N45" s="6"/>
    </row>
    <row r="46" spans="1:14" x14ac:dyDescent="0.25">
      <c r="A46" s="4">
        <v>12</v>
      </c>
      <c r="N46" s="6"/>
    </row>
    <row r="47" spans="1:14" x14ac:dyDescent="0.25">
      <c r="A47" s="4">
        <v>13</v>
      </c>
      <c r="N47" s="6"/>
    </row>
    <row r="48" spans="1:14" x14ac:dyDescent="0.25">
      <c r="A48" s="4">
        <v>14</v>
      </c>
      <c r="N48" s="6"/>
    </row>
    <row r="49" spans="1:14" x14ac:dyDescent="0.25">
      <c r="A49" s="4">
        <v>15</v>
      </c>
      <c r="N49" s="6"/>
    </row>
    <row r="50" spans="1:14" x14ac:dyDescent="0.25">
      <c r="A50" s="4">
        <v>16</v>
      </c>
      <c r="N50" s="6"/>
    </row>
    <row r="51" spans="1:14" x14ac:dyDescent="0.25">
      <c r="A51" s="4" t="s">
        <v>40</v>
      </c>
      <c r="B51">
        <f>SUM(B35:B50)</f>
        <v>10</v>
      </c>
      <c r="C51">
        <f t="shared" ref="C51" si="11">SUM(C35:C50)</f>
        <v>11.5</v>
      </c>
      <c r="D51">
        <f t="shared" ref="D51" si="12">SUM(D35:D50)</f>
        <v>11.5</v>
      </c>
      <c r="N51" s="6"/>
    </row>
    <row r="52" spans="1:14" x14ac:dyDescent="0.25">
      <c r="A52" s="4"/>
      <c r="N52" s="6"/>
    </row>
    <row r="53" spans="1:14" x14ac:dyDescent="0.25">
      <c r="A53" s="4"/>
      <c r="C53" t="s">
        <v>30</v>
      </c>
      <c r="E53">
        <f>SUM(E35:E50)</f>
        <v>248.86569287995269</v>
      </c>
      <c r="N53" s="6"/>
    </row>
    <row r="54" spans="1:14" x14ac:dyDescent="0.25">
      <c r="A54" s="4"/>
      <c r="C54" t="s">
        <v>31</v>
      </c>
      <c r="E54">
        <f>Time_calibration!$L$20*COUNT('Volume Calibration_1'!D35:D50)</f>
        <v>13.1814</v>
      </c>
      <c r="N54" s="6"/>
    </row>
    <row r="55" spans="1:14" x14ac:dyDescent="0.25">
      <c r="A55" s="4"/>
      <c r="C55" t="s">
        <v>34</v>
      </c>
      <c r="E55">
        <f>E54+E53</f>
        <v>262.04709287995269</v>
      </c>
      <c r="G55" t="s">
        <v>35</v>
      </c>
      <c r="N55" s="6"/>
    </row>
    <row r="56" spans="1:14" x14ac:dyDescent="0.25">
      <c r="A56" s="4"/>
      <c r="C56" t="s">
        <v>32</v>
      </c>
      <c r="E56">
        <f>E55/COUNT(D35:D50)</f>
        <v>29.116343653328077</v>
      </c>
      <c r="G56" t="s">
        <v>31</v>
      </c>
      <c r="I56">
        <f>I55-SUM(I35:I43)</f>
        <v>0</v>
      </c>
      <c r="N56" s="6"/>
    </row>
    <row r="57" spans="1:14" ht="15.75" thickBot="1" x14ac:dyDescent="0.3">
      <c r="A57" s="7"/>
      <c r="B57" s="8"/>
      <c r="C57" s="8"/>
      <c r="D57" s="8"/>
      <c r="E57" s="8"/>
      <c r="F57" s="8"/>
      <c r="G57" s="8" t="s">
        <v>36</v>
      </c>
      <c r="H57" s="8"/>
      <c r="I57" s="8">
        <f>I56/COUNT(E35:E50)</f>
        <v>0</v>
      </c>
      <c r="J57" s="8"/>
      <c r="K57" s="8"/>
      <c r="L57" s="8"/>
      <c r="M57" s="8"/>
      <c r="N57" s="9"/>
    </row>
  </sheetData>
  <mergeCells count="5">
    <mergeCell ref="B4:D4"/>
    <mergeCell ref="F4:H4"/>
    <mergeCell ref="B33:D33"/>
    <mergeCell ref="F33:H33"/>
    <mergeCell ref="P2:T8"/>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89"/>
  <sheetViews>
    <sheetView workbookViewId="0">
      <selection activeCell="E8" sqref="E8"/>
    </sheetView>
  </sheetViews>
  <sheetFormatPr defaultRowHeight="15" x14ac:dyDescent="0.25"/>
  <cols>
    <col min="2" max="3" width="8.7109375" customWidth="1"/>
    <col min="5" max="5" width="21.42578125" customWidth="1"/>
    <col min="9" max="9" width="18.28515625" customWidth="1"/>
  </cols>
  <sheetData>
    <row r="1" spans="1:19" x14ac:dyDescent="0.25">
      <c r="A1" s="1"/>
      <c r="B1" s="2"/>
      <c r="C1" s="2"/>
      <c r="D1" s="2"/>
      <c r="E1" s="2"/>
      <c r="F1" s="2"/>
      <c r="G1" s="2" t="s">
        <v>37</v>
      </c>
      <c r="H1" s="2"/>
      <c r="I1" s="2"/>
      <c r="J1" s="2"/>
      <c r="K1" s="2"/>
      <c r="L1" s="2"/>
      <c r="M1" s="3"/>
      <c r="O1" s="1" t="s">
        <v>44</v>
      </c>
      <c r="P1" s="2"/>
      <c r="Q1" s="2"/>
      <c r="R1" s="2"/>
      <c r="S1" s="3"/>
    </row>
    <row r="2" spans="1:19" ht="14.45" customHeight="1" x14ac:dyDescent="0.25">
      <c r="A2" s="4" t="s">
        <v>11</v>
      </c>
      <c r="B2" s="5" t="s">
        <v>46</v>
      </c>
      <c r="D2" t="s">
        <v>29</v>
      </c>
      <c r="E2">
        <v>5</v>
      </c>
      <c r="G2" t="s">
        <v>38</v>
      </c>
      <c r="H2" t="s">
        <v>54</v>
      </c>
      <c r="J2" s="34" t="s">
        <v>41</v>
      </c>
      <c r="K2" s="34"/>
      <c r="L2" t="s">
        <v>54</v>
      </c>
      <c r="M2" s="6"/>
      <c r="O2" s="28" t="s">
        <v>53</v>
      </c>
      <c r="P2" s="29"/>
      <c r="Q2" s="29"/>
      <c r="R2" s="29"/>
      <c r="S2" s="30"/>
    </row>
    <row r="3" spans="1:19" ht="15.75" thickBot="1" x14ac:dyDescent="0.3">
      <c r="A3" s="7" t="s">
        <v>12</v>
      </c>
      <c r="B3" s="8">
        <v>1</v>
      </c>
      <c r="C3" s="8"/>
      <c r="D3" s="8"/>
      <c r="E3" s="8"/>
      <c r="F3" s="8"/>
      <c r="G3" s="8"/>
      <c r="H3" s="8"/>
      <c r="I3" s="8"/>
      <c r="J3" s="8"/>
      <c r="K3" s="8"/>
      <c r="L3" s="8"/>
      <c r="M3" s="9"/>
      <c r="O3" s="28"/>
      <c r="P3" s="29"/>
      <c r="Q3" s="29"/>
      <c r="R3" s="29"/>
      <c r="S3" s="30"/>
    </row>
    <row r="4" spans="1:19" ht="15.75" thickBot="1" x14ac:dyDescent="0.3">
      <c r="A4" s="4"/>
      <c r="O4" s="28"/>
      <c r="P4" s="29"/>
      <c r="Q4" s="29"/>
      <c r="R4" s="29"/>
      <c r="S4" s="30"/>
    </row>
    <row r="5" spans="1:19" x14ac:dyDescent="0.25">
      <c r="A5" s="10" t="s">
        <v>47</v>
      </c>
      <c r="B5" s="2"/>
      <c r="C5" s="2"/>
      <c r="D5" s="2"/>
      <c r="E5" s="2"/>
      <c r="F5" s="2"/>
      <c r="G5" s="2"/>
      <c r="H5" s="2"/>
      <c r="I5" s="2"/>
      <c r="J5" s="2"/>
      <c r="K5" s="2"/>
      <c r="L5" s="2"/>
      <c r="M5" s="3"/>
      <c r="O5" s="28"/>
      <c r="P5" s="29"/>
      <c r="Q5" s="29"/>
      <c r="R5" s="29"/>
      <c r="S5" s="30"/>
    </row>
    <row r="6" spans="1:19" x14ac:dyDescent="0.25">
      <c r="A6" s="4"/>
      <c r="B6" s="27" t="s">
        <v>13</v>
      </c>
      <c r="C6" s="27"/>
      <c r="D6" s="27"/>
      <c r="F6" s="27" t="s">
        <v>14</v>
      </c>
      <c r="G6" s="27"/>
      <c r="H6" s="27"/>
      <c r="J6" t="s">
        <v>10</v>
      </c>
      <c r="M6" s="6"/>
      <c r="O6" s="28"/>
      <c r="P6" s="29"/>
      <c r="Q6" s="29"/>
      <c r="R6" s="29"/>
      <c r="S6" s="30"/>
    </row>
    <row r="7" spans="1:19" x14ac:dyDescent="0.25">
      <c r="A7" s="4" t="s">
        <v>49</v>
      </c>
      <c r="B7" t="s">
        <v>15</v>
      </c>
      <c r="C7" t="s">
        <v>16</v>
      </c>
      <c r="D7" t="s">
        <v>17</v>
      </c>
      <c r="E7" t="s">
        <v>26</v>
      </c>
      <c r="F7" t="s">
        <v>18</v>
      </c>
      <c r="G7" t="s">
        <v>19</v>
      </c>
      <c r="H7" t="s">
        <v>20</v>
      </c>
      <c r="I7" t="s">
        <v>25</v>
      </c>
      <c r="J7" t="s">
        <v>22</v>
      </c>
      <c r="K7" t="s">
        <v>23</v>
      </c>
      <c r="L7" t="s">
        <v>24</v>
      </c>
      <c r="M7" s="6" t="s">
        <v>27</v>
      </c>
      <c r="O7" s="28"/>
      <c r="P7" s="29"/>
      <c r="Q7" s="29"/>
      <c r="R7" s="29"/>
      <c r="S7" s="30"/>
    </row>
    <row r="8" spans="1:19" x14ac:dyDescent="0.25">
      <c r="A8" s="4">
        <v>1</v>
      </c>
      <c r="B8">
        <v>2</v>
      </c>
      <c r="C8">
        <v>2</v>
      </c>
      <c r="D8">
        <v>2</v>
      </c>
      <c r="E8">
        <f>(SQRT((B8^2)+(C8^2)+(D8^2))/$E$2)*60</f>
        <v>41.569219381653056</v>
      </c>
      <c r="F8">
        <v>2.0819999999999999</v>
      </c>
      <c r="G8">
        <v>2.0409999999999999</v>
      </c>
      <c r="J8">
        <f>(ABS(B8-F8)/B8)*100</f>
        <v>4.0999999999999925</v>
      </c>
      <c r="K8">
        <f>(ABS(C8-G8)/C8)*100</f>
        <v>2.0499999999999963</v>
      </c>
      <c r="L8">
        <f>(ABS(D8-H8)/D8)*100</f>
        <v>100</v>
      </c>
      <c r="M8" s="6">
        <f>(ABS(E8-I8)/E8)*100</f>
        <v>100</v>
      </c>
      <c r="O8" s="28"/>
      <c r="P8" s="29"/>
      <c r="Q8" s="29"/>
      <c r="R8" s="29"/>
      <c r="S8" s="30"/>
    </row>
    <row r="9" spans="1:19" x14ac:dyDescent="0.25">
      <c r="A9" s="4">
        <v>2</v>
      </c>
      <c r="B9">
        <v>2</v>
      </c>
      <c r="C9">
        <v>2</v>
      </c>
      <c r="D9">
        <v>2</v>
      </c>
      <c r="E9">
        <f t="shared" ref="E9:E25" si="0">(SQRT((B9^2)+(C9^2)+(D9^2))/$E$2)*60</f>
        <v>41.569219381653056</v>
      </c>
      <c r="F9">
        <v>2.06</v>
      </c>
      <c r="G9">
        <v>1.9790000000000001</v>
      </c>
      <c r="J9">
        <f t="shared" ref="J9:J25" si="1">(ABS(B9-F9)/B9)*100</f>
        <v>3.0000000000000027</v>
      </c>
      <c r="K9">
        <f t="shared" ref="K9:K25" si="2">(ABS(C9-G9)/C9)*100</f>
        <v>1.0499999999999954</v>
      </c>
      <c r="L9">
        <f t="shared" ref="L9:L25" si="3">(ABS(D9-H9)/D9)*100</f>
        <v>100</v>
      </c>
      <c r="M9" s="6">
        <f t="shared" ref="M9:M25" si="4">(ABS(E9-I9)/E9)*100</f>
        <v>100</v>
      </c>
      <c r="O9" s="28"/>
      <c r="P9" s="29"/>
      <c r="Q9" s="29"/>
      <c r="R9" s="29"/>
      <c r="S9" s="30"/>
    </row>
    <row r="10" spans="1:19" x14ac:dyDescent="0.25">
      <c r="A10" s="4">
        <v>3</v>
      </c>
      <c r="B10">
        <v>2</v>
      </c>
      <c r="C10">
        <v>2</v>
      </c>
      <c r="D10">
        <v>2</v>
      </c>
      <c r="E10">
        <f t="shared" si="0"/>
        <v>41.569219381653056</v>
      </c>
      <c r="F10">
        <v>1.994</v>
      </c>
      <c r="G10">
        <v>2.0110000000000001</v>
      </c>
      <c r="J10">
        <f t="shared" si="1"/>
        <v>0.30000000000000027</v>
      </c>
      <c r="K10">
        <f t="shared" si="2"/>
        <v>0.55000000000000604</v>
      </c>
      <c r="L10">
        <f t="shared" si="3"/>
        <v>100</v>
      </c>
      <c r="M10" s="6">
        <f t="shared" si="4"/>
        <v>100</v>
      </c>
      <c r="O10" s="28"/>
      <c r="P10" s="29"/>
      <c r="Q10" s="29"/>
      <c r="R10" s="29"/>
      <c r="S10" s="30"/>
    </row>
    <row r="11" spans="1:19" x14ac:dyDescent="0.25">
      <c r="A11" s="4">
        <v>4</v>
      </c>
      <c r="B11">
        <v>2</v>
      </c>
      <c r="C11">
        <v>2</v>
      </c>
      <c r="D11">
        <v>2</v>
      </c>
      <c r="E11">
        <f t="shared" si="0"/>
        <v>41.569219381653056</v>
      </c>
      <c r="F11">
        <v>2.0139999999999998</v>
      </c>
      <c r="G11">
        <v>1.95</v>
      </c>
      <c r="J11">
        <f t="shared" si="1"/>
        <v>0.69999999999998952</v>
      </c>
      <c r="K11">
        <f t="shared" si="2"/>
        <v>2.5000000000000022</v>
      </c>
      <c r="L11">
        <f t="shared" si="3"/>
        <v>100</v>
      </c>
      <c r="M11" s="6">
        <f t="shared" si="4"/>
        <v>100</v>
      </c>
      <c r="O11" s="28"/>
      <c r="P11" s="29"/>
      <c r="Q11" s="29"/>
      <c r="R11" s="29"/>
      <c r="S11" s="30"/>
    </row>
    <row r="12" spans="1:19" x14ac:dyDescent="0.25">
      <c r="A12" s="4">
        <v>5</v>
      </c>
      <c r="B12">
        <v>2</v>
      </c>
      <c r="C12">
        <v>2</v>
      </c>
      <c r="D12">
        <v>2</v>
      </c>
      <c r="E12">
        <f t="shared" si="0"/>
        <v>41.569219381653056</v>
      </c>
      <c r="F12">
        <v>1.9630000000000001</v>
      </c>
      <c r="G12">
        <v>1.978</v>
      </c>
      <c r="J12">
        <f t="shared" si="1"/>
        <v>1.8499999999999961</v>
      </c>
      <c r="K12">
        <f t="shared" si="2"/>
        <v>1.100000000000001</v>
      </c>
      <c r="L12">
        <f t="shared" si="3"/>
        <v>100</v>
      </c>
      <c r="M12" s="6">
        <f t="shared" si="4"/>
        <v>100</v>
      </c>
      <c r="O12" s="28"/>
      <c r="P12" s="29"/>
      <c r="Q12" s="29"/>
      <c r="R12" s="29"/>
      <c r="S12" s="30"/>
    </row>
    <row r="13" spans="1:19" x14ac:dyDescent="0.25">
      <c r="A13" s="4">
        <v>6</v>
      </c>
      <c r="B13">
        <v>2</v>
      </c>
      <c r="C13">
        <v>2</v>
      </c>
      <c r="D13">
        <v>2</v>
      </c>
      <c r="E13">
        <f t="shared" si="0"/>
        <v>41.569219381653056</v>
      </c>
      <c r="F13">
        <v>1.9830000000000001</v>
      </c>
      <c r="G13">
        <v>1.976</v>
      </c>
      <c r="J13">
        <f t="shared" si="1"/>
        <v>0.8499999999999952</v>
      </c>
      <c r="K13">
        <f t="shared" si="2"/>
        <v>1.2000000000000011</v>
      </c>
      <c r="L13">
        <f t="shared" si="3"/>
        <v>100</v>
      </c>
      <c r="M13" s="6">
        <f t="shared" si="4"/>
        <v>100</v>
      </c>
      <c r="O13" s="28"/>
      <c r="P13" s="29"/>
      <c r="Q13" s="29"/>
      <c r="R13" s="29"/>
      <c r="S13" s="30"/>
    </row>
    <row r="14" spans="1:19" x14ac:dyDescent="0.25">
      <c r="A14" s="4">
        <v>7</v>
      </c>
      <c r="B14">
        <v>2</v>
      </c>
      <c r="C14">
        <v>2</v>
      </c>
      <c r="D14">
        <v>2</v>
      </c>
      <c r="E14">
        <f t="shared" si="0"/>
        <v>41.569219381653056</v>
      </c>
      <c r="F14">
        <v>2.0150000000000001</v>
      </c>
      <c r="G14">
        <v>1.9830000000000001</v>
      </c>
      <c r="J14">
        <f t="shared" si="1"/>
        <v>0.75000000000000622</v>
      </c>
      <c r="K14">
        <f t="shared" si="2"/>
        <v>0.8499999999999952</v>
      </c>
      <c r="L14">
        <f t="shared" si="3"/>
        <v>100</v>
      </c>
      <c r="M14" s="6">
        <f t="shared" si="4"/>
        <v>100</v>
      </c>
      <c r="O14" s="28"/>
      <c r="P14" s="29"/>
      <c r="Q14" s="29"/>
      <c r="R14" s="29"/>
      <c r="S14" s="30"/>
    </row>
    <row r="15" spans="1:19" x14ac:dyDescent="0.25">
      <c r="A15" s="4">
        <v>8</v>
      </c>
      <c r="B15">
        <v>2</v>
      </c>
      <c r="C15">
        <v>2</v>
      </c>
      <c r="D15">
        <v>2</v>
      </c>
      <c r="E15">
        <f t="shared" si="0"/>
        <v>41.569219381653056</v>
      </c>
      <c r="F15">
        <v>2.0059999999999998</v>
      </c>
      <c r="G15">
        <v>1.956</v>
      </c>
      <c r="J15">
        <f t="shared" si="1"/>
        <v>0.29999999999998916</v>
      </c>
      <c r="K15">
        <f t="shared" si="2"/>
        <v>2.200000000000002</v>
      </c>
      <c r="L15">
        <f t="shared" si="3"/>
        <v>100</v>
      </c>
      <c r="M15" s="6">
        <f t="shared" si="4"/>
        <v>100</v>
      </c>
      <c r="O15" s="28"/>
      <c r="P15" s="29"/>
      <c r="Q15" s="29"/>
      <c r="R15" s="29"/>
      <c r="S15" s="30"/>
    </row>
    <row r="16" spans="1:19" x14ac:dyDescent="0.25">
      <c r="A16" s="4">
        <v>9</v>
      </c>
      <c r="B16">
        <v>2</v>
      </c>
      <c r="C16">
        <v>2</v>
      </c>
      <c r="D16">
        <v>2</v>
      </c>
      <c r="E16">
        <f t="shared" si="0"/>
        <v>41.569219381653056</v>
      </c>
      <c r="F16">
        <v>2.0049999999999999</v>
      </c>
      <c r="G16">
        <v>1.982</v>
      </c>
      <c r="J16">
        <f t="shared" si="1"/>
        <v>0.24999999999999467</v>
      </c>
      <c r="K16">
        <f t="shared" si="2"/>
        <v>0.9000000000000008</v>
      </c>
      <c r="L16">
        <f t="shared" si="3"/>
        <v>100</v>
      </c>
      <c r="M16" s="6">
        <f t="shared" si="4"/>
        <v>100</v>
      </c>
      <c r="O16" s="28"/>
      <c r="P16" s="29"/>
      <c r="Q16" s="29"/>
      <c r="R16" s="29"/>
      <c r="S16" s="30"/>
    </row>
    <row r="17" spans="1:19" x14ac:dyDescent="0.25">
      <c r="A17" s="4">
        <v>10</v>
      </c>
      <c r="B17">
        <v>2</v>
      </c>
      <c r="C17">
        <v>2</v>
      </c>
      <c r="D17">
        <v>2</v>
      </c>
      <c r="E17">
        <f t="shared" si="0"/>
        <v>41.569219381653056</v>
      </c>
      <c r="F17">
        <v>2.0019999999999998</v>
      </c>
      <c r="G17">
        <v>1.984</v>
      </c>
      <c r="J17">
        <f t="shared" si="1"/>
        <v>9.9999999999988987E-2</v>
      </c>
      <c r="K17">
        <f t="shared" si="2"/>
        <v>0.80000000000000071</v>
      </c>
      <c r="L17">
        <f t="shared" si="3"/>
        <v>100</v>
      </c>
      <c r="M17" s="6">
        <f t="shared" si="4"/>
        <v>100</v>
      </c>
      <c r="O17" s="28"/>
      <c r="P17" s="29"/>
      <c r="Q17" s="29"/>
      <c r="R17" s="29"/>
      <c r="S17" s="30"/>
    </row>
    <row r="18" spans="1:19" x14ac:dyDescent="0.25">
      <c r="A18" s="4"/>
      <c r="I18" t="s">
        <v>9</v>
      </c>
      <c r="J18">
        <f>AVERAGE(J10:J17)</f>
        <v>0.63749999999999496</v>
      </c>
      <c r="K18">
        <f t="shared" ref="K18" si="5">AVERAGE(K8:K17)</f>
        <v>1.32</v>
      </c>
      <c r="L18">
        <f t="shared" ref="L18" si="6">AVERAGE(L8:L17)</f>
        <v>100</v>
      </c>
      <c r="M18" s="6"/>
      <c r="O18" s="28"/>
      <c r="P18" s="29"/>
      <c r="Q18" s="29"/>
      <c r="R18" s="29"/>
      <c r="S18" s="30"/>
    </row>
    <row r="19" spans="1:19" x14ac:dyDescent="0.25">
      <c r="A19" s="4"/>
      <c r="I19" t="s">
        <v>52</v>
      </c>
      <c r="J19">
        <f>STDEV(J10:J17)</f>
        <v>0.56045262320480282</v>
      </c>
      <c r="K19">
        <f t="shared" ref="K19:L19" si="7">STDEV(K8:K17)</f>
        <v>0.67461923416925396</v>
      </c>
      <c r="L19">
        <f t="shared" si="7"/>
        <v>0</v>
      </c>
      <c r="M19" s="6"/>
      <c r="O19" s="28"/>
      <c r="P19" s="29"/>
      <c r="Q19" s="29"/>
      <c r="R19" s="29"/>
      <c r="S19" s="30"/>
    </row>
    <row r="20" spans="1:19" x14ac:dyDescent="0.25">
      <c r="A20" s="4">
        <v>11</v>
      </c>
      <c r="B20">
        <v>5</v>
      </c>
      <c r="C20">
        <v>5</v>
      </c>
      <c r="D20">
        <v>5</v>
      </c>
      <c r="E20">
        <f t="shared" si="0"/>
        <v>103.92304845413264</v>
      </c>
      <c r="J20">
        <f t="shared" si="1"/>
        <v>100</v>
      </c>
      <c r="K20">
        <f t="shared" si="2"/>
        <v>100</v>
      </c>
      <c r="L20">
        <f t="shared" si="3"/>
        <v>100</v>
      </c>
      <c r="M20" s="6">
        <f t="shared" si="4"/>
        <v>100</v>
      </c>
      <c r="O20" s="28"/>
      <c r="P20" s="29"/>
      <c r="Q20" s="29"/>
      <c r="R20" s="29"/>
      <c r="S20" s="30"/>
    </row>
    <row r="21" spans="1:19" x14ac:dyDescent="0.25">
      <c r="A21" s="4">
        <v>12</v>
      </c>
      <c r="B21">
        <v>5</v>
      </c>
      <c r="C21">
        <v>5</v>
      </c>
      <c r="D21">
        <v>5</v>
      </c>
      <c r="E21">
        <f t="shared" si="0"/>
        <v>103.92304845413264</v>
      </c>
      <c r="J21">
        <f t="shared" si="1"/>
        <v>100</v>
      </c>
      <c r="K21">
        <f t="shared" si="2"/>
        <v>100</v>
      </c>
      <c r="L21">
        <f t="shared" si="3"/>
        <v>100</v>
      </c>
      <c r="M21" s="6">
        <f t="shared" si="4"/>
        <v>100</v>
      </c>
      <c r="O21" s="28"/>
      <c r="P21" s="29"/>
      <c r="Q21" s="29"/>
      <c r="R21" s="29"/>
      <c r="S21" s="30"/>
    </row>
    <row r="22" spans="1:19" x14ac:dyDescent="0.25">
      <c r="A22" s="4">
        <v>13</v>
      </c>
      <c r="B22">
        <v>5</v>
      </c>
      <c r="C22">
        <v>5</v>
      </c>
      <c r="D22">
        <v>5</v>
      </c>
      <c r="E22">
        <f t="shared" si="0"/>
        <v>103.92304845413264</v>
      </c>
      <c r="J22">
        <f t="shared" si="1"/>
        <v>100</v>
      </c>
      <c r="K22">
        <f t="shared" si="2"/>
        <v>100</v>
      </c>
      <c r="L22">
        <f t="shared" si="3"/>
        <v>100</v>
      </c>
      <c r="M22" s="6">
        <f t="shared" si="4"/>
        <v>100</v>
      </c>
      <c r="O22" s="28"/>
      <c r="P22" s="29"/>
      <c r="Q22" s="29"/>
      <c r="R22" s="29"/>
      <c r="S22" s="30"/>
    </row>
    <row r="23" spans="1:19" x14ac:dyDescent="0.25">
      <c r="A23" s="4">
        <v>14</v>
      </c>
      <c r="B23">
        <v>5</v>
      </c>
      <c r="C23">
        <v>5</v>
      </c>
      <c r="D23">
        <v>5</v>
      </c>
      <c r="E23">
        <f t="shared" si="0"/>
        <v>103.92304845413264</v>
      </c>
      <c r="J23">
        <f t="shared" si="1"/>
        <v>100</v>
      </c>
      <c r="K23">
        <f t="shared" si="2"/>
        <v>100</v>
      </c>
      <c r="L23">
        <f t="shared" si="3"/>
        <v>100</v>
      </c>
      <c r="M23" s="6">
        <f t="shared" si="4"/>
        <v>100</v>
      </c>
      <c r="O23" s="28"/>
      <c r="P23" s="29"/>
      <c r="Q23" s="29"/>
      <c r="R23" s="29"/>
      <c r="S23" s="30"/>
    </row>
    <row r="24" spans="1:19" x14ac:dyDescent="0.25">
      <c r="A24" s="4">
        <v>15</v>
      </c>
      <c r="B24">
        <v>5</v>
      </c>
      <c r="C24">
        <v>5</v>
      </c>
      <c r="D24">
        <v>5</v>
      </c>
      <c r="E24">
        <f t="shared" si="0"/>
        <v>103.92304845413264</v>
      </c>
      <c r="J24">
        <f t="shared" si="1"/>
        <v>100</v>
      </c>
      <c r="K24">
        <f t="shared" si="2"/>
        <v>100</v>
      </c>
      <c r="L24">
        <f t="shared" si="3"/>
        <v>100</v>
      </c>
      <c r="M24" s="6">
        <f t="shared" si="4"/>
        <v>100</v>
      </c>
      <c r="O24" s="28"/>
      <c r="P24" s="29"/>
      <c r="Q24" s="29"/>
      <c r="R24" s="29"/>
      <c r="S24" s="30"/>
    </row>
    <row r="25" spans="1:19" x14ac:dyDescent="0.25">
      <c r="A25" s="4">
        <v>16</v>
      </c>
      <c r="B25">
        <v>5</v>
      </c>
      <c r="C25">
        <v>5</v>
      </c>
      <c r="D25">
        <v>5</v>
      </c>
      <c r="E25">
        <f t="shared" si="0"/>
        <v>103.92304845413264</v>
      </c>
      <c r="J25">
        <f t="shared" si="1"/>
        <v>100</v>
      </c>
      <c r="K25">
        <f t="shared" si="2"/>
        <v>100</v>
      </c>
      <c r="L25">
        <f t="shared" si="3"/>
        <v>100</v>
      </c>
      <c r="M25" s="6">
        <f t="shared" si="4"/>
        <v>100</v>
      </c>
      <c r="O25" s="28"/>
      <c r="P25" s="29"/>
      <c r="Q25" s="29"/>
      <c r="R25" s="29"/>
      <c r="S25" s="30"/>
    </row>
    <row r="26" spans="1:19" x14ac:dyDescent="0.25">
      <c r="A26" s="4">
        <v>17</v>
      </c>
      <c r="B26">
        <v>5</v>
      </c>
      <c r="C26">
        <v>5</v>
      </c>
      <c r="D26">
        <v>5</v>
      </c>
      <c r="E26">
        <f t="shared" ref="E26:E33" si="8">(SQRT((B26^2)+(C26^2)+(D26^2))/$E$2)*60</f>
        <v>103.92304845413264</v>
      </c>
      <c r="J26">
        <f t="shared" ref="J26:M33" si="9">(ABS(B26-F26)/B26)*100</f>
        <v>100</v>
      </c>
      <c r="K26">
        <f t="shared" si="9"/>
        <v>100</v>
      </c>
      <c r="L26">
        <f t="shared" si="9"/>
        <v>100</v>
      </c>
      <c r="M26" s="6">
        <f t="shared" si="9"/>
        <v>100</v>
      </c>
      <c r="O26" s="28"/>
      <c r="P26" s="29"/>
      <c r="Q26" s="29"/>
      <c r="R26" s="29"/>
      <c r="S26" s="30"/>
    </row>
    <row r="27" spans="1:19" ht="15.75" thickBot="1" x14ac:dyDescent="0.3">
      <c r="A27" s="4">
        <v>18</v>
      </c>
      <c r="B27">
        <v>5</v>
      </c>
      <c r="C27">
        <v>5</v>
      </c>
      <c r="D27">
        <v>5</v>
      </c>
      <c r="E27">
        <f t="shared" si="8"/>
        <v>103.92304845413264</v>
      </c>
      <c r="J27">
        <f t="shared" si="9"/>
        <v>100</v>
      </c>
      <c r="K27">
        <f t="shared" si="9"/>
        <v>100</v>
      </c>
      <c r="L27">
        <f t="shared" si="9"/>
        <v>100</v>
      </c>
      <c r="M27" s="6">
        <f t="shared" si="9"/>
        <v>100</v>
      </c>
      <c r="O27" s="31"/>
      <c r="P27" s="32"/>
      <c r="Q27" s="32"/>
      <c r="R27" s="32"/>
      <c r="S27" s="33"/>
    </row>
    <row r="28" spans="1:19" x14ac:dyDescent="0.25">
      <c r="A28" s="4">
        <v>19</v>
      </c>
      <c r="B28">
        <v>5</v>
      </c>
      <c r="C28">
        <v>5</v>
      </c>
      <c r="D28">
        <v>5</v>
      </c>
      <c r="E28">
        <f t="shared" si="8"/>
        <v>103.92304845413264</v>
      </c>
      <c r="J28">
        <f t="shared" si="9"/>
        <v>100</v>
      </c>
      <c r="K28">
        <f t="shared" si="9"/>
        <v>100</v>
      </c>
      <c r="L28">
        <f t="shared" si="9"/>
        <v>100</v>
      </c>
      <c r="M28" s="6">
        <f t="shared" si="9"/>
        <v>100</v>
      </c>
    </row>
    <row r="29" spans="1:19" x14ac:dyDescent="0.25">
      <c r="A29" s="4">
        <v>20</v>
      </c>
      <c r="B29">
        <v>5</v>
      </c>
      <c r="C29">
        <v>5</v>
      </c>
      <c r="D29">
        <v>5</v>
      </c>
      <c r="E29">
        <f t="shared" si="8"/>
        <v>103.92304845413264</v>
      </c>
      <c r="J29">
        <f t="shared" si="9"/>
        <v>100</v>
      </c>
      <c r="K29">
        <f t="shared" si="9"/>
        <v>100</v>
      </c>
      <c r="L29">
        <f t="shared" si="9"/>
        <v>100</v>
      </c>
      <c r="M29" s="6">
        <f t="shared" si="9"/>
        <v>100</v>
      </c>
    </row>
    <row r="30" spans="1:19" x14ac:dyDescent="0.25">
      <c r="A30" s="4">
        <v>21</v>
      </c>
      <c r="B30">
        <v>10</v>
      </c>
      <c r="C30">
        <v>10</v>
      </c>
      <c r="D30">
        <v>10</v>
      </c>
      <c r="E30">
        <f t="shared" si="8"/>
        <v>207.84609690826528</v>
      </c>
      <c r="J30">
        <f t="shared" si="9"/>
        <v>100</v>
      </c>
      <c r="K30">
        <f t="shared" si="9"/>
        <v>100</v>
      </c>
      <c r="L30">
        <f t="shared" si="9"/>
        <v>100</v>
      </c>
      <c r="M30" s="6">
        <f t="shared" si="9"/>
        <v>100</v>
      </c>
    </row>
    <row r="31" spans="1:19" x14ac:dyDescent="0.25">
      <c r="A31" s="4">
        <v>22</v>
      </c>
      <c r="B31">
        <v>10</v>
      </c>
      <c r="C31">
        <v>10</v>
      </c>
      <c r="D31">
        <v>10</v>
      </c>
      <c r="E31">
        <f t="shared" si="8"/>
        <v>207.84609690826528</v>
      </c>
      <c r="J31">
        <f t="shared" si="9"/>
        <v>100</v>
      </c>
      <c r="K31">
        <f t="shared" si="9"/>
        <v>100</v>
      </c>
      <c r="L31">
        <f t="shared" si="9"/>
        <v>100</v>
      </c>
      <c r="M31" s="6">
        <f t="shared" si="9"/>
        <v>100</v>
      </c>
    </row>
    <row r="32" spans="1:19" x14ac:dyDescent="0.25">
      <c r="A32" s="4">
        <v>23</v>
      </c>
      <c r="B32">
        <v>10</v>
      </c>
      <c r="C32">
        <v>10</v>
      </c>
      <c r="D32">
        <v>10</v>
      </c>
      <c r="E32">
        <f t="shared" si="8"/>
        <v>207.84609690826528</v>
      </c>
      <c r="J32">
        <f t="shared" si="9"/>
        <v>100</v>
      </c>
      <c r="K32">
        <f t="shared" si="9"/>
        <v>100</v>
      </c>
      <c r="L32">
        <f t="shared" si="9"/>
        <v>100</v>
      </c>
      <c r="M32" s="6">
        <f t="shared" si="9"/>
        <v>100</v>
      </c>
    </row>
    <row r="33" spans="1:13" x14ac:dyDescent="0.25">
      <c r="A33" s="4">
        <v>24</v>
      </c>
      <c r="B33">
        <v>10</v>
      </c>
      <c r="C33">
        <v>10</v>
      </c>
      <c r="D33">
        <v>10</v>
      </c>
      <c r="E33">
        <f t="shared" si="8"/>
        <v>207.84609690826528</v>
      </c>
      <c r="J33">
        <f t="shared" si="9"/>
        <v>100</v>
      </c>
      <c r="K33">
        <f t="shared" si="9"/>
        <v>100</v>
      </c>
      <c r="L33">
        <f t="shared" si="9"/>
        <v>100</v>
      </c>
      <c r="M33" s="6">
        <f t="shared" si="9"/>
        <v>100</v>
      </c>
    </row>
    <row r="34" spans="1:13" x14ac:dyDescent="0.25">
      <c r="A34" s="4">
        <v>25</v>
      </c>
      <c r="B34">
        <v>10</v>
      </c>
      <c r="C34">
        <v>10</v>
      </c>
      <c r="D34">
        <v>10</v>
      </c>
      <c r="E34">
        <f t="shared" ref="E34:E39" si="10">(SQRT((B34^2)+(C34^2)+(D34^2))/$E$2)*60</f>
        <v>207.84609690826528</v>
      </c>
      <c r="J34">
        <f t="shared" ref="J34:J39" si="11">(ABS(B34-F34)/B34)*100</f>
        <v>100</v>
      </c>
      <c r="K34">
        <f t="shared" ref="K34:K39" si="12">(ABS(C34-G34)/C34)*100</f>
        <v>100</v>
      </c>
      <c r="L34">
        <f t="shared" ref="L34:L39" si="13">(ABS(D34-H34)/D34)*100</f>
        <v>100</v>
      </c>
      <c r="M34" s="6">
        <f t="shared" ref="M34:M39" si="14">(ABS(E34-I34)/E34)*100</f>
        <v>100</v>
      </c>
    </row>
    <row r="35" spans="1:13" x14ac:dyDescent="0.25">
      <c r="A35" s="4">
        <v>26</v>
      </c>
      <c r="B35">
        <v>10</v>
      </c>
      <c r="C35">
        <v>10</v>
      </c>
      <c r="D35">
        <v>10</v>
      </c>
      <c r="E35">
        <f t="shared" si="10"/>
        <v>207.84609690826528</v>
      </c>
      <c r="J35">
        <f t="shared" si="11"/>
        <v>100</v>
      </c>
      <c r="K35">
        <f t="shared" si="12"/>
        <v>100</v>
      </c>
      <c r="L35">
        <f t="shared" si="13"/>
        <v>100</v>
      </c>
      <c r="M35" s="6">
        <f t="shared" si="14"/>
        <v>100</v>
      </c>
    </row>
    <row r="36" spans="1:13" x14ac:dyDescent="0.25">
      <c r="A36" s="4">
        <v>27</v>
      </c>
      <c r="B36">
        <v>10</v>
      </c>
      <c r="C36">
        <v>10</v>
      </c>
      <c r="D36">
        <v>10</v>
      </c>
      <c r="E36">
        <f t="shared" si="10"/>
        <v>207.84609690826528</v>
      </c>
      <c r="J36">
        <f t="shared" si="11"/>
        <v>100</v>
      </c>
      <c r="K36">
        <f t="shared" si="12"/>
        <v>100</v>
      </c>
      <c r="L36">
        <f t="shared" si="13"/>
        <v>100</v>
      </c>
      <c r="M36" s="6">
        <f t="shared" si="14"/>
        <v>100</v>
      </c>
    </row>
    <row r="37" spans="1:13" x14ac:dyDescent="0.25">
      <c r="A37" s="4">
        <v>28</v>
      </c>
      <c r="B37">
        <v>10</v>
      </c>
      <c r="C37">
        <v>10</v>
      </c>
      <c r="D37">
        <v>10</v>
      </c>
      <c r="E37">
        <f t="shared" si="10"/>
        <v>207.84609690826528</v>
      </c>
      <c r="J37">
        <f t="shared" si="11"/>
        <v>100</v>
      </c>
      <c r="K37">
        <f t="shared" si="12"/>
        <v>100</v>
      </c>
      <c r="L37">
        <f t="shared" si="13"/>
        <v>100</v>
      </c>
      <c r="M37" s="6">
        <f t="shared" si="14"/>
        <v>100</v>
      </c>
    </row>
    <row r="38" spans="1:13" x14ac:dyDescent="0.25">
      <c r="A38" s="4">
        <v>29</v>
      </c>
      <c r="B38">
        <v>10</v>
      </c>
      <c r="C38">
        <v>10</v>
      </c>
      <c r="D38">
        <v>10</v>
      </c>
      <c r="E38">
        <f t="shared" si="10"/>
        <v>207.84609690826528</v>
      </c>
      <c r="J38">
        <f t="shared" si="11"/>
        <v>100</v>
      </c>
      <c r="K38">
        <f t="shared" si="12"/>
        <v>100</v>
      </c>
      <c r="L38">
        <f t="shared" si="13"/>
        <v>100</v>
      </c>
      <c r="M38" s="6">
        <f t="shared" si="14"/>
        <v>100</v>
      </c>
    </row>
    <row r="39" spans="1:13" x14ac:dyDescent="0.25">
      <c r="A39" s="4">
        <v>30</v>
      </c>
      <c r="B39">
        <v>10</v>
      </c>
      <c r="C39">
        <v>10</v>
      </c>
      <c r="D39">
        <v>10</v>
      </c>
      <c r="E39">
        <f t="shared" si="10"/>
        <v>207.84609690826528</v>
      </c>
      <c r="J39">
        <f t="shared" si="11"/>
        <v>100</v>
      </c>
      <c r="K39">
        <f t="shared" si="12"/>
        <v>100</v>
      </c>
      <c r="L39">
        <f t="shared" si="13"/>
        <v>100</v>
      </c>
      <c r="M39" s="6">
        <f t="shared" si="14"/>
        <v>100</v>
      </c>
    </row>
    <row r="40" spans="1:13" x14ac:dyDescent="0.25">
      <c r="A40" s="4" t="s">
        <v>40</v>
      </c>
      <c r="B40">
        <f>SUM(B8:B39)</f>
        <v>170</v>
      </c>
      <c r="C40">
        <f>SUM(C8:C39)</f>
        <v>170</v>
      </c>
      <c r="D40">
        <f>SUM(D8:D39)</f>
        <v>170</v>
      </c>
      <c r="M40" s="6"/>
    </row>
    <row r="41" spans="1:13" x14ac:dyDescent="0.25">
      <c r="A41" s="4"/>
      <c r="M41" s="6"/>
    </row>
    <row r="42" spans="1:13" x14ac:dyDescent="0.25">
      <c r="A42" s="4"/>
      <c r="C42" t="s">
        <v>30</v>
      </c>
      <c r="E42">
        <f>SUM(E8:E39)</f>
        <v>3533.3836474405098</v>
      </c>
      <c r="M42" s="6"/>
    </row>
    <row r="43" spans="1:13" x14ac:dyDescent="0.25">
      <c r="A43" s="4"/>
      <c r="C43" t="s">
        <v>31</v>
      </c>
      <c r="E43">
        <f>Time_calibration!$L$20*COUNT('Volume Calibration_2'!D8:D39)</f>
        <v>43.937999999999995</v>
      </c>
      <c r="M43" s="6"/>
    </row>
    <row r="44" spans="1:13" x14ac:dyDescent="0.25">
      <c r="A44" s="4"/>
      <c r="C44" t="s">
        <v>34</v>
      </c>
      <c r="E44">
        <f>E43+E42</f>
        <v>3577.3216474405099</v>
      </c>
      <c r="G44" t="s">
        <v>35</v>
      </c>
      <c r="M44" s="6"/>
    </row>
    <row r="45" spans="1:13" x14ac:dyDescent="0.25">
      <c r="A45" s="4"/>
      <c r="C45" t="s">
        <v>32</v>
      </c>
      <c r="E45">
        <f>E44/COUNT(D8:D39)</f>
        <v>119.24405491468366</v>
      </c>
      <c r="G45" t="s">
        <v>31</v>
      </c>
      <c r="I45">
        <f>I44-SUM(I8:I33)</f>
        <v>0</v>
      </c>
      <c r="M45" s="6"/>
    </row>
    <row r="46" spans="1:13" ht="15.75" thickBot="1" x14ac:dyDescent="0.3">
      <c r="A46" s="7"/>
      <c r="B46" s="8"/>
      <c r="C46" s="8"/>
      <c r="D46" s="8"/>
      <c r="E46" s="8"/>
      <c r="F46" s="8"/>
      <c r="G46" s="8" t="s">
        <v>36</v>
      </c>
      <c r="H46" s="8"/>
      <c r="I46" s="8">
        <f>I45/COUNT(E8:E39)</f>
        <v>0</v>
      </c>
      <c r="J46" s="8"/>
      <c r="K46" s="8"/>
      <c r="L46" s="8"/>
      <c r="M46" s="9"/>
    </row>
    <row r="47" spans="1:13" ht="15.75" thickBot="1" x14ac:dyDescent="0.3"/>
    <row r="48" spans="1:13" x14ac:dyDescent="0.25">
      <c r="A48" s="10" t="s">
        <v>48</v>
      </c>
      <c r="B48" s="2"/>
      <c r="C48" s="2"/>
      <c r="D48" s="2"/>
      <c r="E48" s="2"/>
      <c r="F48" s="2"/>
      <c r="G48" s="2"/>
      <c r="H48" s="2"/>
      <c r="I48" s="2"/>
      <c r="J48" s="2"/>
      <c r="K48" s="2"/>
      <c r="L48" s="2"/>
      <c r="M48" s="3"/>
    </row>
    <row r="49" spans="1:15" x14ac:dyDescent="0.25">
      <c r="A49" s="4"/>
      <c r="B49" s="27" t="s">
        <v>13</v>
      </c>
      <c r="C49" s="27"/>
      <c r="D49" s="27"/>
      <c r="F49" s="27" t="s">
        <v>14</v>
      </c>
      <c r="G49" s="27"/>
      <c r="H49" s="27"/>
      <c r="J49" t="s">
        <v>10</v>
      </c>
      <c r="M49" s="6"/>
    </row>
    <row r="50" spans="1:15" x14ac:dyDescent="0.25">
      <c r="A50" s="4" t="s">
        <v>28</v>
      </c>
      <c r="B50" t="s">
        <v>15</v>
      </c>
      <c r="C50" t="s">
        <v>16</v>
      </c>
      <c r="D50" t="s">
        <v>17</v>
      </c>
      <c r="E50" t="s">
        <v>26</v>
      </c>
      <c r="F50" t="s">
        <v>18</v>
      </c>
      <c r="G50" t="s">
        <v>19</v>
      </c>
      <c r="H50" t="s">
        <v>20</v>
      </c>
      <c r="I50" t="s">
        <v>25</v>
      </c>
      <c r="J50" t="s">
        <v>22</v>
      </c>
      <c r="K50" t="s">
        <v>23</v>
      </c>
      <c r="L50" t="s">
        <v>24</v>
      </c>
      <c r="M50" s="6" t="s">
        <v>27</v>
      </c>
      <c r="N50" t="s">
        <v>44</v>
      </c>
    </row>
    <row r="51" spans="1:15" s="13" customFormat="1" x14ac:dyDescent="0.25">
      <c r="A51" s="12">
        <v>1</v>
      </c>
      <c r="B51" s="13">
        <v>2</v>
      </c>
      <c r="C51" s="13">
        <v>2</v>
      </c>
      <c r="D51" s="13">
        <v>2</v>
      </c>
      <c r="E51" s="13">
        <f>(SQRT((B51^2)+(C51^2)+(D51^2))/$E$2)*60</f>
        <v>41.569219381653056</v>
      </c>
      <c r="F51" s="11">
        <v>1.86</v>
      </c>
      <c r="G51" s="13">
        <v>2.036</v>
      </c>
      <c r="H51" s="13">
        <v>1.921</v>
      </c>
      <c r="J51" s="13">
        <f>(ABS(B51-F51)/B51)*100</f>
        <v>6.9999999999999947</v>
      </c>
      <c r="K51" s="13">
        <f>(ABS(C51-G51)/C51)*100</f>
        <v>1.8000000000000016</v>
      </c>
      <c r="L51" s="13">
        <f>(ABS(D51-H51)/D51)*100</f>
        <v>3.949999999999998</v>
      </c>
      <c r="M51" s="14">
        <f>(ABS(E51-I51)/E51)*100</f>
        <v>100</v>
      </c>
      <c r="N51" s="11"/>
      <c r="O51" s="13" t="s">
        <v>51</v>
      </c>
    </row>
    <row r="52" spans="1:15" s="13" customFormat="1" x14ac:dyDescent="0.25">
      <c r="A52" s="12">
        <v>2</v>
      </c>
      <c r="B52" s="13">
        <v>2</v>
      </c>
      <c r="C52" s="13">
        <v>2</v>
      </c>
      <c r="D52" s="13">
        <v>2</v>
      </c>
      <c r="E52" s="13">
        <f t="shared" ref="E52:E68" si="15">(SQRT((B52^2)+(C52^2)+(D52^2))/$E$2)*60</f>
        <v>41.569219381653056</v>
      </c>
      <c r="F52" s="11">
        <v>2.2000000000000002</v>
      </c>
      <c r="G52" s="13">
        <v>1.9770000000000001</v>
      </c>
      <c r="H52" s="13">
        <v>1.9670000000000001</v>
      </c>
      <c r="J52" s="13">
        <f t="shared" ref="J52:J68" si="16">(ABS(B52-F52)/B52)*100</f>
        <v>10.000000000000009</v>
      </c>
      <c r="K52" s="13">
        <f t="shared" ref="K52:K68" si="17">(ABS(C52-G52)/C52)*100</f>
        <v>1.1499999999999955</v>
      </c>
      <c r="L52" s="13">
        <f t="shared" ref="L52:L68" si="18">(ABS(D52-H52)/D52)*100</f>
        <v>1.6499999999999959</v>
      </c>
      <c r="M52" s="14">
        <f t="shared" ref="M52:M68" si="19">(ABS(E52-I52)/E52)*100</f>
        <v>100</v>
      </c>
    </row>
    <row r="53" spans="1:15" x14ac:dyDescent="0.25">
      <c r="A53" s="4">
        <v>3</v>
      </c>
      <c r="B53">
        <v>2</v>
      </c>
      <c r="C53">
        <v>2</v>
      </c>
      <c r="D53">
        <v>2</v>
      </c>
      <c r="E53">
        <f t="shared" si="15"/>
        <v>41.569219381653056</v>
      </c>
      <c r="F53">
        <v>2.0289999999999999</v>
      </c>
      <c r="G53">
        <v>2.0190000000000001</v>
      </c>
      <c r="H53">
        <v>1.978</v>
      </c>
      <c r="J53">
        <f t="shared" si="16"/>
        <v>1.4499999999999957</v>
      </c>
      <c r="K53">
        <f t="shared" si="17"/>
        <v>0.95000000000000639</v>
      </c>
      <c r="L53">
        <f t="shared" si="18"/>
        <v>1.100000000000001</v>
      </c>
      <c r="M53" s="6">
        <f t="shared" si="19"/>
        <v>100</v>
      </c>
      <c r="O53" t="s">
        <v>50</v>
      </c>
    </row>
    <row r="54" spans="1:15" x14ac:dyDescent="0.25">
      <c r="A54" s="4">
        <v>4</v>
      </c>
      <c r="B54">
        <v>2</v>
      </c>
      <c r="C54">
        <v>2</v>
      </c>
      <c r="D54">
        <v>2</v>
      </c>
      <c r="E54">
        <f t="shared" si="15"/>
        <v>41.569219381653056</v>
      </c>
      <c r="F54">
        <v>1.96</v>
      </c>
      <c r="G54">
        <v>1.978</v>
      </c>
      <c r="H54">
        <v>1.9670000000000001</v>
      </c>
      <c r="J54">
        <f t="shared" si="16"/>
        <v>2.0000000000000018</v>
      </c>
      <c r="K54">
        <f t="shared" si="17"/>
        <v>1.100000000000001</v>
      </c>
      <c r="L54">
        <f t="shared" si="18"/>
        <v>1.6499999999999959</v>
      </c>
      <c r="M54" s="6">
        <f t="shared" si="19"/>
        <v>100</v>
      </c>
    </row>
    <row r="55" spans="1:15" x14ac:dyDescent="0.25">
      <c r="A55" s="4">
        <v>5</v>
      </c>
      <c r="B55">
        <v>2</v>
      </c>
      <c r="C55">
        <v>2</v>
      </c>
      <c r="D55">
        <v>2</v>
      </c>
      <c r="E55">
        <f t="shared" si="15"/>
        <v>41.569219381653056</v>
      </c>
      <c r="F55">
        <v>2</v>
      </c>
      <c r="G55">
        <v>1.998</v>
      </c>
      <c r="H55">
        <v>1.968</v>
      </c>
      <c r="J55">
        <f t="shared" si="16"/>
        <v>0</v>
      </c>
      <c r="K55">
        <f t="shared" si="17"/>
        <v>0.10000000000000009</v>
      </c>
      <c r="L55">
        <f t="shared" si="18"/>
        <v>1.6000000000000014</v>
      </c>
      <c r="M55" s="6">
        <f t="shared" si="19"/>
        <v>100</v>
      </c>
    </row>
    <row r="56" spans="1:15" x14ac:dyDescent="0.25">
      <c r="A56" s="4">
        <v>6</v>
      </c>
      <c r="B56">
        <v>2</v>
      </c>
      <c r="C56">
        <v>2</v>
      </c>
      <c r="D56">
        <v>2</v>
      </c>
      <c r="E56">
        <f t="shared" si="15"/>
        <v>41.569219381653056</v>
      </c>
      <c r="F56">
        <v>1.98</v>
      </c>
      <c r="G56">
        <v>1.9730000000000001</v>
      </c>
      <c r="H56">
        <v>1.984</v>
      </c>
      <c r="J56">
        <f t="shared" si="16"/>
        <v>1.0000000000000009</v>
      </c>
      <c r="K56">
        <f t="shared" si="17"/>
        <v>1.3499999999999956</v>
      </c>
      <c r="L56">
        <f t="shared" si="18"/>
        <v>0.80000000000000071</v>
      </c>
      <c r="M56" s="6">
        <f t="shared" si="19"/>
        <v>100</v>
      </c>
    </row>
    <row r="57" spans="1:15" x14ac:dyDescent="0.25">
      <c r="A57" s="4">
        <v>7</v>
      </c>
      <c r="B57">
        <v>2</v>
      </c>
      <c r="C57">
        <v>2</v>
      </c>
      <c r="D57">
        <v>2</v>
      </c>
      <c r="E57">
        <f t="shared" si="15"/>
        <v>41.569219381653056</v>
      </c>
      <c r="F57">
        <v>1.98</v>
      </c>
      <c r="G57">
        <v>1.8380000000000001</v>
      </c>
      <c r="H57">
        <v>1.962</v>
      </c>
      <c r="J57">
        <f t="shared" si="16"/>
        <v>1.0000000000000009</v>
      </c>
      <c r="K57">
        <f t="shared" si="17"/>
        <v>8.0999999999999961</v>
      </c>
      <c r="L57">
        <f t="shared" si="18"/>
        <v>1.9000000000000017</v>
      </c>
      <c r="M57" s="6">
        <f t="shared" si="19"/>
        <v>100</v>
      </c>
    </row>
    <row r="58" spans="1:15" x14ac:dyDescent="0.25">
      <c r="A58" s="4">
        <v>8</v>
      </c>
      <c r="B58">
        <v>2</v>
      </c>
      <c r="C58">
        <v>2</v>
      </c>
      <c r="D58">
        <v>2</v>
      </c>
      <c r="E58">
        <f t="shared" si="15"/>
        <v>41.569219381653056</v>
      </c>
      <c r="F58">
        <v>2.0299999999999998</v>
      </c>
      <c r="G58">
        <v>1.9670000000000001</v>
      </c>
      <c r="H58">
        <v>1.9830000000000001</v>
      </c>
      <c r="J58">
        <f t="shared" si="16"/>
        <v>1.4999999999999902</v>
      </c>
      <c r="K58">
        <f t="shared" si="17"/>
        <v>1.6499999999999959</v>
      </c>
      <c r="L58">
        <f t="shared" si="18"/>
        <v>0.8499999999999952</v>
      </c>
      <c r="M58" s="6">
        <f t="shared" si="19"/>
        <v>100</v>
      </c>
    </row>
    <row r="59" spans="1:15" x14ac:dyDescent="0.25">
      <c r="A59" s="4">
        <v>9</v>
      </c>
      <c r="B59">
        <v>2</v>
      </c>
      <c r="C59">
        <v>2</v>
      </c>
      <c r="D59">
        <v>2</v>
      </c>
      <c r="E59">
        <f t="shared" si="15"/>
        <v>41.569219381653056</v>
      </c>
      <c r="F59">
        <v>1.9870000000000001</v>
      </c>
      <c r="G59">
        <v>1.974</v>
      </c>
      <c r="H59">
        <v>1.984</v>
      </c>
      <c r="J59">
        <f t="shared" si="16"/>
        <v>0.64999999999999503</v>
      </c>
      <c r="K59">
        <f t="shared" si="17"/>
        <v>1.3000000000000012</v>
      </c>
      <c r="L59">
        <f t="shared" si="18"/>
        <v>0.80000000000000071</v>
      </c>
      <c r="M59" s="6">
        <f t="shared" si="19"/>
        <v>100</v>
      </c>
    </row>
    <row r="60" spans="1:15" x14ac:dyDescent="0.25">
      <c r="A60" s="4">
        <v>10</v>
      </c>
      <c r="B60">
        <v>2</v>
      </c>
      <c r="C60">
        <v>2</v>
      </c>
      <c r="D60">
        <v>2</v>
      </c>
      <c r="E60">
        <f t="shared" si="15"/>
        <v>41.569219381653056</v>
      </c>
      <c r="F60">
        <v>1.966</v>
      </c>
      <c r="G60">
        <v>1.97</v>
      </c>
      <c r="H60">
        <v>1.98</v>
      </c>
      <c r="J60">
        <f t="shared" si="16"/>
        <v>1.7000000000000015</v>
      </c>
      <c r="K60">
        <f t="shared" si="17"/>
        <v>1.5000000000000013</v>
      </c>
      <c r="L60">
        <f t="shared" si="18"/>
        <v>1.0000000000000009</v>
      </c>
      <c r="M60" s="6">
        <f t="shared" si="19"/>
        <v>100</v>
      </c>
    </row>
    <row r="61" spans="1:15" x14ac:dyDescent="0.25">
      <c r="A61" s="4"/>
      <c r="I61" t="s">
        <v>9</v>
      </c>
      <c r="J61">
        <f>AVERAGE(J51:J60)</f>
        <v>2.629999999999999</v>
      </c>
      <c r="K61">
        <f t="shared" ref="K61:L61" si="20">AVERAGE(K51:K60)</f>
        <v>1.8999999999999992</v>
      </c>
      <c r="L61">
        <f t="shared" si="20"/>
        <v>1.5299999999999989</v>
      </c>
      <c r="M61" s="6"/>
    </row>
    <row r="62" spans="1:15" x14ac:dyDescent="0.25">
      <c r="A62" s="4"/>
      <c r="I62" t="s">
        <v>52</v>
      </c>
      <c r="J62">
        <f>STDEV(J51:J60)</f>
        <v>3.2231109885395597</v>
      </c>
      <c r="K62">
        <f t="shared" ref="K62:L62" si="21">STDEV(K51:K60)</f>
        <v>2.2281033289424523</v>
      </c>
      <c r="L62">
        <f t="shared" si="21"/>
        <v>0.94404566744528917</v>
      </c>
      <c r="M62" s="6"/>
    </row>
    <row r="63" spans="1:15" x14ac:dyDescent="0.25">
      <c r="A63" s="4">
        <v>11</v>
      </c>
      <c r="B63">
        <v>5</v>
      </c>
      <c r="C63">
        <v>5</v>
      </c>
      <c r="D63">
        <v>5</v>
      </c>
      <c r="E63">
        <f t="shared" si="15"/>
        <v>103.92304845413264</v>
      </c>
      <c r="J63">
        <f t="shared" si="16"/>
        <v>100</v>
      </c>
      <c r="K63">
        <f t="shared" si="17"/>
        <v>100</v>
      </c>
      <c r="L63">
        <f t="shared" si="18"/>
        <v>100</v>
      </c>
      <c r="M63" s="6">
        <f t="shared" si="19"/>
        <v>100</v>
      </c>
    </row>
    <row r="64" spans="1:15" x14ac:dyDescent="0.25">
      <c r="A64" s="4">
        <v>12</v>
      </c>
      <c r="B64">
        <v>5</v>
      </c>
      <c r="C64">
        <v>5</v>
      </c>
      <c r="D64">
        <v>5</v>
      </c>
      <c r="E64">
        <f t="shared" si="15"/>
        <v>103.92304845413264</v>
      </c>
      <c r="J64">
        <f t="shared" si="16"/>
        <v>100</v>
      </c>
      <c r="K64">
        <f t="shared" si="17"/>
        <v>100</v>
      </c>
      <c r="L64">
        <f t="shared" si="18"/>
        <v>100</v>
      </c>
      <c r="M64" s="6">
        <f t="shared" si="19"/>
        <v>100</v>
      </c>
    </row>
    <row r="65" spans="1:13" x14ac:dyDescent="0.25">
      <c r="A65" s="4">
        <v>13</v>
      </c>
      <c r="B65">
        <v>5</v>
      </c>
      <c r="C65">
        <v>5</v>
      </c>
      <c r="D65">
        <v>5</v>
      </c>
      <c r="E65">
        <f t="shared" si="15"/>
        <v>103.92304845413264</v>
      </c>
      <c r="J65">
        <f t="shared" si="16"/>
        <v>100</v>
      </c>
      <c r="K65">
        <f t="shared" si="17"/>
        <v>100</v>
      </c>
      <c r="L65">
        <f t="shared" si="18"/>
        <v>100</v>
      </c>
      <c r="M65" s="6">
        <f t="shared" si="19"/>
        <v>100</v>
      </c>
    </row>
    <row r="66" spans="1:13" x14ac:dyDescent="0.25">
      <c r="A66" s="4">
        <v>14</v>
      </c>
      <c r="B66">
        <v>5</v>
      </c>
      <c r="C66">
        <v>5</v>
      </c>
      <c r="D66">
        <v>5</v>
      </c>
      <c r="E66">
        <f t="shared" si="15"/>
        <v>103.92304845413264</v>
      </c>
      <c r="J66">
        <f t="shared" si="16"/>
        <v>100</v>
      </c>
      <c r="K66">
        <f t="shared" si="17"/>
        <v>100</v>
      </c>
      <c r="L66">
        <f t="shared" si="18"/>
        <v>100</v>
      </c>
      <c r="M66" s="6">
        <f t="shared" si="19"/>
        <v>100</v>
      </c>
    </row>
    <row r="67" spans="1:13" x14ac:dyDescent="0.25">
      <c r="A67" s="4">
        <v>15</v>
      </c>
      <c r="B67">
        <v>5</v>
      </c>
      <c r="C67">
        <v>5</v>
      </c>
      <c r="D67">
        <v>5</v>
      </c>
      <c r="E67">
        <f t="shared" si="15"/>
        <v>103.92304845413264</v>
      </c>
      <c r="J67">
        <f t="shared" si="16"/>
        <v>100</v>
      </c>
      <c r="K67">
        <f t="shared" si="17"/>
        <v>100</v>
      </c>
      <c r="L67">
        <f t="shared" si="18"/>
        <v>100</v>
      </c>
      <c r="M67" s="6">
        <f t="shared" si="19"/>
        <v>100</v>
      </c>
    </row>
    <row r="68" spans="1:13" x14ac:dyDescent="0.25">
      <c r="A68" s="4">
        <v>16</v>
      </c>
      <c r="B68">
        <v>5</v>
      </c>
      <c r="C68">
        <v>5</v>
      </c>
      <c r="D68">
        <v>5</v>
      </c>
      <c r="E68">
        <f t="shared" si="15"/>
        <v>103.92304845413264</v>
      </c>
      <c r="J68">
        <f t="shared" si="16"/>
        <v>100</v>
      </c>
      <c r="K68">
        <f t="shared" si="17"/>
        <v>100</v>
      </c>
      <c r="L68">
        <f t="shared" si="18"/>
        <v>100</v>
      </c>
      <c r="M68" s="6">
        <f t="shared" si="19"/>
        <v>100</v>
      </c>
    </row>
    <row r="69" spans="1:13" x14ac:dyDescent="0.25">
      <c r="A69" s="4">
        <v>17</v>
      </c>
      <c r="B69">
        <v>5</v>
      </c>
      <c r="C69">
        <v>5</v>
      </c>
      <c r="D69">
        <v>5</v>
      </c>
      <c r="E69">
        <f t="shared" ref="E69:E82" si="22">(SQRT((B69^2)+(C69^2)+(D69^2))/$E$2)*60</f>
        <v>103.92304845413264</v>
      </c>
      <c r="J69">
        <f t="shared" ref="J69:J82" si="23">(ABS(B69-F69)/B69)*100</f>
        <v>100</v>
      </c>
      <c r="K69">
        <f t="shared" ref="K69:K82" si="24">(ABS(C69-G69)/C69)*100</f>
        <v>100</v>
      </c>
      <c r="L69">
        <f t="shared" ref="L69:L82" si="25">(ABS(D69-H69)/D69)*100</f>
        <v>100</v>
      </c>
      <c r="M69" s="6">
        <f t="shared" ref="M69:M82" si="26">(ABS(E69-I69)/E69)*100</f>
        <v>100</v>
      </c>
    </row>
    <row r="70" spans="1:13" x14ac:dyDescent="0.25">
      <c r="A70" s="4">
        <v>18</v>
      </c>
      <c r="B70">
        <v>5</v>
      </c>
      <c r="C70">
        <v>5</v>
      </c>
      <c r="D70">
        <v>5</v>
      </c>
      <c r="E70">
        <f t="shared" si="22"/>
        <v>103.92304845413264</v>
      </c>
      <c r="J70">
        <f t="shared" si="23"/>
        <v>100</v>
      </c>
      <c r="K70">
        <f t="shared" si="24"/>
        <v>100</v>
      </c>
      <c r="L70">
        <f t="shared" si="25"/>
        <v>100</v>
      </c>
      <c r="M70" s="6">
        <f t="shared" si="26"/>
        <v>100</v>
      </c>
    </row>
    <row r="71" spans="1:13" x14ac:dyDescent="0.25">
      <c r="A71" s="4">
        <v>19</v>
      </c>
      <c r="B71">
        <v>5</v>
      </c>
      <c r="C71">
        <v>5</v>
      </c>
      <c r="D71">
        <v>5</v>
      </c>
      <c r="E71">
        <f t="shared" si="22"/>
        <v>103.92304845413264</v>
      </c>
      <c r="J71">
        <f t="shared" si="23"/>
        <v>100</v>
      </c>
      <c r="K71">
        <f t="shared" si="24"/>
        <v>100</v>
      </c>
      <c r="L71">
        <f t="shared" si="25"/>
        <v>100</v>
      </c>
      <c r="M71" s="6">
        <f t="shared" si="26"/>
        <v>100</v>
      </c>
    </row>
    <row r="72" spans="1:13" x14ac:dyDescent="0.25">
      <c r="A72" s="4">
        <v>20</v>
      </c>
      <c r="B72">
        <v>5</v>
      </c>
      <c r="C72">
        <v>5</v>
      </c>
      <c r="D72">
        <v>5</v>
      </c>
      <c r="E72">
        <f t="shared" si="22"/>
        <v>103.92304845413264</v>
      </c>
      <c r="J72">
        <f t="shared" si="23"/>
        <v>100</v>
      </c>
      <c r="K72">
        <f t="shared" si="24"/>
        <v>100</v>
      </c>
      <c r="L72">
        <f t="shared" si="25"/>
        <v>100</v>
      </c>
      <c r="M72" s="6">
        <f t="shared" si="26"/>
        <v>100</v>
      </c>
    </row>
    <row r="73" spans="1:13" x14ac:dyDescent="0.25">
      <c r="A73" s="4">
        <v>21</v>
      </c>
      <c r="B73">
        <v>10</v>
      </c>
      <c r="C73">
        <v>10</v>
      </c>
      <c r="D73">
        <v>10</v>
      </c>
      <c r="E73">
        <f t="shared" si="22"/>
        <v>207.84609690826528</v>
      </c>
      <c r="J73">
        <f t="shared" si="23"/>
        <v>100</v>
      </c>
      <c r="K73">
        <f t="shared" si="24"/>
        <v>100</v>
      </c>
      <c r="L73">
        <f t="shared" si="25"/>
        <v>100</v>
      </c>
      <c r="M73" s="6">
        <f t="shared" si="26"/>
        <v>100</v>
      </c>
    </row>
    <row r="74" spans="1:13" x14ac:dyDescent="0.25">
      <c r="A74" s="4">
        <v>22</v>
      </c>
      <c r="B74">
        <v>10</v>
      </c>
      <c r="C74">
        <v>10</v>
      </c>
      <c r="D74">
        <v>10</v>
      </c>
      <c r="E74">
        <f t="shared" si="22"/>
        <v>207.84609690826528</v>
      </c>
      <c r="J74">
        <f t="shared" si="23"/>
        <v>100</v>
      </c>
      <c r="K74">
        <f t="shared" si="24"/>
        <v>100</v>
      </c>
      <c r="L74">
        <f t="shared" si="25"/>
        <v>100</v>
      </c>
      <c r="M74" s="6">
        <f t="shared" si="26"/>
        <v>100</v>
      </c>
    </row>
    <row r="75" spans="1:13" x14ac:dyDescent="0.25">
      <c r="A75" s="4">
        <v>23</v>
      </c>
      <c r="B75">
        <v>10</v>
      </c>
      <c r="C75">
        <v>10</v>
      </c>
      <c r="D75">
        <v>10</v>
      </c>
      <c r="E75">
        <f t="shared" si="22"/>
        <v>207.84609690826528</v>
      </c>
      <c r="J75">
        <f t="shared" si="23"/>
        <v>100</v>
      </c>
      <c r="K75">
        <f t="shared" si="24"/>
        <v>100</v>
      </c>
      <c r="L75">
        <f t="shared" si="25"/>
        <v>100</v>
      </c>
      <c r="M75" s="6">
        <f t="shared" si="26"/>
        <v>100</v>
      </c>
    </row>
    <row r="76" spans="1:13" x14ac:dyDescent="0.25">
      <c r="A76" s="4">
        <v>24</v>
      </c>
      <c r="B76">
        <v>10</v>
      </c>
      <c r="C76">
        <v>10</v>
      </c>
      <c r="D76">
        <v>10</v>
      </c>
      <c r="E76">
        <f t="shared" si="22"/>
        <v>207.84609690826528</v>
      </c>
      <c r="J76">
        <f t="shared" si="23"/>
        <v>100</v>
      </c>
      <c r="K76">
        <f t="shared" si="24"/>
        <v>100</v>
      </c>
      <c r="L76">
        <f t="shared" si="25"/>
        <v>100</v>
      </c>
      <c r="M76" s="6">
        <f t="shared" si="26"/>
        <v>100</v>
      </c>
    </row>
    <row r="77" spans="1:13" x14ac:dyDescent="0.25">
      <c r="A77" s="4">
        <v>25</v>
      </c>
      <c r="B77">
        <v>10</v>
      </c>
      <c r="C77">
        <v>10</v>
      </c>
      <c r="D77">
        <v>10</v>
      </c>
      <c r="E77">
        <f t="shared" si="22"/>
        <v>207.84609690826528</v>
      </c>
      <c r="J77">
        <f t="shared" si="23"/>
        <v>100</v>
      </c>
      <c r="K77">
        <f t="shared" si="24"/>
        <v>100</v>
      </c>
      <c r="L77">
        <f t="shared" si="25"/>
        <v>100</v>
      </c>
      <c r="M77" s="6">
        <f t="shared" si="26"/>
        <v>100</v>
      </c>
    </row>
    <row r="78" spans="1:13" x14ac:dyDescent="0.25">
      <c r="A78" s="4">
        <v>26</v>
      </c>
      <c r="B78">
        <v>10</v>
      </c>
      <c r="C78">
        <v>10</v>
      </c>
      <c r="D78">
        <v>10</v>
      </c>
      <c r="E78">
        <f t="shared" si="22"/>
        <v>207.84609690826528</v>
      </c>
      <c r="J78">
        <f t="shared" si="23"/>
        <v>100</v>
      </c>
      <c r="K78">
        <f t="shared" si="24"/>
        <v>100</v>
      </c>
      <c r="L78">
        <f t="shared" si="25"/>
        <v>100</v>
      </c>
      <c r="M78" s="6">
        <f t="shared" si="26"/>
        <v>100</v>
      </c>
    </row>
    <row r="79" spans="1:13" x14ac:dyDescent="0.25">
      <c r="A79" s="4">
        <v>27</v>
      </c>
      <c r="B79">
        <v>10</v>
      </c>
      <c r="C79">
        <v>10</v>
      </c>
      <c r="D79">
        <v>10</v>
      </c>
      <c r="E79">
        <f t="shared" si="22"/>
        <v>207.84609690826528</v>
      </c>
      <c r="J79">
        <f t="shared" si="23"/>
        <v>100</v>
      </c>
      <c r="K79">
        <f t="shared" si="24"/>
        <v>100</v>
      </c>
      <c r="L79">
        <f t="shared" si="25"/>
        <v>100</v>
      </c>
      <c r="M79" s="6">
        <f t="shared" si="26"/>
        <v>100</v>
      </c>
    </row>
    <row r="80" spans="1:13" x14ac:dyDescent="0.25">
      <c r="A80" s="4">
        <v>28</v>
      </c>
      <c r="B80">
        <v>10</v>
      </c>
      <c r="C80">
        <v>10</v>
      </c>
      <c r="D80">
        <v>10</v>
      </c>
      <c r="E80">
        <f t="shared" si="22"/>
        <v>207.84609690826528</v>
      </c>
      <c r="J80">
        <f t="shared" si="23"/>
        <v>100</v>
      </c>
      <c r="K80">
        <f t="shared" si="24"/>
        <v>100</v>
      </c>
      <c r="L80">
        <f t="shared" si="25"/>
        <v>100</v>
      </c>
      <c r="M80" s="6">
        <f t="shared" si="26"/>
        <v>100</v>
      </c>
    </row>
    <row r="81" spans="1:13" x14ac:dyDescent="0.25">
      <c r="A81" s="4">
        <v>29</v>
      </c>
      <c r="B81">
        <v>10</v>
      </c>
      <c r="C81">
        <v>10</v>
      </c>
      <c r="D81">
        <v>10</v>
      </c>
      <c r="E81">
        <f t="shared" si="22"/>
        <v>207.84609690826528</v>
      </c>
      <c r="J81">
        <f t="shared" si="23"/>
        <v>100</v>
      </c>
      <c r="K81">
        <f t="shared" si="24"/>
        <v>100</v>
      </c>
      <c r="L81">
        <f t="shared" si="25"/>
        <v>100</v>
      </c>
      <c r="M81" s="6">
        <f t="shared" si="26"/>
        <v>100</v>
      </c>
    </row>
    <row r="82" spans="1:13" x14ac:dyDescent="0.25">
      <c r="A82" s="4">
        <v>30</v>
      </c>
      <c r="B82">
        <v>10</v>
      </c>
      <c r="C82">
        <v>10</v>
      </c>
      <c r="D82">
        <v>10</v>
      </c>
      <c r="E82">
        <f t="shared" si="22"/>
        <v>207.84609690826528</v>
      </c>
      <c r="J82">
        <f t="shared" si="23"/>
        <v>100</v>
      </c>
      <c r="K82">
        <f t="shared" si="24"/>
        <v>100</v>
      </c>
      <c r="L82">
        <f t="shared" si="25"/>
        <v>100</v>
      </c>
      <c r="M82" s="6">
        <f t="shared" si="26"/>
        <v>100</v>
      </c>
    </row>
    <row r="83" spans="1:13" x14ac:dyDescent="0.25">
      <c r="A83" s="4" t="s">
        <v>40</v>
      </c>
      <c r="B83">
        <f>SUM(B51:B82)</f>
        <v>170</v>
      </c>
      <c r="C83">
        <f>SUM(C51:C82)</f>
        <v>170</v>
      </c>
      <c r="D83">
        <f>SUM(D51:D82)</f>
        <v>170</v>
      </c>
      <c r="M83" s="6"/>
    </row>
    <row r="84" spans="1:13" x14ac:dyDescent="0.25">
      <c r="A84" s="4"/>
      <c r="M84" s="6"/>
    </row>
    <row r="85" spans="1:13" x14ac:dyDescent="0.25">
      <c r="A85" s="4"/>
      <c r="C85" t="s">
        <v>30</v>
      </c>
      <c r="E85">
        <f>SUM(E51:E82)</f>
        <v>3533.3836474405098</v>
      </c>
      <c r="M85" s="6"/>
    </row>
    <row r="86" spans="1:13" x14ac:dyDescent="0.25">
      <c r="A86" s="4"/>
      <c r="C86" t="s">
        <v>31</v>
      </c>
      <c r="E86">
        <f>Time_calibration!$L$20*COUNT('Volume Calibration_2'!D51:D82)</f>
        <v>43.937999999999995</v>
      </c>
      <c r="M86" s="6"/>
    </row>
    <row r="87" spans="1:13" x14ac:dyDescent="0.25">
      <c r="A87" s="4"/>
      <c r="C87" t="s">
        <v>34</v>
      </c>
      <c r="E87">
        <f>E86+E85</f>
        <v>3577.3216474405099</v>
      </c>
      <c r="G87" t="s">
        <v>35</v>
      </c>
      <c r="M87" s="6"/>
    </row>
    <row r="88" spans="1:13" x14ac:dyDescent="0.25">
      <c r="A88" s="4"/>
      <c r="C88" t="s">
        <v>32</v>
      </c>
      <c r="E88">
        <f>E87/COUNT(D51:D82)</f>
        <v>119.24405491468366</v>
      </c>
      <c r="G88" t="s">
        <v>31</v>
      </c>
      <c r="I88">
        <f>I87-SUM(I51:I76)</f>
        <v>0</v>
      </c>
      <c r="M88" s="6"/>
    </row>
    <row r="89" spans="1:13" ht="15.75" thickBot="1" x14ac:dyDescent="0.3">
      <c r="A89" s="7"/>
      <c r="B89" s="8"/>
      <c r="C89" s="8"/>
      <c r="D89" s="8"/>
      <c r="E89" s="8"/>
      <c r="F89" s="8"/>
      <c r="G89" s="8" t="s">
        <v>36</v>
      </c>
      <c r="H89" s="8"/>
      <c r="I89" s="8">
        <f>I88/COUNT(E51:E82)</f>
        <v>0</v>
      </c>
      <c r="J89" s="8"/>
      <c r="K89" s="8"/>
      <c r="L89" s="8"/>
      <c r="M89" s="9"/>
    </row>
  </sheetData>
  <mergeCells count="6">
    <mergeCell ref="B49:D49"/>
    <mergeCell ref="F49:H49"/>
    <mergeCell ref="O2:S27"/>
    <mergeCell ref="B6:D6"/>
    <mergeCell ref="F6:H6"/>
    <mergeCell ref="J2:K2"/>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8"/>
  <sheetViews>
    <sheetView tabSelected="1" workbookViewId="0">
      <selection activeCell="L32" sqref="L32"/>
    </sheetView>
  </sheetViews>
  <sheetFormatPr defaultColWidth="9.140625" defaultRowHeight="15" x14ac:dyDescent="0.25"/>
  <cols>
    <col min="5" max="6" width="8.7109375" customWidth="1"/>
    <col min="8" max="8" width="21.42578125" customWidth="1"/>
    <col min="12" max="12" width="18.28515625" customWidth="1"/>
    <col min="15" max="15" width="14.7109375" customWidth="1"/>
  </cols>
  <sheetData>
    <row r="1" spans="1:23" ht="15.75" thickBot="1" x14ac:dyDescent="0.3">
      <c r="A1" s="1"/>
      <c r="B1" s="2"/>
      <c r="C1" s="2"/>
      <c r="D1" s="2"/>
      <c r="E1" s="2"/>
      <c r="F1" s="2"/>
      <c r="G1" s="2"/>
      <c r="H1" s="2"/>
      <c r="I1" s="2"/>
      <c r="J1" s="2" t="s">
        <v>37</v>
      </c>
      <c r="K1" s="2"/>
      <c r="L1" s="2"/>
      <c r="M1" s="2"/>
      <c r="N1" s="2"/>
      <c r="O1" s="2"/>
      <c r="P1" s="2"/>
      <c r="Q1" s="3"/>
      <c r="S1" s="1" t="s">
        <v>44</v>
      </c>
      <c r="T1" s="2"/>
      <c r="U1" s="2"/>
      <c r="V1" s="2"/>
      <c r="W1" s="3"/>
    </row>
    <row r="2" spans="1:23" ht="14.45" customHeight="1" x14ac:dyDescent="0.25">
      <c r="A2" s="4" t="s">
        <v>11</v>
      </c>
      <c r="B2" s="23"/>
      <c r="C2" s="23"/>
      <c r="D2" s="23"/>
      <c r="E2" s="5" t="s">
        <v>69</v>
      </c>
      <c r="G2" t="s">
        <v>29</v>
      </c>
      <c r="H2">
        <v>5</v>
      </c>
      <c r="J2" t="s">
        <v>38</v>
      </c>
      <c r="K2">
        <f>1.5</f>
        <v>1.5</v>
      </c>
      <c r="M2" t="s">
        <v>41</v>
      </c>
      <c r="N2" t="s">
        <v>55</v>
      </c>
      <c r="Q2" s="6"/>
      <c r="S2" s="35" t="s">
        <v>67</v>
      </c>
      <c r="T2" s="36"/>
      <c r="U2" s="36"/>
      <c r="V2" s="36"/>
      <c r="W2" s="37"/>
    </row>
    <row r="3" spans="1:23" x14ac:dyDescent="0.25">
      <c r="A3" s="4" t="s">
        <v>12</v>
      </c>
      <c r="B3" s="23"/>
      <c r="C3" s="23"/>
      <c r="D3" s="23"/>
      <c r="E3">
        <v>1</v>
      </c>
      <c r="Q3" s="6"/>
      <c r="S3" s="38"/>
      <c r="T3" s="39"/>
      <c r="U3" s="39"/>
      <c r="V3" s="39"/>
      <c r="W3" s="40"/>
    </row>
    <row r="4" spans="1:23" x14ac:dyDescent="0.25">
      <c r="A4" s="4"/>
      <c r="B4" s="27" t="s">
        <v>56</v>
      </c>
      <c r="C4" s="27"/>
      <c r="D4" s="27"/>
      <c r="E4" s="27" t="s">
        <v>68</v>
      </c>
      <c r="F4" s="27"/>
      <c r="G4" s="27"/>
      <c r="I4" s="27" t="s">
        <v>57</v>
      </c>
      <c r="J4" s="27"/>
      <c r="K4" s="27"/>
      <c r="O4" t="s">
        <v>65</v>
      </c>
      <c r="Q4" s="6"/>
      <c r="S4" s="38"/>
      <c r="T4" s="39"/>
      <c r="U4" s="39"/>
      <c r="V4" s="39"/>
      <c r="W4" s="40"/>
    </row>
    <row r="5" spans="1:23" x14ac:dyDescent="0.25">
      <c r="A5" s="4" t="s">
        <v>28</v>
      </c>
      <c r="B5" t="s">
        <v>15</v>
      </c>
      <c r="C5" t="s">
        <v>16</v>
      </c>
      <c r="D5" t="s">
        <v>17</v>
      </c>
      <c r="E5" t="s">
        <v>15</v>
      </c>
      <c r="F5" t="s">
        <v>16</v>
      </c>
      <c r="G5" t="s">
        <v>17</v>
      </c>
      <c r="H5" t="s">
        <v>26</v>
      </c>
      <c r="I5" t="s">
        <v>18</v>
      </c>
      <c r="J5" t="s">
        <v>19</v>
      </c>
      <c r="K5" t="s">
        <v>20</v>
      </c>
      <c r="L5" t="s">
        <v>58</v>
      </c>
      <c r="M5" t="s">
        <v>33</v>
      </c>
      <c r="O5" t="s">
        <v>59</v>
      </c>
      <c r="P5" t="s">
        <v>60</v>
      </c>
      <c r="Q5" s="6"/>
      <c r="S5" s="38"/>
      <c r="T5" s="39"/>
      <c r="U5" s="39"/>
      <c r="V5" s="39"/>
      <c r="W5" s="40"/>
    </row>
    <row r="6" spans="1:23" x14ac:dyDescent="0.25">
      <c r="A6" s="4">
        <v>1</v>
      </c>
      <c r="B6" s="24">
        <v>12</v>
      </c>
      <c r="C6" s="24">
        <v>12</v>
      </c>
      <c r="D6" s="24">
        <v>12</v>
      </c>
      <c r="E6" s="18">
        <f>(1.1*B6)/2</f>
        <v>6.6000000000000005</v>
      </c>
      <c r="F6" s="18">
        <f t="shared" ref="F6:G11" si="0">(1.1*C6)/2</f>
        <v>6.6000000000000005</v>
      </c>
      <c r="G6" s="18">
        <f t="shared" si="0"/>
        <v>6.6000000000000005</v>
      </c>
      <c r="H6">
        <f>(SQRT((E6^2)+(F6^2)+(G6^2))/$H$2)*60</f>
        <v>137.1784239594551</v>
      </c>
      <c r="I6">
        <v>0</v>
      </c>
      <c r="J6">
        <v>0</v>
      </c>
      <c r="K6">
        <v>0</v>
      </c>
      <c r="L6">
        <f>(SQRT((I6^2)+(J6^2)+(K6^2))/$H$2)*60</f>
        <v>0</v>
      </c>
      <c r="M6">
        <v>1</v>
      </c>
      <c r="O6">
        <f>2*(30+H6)</f>
        <v>334.3568479189102</v>
      </c>
      <c r="P6">
        <f>(O6-H6)+$K$2</f>
        <v>198.6784239594551</v>
      </c>
      <c r="Q6" s="6"/>
      <c r="S6" s="38"/>
      <c r="T6" s="39"/>
      <c r="U6" s="39"/>
      <c r="V6" s="39"/>
      <c r="W6" s="40"/>
    </row>
    <row r="7" spans="1:23" x14ac:dyDescent="0.25">
      <c r="A7" s="4">
        <v>2</v>
      </c>
      <c r="B7" s="24">
        <v>20</v>
      </c>
      <c r="C7" s="24">
        <v>20</v>
      </c>
      <c r="D7" s="24">
        <v>20</v>
      </c>
      <c r="E7" s="18">
        <f t="shared" ref="E7:E11" si="1">(1.1*B7)/2</f>
        <v>11</v>
      </c>
      <c r="F7" s="18">
        <f t="shared" si="0"/>
        <v>11</v>
      </c>
      <c r="G7" s="18">
        <f t="shared" si="0"/>
        <v>11</v>
      </c>
      <c r="H7">
        <f t="shared" ref="H7:H14" si="2">(SQRT((E7^2)+(F7^2)+(G7^2))/$H$2)*60</f>
        <v>228.63070659909178</v>
      </c>
      <c r="I7">
        <v>0</v>
      </c>
      <c r="J7">
        <v>0</v>
      </c>
      <c r="K7">
        <v>0</v>
      </c>
      <c r="L7">
        <f t="shared" ref="L7:L14" si="3">(SQRT((I7^2)+(J7^2)+(K7^2))/$H$2)*60</f>
        <v>0</v>
      </c>
      <c r="M7">
        <v>1</v>
      </c>
      <c r="O7">
        <f t="shared" ref="O7:O11" si="4">2*(30+H7)</f>
        <v>517.26141319818362</v>
      </c>
      <c r="P7">
        <f t="shared" ref="P7:P11" si="5">(O7-H7)+$K$2</f>
        <v>290.13070659909181</v>
      </c>
      <c r="Q7" s="6"/>
      <c r="S7" s="38"/>
      <c r="T7" s="39"/>
      <c r="U7" s="39"/>
      <c r="V7" s="39"/>
      <c r="W7" s="40"/>
    </row>
    <row r="8" spans="1:23" x14ac:dyDescent="0.25">
      <c r="A8" s="4">
        <v>3</v>
      </c>
      <c r="B8" s="24">
        <v>20</v>
      </c>
      <c r="C8" s="24">
        <v>20</v>
      </c>
      <c r="D8" s="25">
        <v>20</v>
      </c>
      <c r="E8" s="18">
        <f t="shared" si="1"/>
        <v>11</v>
      </c>
      <c r="F8" s="18">
        <f t="shared" si="0"/>
        <v>11</v>
      </c>
      <c r="G8" s="18">
        <f t="shared" si="0"/>
        <v>11</v>
      </c>
      <c r="H8">
        <f t="shared" si="2"/>
        <v>228.63070659909178</v>
      </c>
      <c r="I8">
        <v>0</v>
      </c>
      <c r="J8">
        <v>0</v>
      </c>
      <c r="K8">
        <v>0</v>
      </c>
      <c r="L8">
        <f t="shared" si="3"/>
        <v>0</v>
      </c>
      <c r="M8">
        <v>1</v>
      </c>
      <c r="O8">
        <f t="shared" si="4"/>
        <v>517.26141319818362</v>
      </c>
      <c r="P8">
        <f t="shared" si="5"/>
        <v>290.13070659909181</v>
      </c>
      <c r="Q8" s="6"/>
      <c r="S8" s="38"/>
      <c r="T8" s="39"/>
      <c r="U8" s="39"/>
      <c r="V8" s="39"/>
      <c r="W8" s="40"/>
    </row>
    <row r="9" spans="1:23" x14ac:dyDescent="0.25">
      <c r="A9" s="4">
        <v>4</v>
      </c>
      <c r="B9" s="24">
        <v>5.218</v>
      </c>
      <c r="C9" s="24">
        <v>15.654999999999999</v>
      </c>
      <c r="D9" s="25">
        <v>11.631</v>
      </c>
      <c r="E9" s="18">
        <f t="shared" si="1"/>
        <v>2.8699000000000003</v>
      </c>
      <c r="F9" s="18">
        <f t="shared" si="0"/>
        <v>8.6102500000000006</v>
      </c>
      <c r="G9" s="18">
        <f t="shared" si="0"/>
        <v>6.397050000000001</v>
      </c>
      <c r="H9">
        <f t="shared" si="2"/>
        <v>133.24592709572778</v>
      </c>
      <c r="I9">
        <v>0</v>
      </c>
      <c r="J9">
        <v>0</v>
      </c>
      <c r="K9">
        <v>0</v>
      </c>
      <c r="L9">
        <f t="shared" si="3"/>
        <v>0</v>
      </c>
      <c r="M9">
        <v>1</v>
      </c>
      <c r="O9">
        <f t="shared" si="4"/>
        <v>326.49185419145556</v>
      </c>
      <c r="P9">
        <f t="shared" si="5"/>
        <v>194.74592709572778</v>
      </c>
      <c r="Q9" s="6"/>
      <c r="S9" s="38"/>
      <c r="T9" s="39"/>
      <c r="U9" s="39"/>
      <c r="V9" s="39"/>
      <c r="W9" s="40"/>
    </row>
    <row r="10" spans="1:23" x14ac:dyDescent="0.25">
      <c r="A10" s="4">
        <v>5</v>
      </c>
      <c r="B10" s="24">
        <v>2.552</v>
      </c>
      <c r="C10" s="24">
        <v>20.419</v>
      </c>
      <c r="D10" s="25">
        <v>11.378</v>
      </c>
      <c r="E10" s="18">
        <f t="shared" si="1"/>
        <v>1.4036000000000002</v>
      </c>
      <c r="F10" s="18">
        <f t="shared" si="0"/>
        <v>11.230450000000001</v>
      </c>
      <c r="G10" s="18">
        <f t="shared" si="0"/>
        <v>6.2579000000000002</v>
      </c>
      <c r="H10">
        <f t="shared" si="2"/>
        <v>155.19225306193607</v>
      </c>
      <c r="I10">
        <v>0</v>
      </c>
      <c r="J10">
        <v>0</v>
      </c>
      <c r="K10">
        <v>0</v>
      </c>
      <c r="L10">
        <f t="shared" si="3"/>
        <v>0</v>
      </c>
      <c r="M10">
        <v>1</v>
      </c>
      <c r="O10">
        <f t="shared" si="4"/>
        <v>370.38450612387214</v>
      </c>
      <c r="P10">
        <f t="shared" si="5"/>
        <v>216.69225306193607</v>
      </c>
      <c r="Q10" s="6"/>
      <c r="S10" s="38"/>
      <c r="T10" s="39"/>
      <c r="U10" s="39"/>
      <c r="V10" s="39"/>
      <c r="W10" s="40"/>
    </row>
    <row r="11" spans="1:23" ht="15.75" thickBot="1" x14ac:dyDescent="0.3">
      <c r="A11" s="4">
        <v>6</v>
      </c>
      <c r="B11" s="19">
        <v>0</v>
      </c>
      <c r="C11" s="20">
        <v>24.978999999999999</v>
      </c>
      <c r="D11" s="21">
        <v>11.135</v>
      </c>
      <c r="E11" s="18">
        <f t="shared" si="1"/>
        <v>0</v>
      </c>
      <c r="F11" s="18">
        <f t="shared" si="0"/>
        <v>13.73845</v>
      </c>
      <c r="G11" s="18">
        <f t="shared" si="0"/>
        <v>6.12425</v>
      </c>
      <c r="H11">
        <f t="shared" si="2"/>
        <v>180.49988446245612</v>
      </c>
      <c r="I11">
        <v>0</v>
      </c>
      <c r="J11">
        <v>0</v>
      </c>
      <c r="K11">
        <v>0</v>
      </c>
      <c r="L11">
        <f t="shared" si="3"/>
        <v>0</v>
      </c>
      <c r="M11">
        <v>1</v>
      </c>
      <c r="O11">
        <f t="shared" si="4"/>
        <v>420.99976892491225</v>
      </c>
      <c r="P11">
        <f t="shared" si="5"/>
        <v>241.99988446245612</v>
      </c>
      <c r="Q11" s="6"/>
      <c r="S11" s="38"/>
      <c r="T11" s="39"/>
      <c r="U11" s="39"/>
      <c r="V11" s="39"/>
      <c r="W11" s="40"/>
    </row>
    <row r="12" spans="1:23" x14ac:dyDescent="0.25">
      <c r="A12" s="4">
        <v>7</v>
      </c>
      <c r="B12" s="23"/>
      <c r="C12" s="23"/>
      <c r="D12" s="23"/>
      <c r="H12">
        <f t="shared" si="2"/>
        <v>0</v>
      </c>
      <c r="L12">
        <f t="shared" si="3"/>
        <v>0</v>
      </c>
      <c r="M12">
        <v>0</v>
      </c>
      <c r="Q12" s="6"/>
      <c r="S12" s="38"/>
      <c r="T12" s="39"/>
      <c r="U12" s="39"/>
      <c r="V12" s="39"/>
      <c r="W12" s="40"/>
    </row>
    <row r="13" spans="1:23" ht="15.75" thickBot="1" x14ac:dyDescent="0.3">
      <c r="A13" s="4">
        <v>8</v>
      </c>
      <c r="B13" s="23"/>
      <c r="C13" s="23"/>
      <c r="D13" s="23"/>
      <c r="H13">
        <f t="shared" si="2"/>
        <v>0</v>
      </c>
      <c r="L13">
        <f t="shared" si="3"/>
        <v>0</v>
      </c>
      <c r="M13">
        <v>0</v>
      </c>
      <c r="O13" t="s">
        <v>66</v>
      </c>
      <c r="Q13" s="6"/>
      <c r="S13" s="41"/>
      <c r="T13" s="42"/>
      <c r="U13" s="42"/>
      <c r="V13" s="42"/>
      <c r="W13" s="43"/>
    </row>
    <row r="14" spans="1:23" x14ac:dyDescent="0.25">
      <c r="A14" s="4">
        <v>9</v>
      </c>
      <c r="B14" s="23"/>
      <c r="C14" s="23"/>
      <c r="D14" s="23"/>
      <c r="H14">
        <f t="shared" si="2"/>
        <v>0</v>
      </c>
      <c r="L14">
        <f t="shared" si="3"/>
        <v>0</v>
      </c>
      <c r="M14">
        <v>0</v>
      </c>
      <c r="O14">
        <f>2*(30+L6)</f>
        <v>60</v>
      </c>
      <c r="P14">
        <f>(O14-L6)+$K$2</f>
        <v>61.5</v>
      </c>
      <c r="Q14" s="6"/>
    </row>
    <row r="15" spans="1:23" x14ac:dyDescent="0.25">
      <c r="A15" s="4">
        <v>10</v>
      </c>
      <c r="B15" s="23"/>
      <c r="C15" s="23"/>
      <c r="D15" s="23"/>
      <c r="H15">
        <f t="shared" ref="H15:H21" si="6">(SQRT((E15^2)+(F15^2)+(G15^2))/$H$2)*60</f>
        <v>0</v>
      </c>
      <c r="L15">
        <f t="shared" ref="L15:L21" si="7">(SQRT((I15^2)+(J15^2)+(K15^2))/$H$2)*60</f>
        <v>0</v>
      </c>
      <c r="M15">
        <v>0</v>
      </c>
      <c r="O15">
        <f t="shared" ref="O15:O19" si="8">2*(30+L7)</f>
        <v>60</v>
      </c>
      <c r="P15">
        <f t="shared" ref="P15:P19" si="9">(O15-L7)+$K$2</f>
        <v>61.5</v>
      </c>
      <c r="Q15" s="6"/>
    </row>
    <row r="16" spans="1:23" x14ac:dyDescent="0.25">
      <c r="A16" s="4">
        <v>11</v>
      </c>
      <c r="B16" s="23"/>
      <c r="C16" s="23"/>
      <c r="D16" s="23"/>
      <c r="H16">
        <f t="shared" si="6"/>
        <v>0</v>
      </c>
      <c r="L16">
        <f t="shared" si="7"/>
        <v>0</v>
      </c>
      <c r="M16">
        <v>0</v>
      </c>
      <c r="O16">
        <f t="shared" si="8"/>
        <v>60</v>
      </c>
      <c r="P16">
        <f t="shared" si="9"/>
        <v>61.5</v>
      </c>
      <c r="Q16" s="6"/>
    </row>
    <row r="17" spans="1:22" x14ac:dyDescent="0.25">
      <c r="A17" s="4">
        <v>12</v>
      </c>
      <c r="B17" s="23"/>
      <c r="C17" s="23"/>
      <c r="D17" s="23"/>
      <c r="H17">
        <f t="shared" si="6"/>
        <v>0</v>
      </c>
      <c r="L17">
        <f t="shared" si="7"/>
        <v>0</v>
      </c>
      <c r="M17">
        <v>0</v>
      </c>
      <c r="O17">
        <f t="shared" si="8"/>
        <v>60</v>
      </c>
      <c r="P17">
        <f t="shared" si="9"/>
        <v>61.5</v>
      </c>
      <c r="Q17" s="6"/>
    </row>
    <row r="18" spans="1:22" x14ac:dyDescent="0.25">
      <c r="A18" s="4">
        <v>13</v>
      </c>
      <c r="B18" s="23"/>
      <c r="C18" s="23"/>
      <c r="D18" s="23"/>
      <c r="H18">
        <f t="shared" si="6"/>
        <v>0</v>
      </c>
      <c r="L18">
        <f t="shared" si="7"/>
        <v>0</v>
      </c>
      <c r="M18">
        <v>0</v>
      </c>
      <c r="O18">
        <f t="shared" si="8"/>
        <v>60</v>
      </c>
      <c r="P18">
        <f t="shared" si="9"/>
        <v>61.5</v>
      </c>
      <c r="Q18" s="6"/>
      <c r="U18" s="22"/>
      <c r="V18" s="22"/>
    </row>
    <row r="19" spans="1:22" x14ac:dyDescent="0.25">
      <c r="A19" s="4">
        <v>14</v>
      </c>
      <c r="B19" s="23"/>
      <c r="C19" s="23"/>
      <c r="D19" s="23"/>
      <c r="H19">
        <f t="shared" si="6"/>
        <v>0</v>
      </c>
      <c r="L19">
        <f t="shared" si="7"/>
        <v>0</v>
      </c>
      <c r="M19">
        <v>0</v>
      </c>
      <c r="O19">
        <f t="shared" si="8"/>
        <v>60</v>
      </c>
      <c r="P19">
        <f t="shared" si="9"/>
        <v>61.5</v>
      </c>
      <c r="Q19" s="6"/>
      <c r="T19" s="22"/>
      <c r="U19" s="22"/>
      <c r="V19" s="22"/>
    </row>
    <row r="20" spans="1:22" x14ac:dyDescent="0.25">
      <c r="A20" s="4">
        <v>15</v>
      </c>
      <c r="B20" s="23"/>
      <c r="C20" s="23"/>
      <c r="D20" s="23"/>
      <c r="H20">
        <f t="shared" si="6"/>
        <v>0</v>
      </c>
      <c r="L20">
        <f t="shared" si="7"/>
        <v>0</v>
      </c>
      <c r="M20">
        <v>0</v>
      </c>
      <c r="Q20" s="6"/>
      <c r="T20" s="22"/>
      <c r="U20" s="22"/>
      <c r="V20" s="22"/>
    </row>
    <row r="21" spans="1:22" x14ac:dyDescent="0.25">
      <c r="A21" s="4">
        <v>16</v>
      </c>
      <c r="B21" s="23"/>
      <c r="C21" s="23"/>
      <c r="D21" s="23"/>
      <c r="H21">
        <f t="shared" si="6"/>
        <v>0</v>
      </c>
      <c r="L21">
        <f t="shared" si="7"/>
        <v>0</v>
      </c>
      <c r="M21">
        <v>0</v>
      </c>
      <c r="Q21" s="6"/>
      <c r="T21" s="22"/>
      <c r="U21" s="22"/>
      <c r="V21" s="22"/>
    </row>
    <row r="22" spans="1:22" x14ac:dyDescent="0.25">
      <c r="A22" s="4" t="s">
        <v>40</v>
      </c>
      <c r="B22" s="23"/>
      <c r="C22" s="23"/>
      <c r="D22" s="23"/>
      <c r="E22">
        <f>SUM(E6:E21)*2</f>
        <v>65.747</v>
      </c>
      <c r="F22" s="26">
        <f t="shared" ref="F22:G22" si="10">SUM(F6:F21)*2</f>
        <v>124.35830000000001</v>
      </c>
      <c r="G22" s="26">
        <f t="shared" si="10"/>
        <v>94.758399999999995</v>
      </c>
      <c r="I22">
        <f>SUM(I6:I21)</f>
        <v>0</v>
      </c>
      <c r="J22">
        <f t="shared" ref="J22:K22" si="11">SUM(J6:J21)</f>
        <v>0</v>
      </c>
      <c r="K22">
        <f t="shared" si="11"/>
        <v>0</v>
      </c>
      <c r="Q22" s="6"/>
    </row>
    <row r="23" spans="1:22" x14ac:dyDescent="0.25">
      <c r="A23" s="4"/>
      <c r="B23" s="23"/>
      <c r="C23" s="23"/>
      <c r="D23" s="23"/>
      <c r="Q23" s="6"/>
    </row>
    <row r="24" spans="1:22" x14ac:dyDescent="0.25">
      <c r="A24" s="4"/>
      <c r="B24" s="23"/>
      <c r="C24" s="23"/>
      <c r="D24" s="23"/>
      <c r="F24" t="s">
        <v>30</v>
      </c>
      <c r="H24">
        <f>SUM(H6:H21)</f>
        <v>1063.3779017777586</v>
      </c>
      <c r="Q24" s="6"/>
    </row>
    <row r="25" spans="1:22" x14ac:dyDescent="0.25">
      <c r="A25" s="4"/>
      <c r="B25" s="23"/>
      <c r="C25" s="23"/>
      <c r="D25" s="23"/>
      <c r="F25" t="s">
        <v>31</v>
      </c>
      <c r="H25">
        <f>Time_calibration!$L$20*COUNT(Pump_time_sync!G6:G21)</f>
        <v>8.7875999999999994</v>
      </c>
      <c r="Q25" s="6"/>
    </row>
    <row r="26" spans="1:22" x14ac:dyDescent="0.25">
      <c r="A26" s="4"/>
      <c r="B26" s="23"/>
      <c r="C26" s="23"/>
      <c r="D26" s="23"/>
      <c r="F26" t="s">
        <v>34</v>
      </c>
      <c r="H26">
        <f>H25+H24</f>
        <v>1072.1655017777587</v>
      </c>
      <c r="J26" t="s">
        <v>35</v>
      </c>
      <c r="Q26" s="6"/>
    </row>
    <row r="27" spans="1:22" x14ac:dyDescent="0.25">
      <c r="A27" s="4"/>
      <c r="B27" s="23"/>
      <c r="C27" s="23"/>
      <c r="D27" s="23"/>
      <c r="F27" t="s">
        <v>32</v>
      </c>
      <c r="H27">
        <f>H26/COUNT(G6:G21)</f>
        <v>178.69425029629312</v>
      </c>
      <c r="J27" t="s">
        <v>31</v>
      </c>
      <c r="Q27" s="6"/>
    </row>
    <row r="28" spans="1:22" ht="15.75" thickBot="1" x14ac:dyDescent="0.3">
      <c r="A28" s="7"/>
      <c r="B28" s="8"/>
      <c r="C28" s="8"/>
      <c r="D28" s="8"/>
      <c r="E28" s="8"/>
      <c r="F28" s="8"/>
      <c r="G28" s="8"/>
      <c r="H28" s="8"/>
      <c r="I28" s="8"/>
      <c r="J28" s="8" t="s">
        <v>36</v>
      </c>
      <c r="K28" s="8"/>
      <c r="L28" s="8">
        <f>L27/COUNT(H6:H21)</f>
        <v>0</v>
      </c>
      <c r="M28" s="8"/>
      <c r="N28" s="8"/>
      <c r="O28" s="8"/>
      <c r="P28" s="8"/>
      <c r="Q28" s="9"/>
    </row>
  </sheetData>
  <mergeCells count="4">
    <mergeCell ref="E4:G4"/>
    <mergeCell ref="I4:K4"/>
    <mergeCell ref="S2:W13"/>
    <mergeCell ref="B4:D4"/>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69"/>
  <sheetViews>
    <sheetView workbookViewId="0">
      <selection activeCell="K42" sqref="K42"/>
    </sheetView>
  </sheetViews>
  <sheetFormatPr defaultColWidth="9.140625" defaultRowHeight="15" x14ac:dyDescent="0.25"/>
  <cols>
    <col min="2" max="3" width="8.7109375" customWidth="1"/>
    <col min="5" max="5" width="21.42578125" customWidth="1"/>
    <col min="9" max="9" width="18.28515625" customWidth="1"/>
  </cols>
  <sheetData>
    <row r="1" spans="1:23" x14ac:dyDescent="0.25">
      <c r="A1" s="1"/>
      <c r="B1" s="2"/>
      <c r="C1" s="2"/>
      <c r="D1" s="2"/>
      <c r="E1" s="2"/>
      <c r="F1" s="2"/>
      <c r="G1" s="2" t="s">
        <v>37</v>
      </c>
      <c r="H1" s="2"/>
      <c r="I1" s="2"/>
      <c r="J1" s="2"/>
      <c r="K1" s="2"/>
      <c r="L1" s="2"/>
      <c r="M1" s="3"/>
      <c r="O1" s="1" t="s">
        <v>44</v>
      </c>
      <c r="P1" s="2"/>
      <c r="Q1" s="2"/>
      <c r="R1" s="2"/>
      <c r="S1" s="3"/>
    </row>
    <row r="2" spans="1:23" ht="14.45" customHeight="1" x14ac:dyDescent="0.25">
      <c r="A2" s="4" t="s">
        <v>11</v>
      </c>
      <c r="B2" s="5" t="s">
        <v>46</v>
      </c>
      <c r="D2" t="s">
        <v>29</v>
      </c>
      <c r="E2">
        <v>5</v>
      </c>
      <c r="G2" t="s">
        <v>38</v>
      </c>
      <c r="H2" t="s">
        <v>54</v>
      </c>
      <c r="J2" s="34" t="s">
        <v>41</v>
      </c>
      <c r="K2" s="34"/>
      <c r="L2" t="s">
        <v>54</v>
      </c>
      <c r="M2" s="6"/>
      <c r="O2" s="28" t="s">
        <v>61</v>
      </c>
      <c r="P2" s="29"/>
      <c r="Q2" s="29"/>
      <c r="R2" s="29"/>
      <c r="S2" s="30"/>
    </row>
    <row r="3" spans="1:23" ht="15.75" thickBot="1" x14ac:dyDescent="0.3">
      <c r="A3" s="7" t="s">
        <v>12</v>
      </c>
      <c r="B3" s="8">
        <v>1</v>
      </c>
      <c r="C3" s="8"/>
      <c r="D3" s="8"/>
      <c r="E3" s="8"/>
      <c r="F3" s="8"/>
      <c r="G3" s="8"/>
      <c r="H3" s="8"/>
      <c r="I3" s="8"/>
      <c r="J3" s="8"/>
      <c r="K3" s="8"/>
      <c r="L3" s="8"/>
      <c r="M3" s="9"/>
      <c r="O3" s="28"/>
      <c r="P3" s="29"/>
      <c r="Q3" s="29"/>
      <c r="R3" s="29"/>
      <c r="S3" s="30"/>
    </row>
    <row r="4" spans="1:23" ht="15.75" thickBot="1" x14ac:dyDescent="0.3">
      <c r="A4" s="4"/>
      <c r="O4" s="28"/>
      <c r="P4" s="29"/>
      <c r="Q4" s="29"/>
      <c r="R4" s="29"/>
      <c r="S4" s="30"/>
    </row>
    <row r="5" spans="1:23" x14ac:dyDescent="0.25">
      <c r="A5" s="10" t="s">
        <v>47</v>
      </c>
      <c r="B5" s="2"/>
      <c r="C5" s="2"/>
      <c r="D5" s="2"/>
      <c r="E5" s="2"/>
      <c r="F5" s="2"/>
      <c r="G5" s="2"/>
      <c r="H5" s="2"/>
      <c r="I5" s="2"/>
      <c r="J5" s="2"/>
      <c r="K5" s="2"/>
      <c r="L5" s="2"/>
      <c r="M5" s="3"/>
      <c r="O5" s="28"/>
      <c r="P5" s="29"/>
      <c r="Q5" s="29"/>
      <c r="R5" s="29"/>
      <c r="S5" s="30"/>
      <c r="T5" t="s">
        <v>64</v>
      </c>
      <c r="U5">
        <f>(10 *(SUM(U9:W9,U21:W21,U33:W33,U45:W45,U57:W57,U69:W69)))/3600</f>
        <v>3.844333333333334</v>
      </c>
    </row>
    <row r="6" spans="1:23" x14ac:dyDescent="0.25">
      <c r="A6" s="4"/>
      <c r="B6" s="27" t="s">
        <v>13</v>
      </c>
      <c r="C6" s="27"/>
      <c r="D6" s="27"/>
      <c r="F6" s="27" t="s">
        <v>14</v>
      </c>
      <c r="G6" s="27"/>
      <c r="H6" s="27"/>
      <c r="J6" t="s">
        <v>10</v>
      </c>
      <c r="M6" s="6"/>
      <c r="O6" s="28"/>
      <c r="P6" s="29"/>
      <c r="Q6" s="29"/>
      <c r="R6" s="29"/>
      <c r="S6" s="30"/>
    </row>
    <row r="7" spans="1:23" x14ac:dyDescent="0.25">
      <c r="A7" s="4" t="s">
        <v>49</v>
      </c>
      <c r="B7" t="s">
        <v>15</v>
      </c>
      <c r="C7" t="s">
        <v>16</v>
      </c>
      <c r="D7" t="s">
        <v>17</v>
      </c>
      <c r="E7" t="s">
        <v>26</v>
      </c>
      <c r="F7" t="s">
        <v>18</v>
      </c>
      <c r="G7" t="s">
        <v>19</v>
      </c>
      <c r="H7" t="s">
        <v>20</v>
      </c>
      <c r="I7" t="s">
        <v>25</v>
      </c>
      <c r="J7" t="s">
        <v>22</v>
      </c>
      <c r="K7" t="s">
        <v>23</v>
      </c>
      <c r="L7" t="s">
        <v>24</v>
      </c>
      <c r="M7" s="6" t="s">
        <v>27</v>
      </c>
      <c r="O7" s="28"/>
      <c r="P7" s="29"/>
      <c r="Q7" s="29"/>
      <c r="R7" s="29"/>
      <c r="S7" s="30"/>
    </row>
    <row r="8" spans="1:23" x14ac:dyDescent="0.25">
      <c r="A8" s="4">
        <v>1</v>
      </c>
      <c r="B8">
        <v>10.48</v>
      </c>
      <c r="C8">
        <v>0</v>
      </c>
      <c r="D8">
        <v>9.35</v>
      </c>
      <c r="E8">
        <f>((SQRT((B8^2)+(C8^2)+(D8^2))/$E$2)*60)/2</f>
        <v>84.268050885255434</v>
      </c>
      <c r="F8">
        <v>9.9353999999999996</v>
      </c>
      <c r="H8">
        <v>9.4390000000000001</v>
      </c>
      <c r="J8">
        <f>(ABS(B8-F8)/B8)*100</f>
        <v>5.1965648854961906</v>
      </c>
      <c r="K8" t="e">
        <f>(ABS(C8-G8)/C8)*100</f>
        <v>#DIV/0!</v>
      </c>
      <c r="L8">
        <f>(ABS(D8-H8)/D8)*100</f>
        <v>0.95187165775401517</v>
      </c>
      <c r="M8" s="6">
        <f>(ABS(E8-I8)/E8)*100</f>
        <v>100</v>
      </c>
      <c r="O8" s="28"/>
      <c r="P8" s="29"/>
      <c r="Q8" s="29"/>
      <c r="R8" s="29"/>
      <c r="S8" s="30"/>
      <c r="T8" t="s">
        <v>62</v>
      </c>
      <c r="U8">
        <f>B8/2</f>
        <v>5.24</v>
      </c>
      <c r="V8">
        <f>C8/2</f>
        <v>0</v>
      </c>
      <c r="W8">
        <f>D8/2</f>
        <v>4.6749999999999998</v>
      </c>
    </row>
    <row r="9" spans="1:23" x14ac:dyDescent="0.25">
      <c r="A9" s="4">
        <v>2</v>
      </c>
      <c r="B9">
        <v>10.48</v>
      </c>
      <c r="C9">
        <v>0</v>
      </c>
      <c r="D9">
        <v>9.35</v>
      </c>
      <c r="E9">
        <f t="shared" ref="E9:E12" si="0">((SQRT((B9^2)+(C9^2)+(D9^2))/$E$2)*60)/2</f>
        <v>84.268050885255434</v>
      </c>
      <c r="F9">
        <v>10.355</v>
      </c>
      <c r="H9">
        <v>9.2430000000000003</v>
      </c>
      <c r="J9">
        <f t="shared" ref="J9:M32" si="1">(ABS(B9-F9)/B9)*100</f>
        <v>1.1927480916030533</v>
      </c>
      <c r="K9" t="e">
        <f t="shared" si="1"/>
        <v>#DIV/0!</v>
      </c>
      <c r="L9">
        <f t="shared" si="1"/>
        <v>1.1443850267379607</v>
      </c>
      <c r="M9" s="6">
        <f t="shared" si="1"/>
        <v>100</v>
      </c>
      <c r="O9" s="28"/>
      <c r="P9" s="29"/>
      <c r="Q9" s="29"/>
      <c r="R9" s="29"/>
      <c r="S9" s="30"/>
      <c r="T9" t="s">
        <v>63</v>
      </c>
      <c r="U9">
        <f>(B8/$E$2)*60</f>
        <v>125.76</v>
      </c>
      <c r="V9">
        <f>(C8/$E$2)*60</f>
        <v>0</v>
      </c>
      <c r="W9">
        <f>(D8/$E$2)*60</f>
        <v>112.19999999999999</v>
      </c>
    </row>
    <row r="10" spans="1:23" x14ac:dyDescent="0.25">
      <c r="A10" s="4">
        <v>3</v>
      </c>
      <c r="B10">
        <v>10.48</v>
      </c>
      <c r="C10">
        <v>0</v>
      </c>
      <c r="D10">
        <v>9.35</v>
      </c>
      <c r="E10">
        <f t="shared" si="0"/>
        <v>84.268050885255434</v>
      </c>
      <c r="F10">
        <v>10.385999999999999</v>
      </c>
      <c r="H10">
        <v>9.048</v>
      </c>
      <c r="J10">
        <f t="shared" si="1"/>
        <v>0.8969465648855075</v>
      </c>
      <c r="K10" t="e">
        <f t="shared" si="1"/>
        <v>#DIV/0!</v>
      </c>
      <c r="L10">
        <f t="shared" si="1"/>
        <v>3.2299465240641672</v>
      </c>
      <c r="M10" s="6">
        <f t="shared" si="1"/>
        <v>100</v>
      </c>
      <c r="O10" s="28"/>
      <c r="P10" s="29"/>
      <c r="Q10" s="29"/>
      <c r="R10" s="29"/>
      <c r="S10" s="30"/>
    </row>
    <row r="11" spans="1:23" x14ac:dyDescent="0.25">
      <c r="A11" s="4">
        <v>4</v>
      </c>
      <c r="B11">
        <v>10.48</v>
      </c>
      <c r="C11">
        <v>0</v>
      </c>
      <c r="D11">
        <v>9.35</v>
      </c>
      <c r="E11">
        <f t="shared" si="0"/>
        <v>84.268050885255434</v>
      </c>
      <c r="F11" s="11">
        <v>10.6</v>
      </c>
      <c r="H11">
        <v>9.1639999999999997</v>
      </c>
      <c r="J11">
        <f t="shared" si="1"/>
        <v>1.1450381679389239</v>
      </c>
      <c r="K11" t="e">
        <f t="shared" si="1"/>
        <v>#DIV/0!</v>
      </c>
      <c r="L11">
        <f t="shared" si="1"/>
        <v>1.9893048128342239</v>
      </c>
      <c r="M11" s="6">
        <f t="shared" si="1"/>
        <v>100</v>
      </c>
      <c r="O11" s="28"/>
      <c r="P11" s="29"/>
      <c r="Q11" s="29"/>
      <c r="R11" s="29"/>
      <c r="S11" s="30"/>
    </row>
    <row r="12" spans="1:23" x14ac:dyDescent="0.25">
      <c r="A12" s="4">
        <v>5</v>
      </c>
      <c r="B12">
        <v>10.48</v>
      </c>
      <c r="C12">
        <v>0</v>
      </c>
      <c r="D12">
        <v>9.35</v>
      </c>
      <c r="E12">
        <f t="shared" si="0"/>
        <v>84.268050885255434</v>
      </c>
      <c r="F12">
        <v>9.6999999999999993</v>
      </c>
      <c r="H12">
        <v>9.2219999999999995</v>
      </c>
      <c r="J12">
        <f t="shared" si="1"/>
        <v>7.4427480916030646</v>
      </c>
      <c r="K12" t="e">
        <f t="shared" si="1"/>
        <v>#DIV/0!</v>
      </c>
      <c r="L12">
        <f t="shared" si="1"/>
        <v>1.3689839572192526</v>
      </c>
      <c r="M12" s="6">
        <f t="shared" si="1"/>
        <v>100</v>
      </c>
      <c r="O12" s="28"/>
      <c r="P12" s="29"/>
      <c r="Q12" s="29"/>
      <c r="R12" s="29"/>
      <c r="S12" s="30"/>
    </row>
    <row r="13" spans="1:23" x14ac:dyDescent="0.25">
      <c r="A13" s="4">
        <v>6</v>
      </c>
      <c r="B13">
        <v>10.48</v>
      </c>
      <c r="C13">
        <v>0</v>
      </c>
      <c r="D13">
        <v>9.35</v>
      </c>
      <c r="E13">
        <f>((SQRT((B13^2)+(C13^2)+(D13^2))/$E$2)*60)/2</f>
        <v>84.268050885255434</v>
      </c>
      <c r="F13">
        <v>10.336</v>
      </c>
      <c r="H13">
        <v>9.2129999999999992</v>
      </c>
      <c r="J13">
        <f>(ABS(B13-F13)/B13)*100</f>
        <v>1.3740458015267187</v>
      </c>
      <c r="K13" t="e">
        <f>(ABS(C13-G13)/C13)*100</f>
        <v>#DIV/0!</v>
      </c>
      <c r="L13">
        <f>(ABS(D13-H13)/D13)*100</f>
        <v>1.4652406417112347</v>
      </c>
      <c r="M13" s="6">
        <f>(ABS(E13-I13)/E13)*100</f>
        <v>100</v>
      </c>
      <c r="O13" s="28"/>
      <c r="P13" s="29"/>
      <c r="Q13" s="29"/>
      <c r="R13" s="29"/>
      <c r="S13" s="30"/>
    </row>
    <row r="14" spans="1:23" x14ac:dyDescent="0.25">
      <c r="A14" s="4">
        <v>7</v>
      </c>
      <c r="B14">
        <v>10.48</v>
      </c>
      <c r="C14">
        <v>0</v>
      </c>
      <c r="D14">
        <v>9.35</v>
      </c>
      <c r="E14">
        <f t="shared" ref="E14:E17" si="2">((SQRT((B14^2)+(C14^2)+(D14^2))/$E$2)*60)/2</f>
        <v>84.268050885255434</v>
      </c>
      <c r="F14">
        <v>10.38</v>
      </c>
      <c r="H14">
        <v>9.2129999999999992</v>
      </c>
      <c r="J14">
        <f t="shared" ref="J14:J17" si="3">(ABS(B14-F14)/B14)*100</f>
        <v>0.95419847328243934</v>
      </c>
      <c r="K14" t="e">
        <f t="shared" ref="K14:K17" si="4">(ABS(C14-G14)/C14)*100</f>
        <v>#DIV/0!</v>
      </c>
      <c r="L14">
        <f t="shared" ref="L14:L17" si="5">(ABS(D14-H14)/D14)*100</f>
        <v>1.4652406417112347</v>
      </c>
      <c r="M14" s="6">
        <f t="shared" ref="M14:M17" si="6">(ABS(E14-I14)/E14)*100</f>
        <v>100</v>
      </c>
      <c r="O14" s="28"/>
      <c r="P14" s="29"/>
      <c r="Q14" s="29"/>
      <c r="R14" s="29"/>
      <c r="S14" s="30"/>
    </row>
    <row r="15" spans="1:23" x14ac:dyDescent="0.25">
      <c r="A15" s="4">
        <v>8</v>
      </c>
      <c r="B15">
        <v>10.48</v>
      </c>
      <c r="C15">
        <v>0</v>
      </c>
      <c r="D15">
        <v>9.35</v>
      </c>
      <c r="E15">
        <f t="shared" si="2"/>
        <v>84.268050885255434</v>
      </c>
      <c r="F15">
        <v>10.416</v>
      </c>
      <c r="H15">
        <v>9.1790000000000003</v>
      </c>
      <c r="J15">
        <f t="shared" si="3"/>
        <v>0.61068702290076382</v>
      </c>
      <c r="K15" t="e">
        <f t="shared" si="4"/>
        <v>#DIV/0!</v>
      </c>
      <c r="L15">
        <f t="shared" si="5"/>
        <v>1.8288770053475869</v>
      </c>
      <c r="M15" s="6">
        <f t="shared" si="6"/>
        <v>100</v>
      </c>
      <c r="O15" s="28"/>
      <c r="P15" s="29"/>
      <c r="Q15" s="29"/>
      <c r="R15" s="29"/>
      <c r="S15" s="30"/>
    </row>
    <row r="16" spans="1:23" x14ac:dyDescent="0.25">
      <c r="A16" s="4">
        <v>9</v>
      </c>
      <c r="B16">
        <v>10.48</v>
      </c>
      <c r="C16">
        <v>0</v>
      </c>
      <c r="D16">
        <v>9.35</v>
      </c>
      <c r="E16">
        <f t="shared" si="2"/>
        <v>84.268050885255434</v>
      </c>
      <c r="F16" s="11">
        <v>10.606</v>
      </c>
      <c r="H16">
        <v>9.2140000000000004</v>
      </c>
      <c r="J16">
        <f t="shared" si="3"/>
        <v>1.2022900763358724</v>
      </c>
      <c r="K16" t="e">
        <f t="shared" si="4"/>
        <v>#DIV/0!</v>
      </c>
      <c r="L16">
        <f t="shared" si="5"/>
        <v>1.4545454545454464</v>
      </c>
      <c r="M16" s="6">
        <f t="shared" si="6"/>
        <v>100</v>
      </c>
      <c r="O16" s="28"/>
      <c r="P16" s="29"/>
      <c r="Q16" s="29"/>
      <c r="R16" s="29"/>
      <c r="S16" s="30"/>
    </row>
    <row r="17" spans="1:23" x14ac:dyDescent="0.25">
      <c r="A17" s="4">
        <v>10</v>
      </c>
      <c r="B17">
        <v>10.48</v>
      </c>
      <c r="C17">
        <v>0</v>
      </c>
      <c r="D17">
        <v>9.35</v>
      </c>
      <c r="E17">
        <f t="shared" si="2"/>
        <v>84.268050885255434</v>
      </c>
      <c r="H17">
        <v>9.234</v>
      </c>
      <c r="J17">
        <f t="shared" si="3"/>
        <v>100</v>
      </c>
      <c r="K17" t="e">
        <f t="shared" si="4"/>
        <v>#DIV/0!</v>
      </c>
      <c r="L17">
        <f t="shared" si="5"/>
        <v>1.240641711229943</v>
      </c>
      <c r="M17" s="6">
        <f t="shared" si="6"/>
        <v>100</v>
      </c>
      <c r="O17" s="28"/>
      <c r="P17" s="29"/>
      <c r="Q17" s="29"/>
      <c r="R17" s="29"/>
      <c r="S17" s="30"/>
    </row>
    <row r="18" spans="1:23" x14ac:dyDescent="0.25">
      <c r="A18" s="15"/>
      <c r="B18" s="16"/>
      <c r="C18" s="16"/>
      <c r="D18" s="16"/>
      <c r="E18" s="16"/>
      <c r="F18" s="16"/>
      <c r="G18" s="16"/>
      <c r="H18" s="16"/>
      <c r="I18" s="16" t="s">
        <v>9</v>
      </c>
      <c r="J18" s="16">
        <f>AVERAGE(J8:J16)</f>
        <v>2.2239185750636148</v>
      </c>
      <c r="K18" s="16" t="e">
        <f>AVERAGE(K8:K12)</f>
        <v>#DIV/0!</v>
      </c>
      <c r="L18" s="16">
        <f>AVERAGE(L8:L17)</f>
        <v>1.6139037433155068</v>
      </c>
      <c r="M18" s="17"/>
      <c r="O18" s="28"/>
      <c r="P18" s="29"/>
      <c r="Q18" s="29"/>
      <c r="R18" s="29"/>
      <c r="S18" s="30"/>
    </row>
    <row r="19" spans="1:23" x14ac:dyDescent="0.25">
      <c r="A19" s="15"/>
      <c r="B19" s="16"/>
      <c r="C19" s="16"/>
      <c r="D19" s="16"/>
      <c r="E19" s="16"/>
      <c r="F19" s="16"/>
      <c r="G19" s="16"/>
      <c r="H19" s="16"/>
      <c r="I19" s="16" t="s">
        <v>52</v>
      </c>
      <c r="J19" s="16">
        <f>STDEV(J8:J16)</f>
        <v>2.3990016549243642</v>
      </c>
      <c r="K19" s="16" t="e">
        <f>STDEV(K8:K12)</f>
        <v>#DIV/0!</v>
      </c>
      <c r="L19" s="16">
        <f>STDEV(L8:L17)</f>
        <v>0.6434606773014262</v>
      </c>
      <c r="M19" s="17"/>
      <c r="O19" s="28"/>
      <c r="P19" s="29"/>
      <c r="Q19" s="29"/>
      <c r="R19" s="29"/>
      <c r="S19" s="30"/>
    </row>
    <row r="20" spans="1:23" x14ac:dyDescent="0.25">
      <c r="A20" s="4">
        <v>11</v>
      </c>
      <c r="B20">
        <v>8.2799999999999994</v>
      </c>
      <c r="C20">
        <v>2.0699999999999998</v>
      </c>
      <c r="D20">
        <v>9.23</v>
      </c>
      <c r="E20">
        <f t="shared" ref="E20:E24" si="7">((SQRT((B20^2)+(C20^2)+(D20^2))/$E$2)*60)/2</f>
        <v>75.427469797150167</v>
      </c>
      <c r="F20">
        <v>8.2639999999999993</v>
      </c>
      <c r="G20">
        <v>2.0920000000000001</v>
      </c>
      <c r="H20">
        <v>9.2270000000000003</v>
      </c>
      <c r="J20">
        <f t="shared" si="1"/>
        <v>0.1932367149758456</v>
      </c>
      <c r="K20">
        <f t="shared" si="1"/>
        <v>1.0628019323671614</v>
      </c>
      <c r="L20">
        <f t="shared" si="1"/>
        <v>3.2502708559047813E-2</v>
      </c>
      <c r="M20" s="6">
        <f t="shared" si="1"/>
        <v>100</v>
      </c>
      <c r="O20" s="28"/>
      <c r="P20" s="29"/>
      <c r="Q20" s="29"/>
      <c r="R20" s="29"/>
      <c r="S20" s="30"/>
      <c r="T20" t="s">
        <v>62</v>
      </c>
      <c r="U20">
        <f>B20/2</f>
        <v>4.1399999999999997</v>
      </c>
      <c r="V20">
        <f>C20/2</f>
        <v>1.0349999999999999</v>
      </c>
      <c r="W20">
        <f>D20/2</f>
        <v>4.6150000000000002</v>
      </c>
    </row>
    <row r="21" spans="1:23" x14ac:dyDescent="0.25">
      <c r="A21" s="4">
        <v>12</v>
      </c>
      <c r="B21">
        <v>8.2799999999999994</v>
      </c>
      <c r="C21">
        <v>2.0699999999999998</v>
      </c>
      <c r="D21">
        <v>9.23</v>
      </c>
      <c r="E21">
        <f t="shared" si="7"/>
        <v>75.427469797150167</v>
      </c>
      <c r="F21">
        <v>8.2159999999999993</v>
      </c>
      <c r="G21">
        <v>2.157</v>
      </c>
      <c r="H21">
        <v>9.0470000000000006</v>
      </c>
      <c r="J21">
        <f t="shared" si="1"/>
        <v>0.77294685990338241</v>
      </c>
      <c r="K21">
        <f t="shared" si="1"/>
        <v>4.2028985507246475</v>
      </c>
      <c r="L21">
        <f t="shared" si="1"/>
        <v>1.9826652221018399</v>
      </c>
      <c r="M21" s="6">
        <f t="shared" si="1"/>
        <v>100</v>
      </c>
      <c r="O21" s="28"/>
      <c r="P21" s="29"/>
      <c r="Q21" s="29"/>
      <c r="R21" s="29"/>
      <c r="S21" s="30"/>
      <c r="T21" t="s">
        <v>63</v>
      </c>
      <c r="U21">
        <f>(B20/$E$2)*60</f>
        <v>99.36</v>
      </c>
      <c r="V21">
        <f>(C20/$E$2)*60</f>
        <v>24.84</v>
      </c>
      <c r="W21">
        <f>(D20/$E$2)*60</f>
        <v>110.76</v>
      </c>
    </row>
    <row r="22" spans="1:23" x14ac:dyDescent="0.25">
      <c r="A22" s="4">
        <v>13</v>
      </c>
      <c r="B22">
        <v>8.2799999999999994</v>
      </c>
      <c r="C22">
        <v>2.0699999999999998</v>
      </c>
      <c r="D22">
        <v>9.23</v>
      </c>
      <c r="E22">
        <f t="shared" si="7"/>
        <v>75.427469797150167</v>
      </c>
      <c r="F22">
        <v>8.1820000000000004</v>
      </c>
      <c r="G22">
        <v>2.15</v>
      </c>
      <c r="H22">
        <v>9.1470000000000002</v>
      </c>
      <c r="J22">
        <f t="shared" si="1"/>
        <v>1.1835748792270409</v>
      </c>
      <c r="K22">
        <f t="shared" si="1"/>
        <v>3.8647342995169121</v>
      </c>
      <c r="L22">
        <f t="shared" si="1"/>
        <v>0.89924160346695758</v>
      </c>
      <c r="M22" s="6">
        <f t="shared" si="1"/>
        <v>100</v>
      </c>
      <c r="O22" s="28"/>
      <c r="P22" s="29"/>
      <c r="Q22" s="29"/>
      <c r="R22" s="29"/>
      <c r="S22" s="30"/>
    </row>
    <row r="23" spans="1:23" x14ac:dyDescent="0.25">
      <c r="A23" s="4">
        <v>14</v>
      </c>
      <c r="B23">
        <v>8.2799999999999994</v>
      </c>
      <c r="C23">
        <v>2.0699999999999998</v>
      </c>
      <c r="D23">
        <v>9.23</v>
      </c>
      <c r="E23">
        <f t="shared" si="7"/>
        <v>75.427469797150167</v>
      </c>
      <c r="F23">
        <v>8.23</v>
      </c>
      <c r="G23">
        <v>2.0830000000000002</v>
      </c>
      <c r="H23">
        <v>9.1080000000000005</v>
      </c>
      <c r="J23">
        <f t="shared" si="1"/>
        <v>0.60386473429950405</v>
      </c>
      <c r="K23">
        <f t="shared" si="1"/>
        <v>0.62801932367151425</v>
      </c>
      <c r="L23">
        <f t="shared" si="1"/>
        <v>1.3217768147345599</v>
      </c>
      <c r="M23" s="6">
        <f t="shared" si="1"/>
        <v>100</v>
      </c>
      <c r="O23" s="28"/>
      <c r="P23" s="29"/>
      <c r="Q23" s="29"/>
      <c r="R23" s="29"/>
      <c r="S23" s="30"/>
    </row>
    <row r="24" spans="1:23" x14ac:dyDescent="0.25">
      <c r="A24" s="4">
        <v>15</v>
      </c>
      <c r="B24">
        <v>8.2799999999999994</v>
      </c>
      <c r="C24">
        <v>2.0699999999999998</v>
      </c>
      <c r="D24">
        <v>9.23</v>
      </c>
      <c r="E24">
        <f t="shared" si="7"/>
        <v>75.427469797150167</v>
      </c>
      <c r="F24">
        <v>8.1720000000000006</v>
      </c>
      <c r="G24">
        <v>2.0329999999999999</v>
      </c>
      <c r="H24">
        <v>9.1579999999999995</v>
      </c>
      <c r="J24">
        <f t="shared" si="1"/>
        <v>1.3043478260869417</v>
      </c>
      <c r="K24">
        <f t="shared" si="1"/>
        <v>1.7874396135265664</v>
      </c>
      <c r="L24">
        <f t="shared" si="1"/>
        <v>0.78006500541712842</v>
      </c>
      <c r="M24" s="6">
        <f t="shared" si="1"/>
        <v>100</v>
      </c>
      <c r="O24" s="28"/>
      <c r="P24" s="29"/>
      <c r="Q24" s="29"/>
      <c r="R24" s="29"/>
      <c r="S24" s="30"/>
    </row>
    <row r="25" spans="1:23" x14ac:dyDescent="0.25">
      <c r="A25" s="4">
        <v>16</v>
      </c>
      <c r="B25">
        <v>8.2799999999999994</v>
      </c>
      <c r="C25">
        <v>2.0699999999999998</v>
      </c>
      <c r="D25">
        <v>9.23</v>
      </c>
      <c r="E25">
        <f t="shared" ref="E25:E29" si="8">((SQRT((B25^2)+(C25^2)+(D25^2))/$E$2)*60)/2</f>
        <v>75.427469797150167</v>
      </c>
      <c r="F25">
        <v>8.2210000000000001</v>
      </c>
      <c r="G25">
        <v>2.097</v>
      </c>
      <c r="H25">
        <v>9.0909999999999993</v>
      </c>
      <c r="J25">
        <f t="shared" ref="J25:J29" si="9">(ABS(B25-F25)/B25)*100</f>
        <v>0.71256038647342124</v>
      </c>
      <c r="K25">
        <f t="shared" ref="K25:K29" si="10">(ABS(C25-G25)/C25)*100</f>
        <v>1.3043478260869632</v>
      </c>
      <c r="L25">
        <f t="shared" ref="L25:L29" si="11">(ABS(D25-H25)/D25)*100</f>
        <v>1.505958829902504</v>
      </c>
      <c r="M25" s="6">
        <f t="shared" ref="M25:M29" si="12">(ABS(E25-I25)/E25)*100</f>
        <v>100</v>
      </c>
      <c r="O25" s="28"/>
      <c r="P25" s="29"/>
      <c r="Q25" s="29"/>
      <c r="R25" s="29"/>
      <c r="S25" s="30"/>
    </row>
    <row r="26" spans="1:23" x14ac:dyDescent="0.25">
      <c r="A26" s="4">
        <v>17</v>
      </c>
      <c r="B26">
        <v>8.2799999999999994</v>
      </c>
      <c r="C26">
        <v>2.0699999999999998</v>
      </c>
      <c r="D26">
        <v>9.23</v>
      </c>
      <c r="E26">
        <f t="shared" si="8"/>
        <v>75.427469797150167</v>
      </c>
      <c r="F26">
        <v>8.2100000000000009</v>
      </c>
      <c r="G26">
        <v>2.0550000000000002</v>
      </c>
      <c r="H26">
        <v>9.08</v>
      </c>
      <c r="J26">
        <f t="shared" si="9"/>
        <v>0.84541062801930578</v>
      </c>
      <c r="K26">
        <f t="shared" si="10"/>
        <v>0.72463768115940486</v>
      </c>
      <c r="L26">
        <f t="shared" si="11"/>
        <v>1.6251354279523331</v>
      </c>
      <c r="M26" s="6">
        <f t="shared" si="12"/>
        <v>100</v>
      </c>
      <c r="O26" s="28"/>
      <c r="P26" s="29"/>
      <c r="Q26" s="29"/>
      <c r="R26" s="29"/>
      <c r="S26" s="30"/>
    </row>
    <row r="27" spans="1:23" ht="15.75" thickBot="1" x14ac:dyDescent="0.3">
      <c r="A27" s="4">
        <v>18</v>
      </c>
      <c r="B27">
        <v>8.2799999999999994</v>
      </c>
      <c r="C27">
        <v>2.0699999999999998</v>
      </c>
      <c r="D27">
        <v>9.23</v>
      </c>
      <c r="E27">
        <f t="shared" si="8"/>
        <v>75.427469797150167</v>
      </c>
      <c r="F27">
        <v>8.1969999999999992</v>
      </c>
      <c r="G27">
        <v>2.06</v>
      </c>
      <c r="H27">
        <v>9.1590000000000007</v>
      </c>
      <c r="J27">
        <f t="shared" si="9"/>
        <v>1.0024154589372003</v>
      </c>
      <c r="K27">
        <f t="shared" si="10"/>
        <v>0.48309178743960329</v>
      </c>
      <c r="L27">
        <f t="shared" si="11"/>
        <v>0.76923076923076628</v>
      </c>
      <c r="M27" s="6">
        <f t="shared" si="12"/>
        <v>100</v>
      </c>
      <c r="O27" s="31"/>
      <c r="P27" s="32"/>
      <c r="Q27" s="32"/>
      <c r="R27" s="32"/>
      <c r="S27" s="33"/>
    </row>
    <row r="28" spans="1:23" x14ac:dyDescent="0.25">
      <c r="A28" s="4">
        <v>19</v>
      </c>
      <c r="B28">
        <v>8.2799999999999994</v>
      </c>
      <c r="C28">
        <v>2.0699999999999998</v>
      </c>
      <c r="D28">
        <v>9.23</v>
      </c>
      <c r="E28">
        <f t="shared" si="8"/>
        <v>75.427469797150167</v>
      </c>
      <c r="F28">
        <v>8.4540000000000006</v>
      </c>
      <c r="G28">
        <v>2.0339999999999998</v>
      </c>
      <c r="H28">
        <v>9.1140000000000008</v>
      </c>
      <c r="J28">
        <f t="shared" si="9"/>
        <v>2.1014492753623344</v>
      </c>
      <c r="K28">
        <f t="shared" si="10"/>
        <v>1.7391304347826104</v>
      </c>
      <c r="L28">
        <f t="shared" si="11"/>
        <v>1.2567713976164643</v>
      </c>
      <c r="M28" s="6">
        <f t="shared" si="12"/>
        <v>100</v>
      </c>
    </row>
    <row r="29" spans="1:23" x14ac:dyDescent="0.25">
      <c r="A29" s="4">
        <v>20</v>
      </c>
      <c r="B29">
        <v>8.2799999999999994</v>
      </c>
      <c r="C29">
        <v>2.0699999999999998</v>
      </c>
      <c r="D29">
        <v>9.23</v>
      </c>
      <c r="E29">
        <f t="shared" si="8"/>
        <v>75.427469797150167</v>
      </c>
      <c r="F29">
        <v>8.1329999999999991</v>
      </c>
      <c r="G29">
        <v>2.0529999999999999</v>
      </c>
      <c r="H29">
        <v>9.0220000000000002</v>
      </c>
      <c r="J29">
        <f t="shared" si="9"/>
        <v>1.7753623188405829</v>
      </c>
      <c r="K29">
        <f t="shared" si="10"/>
        <v>0.82125603864733832</v>
      </c>
      <c r="L29">
        <f t="shared" si="11"/>
        <v>2.2535211267605653</v>
      </c>
      <c r="M29" s="6">
        <f t="shared" si="12"/>
        <v>100</v>
      </c>
    </row>
    <row r="30" spans="1:23" x14ac:dyDescent="0.25">
      <c r="A30" s="15"/>
      <c r="B30" s="16"/>
      <c r="C30" s="16"/>
      <c r="D30" s="16"/>
      <c r="E30" s="16"/>
      <c r="F30" s="16"/>
      <c r="G30" s="16"/>
      <c r="H30" s="16"/>
      <c r="I30" s="16" t="s">
        <v>9</v>
      </c>
      <c r="J30" s="16">
        <f>AVERAGE(J20:J24)</f>
        <v>0.811594202898543</v>
      </c>
      <c r="K30" s="16">
        <f>AVERAGE(K20:K24)</f>
        <v>2.3091787439613602</v>
      </c>
      <c r="L30" s="16">
        <f>AVERAGE(L20:L24)</f>
        <v>1.0032502708559068</v>
      </c>
      <c r="M30" s="17"/>
    </row>
    <row r="31" spans="1:23" x14ac:dyDescent="0.25">
      <c r="A31" s="15"/>
      <c r="B31" s="16"/>
      <c r="C31" s="16"/>
      <c r="D31" s="16"/>
      <c r="E31" s="16"/>
      <c r="F31" s="16"/>
      <c r="G31" s="16"/>
      <c r="H31" s="16"/>
      <c r="I31" s="16" t="s">
        <v>52</v>
      </c>
      <c r="J31" s="16">
        <f>STDEV(J22:J24)</f>
        <v>0.37446106132796941</v>
      </c>
      <c r="K31" s="16">
        <f>STDEV(K20:K24)</f>
        <v>1.6323213275947834</v>
      </c>
      <c r="L31" s="16">
        <f>STDEV(L20:L24)</f>
        <v>0.71827799304754714</v>
      </c>
      <c r="M31" s="17"/>
    </row>
    <row r="32" spans="1:23" x14ac:dyDescent="0.25">
      <c r="A32" s="4">
        <v>21</v>
      </c>
      <c r="B32">
        <v>6.13</v>
      </c>
      <c r="C32">
        <v>4.09</v>
      </c>
      <c r="D32">
        <v>9.11</v>
      </c>
      <c r="E32">
        <f t="shared" ref="E32:E36" si="13">((SQRT((B32^2)+(C32^2)+(D32^2))/$E$2)*60)/2</f>
        <v>70.304307122679191</v>
      </c>
      <c r="G32">
        <v>4.0490000000000004</v>
      </c>
      <c r="J32">
        <f t="shared" si="1"/>
        <v>100</v>
      </c>
      <c r="K32">
        <f t="shared" si="1"/>
        <v>1.0024449877750485</v>
      </c>
      <c r="L32">
        <f t="shared" si="1"/>
        <v>100</v>
      </c>
      <c r="M32" s="6">
        <f t="shared" si="1"/>
        <v>100</v>
      </c>
      <c r="T32" t="s">
        <v>62</v>
      </c>
      <c r="U32">
        <f>B32/2</f>
        <v>3.0649999999999999</v>
      </c>
      <c r="V32">
        <f>C32/2</f>
        <v>2.0449999999999999</v>
      </c>
      <c r="W32">
        <f>D32/2</f>
        <v>4.5549999999999997</v>
      </c>
    </row>
    <row r="33" spans="1:23" x14ac:dyDescent="0.25">
      <c r="A33" s="4">
        <v>22</v>
      </c>
      <c r="B33">
        <v>6.13</v>
      </c>
      <c r="C33">
        <v>4.09</v>
      </c>
      <c r="D33">
        <v>9.11</v>
      </c>
      <c r="E33">
        <f t="shared" si="13"/>
        <v>70.304307122679191</v>
      </c>
      <c r="G33">
        <v>4.056</v>
      </c>
      <c r="J33">
        <f t="shared" ref="J33:M60" si="14">(ABS(B33-F33)/B33)*100</f>
        <v>100</v>
      </c>
      <c r="K33">
        <f t="shared" si="14"/>
        <v>0.83129584352077768</v>
      </c>
      <c r="L33">
        <f t="shared" si="14"/>
        <v>100</v>
      </c>
      <c r="M33" s="6">
        <f t="shared" si="14"/>
        <v>100</v>
      </c>
      <c r="T33" t="s">
        <v>63</v>
      </c>
      <c r="U33">
        <f>(B32/$E$2)*60</f>
        <v>73.56</v>
      </c>
      <c r="V33">
        <f>(C32/$E$2)*60</f>
        <v>49.08</v>
      </c>
      <c r="W33">
        <f>(D32/$E$2)*60</f>
        <v>109.32</v>
      </c>
    </row>
    <row r="34" spans="1:23" x14ac:dyDescent="0.25">
      <c r="A34" s="4">
        <v>23</v>
      </c>
      <c r="B34">
        <v>6.13</v>
      </c>
      <c r="C34">
        <v>4.09</v>
      </c>
      <c r="D34">
        <v>9.11</v>
      </c>
      <c r="E34">
        <f t="shared" si="13"/>
        <v>70.304307122679191</v>
      </c>
      <c r="G34">
        <v>4.05</v>
      </c>
      <c r="J34">
        <f t="shared" si="14"/>
        <v>100</v>
      </c>
      <c r="K34">
        <f t="shared" si="14"/>
        <v>0.97799511002445072</v>
      </c>
      <c r="L34">
        <f t="shared" si="14"/>
        <v>100</v>
      </c>
      <c r="M34" s="6">
        <f t="shared" si="14"/>
        <v>100</v>
      </c>
    </row>
    <row r="35" spans="1:23" x14ac:dyDescent="0.25">
      <c r="A35" s="4">
        <v>24</v>
      </c>
      <c r="B35">
        <v>6.13</v>
      </c>
      <c r="C35">
        <v>4.09</v>
      </c>
      <c r="D35">
        <v>9.11</v>
      </c>
      <c r="E35">
        <f t="shared" si="13"/>
        <v>70.304307122679191</v>
      </c>
      <c r="G35">
        <v>4.0419999999999998</v>
      </c>
      <c r="J35">
        <f t="shared" si="14"/>
        <v>100</v>
      </c>
      <c r="K35">
        <f t="shared" si="14"/>
        <v>1.173594132029341</v>
      </c>
      <c r="L35">
        <f t="shared" si="14"/>
        <v>100</v>
      </c>
      <c r="M35" s="6">
        <f t="shared" si="14"/>
        <v>100</v>
      </c>
    </row>
    <row r="36" spans="1:23" x14ac:dyDescent="0.25">
      <c r="A36" s="4">
        <v>25</v>
      </c>
      <c r="B36">
        <v>6.13</v>
      </c>
      <c r="C36">
        <v>4.09</v>
      </c>
      <c r="D36">
        <v>9.11</v>
      </c>
      <c r="E36">
        <f t="shared" si="13"/>
        <v>70.304307122679191</v>
      </c>
      <c r="G36">
        <v>4.077</v>
      </c>
      <c r="J36">
        <f t="shared" si="14"/>
        <v>100</v>
      </c>
      <c r="K36">
        <f t="shared" si="14"/>
        <v>0.31784841075794379</v>
      </c>
      <c r="L36">
        <f t="shared" si="14"/>
        <v>100</v>
      </c>
      <c r="M36" s="6">
        <f t="shared" si="14"/>
        <v>100</v>
      </c>
    </row>
    <row r="37" spans="1:23" x14ac:dyDescent="0.25">
      <c r="A37" s="4">
        <v>26</v>
      </c>
      <c r="B37">
        <v>6.13</v>
      </c>
      <c r="C37">
        <v>4.09</v>
      </c>
      <c r="D37">
        <v>9.11</v>
      </c>
      <c r="E37">
        <f t="shared" ref="E37:E41" si="15">((SQRT((B37^2)+(C37^2)+(D37^2))/$E$2)*60)/2</f>
        <v>70.304307122679191</v>
      </c>
      <c r="G37">
        <v>4.0039999999999996</v>
      </c>
      <c r="J37">
        <f t="shared" si="14"/>
        <v>100</v>
      </c>
      <c r="K37">
        <f t="shared" si="14"/>
        <v>2.1026894865525745</v>
      </c>
      <c r="L37">
        <f t="shared" si="14"/>
        <v>100</v>
      </c>
      <c r="M37" s="6">
        <f t="shared" si="14"/>
        <v>100</v>
      </c>
    </row>
    <row r="38" spans="1:23" x14ac:dyDescent="0.25">
      <c r="A38" s="4">
        <v>27</v>
      </c>
      <c r="B38">
        <v>6.13</v>
      </c>
      <c r="C38">
        <v>4.09</v>
      </c>
      <c r="D38">
        <v>9.11</v>
      </c>
      <c r="E38">
        <f t="shared" si="15"/>
        <v>70.304307122679191</v>
      </c>
      <c r="G38">
        <v>4.0599999999999996</v>
      </c>
      <c r="J38">
        <f t="shared" ref="J38:J41" si="16">(ABS(B38-F38)/B38)*100</f>
        <v>100</v>
      </c>
      <c r="K38">
        <f t="shared" ref="K38:K41" si="17">(ABS(C38-G38)/C38)*100</f>
        <v>0.73349633251834345</v>
      </c>
      <c r="L38">
        <f t="shared" ref="L38:L41" si="18">(ABS(D38-H38)/D38)*100</f>
        <v>100</v>
      </c>
      <c r="M38" s="6">
        <f t="shared" ref="M38:M41" si="19">(ABS(E38-I38)/E38)*100</f>
        <v>100</v>
      </c>
    </row>
    <row r="39" spans="1:23" x14ac:dyDescent="0.25">
      <c r="A39" s="4">
        <v>28</v>
      </c>
      <c r="B39">
        <v>6.13</v>
      </c>
      <c r="C39">
        <v>4.09</v>
      </c>
      <c r="D39">
        <v>9.11</v>
      </c>
      <c r="E39">
        <f t="shared" si="15"/>
        <v>70.304307122679191</v>
      </c>
      <c r="G39">
        <v>4.0910000000000002</v>
      </c>
      <c r="J39">
        <f t="shared" si="16"/>
        <v>100</v>
      </c>
      <c r="K39">
        <f t="shared" si="17"/>
        <v>2.4449877750619416E-2</v>
      </c>
      <c r="L39">
        <f t="shared" si="18"/>
        <v>100</v>
      </c>
      <c r="M39" s="6">
        <f t="shared" si="19"/>
        <v>100</v>
      </c>
    </row>
    <row r="40" spans="1:23" x14ac:dyDescent="0.25">
      <c r="A40" s="4">
        <v>29</v>
      </c>
      <c r="B40">
        <v>6.13</v>
      </c>
      <c r="C40">
        <v>4.09</v>
      </c>
      <c r="D40">
        <v>9.11</v>
      </c>
      <c r="E40">
        <f t="shared" si="15"/>
        <v>70.304307122679191</v>
      </c>
      <c r="G40">
        <v>4.0510000000000002</v>
      </c>
      <c r="J40">
        <f t="shared" si="16"/>
        <v>100</v>
      </c>
      <c r="K40">
        <f t="shared" si="17"/>
        <v>0.95354523227383137</v>
      </c>
      <c r="L40">
        <f t="shared" si="18"/>
        <v>100</v>
      </c>
      <c r="M40" s="6">
        <f t="shared" si="19"/>
        <v>100</v>
      </c>
    </row>
    <row r="41" spans="1:23" x14ac:dyDescent="0.25">
      <c r="A41" s="4">
        <v>30</v>
      </c>
      <c r="B41">
        <v>6.13</v>
      </c>
      <c r="C41">
        <v>4.09</v>
      </c>
      <c r="D41">
        <v>9.11</v>
      </c>
      <c r="E41">
        <f t="shared" si="15"/>
        <v>70.304307122679191</v>
      </c>
      <c r="G41">
        <v>4.077</v>
      </c>
      <c r="J41">
        <f t="shared" si="16"/>
        <v>100</v>
      </c>
      <c r="K41">
        <f t="shared" si="17"/>
        <v>0.31784841075794379</v>
      </c>
      <c r="L41">
        <f t="shared" si="18"/>
        <v>100</v>
      </c>
      <c r="M41" s="6">
        <f t="shared" si="19"/>
        <v>100</v>
      </c>
    </row>
    <row r="42" spans="1:23" x14ac:dyDescent="0.25">
      <c r="A42" s="15"/>
      <c r="B42" s="16"/>
      <c r="C42" s="16"/>
      <c r="D42" s="16"/>
      <c r="E42" s="16"/>
      <c r="F42" s="16"/>
      <c r="G42" s="16"/>
      <c r="H42" s="16"/>
      <c r="I42" s="16" t="s">
        <v>9</v>
      </c>
      <c r="J42" s="16">
        <f>AVERAGE(J32:J36)</f>
        <v>100</v>
      </c>
      <c r="K42" s="16">
        <f>AVERAGE(K32:K36)</f>
        <v>0.86063569682151242</v>
      </c>
      <c r="L42" s="16">
        <f>AVERAGE(L32:L36)</f>
        <v>100</v>
      </c>
      <c r="M42" s="17"/>
    </row>
    <row r="43" spans="1:23" x14ac:dyDescent="0.25">
      <c r="A43" s="15"/>
      <c r="B43" s="16"/>
      <c r="C43" s="16"/>
      <c r="D43" s="16"/>
      <c r="E43" s="16"/>
      <c r="F43" s="16"/>
      <c r="G43" s="16"/>
      <c r="H43" s="16"/>
      <c r="I43" s="16" t="s">
        <v>52</v>
      </c>
      <c r="J43" s="16">
        <f>STDEV(J34:J36)</f>
        <v>0</v>
      </c>
      <c r="K43" s="16">
        <f>STDEV(K32:K36)</f>
        <v>0.32684283453204926</v>
      </c>
      <c r="L43" s="16">
        <f>STDEV(L32:L36)</f>
        <v>0</v>
      </c>
      <c r="M43" s="17"/>
    </row>
    <row r="44" spans="1:23" x14ac:dyDescent="0.25">
      <c r="A44" s="4">
        <v>31</v>
      </c>
      <c r="B44">
        <v>4.04</v>
      </c>
      <c r="C44">
        <v>6.06</v>
      </c>
      <c r="D44">
        <v>9</v>
      </c>
      <c r="E44">
        <f t="shared" ref="E44:E48" si="20">((SQRT((B44^2)+(C44^2)+(D44^2))/$E$2)*60)/2</f>
        <v>69.466734484931706</v>
      </c>
      <c r="G44">
        <v>6.218</v>
      </c>
      <c r="J44">
        <f t="shared" si="14"/>
        <v>100</v>
      </c>
      <c r="K44">
        <f t="shared" si="14"/>
        <v>2.6072607260726133</v>
      </c>
      <c r="L44">
        <f t="shared" si="14"/>
        <v>100</v>
      </c>
      <c r="M44" s="6">
        <f t="shared" si="14"/>
        <v>100</v>
      </c>
      <c r="T44" t="s">
        <v>62</v>
      </c>
      <c r="U44">
        <f>B44/2</f>
        <v>2.02</v>
      </c>
      <c r="V44">
        <f>C44/2</f>
        <v>3.03</v>
      </c>
      <c r="W44">
        <f>D44/2</f>
        <v>4.5</v>
      </c>
    </row>
    <row r="45" spans="1:23" x14ac:dyDescent="0.25">
      <c r="A45" s="4">
        <v>32</v>
      </c>
      <c r="B45">
        <v>4.04</v>
      </c>
      <c r="C45">
        <v>6.06</v>
      </c>
      <c r="D45">
        <v>9</v>
      </c>
      <c r="E45">
        <f t="shared" si="20"/>
        <v>69.466734484931706</v>
      </c>
      <c r="G45">
        <v>6.1059999999999999</v>
      </c>
      <c r="J45">
        <f t="shared" si="14"/>
        <v>100</v>
      </c>
      <c r="K45">
        <f t="shared" si="14"/>
        <v>0.75907590759076338</v>
      </c>
      <c r="L45">
        <f t="shared" si="14"/>
        <v>100</v>
      </c>
      <c r="M45" s="6">
        <f t="shared" si="14"/>
        <v>100</v>
      </c>
      <c r="T45" t="s">
        <v>63</v>
      </c>
      <c r="U45">
        <f>(B44/$E$2)*60</f>
        <v>48.480000000000004</v>
      </c>
      <c r="V45">
        <f>(C44/$E$2)*60</f>
        <v>72.72</v>
      </c>
      <c r="W45">
        <f>(D44/$E$2)*60</f>
        <v>108</v>
      </c>
    </row>
    <row r="46" spans="1:23" x14ac:dyDescent="0.25">
      <c r="A46" s="4">
        <v>33</v>
      </c>
      <c r="B46">
        <v>4.04</v>
      </c>
      <c r="C46">
        <v>6.06</v>
      </c>
      <c r="D46">
        <v>9</v>
      </c>
      <c r="E46">
        <f t="shared" si="20"/>
        <v>69.466734484931706</v>
      </c>
      <c r="G46">
        <v>6.0259999999999998</v>
      </c>
      <c r="J46">
        <f t="shared" si="14"/>
        <v>100</v>
      </c>
      <c r="K46">
        <f t="shared" si="14"/>
        <v>0.56105610561055796</v>
      </c>
      <c r="L46">
        <f t="shared" si="14"/>
        <v>100</v>
      </c>
      <c r="M46" s="6">
        <f t="shared" si="14"/>
        <v>100</v>
      </c>
    </row>
    <row r="47" spans="1:23" x14ac:dyDescent="0.25">
      <c r="A47" s="4">
        <v>34</v>
      </c>
      <c r="B47">
        <v>4.04</v>
      </c>
      <c r="C47">
        <v>6.06</v>
      </c>
      <c r="D47">
        <v>9</v>
      </c>
      <c r="E47">
        <f t="shared" si="20"/>
        <v>69.466734484931706</v>
      </c>
      <c r="G47">
        <v>6.0190000000000001</v>
      </c>
      <c r="J47">
        <f t="shared" si="14"/>
        <v>100</v>
      </c>
      <c r="K47">
        <f t="shared" si="14"/>
        <v>0.67656765676566799</v>
      </c>
      <c r="L47">
        <f t="shared" si="14"/>
        <v>100</v>
      </c>
      <c r="M47" s="6">
        <f t="shared" si="14"/>
        <v>100</v>
      </c>
    </row>
    <row r="48" spans="1:23" x14ac:dyDescent="0.25">
      <c r="A48" s="4">
        <v>35</v>
      </c>
      <c r="B48">
        <v>4.04</v>
      </c>
      <c r="C48">
        <v>6.06</v>
      </c>
      <c r="D48">
        <v>9</v>
      </c>
      <c r="E48">
        <f t="shared" si="20"/>
        <v>69.466734484931706</v>
      </c>
      <c r="G48">
        <v>6.0339999999999998</v>
      </c>
      <c r="J48">
        <f t="shared" si="14"/>
        <v>100</v>
      </c>
      <c r="K48">
        <f t="shared" si="14"/>
        <v>0.42904290429042574</v>
      </c>
      <c r="L48">
        <f t="shared" si="14"/>
        <v>100</v>
      </c>
      <c r="M48" s="6">
        <f t="shared" si="14"/>
        <v>100</v>
      </c>
    </row>
    <row r="49" spans="1:23" x14ac:dyDescent="0.25">
      <c r="A49" s="4">
        <v>36</v>
      </c>
      <c r="B49">
        <v>4.04</v>
      </c>
      <c r="C49">
        <v>6.06</v>
      </c>
      <c r="D49">
        <v>9</v>
      </c>
      <c r="E49">
        <f t="shared" ref="E49:E53" si="21">((SQRT((B49^2)+(C49^2)+(D49^2))/$E$2)*60)/2</f>
        <v>69.466734484931706</v>
      </c>
      <c r="G49">
        <v>6.0229999999999997</v>
      </c>
      <c r="J49">
        <f t="shared" ref="J49:J53" si="22">(ABS(B49-F49)/B49)*100</f>
        <v>100</v>
      </c>
      <c r="K49">
        <f t="shared" ref="K49:K53" si="23">(ABS(C49-G49)/C49)*100</f>
        <v>0.61056105610560929</v>
      </c>
      <c r="L49">
        <f t="shared" ref="L49:L53" si="24">(ABS(D49-H49)/D49)*100</f>
        <v>100</v>
      </c>
      <c r="M49" s="6">
        <f t="shared" ref="M49:M53" si="25">(ABS(E49-I49)/E49)*100</f>
        <v>100</v>
      </c>
    </row>
    <row r="50" spans="1:23" x14ac:dyDescent="0.25">
      <c r="A50" s="4">
        <v>37</v>
      </c>
      <c r="B50">
        <v>4.04</v>
      </c>
      <c r="C50">
        <v>6.06</v>
      </c>
      <c r="D50">
        <v>9</v>
      </c>
      <c r="E50">
        <f t="shared" si="21"/>
        <v>69.466734484931706</v>
      </c>
      <c r="G50">
        <v>6.0389999999999997</v>
      </c>
      <c r="J50">
        <f t="shared" si="22"/>
        <v>100</v>
      </c>
      <c r="K50">
        <f t="shared" si="23"/>
        <v>0.34653465346534501</v>
      </c>
      <c r="L50">
        <f t="shared" si="24"/>
        <v>100</v>
      </c>
      <c r="M50" s="6">
        <f t="shared" si="25"/>
        <v>100</v>
      </c>
    </row>
    <row r="51" spans="1:23" s="13" customFormat="1" x14ac:dyDescent="0.25">
      <c r="A51" s="4">
        <v>38</v>
      </c>
      <c r="B51">
        <v>4.04</v>
      </c>
      <c r="C51">
        <v>6.06</v>
      </c>
      <c r="D51">
        <v>9</v>
      </c>
      <c r="E51">
        <f t="shared" si="21"/>
        <v>69.466734484931706</v>
      </c>
      <c r="F51"/>
      <c r="G51">
        <v>6.0890000000000004</v>
      </c>
      <c r="H51"/>
      <c r="I51"/>
      <c r="J51">
        <f t="shared" si="22"/>
        <v>100</v>
      </c>
      <c r="K51">
        <f t="shared" si="23"/>
        <v>0.47854785478549189</v>
      </c>
      <c r="L51">
        <f t="shared" si="24"/>
        <v>100</v>
      </c>
      <c r="M51" s="6">
        <f t="shared" si="25"/>
        <v>100</v>
      </c>
      <c r="N51"/>
      <c r="O51"/>
      <c r="P51"/>
      <c r="Q51"/>
      <c r="R51"/>
      <c r="S51"/>
      <c r="T51"/>
    </row>
    <row r="52" spans="1:23" s="13" customFormat="1" x14ac:dyDescent="0.25">
      <c r="A52" s="4">
        <v>39</v>
      </c>
      <c r="B52">
        <v>4.04</v>
      </c>
      <c r="C52">
        <v>6.06</v>
      </c>
      <c r="D52">
        <v>9</v>
      </c>
      <c r="E52">
        <f t="shared" si="21"/>
        <v>69.466734484931706</v>
      </c>
      <c r="F52"/>
      <c r="G52">
        <v>6.0439999999999996</v>
      </c>
      <c r="H52"/>
      <c r="I52"/>
      <c r="J52">
        <f t="shared" si="22"/>
        <v>100</v>
      </c>
      <c r="K52">
        <f t="shared" si="23"/>
        <v>0.26402640264026428</v>
      </c>
      <c r="L52">
        <f t="shared" si="24"/>
        <v>100</v>
      </c>
      <c r="M52" s="6">
        <f t="shared" si="25"/>
        <v>100</v>
      </c>
      <c r="N52"/>
      <c r="O52"/>
      <c r="P52"/>
      <c r="Q52"/>
      <c r="R52"/>
      <c r="S52"/>
      <c r="T52"/>
    </row>
    <row r="53" spans="1:23" x14ac:dyDescent="0.25">
      <c r="A53" s="4">
        <v>40</v>
      </c>
      <c r="B53">
        <v>4.04</v>
      </c>
      <c r="C53">
        <v>6.06</v>
      </c>
      <c r="D53">
        <v>9</v>
      </c>
      <c r="E53">
        <f t="shared" si="21"/>
        <v>69.466734484931706</v>
      </c>
      <c r="G53">
        <v>6.0380000000000003</v>
      </c>
      <c r="J53">
        <f t="shared" si="22"/>
        <v>100</v>
      </c>
      <c r="K53">
        <f t="shared" si="23"/>
        <v>0.36303630363035239</v>
      </c>
      <c r="L53">
        <f t="shared" si="24"/>
        <v>100</v>
      </c>
      <c r="M53" s="6">
        <f t="shared" si="25"/>
        <v>100</v>
      </c>
    </row>
    <row r="54" spans="1:23" x14ac:dyDescent="0.25">
      <c r="A54" s="15"/>
      <c r="B54" s="16"/>
      <c r="C54" s="16"/>
      <c r="D54" s="16"/>
      <c r="E54" s="16"/>
      <c r="F54" s="16"/>
      <c r="G54" s="16"/>
      <c r="H54" s="16"/>
      <c r="I54" s="16" t="s">
        <v>9</v>
      </c>
      <c r="J54" s="16">
        <f>AVERAGE(J44:J48)</f>
        <v>100</v>
      </c>
      <c r="K54" s="16">
        <f>AVERAGE(K44:K48)</f>
        <v>1.0066006600660056</v>
      </c>
      <c r="L54" s="16">
        <f>AVERAGE(L44:L48)</f>
        <v>100</v>
      </c>
      <c r="M54" s="17"/>
    </row>
    <row r="55" spans="1:23" x14ac:dyDescent="0.25">
      <c r="A55" s="15"/>
      <c r="B55" s="16"/>
      <c r="C55" s="16"/>
      <c r="D55" s="16"/>
      <c r="E55" s="16"/>
      <c r="F55" s="16"/>
      <c r="G55" s="16"/>
      <c r="H55" s="16"/>
      <c r="I55" s="16" t="s">
        <v>52</v>
      </c>
      <c r="J55" s="16">
        <f>STDEV(J46:J48)</f>
        <v>0</v>
      </c>
      <c r="K55" s="16">
        <f>STDEV(K44:K48)</f>
        <v>0.90338057380667069</v>
      </c>
      <c r="L55" s="16">
        <f>STDEV(L44:L48)</f>
        <v>0</v>
      </c>
      <c r="M55" s="17"/>
    </row>
    <row r="56" spans="1:23" x14ac:dyDescent="0.25">
      <c r="A56" s="4">
        <v>41</v>
      </c>
      <c r="B56">
        <v>1.99</v>
      </c>
      <c r="C56">
        <v>7.98</v>
      </c>
      <c r="D56">
        <v>8.89</v>
      </c>
      <c r="E56">
        <f t="shared" ref="E56:E60" si="26">((SQRT((B56^2)+(C56^2)+(D56^2))/$E$2)*60)/2</f>
        <v>72.665078270101645</v>
      </c>
      <c r="J56">
        <f t="shared" si="14"/>
        <v>100</v>
      </c>
      <c r="K56">
        <f t="shared" si="14"/>
        <v>100</v>
      </c>
      <c r="L56">
        <f t="shared" si="14"/>
        <v>100</v>
      </c>
      <c r="M56" s="6">
        <f t="shared" si="14"/>
        <v>100</v>
      </c>
      <c r="T56" t="s">
        <v>62</v>
      </c>
      <c r="U56">
        <f>B56/2</f>
        <v>0.995</v>
      </c>
      <c r="V56">
        <f>C56/2</f>
        <v>3.99</v>
      </c>
      <c r="W56">
        <f>D56/2</f>
        <v>4.4450000000000003</v>
      </c>
    </row>
    <row r="57" spans="1:23" x14ac:dyDescent="0.25">
      <c r="A57" s="4">
        <v>42</v>
      </c>
      <c r="B57">
        <v>1.99</v>
      </c>
      <c r="C57">
        <v>7.98</v>
      </c>
      <c r="D57">
        <v>8.89</v>
      </c>
      <c r="E57">
        <f t="shared" si="26"/>
        <v>72.665078270101645</v>
      </c>
      <c r="J57">
        <f t="shared" si="14"/>
        <v>100</v>
      </c>
      <c r="K57">
        <f t="shared" si="14"/>
        <v>100</v>
      </c>
      <c r="L57">
        <f t="shared" si="14"/>
        <v>100</v>
      </c>
      <c r="M57" s="6">
        <f t="shared" si="14"/>
        <v>100</v>
      </c>
      <c r="T57" t="s">
        <v>63</v>
      </c>
      <c r="U57">
        <f>(B56/$E$2)*60</f>
        <v>23.880000000000003</v>
      </c>
      <c r="V57">
        <f>(C56/$E$2)*60</f>
        <v>95.76</v>
      </c>
      <c r="W57">
        <f>(D56/$E$2)*60</f>
        <v>106.68</v>
      </c>
    </row>
    <row r="58" spans="1:23" x14ac:dyDescent="0.25">
      <c r="A58" s="4">
        <v>43</v>
      </c>
      <c r="B58">
        <v>1.99</v>
      </c>
      <c r="C58">
        <v>7.98</v>
      </c>
      <c r="D58">
        <v>8.89</v>
      </c>
      <c r="E58">
        <f t="shared" si="26"/>
        <v>72.665078270101645</v>
      </c>
      <c r="J58">
        <f t="shared" si="14"/>
        <v>100</v>
      </c>
      <c r="K58">
        <f t="shared" si="14"/>
        <v>100</v>
      </c>
      <c r="L58">
        <f t="shared" si="14"/>
        <v>100</v>
      </c>
      <c r="M58" s="6">
        <f t="shared" si="14"/>
        <v>100</v>
      </c>
    </row>
    <row r="59" spans="1:23" x14ac:dyDescent="0.25">
      <c r="A59" s="4">
        <v>44</v>
      </c>
      <c r="B59">
        <v>1.99</v>
      </c>
      <c r="C59">
        <v>7.98</v>
      </c>
      <c r="D59">
        <v>8.89</v>
      </c>
      <c r="E59">
        <f t="shared" si="26"/>
        <v>72.665078270101645</v>
      </c>
      <c r="J59">
        <f t="shared" si="14"/>
        <v>100</v>
      </c>
      <c r="K59">
        <f t="shared" si="14"/>
        <v>100</v>
      </c>
      <c r="L59">
        <f t="shared" si="14"/>
        <v>100</v>
      </c>
      <c r="M59" s="6">
        <f t="shared" si="14"/>
        <v>100</v>
      </c>
    </row>
    <row r="60" spans="1:23" x14ac:dyDescent="0.25">
      <c r="A60" s="4">
        <v>45</v>
      </c>
      <c r="B60">
        <v>1.99</v>
      </c>
      <c r="C60">
        <v>7.98</v>
      </c>
      <c r="D60">
        <v>8.89</v>
      </c>
      <c r="E60">
        <f t="shared" si="26"/>
        <v>72.665078270101645</v>
      </c>
      <c r="J60">
        <f t="shared" si="14"/>
        <v>100</v>
      </c>
      <c r="K60">
        <f t="shared" si="14"/>
        <v>100</v>
      </c>
      <c r="L60">
        <f t="shared" si="14"/>
        <v>100</v>
      </c>
      <c r="M60" s="6">
        <f t="shared" si="14"/>
        <v>100</v>
      </c>
    </row>
    <row r="61" spans="1:23" x14ac:dyDescent="0.25">
      <c r="A61" s="4">
        <v>46</v>
      </c>
      <c r="B61">
        <v>1.99</v>
      </c>
      <c r="C61">
        <v>7.98</v>
      </c>
      <c r="D61">
        <v>8.89</v>
      </c>
      <c r="E61">
        <f t="shared" ref="E61:E65" si="27">((SQRT((B61^2)+(C61^2)+(D61^2))/$E$2)*60)/2</f>
        <v>72.665078270101645</v>
      </c>
      <c r="J61">
        <f t="shared" ref="J61:J65" si="28">(ABS(B61-F61)/B61)*100</f>
        <v>100</v>
      </c>
      <c r="K61">
        <f t="shared" ref="K61:K65" si="29">(ABS(C61-G61)/C61)*100</f>
        <v>100</v>
      </c>
      <c r="L61">
        <f t="shared" ref="L61:L65" si="30">(ABS(D61-H61)/D61)*100</f>
        <v>100</v>
      </c>
      <c r="M61" s="6">
        <f t="shared" ref="M61:M65" si="31">(ABS(E61-I61)/E61)*100</f>
        <v>100</v>
      </c>
    </row>
    <row r="62" spans="1:23" x14ac:dyDescent="0.25">
      <c r="A62" s="4">
        <v>47</v>
      </c>
      <c r="B62">
        <v>1.99</v>
      </c>
      <c r="C62">
        <v>7.98</v>
      </c>
      <c r="D62">
        <v>8.89</v>
      </c>
      <c r="E62">
        <f t="shared" si="27"/>
        <v>72.665078270101645</v>
      </c>
      <c r="J62">
        <f t="shared" si="28"/>
        <v>100</v>
      </c>
      <c r="K62">
        <f t="shared" si="29"/>
        <v>100</v>
      </c>
      <c r="L62">
        <f t="shared" si="30"/>
        <v>100</v>
      </c>
      <c r="M62" s="6">
        <f t="shared" si="31"/>
        <v>100</v>
      </c>
    </row>
    <row r="63" spans="1:23" x14ac:dyDescent="0.25">
      <c r="A63" s="4">
        <v>48</v>
      </c>
      <c r="B63">
        <v>1.99</v>
      </c>
      <c r="C63">
        <v>7.98</v>
      </c>
      <c r="D63">
        <v>8.89</v>
      </c>
      <c r="E63">
        <f t="shared" si="27"/>
        <v>72.665078270101645</v>
      </c>
      <c r="J63">
        <f t="shared" si="28"/>
        <v>100</v>
      </c>
      <c r="K63">
        <f t="shared" si="29"/>
        <v>100</v>
      </c>
      <c r="L63">
        <f t="shared" si="30"/>
        <v>100</v>
      </c>
      <c r="M63" s="6">
        <f t="shared" si="31"/>
        <v>100</v>
      </c>
    </row>
    <row r="64" spans="1:23" x14ac:dyDescent="0.25">
      <c r="A64" s="4">
        <v>49</v>
      </c>
      <c r="B64">
        <v>1.99</v>
      </c>
      <c r="C64">
        <v>7.98</v>
      </c>
      <c r="D64">
        <v>8.89</v>
      </c>
      <c r="E64">
        <f t="shared" si="27"/>
        <v>72.665078270101645</v>
      </c>
      <c r="J64">
        <f t="shared" si="28"/>
        <v>100</v>
      </c>
      <c r="K64">
        <f t="shared" si="29"/>
        <v>100</v>
      </c>
      <c r="L64">
        <f t="shared" si="30"/>
        <v>100</v>
      </c>
      <c r="M64" s="6">
        <f t="shared" si="31"/>
        <v>100</v>
      </c>
    </row>
    <row r="65" spans="1:23" x14ac:dyDescent="0.25">
      <c r="A65" s="4">
        <v>50</v>
      </c>
      <c r="B65">
        <v>1.99</v>
      </c>
      <c r="C65">
        <v>7.98</v>
      </c>
      <c r="D65">
        <v>8.89</v>
      </c>
      <c r="E65">
        <f t="shared" si="27"/>
        <v>72.665078270101645</v>
      </c>
      <c r="J65">
        <f t="shared" si="28"/>
        <v>100</v>
      </c>
      <c r="K65">
        <f t="shared" si="29"/>
        <v>100</v>
      </c>
      <c r="L65">
        <f t="shared" si="30"/>
        <v>100</v>
      </c>
      <c r="M65" s="6">
        <f t="shared" si="31"/>
        <v>100</v>
      </c>
    </row>
    <row r="66" spans="1:23" x14ac:dyDescent="0.25">
      <c r="A66" s="15"/>
      <c r="B66" s="16"/>
      <c r="C66" s="16"/>
      <c r="D66" s="16"/>
      <c r="E66" s="16"/>
      <c r="F66" s="16"/>
      <c r="G66" s="16"/>
      <c r="H66" s="16"/>
      <c r="I66" s="16" t="s">
        <v>9</v>
      </c>
      <c r="J66" s="16">
        <f>AVERAGE(J56:J60)</f>
        <v>100</v>
      </c>
      <c r="K66" s="16">
        <f>AVERAGE(K56:K60)</f>
        <v>100</v>
      </c>
      <c r="L66" s="16">
        <f>AVERAGE(L56:L60)</f>
        <v>100</v>
      </c>
      <c r="M66" s="17"/>
    </row>
    <row r="67" spans="1:23" x14ac:dyDescent="0.25">
      <c r="A67" s="15"/>
      <c r="B67" s="16"/>
      <c r="C67" s="16"/>
      <c r="D67" s="16"/>
      <c r="E67" s="16"/>
      <c r="F67" s="16"/>
      <c r="G67" s="16"/>
      <c r="H67" s="16"/>
      <c r="I67" s="16" t="s">
        <v>52</v>
      </c>
      <c r="J67" s="16">
        <f>STDEV(J58:J60)</f>
        <v>0</v>
      </c>
      <c r="K67" s="16">
        <f>STDEV(K56:K60)</f>
        <v>0</v>
      </c>
      <c r="L67" s="16">
        <f>STDEV(L56:L60)</f>
        <v>0</v>
      </c>
      <c r="M67" s="17"/>
    </row>
    <row r="68" spans="1:23" x14ac:dyDescent="0.25">
      <c r="A68" s="4">
        <v>51</v>
      </c>
      <c r="B68">
        <v>0</v>
      </c>
      <c r="C68">
        <v>9.85</v>
      </c>
      <c r="D68">
        <v>8.7799999999999994</v>
      </c>
      <c r="E68">
        <f t="shared" ref="E68:E72" si="32">((SQRT((B68^2)+(C68^2)+(D68^2))/$E$2)*60)/2</f>
        <v>79.170653653989746</v>
      </c>
      <c r="J68" t="e">
        <f t="shared" ref="J68:J72" si="33">(ABS(B68-F68)/B68)*100</f>
        <v>#DIV/0!</v>
      </c>
      <c r="K68">
        <f t="shared" ref="K68:K72" si="34">(ABS(C68-G68)/C68)*100</f>
        <v>100</v>
      </c>
      <c r="L68">
        <f t="shared" ref="L68:L72" si="35">(ABS(D68-H68)/D68)*100</f>
        <v>100</v>
      </c>
      <c r="M68" s="6">
        <f t="shared" ref="M68:M72" si="36">(ABS(E68-I68)/E68)*100</f>
        <v>100</v>
      </c>
      <c r="T68" t="s">
        <v>62</v>
      </c>
      <c r="U68">
        <f>B68/2</f>
        <v>0</v>
      </c>
      <c r="V68">
        <f>C68/2</f>
        <v>4.9249999999999998</v>
      </c>
      <c r="W68">
        <f>D68/2</f>
        <v>4.3899999999999997</v>
      </c>
    </row>
    <row r="69" spans="1:23" x14ac:dyDescent="0.25">
      <c r="A69" s="4">
        <v>52</v>
      </c>
      <c r="B69">
        <v>0</v>
      </c>
      <c r="C69">
        <v>9.85</v>
      </c>
      <c r="D69">
        <v>8.7799999999999994</v>
      </c>
      <c r="E69">
        <f t="shared" si="32"/>
        <v>79.170653653989746</v>
      </c>
      <c r="J69" t="e">
        <f t="shared" si="33"/>
        <v>#DIV/0!</v>
      </c>
      <c r="K69">
        <f t="shared" si="34"/>
        <v>100</v>
      </c>
      <c r="L69">
        <f t="shared" si="35"/>
        <v>100</v>
      </c>
      <c r="M69" s="6">
        <f t="shared" si="36"/>
        <v>100</v>
      </c>
      <c r="T69" t="s">
        <v>63</v>
      </c>
      <c r="U69">
        <f>(B68/$E$2)*60</f>
        <v>0</v>
      </c>
      <c r="V69">
        <f>(C68/$E$2)*60</f>
        <v>118.2</v>
      </c>
      <c r="W69">
        <f>(D68/$E$2)*60</f>
        <v>105.35999999999999</v>
      </c>
    </row>
    <row r="70" spans="1:23" x14ac:dyDescent="0.25">
      <c r="A70" s="4">
        <v>53</v>
      </c>
      <c r="B70">
        <v>0</v>
      </c>
      <c r="C70">
        <v>9.85</v>
      </c>
      <c r="D70">
        <v>8.7799999999999994</v>
      </c>
      <c r="E70">
        <f t="shared" si="32"/>
        <v>79.170653653989746</v>
      </c>
      <c r="J70" t="e">
        <f t="shared" si="33"/>
        <v>#DIV/0!</v>
      </c>
      <c r="K70">
        <f t="shared" si="34"/>
        <v>100</v>
      </c>
      <c r="L70">
        <f t="shared" si="35"/>
        <v>100</v>
      </c>
      <c r="M70" s="6">
        <f t="shared" si="36"/>
        <v>100</v>
      </c>
    </row>
    <row r="71" spans="1:23" x14ac:dyDescent="0.25">
      <c r="A71" s="4">
        <v>54</v>
      </c>
      <c r="B71">
        <v>0</v>
      </c>
      <c r="C71">
        <v>9.85</v>
      </c>
      <c r="D71">
        <v>8.7799999999999994</v>
      </c>
      <c r="E71">
        <f t="shared" si="32"/>
        <v>79.170653653989746</v>
      </c>
      <c r="J71" t="e">
        <f t="shared" si="33"/>
        <v>#DIV/0!</v>
      </c>
      <c r="K71">
        <f t="shared" si="34"/>
        <v>100</v>
      </c>
      <c r="L71">
        <f t="shared" si="35"/>
        <v>100</v>
      </c>
      <c r="M71" s="6">
        <f t="shared" si="36"/>
        <v>100</v>
      </c>
    </row>
    <row r="72" spans="1:23" x14ac:dyDescent="0.25">
      <c r="A72" s="4">
        <v>55</v>
      </c>
      <c r="B72">
        <v>0</v>
      </c>
      <c r="C72">
        <v>9.85</v>
      </c>
      <c r="D72">
        <v>8.7799999999999994</v>
      </c>
      <c r="E72">
        <f t="shared" si="32"/>
        <v>79.170653653989746</v>
      </c>
      <c r="J72" t="e">
        <f t="shared" si="33"/>
        <v>#DIV/0!</v>
      </c>
      <c r="K72">
        <f t="shared" si="34"/>
        <v>100</v>
      </c>
      <c r="L72">
        <f t="shared" si="35"/>
        <v>100</v>
      </c>
      <c r="M72" s="6">
        <f t="shared" si="36"/>
        <v>100</v>
      </c>
    </row>
    <row r="73" spans="1:23" x14ac:dyDescent="0.25">
      <c r="A73" s="4">
        <v>56</v>
      </c>
      <c r="B73">
        <v>0</v>
      </c>
      <c r="C73">
        <v>9.85</v>
      </c>
      <c r="D73">
        <v>8.7799999999999994</v>
      </c>
      <c r="E73">
        <f t="shared" ref="E73:E77" si="37">((SQRT((B73^2)+(C73^2)+(D73^2))/$E$2)*60)/2</f>
        <v>79.170653653989746</v>
      </c>
      <c r="J73" t="e">
        <f t="shared" ref="J73:J77" si="38">(ABS(B73-F73)/B73)*100</f>
        <v>#DIV/0!</v>
      </c>
      <c r="K73">
        <f t="shared" ref="K73:K77" si="39">(ABS(C73-G73)/C73)*100</f>
        <v>100</v>
      </c>
      <c r="L73">
        <f t="shared" ref="L73:L77" si="40">(ABS(D73-H73)/D73)*100</f>
        <v>100</v>
      </c>
      <c r="M73" s="6">
        <f t="shared" ref="M73:M77" si="41">(ABS(E73-I73)/E73)*100</f>
        <v>100</v>
      </c>
    </row>
    <row r="74" spans="1:23" x14ac:dyDescent="0.25">
      <c r="A74" s="4">
        <v>57</v>
      </c>
      <c r="B74">
        <v>0</v>
      </c>
      <c r="C74">
        <v>9.85</v>
      </c>
      <c r="D74">
        <v>8.7799999999999994</v>
      </c>
      <c r="E74">
        <f t="shared" si="37"/>
        <v>79.170653653989746</v>
      </c>
      <c r="J74" t="e">
        <f t="shared" si="38"/>
        <v>#DIV/0!</v>
      </c>
      <c r="K74">
        <f t="shared" si="39"/>
        <v>100</v>
      </c>
      <c r="L74">
        <f t="shared" si="40"/>
        <v>100</v>
      </c>
      <c r="M74" s="6">
        <f t="shared" si="41"/>
        <v>100</v>
      </c>
    </row>
    <row r="75" spans="1:23" x14ac:dyDescent="0.25">
      <c r="A75" s="4">
        <v>58</v>
      </c>
      <c r="B75">
        <v>0</v>
      </c>
      <c r="C75">
        <v>9.85</v>
      </c>
      <c r="D75">
        <v>8.7799999999999994</v>
      </c>
      <c r="E75">
        <f t="shared" si="37"/>
        <v>79.170653653989746</v>
      </c>
      <c r="J75" t="e">
        <f t="shared" si="38"/>
        <v>#DIV/0!</v>
      </c>
      <c r="K75">
        <f t="shared" si="39"/>
        <v>100</v>
      </c>
      <c r="L75">
        <f t="shared" si="40"/>
        <v>100</v>
      </c>
      <c r="M75" s="6">
        <f t="shared" si="41"/>
        <v>100</v>
      </c>
    </row>
    <row r="76" spans="1:23" x14ac:dyDescent="0.25">
      <c r="A76" s="4">
        <v>59</v>
      </c>
      <c r="B76">
        <v>0</v>
      </c>
      <c r="C76">
        <v>9.85</v>
      </c>
      <c r="D76">
        <v>8.7799999999999994</v>
      </c>
      <c r="E76">
        <f t="shared" si="37"/>
        <v>79.170653653989746</v>
      </c>
      <c r="J76" t="e">
        <f t="shared" si="38"/>
        <v>#DIV/0!</v>
      </c>
      <c r="K76">
        <f t="shared" si="39"/>
        <v>100</v>
      </c>
      <c r="L76">
        <f t="shared" si="40"/>
        <v>100</v>
      </c>
      <c r="M76" s="6">
        <f t="shared" si="41"/>
        <v>100</v>
      </c>
    </row>
    <row r="77" spans="1:23" x14ac:dyDescent="0.25">
      <c r="A77" s="4">
        <v>60</v>
      </c>
      <c r="B77">
        <v>0</v>
      </c>
      <c r="C77">
        <v>9.85</v>
      </c>
      <c r="D77">
        <v>8.7799999999999994</v>
      </c>
      <c r="E77">
        <f t="shared" si="37"/>
        <v>79.170653653989746</v>
      </c>
      <c r="J77" t="e">
        <f t="shared" si="38"/>
        <v>#DIV/0!</v>
      </c>
      <c r="K77">
        <f t="shared" si="39"/>
        <v>100</v>
      </c>
      <c r="L77">
        <f t="shared" si="40"/>
        <v>100</v>
      </c>
      <c r="M77" s="6">
        <f t="shared" si="41"/>
        <v>100</v>
      </c>
    </row>
    <row r="78" spans="1:23" x14ac:dyDescent="0.25">
      <c r="A78" s="15"/>
      <c r="B78" s="16"/>
      <c r="C78" s="16"/>
      <c r="D78" s="16"/>
      <c r="E78" s="16"/>
      <c r="F78" s="16"/>
      <c r="G78" s="16"/>
      <c r="H78" s="16"/>
      <c r="I78" s="16" t="s">
        <v>9</v>
      </c>
      <c r="J78" s="16" t="e">
        <f>AVERAGE(J68:J72)</f>
        <v>#DIV/0!</v>
      </c>
      <c r="K78" s="16">
        <f>AVERAGE(K68:K72)</f>
        <v>100</v>
      </c>
      <c r="L78" s="16">
        <f>AVERAGE(L68:L72)</f>
        <v>100</v>
      </c>
      <c r="M78" s="17"/>
    </row>
    <row r="79" spans="1:23" x14ac:dyDescent="0.25">
      <c r="A79" s="15"/>
      <c r="B79" s="16"/>
      <c r="C79" s="16"/>
      <c r="D79" s="16"/>
      <c r="E79" s="16"/>
      <c r="F79" s="16"/>
      <c r="G79" s="16"/>
      <c r="H79" s="16"/>
      <c r="I79" s="16" t="s">
        <v>52</v>
      </c>
      <c r="J79" s="16" t="e">
        <f>STDEV(J70:J72)</f>
        <v>#DIV/0!</v>
      </c>
      <c r="K79" s="16">
        <f>STDEV(K68:K72)</f>
        <v>0</v>
      </c>
      <c r="L79" s="16">
        <f>STDEV(L68:L72)</f>
        <v>0</v>
      </c>
      <c r="M79" s="17"/>
    </row>
    <row r="80" spans="1:23" x14ac:dyDescent="0.25">
      <c r="A80" s="4" t="s">
        <v>40</v>
      </c>
      <c r="B80">
        <f>SUM(B8:B60)</f>
        <v>299.25000000000017</v>
      </c>
      <c r="C80">
        <f>SUM(C8:C60)</f>
        <v>162.1</v>
      </c>
      <c r="D80">
        <f>SUM(D8:D60)</f>
        <v>411.34999999999997</v>
      </c>
      <c r="M80" s="6"/>
    </row>
    <row r="81" spans="1:13" x14ac:dyDescent="0.25">
      <c r="A81" s="4"/>
      <c r="M81" s="6"/>
    </row>
    <row r="82" spans="1:13" x14ac:dyDescent="0.25">
      <c r="A82" s="4"/>
      <c r="C82" t="s">
        <v>30</v>
      </c>
      <c r="E82">
        <f>SUM(E8:E77)</f>
        <v>4513.0229421410795</v>
      </c>
      <c r="M82" s="6"/>
    </row>
    <row r="83" spans="1:13" x14ac:dyDescent="0.25">
      <c r="A83" s="4"/>
      <c r="C83" t="s">
        <v>31</v>
      </c>
      <c r="E83">
        <f>Time_calibration!$L$20*COUNT('Volume Calibration_Main'!D8:D60)</f>
        <v>65.906999999999996</v>
      </c>
      <c r="M83" s="6"/>
    </row>
    <row r="84" spans="1:13" x14ac:dyDescent="0.25">
      <c r="A84" s="4"/>
      <c r="C84" t="s">
        <v>34</v>
      </c>
      <c r="E84">
        <f>E83+E82</f>
        <v>4578.9299421410797</v>
      </c>
      <c r="G84" t="s">
        <v>35</v>
      </c>
      <c r="M84" s="6"/>
    </row>
    <row r="85" spans="1:13" x14ac:dyDescent="0.25">
      <c r="A85" s="4"/>
      <c r="C85" t="s">
        <v>32</v>
      </c>
      <c r="E85">
        <f>E84/COUNT(D8:D60)</f>
        <v>101.75399871424621</v>
      </c>
      <c r="G85" t="s">
        <v>31</v>
      </c>
      <c r="I85">
        <f>I84-SUM(I8:I47)</f>
        <v>0</v>
      </c>
      <c r="M85" s="6"/>
    </row>
    <row r="86" spans="1:13" ht="15.75" thickBot="1" x14ac:dyDescent="0.3">
      <c r="A86" s="7"/>
      <c r="B86" s="8"/>
      <c r="C86" s="8"/>
      <c r="D86" s="8"/>
      <c r="E86" s="8"/>
      <c r="F86" s="8"/>
      <c r="G86" s="8" t="s">
        <v>36</v>
      </c>
      <c r="H86" s="8"/>
      <c r="I86" s="8">
        <f>I85/COUNT(E8:E60)</f>
        <v>0</v>
      </c>
      <c r="J86" s="8"/>
      <c r="K86" s="8"/>
      <c r="L86" s="8"/>
      <c r="M86" s="9"/>
    </row>
    <row r="87" spans="1:13" ht="15.75" thickBot="1" x14ac:dyDescent="0.3"/>
    <row r="88" spans="1:13" x14ac:dyDescent="0.25">
      <c r="A88" s="10" t="s">
        <v>48</v>
      </c>
      <c r="B88" s="2"/>
      <c r="C88" s="2"/>
      <c r="D88" s="2"/>
      <c r="E88" s="2"/>
      <c r="F88" s="2"/>
      <c r="G88" s="2"/>
      <c r="H88" s="2"/>
      <c r="I88" s="2"/>
      <c r="J88" s="2"/>
      <c r="K88" s="2"/>
      <c r="L88" s="2"/>
      <c r="M88" s="3"/>
    </row>
    <row r="89" spans="1:13" x14ac:dyDescent="0.25">
      <c r="A89" s="4"/>
      <c r="B89" s="27" t="s">
        <v>13</v>
      </c>
      <c r="C89" s="27"/>
      <c r="D89" s="27"/>
      <c r="F89" s="27" t="s">
        <v>14</v>
      </c>
      <c r="G89" s="27"/>
      <c r="H89" s="27"/>
      <c r="J89" t="s">
        <v>10</v>
      </c>
      <c r="M89" s="6"/>
    </row>
    <row r="90" spans="1:13" x14ac:dyDescent="0.25">
      <c r="A90" s="4" t="s">
        <v>28</v>
      </c>
      <c r="B90" t="s">
        <v>15</v>
      </c>
      <c r="C90" t="s">
        <v>16</v>
      </c>
      <c r="D90" t="s">
        <v>17</v>
      </c>
      <c r="E90" t="s">
        <v>26</v>
      </c>
      <c r="F90" t="s">
        <v>18</v>
      </c>
      <c r="G90" t="s">
        <v>19</v>
      </c>
      <c r="H90" t="s">
        <v>20</v>
      </c>
      <c r="I90" t="s">
        <v>25</v>
      </c>
      <c r="J90" t="s">
        <v>22</v>
      </c>
      <c r="K90" t="s">
        <v>23</v>
      </c>
      <c r="L90" t="s">
        <v>24</v>
      </c>
      <c r="M90" s="6" t="s">
        <v>27</v>
      </c>
    </row>
    <row r="91" spans="1:13" x14ac:dyDescent="0.25">
      <c r="A91" s="4">
        <v>1</v>
      </c>
      <c r="B91">
        <v>10.48</v>
      </c>
      <c r="C91">
        <v>0</v>
      </c>
      <c r="D91">
        <v>9.35</v>
      </c>
      <c r="E91">
        <f>((SQRT((B91^2)+(C91^2)+(D91^2))/$E$2)*60)/2</f>
        <v>84.268050885255434</v>
      </c>
      <c r="J91">
        <f>(ABS(B91-F91)/B91)*100</f>
        <v>100</v>
      </c>
      <c r="K91" t="e">
        <f>(ABS(C91-G91)/C91)*100</f>
        <v>#DIV/0!</v>
      </c>
      <c r="L91">
        <f>(ABS(D91-H91)/D91)*100</f>
        <v>100</v>
      </c>
      <c r="M91" s="6">
        <f>(ABS(E91-I91)/E91)*100</f>
        <v>100</v>
      </c>
    </row>
    <row r="92" spans="1:13" x14ac:dyDescent="0.25">
      <c r="A92" s="4">
        <v>2</v>
      </c>
      <c r="B92">
        <v>10.48</v>
      </c>
      <c r="C92">
        <v>0</v>
      </c>
      <c r="D92">
        <v>9.35</v>
      </c>
      <c r="E92">
        <f t="shared" ref="E92:E95" si="42">((SQRT((B92^2)+(C92^2)+(D92^2))/$E$2)*60)/2</f>
        <v>84.268050885255434</v>
      </c>
      <c r="J92">
        <f t="shared" ref="J92:J95" si="43">(ABS(B92-F92)/B92)*100</f>
        <v>100</v>
      </c>
      <c r="K92" t="e">
        <f t="shared" ref="K92:K95" si="44">(ABS(C92-G92)/C92)*100</f>
        <v>#DIV/0!</v>
      </c>
      <c r="L92">
        <f t="shared" ref="L92:L95" si="45">(ABS(D92-H92)/D92)*100</f>
        <v>100</v>
      </c>
      <c r="M92" s="6">
        <f t="shared" ref="M92:M95" si="46">(ABS(E92-I92)/E92)*100</f>
        <v>100</v>
      </c>
    </row>
    <row r="93" spans="1:13" x14ac:dyDescent="0.25">
      <c r="A93" s="4">
        <v>3</v>
      </c>
      <c r="B93">
        <v>10.48</v>
      </c>
      <c r="C93">
        <v>0</v>
      </c>
      <c r="D93">
        <v>9.35</v>
      </c>
      <c r="E93">
        <f t="shared" si="42"/>
        <v>84.268050885255434</v>
      </c>
      <c r="J93">
        <f t="shared" si="43"/>
        <v>100</v>
      </c>
      <c r="K93" t="e">
        <f t="shared" si="44"/>
        <v>#DIV/0!</v>
      </c>
      <c r="L93">
        <f t="shared" si="45"/>
        <v>100</v>
      </c>
      <c r="M93" s="6">
        <f t="shared" si="46"/>
        <v>100</v>
      </c>
    </row>
    <row r="94" spans="1:13" x14ac:dyDescent="0.25">
      <c r="A94" s="4">
        <v>4</v>
      </c>
      <c r="B94">
        <v>10.48</v>
      </c>
      <c r="C94">
        <v>0</v>
      </c>
      <c r="D94">
        <v>9.35</v>
      </c>
      <c r="E94">
        <f t="shared" si="42"/>
        <v>84.268050885255434</v>
      </c>
      <c r="J94">
        <f t="shared" si="43"/>
        <v>100</v>
      </c>
      <c r="K94" t="e">
        <f t="shared" si="44"/>
        <v>#DIV/0!</v>
      </c>
      <c r="L94">
        <f t="shared" si="45"/>
        <v>100</v>
      </c>
      <c r="M94" s="6">
        <f t="shared" si="46"/>
        <v>100</v>
      </c>
    </row>
    <row r="95" spans="1:13" x14ac:dyDescent="0.25">
      <c r="A95" s="4">
        <v>5</v>
      </c>
      <c r="B95">
        <v>10.48</v>
      </c>
      <c r="C95">
        <v>0</v>
      </c>
      <c r="D95">
        <v>9.35</v>
      </c>
      <c r="E95">
        <f t="shared" si="42"/>
        <v>84.268050885255434</v>
      </c>
      <c r="J95">
        <f t="shared" si="43"/>
        <v>100</v>
      </c>
      <c r="K95" t="e">
        <f t="shared" si="44"/>
        <v>#DIV/0!</v>
      </c>
      <c r="L95">
        <f t="shared" si="45"/>
        <v>100</v>
      </c>
      <c r="M95" s="6">
        <f t="shared" si="46"/>
        <v>100</v>
      </c>
    </row>
    <row r="96" spans="1:13" x14ac:dyDescent="0.25">
      <c r="A96" s="4">
        <v>6</v>
      </c>
      <c r="B96">
        <v>10.48</v>
      </c>
      <c r="C96">
        <v>0</v>
      </c>
      <c r="D96">
        <v>9.35</v>
      </c>
      <c r="E96">
        <f>((SQRT((B96^2)+(C96^2)+(D96^2))/$E$2)*60)/2</f>
        <v>84.268050885255434</v>
      </c>
      <c r="J96">
        <f>(ABS(B96-F96)/B96)*100</f>
        <v>100</v>
      </c>
      <c r="K96" t="e">
        <f>(ABS(C96-G96)/C96)*100</f>
        <v>#DIV/0!</v>
      </c>
      <c r="L96">
        <f>(ABS(D96-H96)/D96)*100</f>
        <v>100</v>
      </c>
      <c r="M96" s="6">
        <f>(ABS(E96-I96)/E96)*100</f>
        <v>100</v>
      </c>
    </row>
    <row r="97" spans="1:13" x14ac:dyDescent="0.25">
      <c r="A97" s="4">
        <v>7</v>
      </c>
      <c r="B97">
        <v>10.48</v>
      </c>
      <c r="C97">
        <v>0</v>
      </c>
      <c r="D97">
        <v>9.35</v>
      </c>
      <c r="E97">
        <f t="shared" ref="E97:E100" si="47">((SQRT((B97^2)+(C97^2)+(D97^2))/$E$2)*60)/2</f>
        <v>84.268050885255434</v>
      </c>
      <c r="J97">
        <f t="shared" ref="J97:J100" si="48">(ABS(B97-F97)/B97)*100</f>
        <v>100</v>
      </c>
      <c r="K97" t="e">
        <f t="shared" ref="K97:K100" si="49">(ABS(C97-G97)/C97)*100</f>
        <v>#DIV/0!</v>
      </c>
      <c r="L97">
        <f t="shared" ref="L97:L100" si="50">(ABS(D97-H97)/D97)*100</f>
        <v>100</v>
      </c>
      <c r="M97" s="6">
        <f t="shared" ref="M97:M100" si="51">(ABS(E97-I97)/E97)*100</f>
        <v>100</v>
      </c>
    </row>
    <row r="98" spans="1:13" x14ac:dyDescent="0.25">
      <c r="A98" s="4">
        <v>8</v>
      </c>
      <c r="B98">
        <v>10.48</v>
      </c>
      <c r="C98">
        <v>0</v>
      </c>
      <c r="D98">
        <v>9.35</v>
      </c>
      <c r="E98">
        <f t="shared" si="47"/>
        <v>84.268050885255434</v>
      </c>
      <c r="J98">
        <f t="shared" si="48"/>
        <v>100</v>
      </c>
      <c r="K98" t="e">
        <f t="shared" si="49"/>
        <v>#DIV/0!</v>
      </c>
      <c r="L98">
        <f t="shared" si="50"/>
        <v>100</v>
      </c>
      <c r="M98" s="6">
        <f t="shared" si="51"/>
        <v>100</v>
      </c>
    </row>
    <row r="99" spans="1:13" x14ac:dyDescent="0.25">
      <c r="A99" s="4">
        <v>9</v>
      </c>
      <c r="B99">
        <v>10.48</v>
      </c>
      <c r="C99">
        <v>0</v>
      </c>
      <c r="D99">
        <v>9.35</v>
      </c>
      <c r="E99">
        <f t="shared" si="47"/>
        <v>84.268050885255434</v>
      </c>
      <c r="J99">
        <f t="shared" si="48"/>
        <v>100</v>
      </c>
      <c r="K99" t="e">
        <f t="shared" si="49"/>
        <v>#DIV/0!</v>
      </c>
      <c r="L99">
        <f t="shared" si="50"/>
        <v>100</v>
      </c>
      <c r="M99" s="6">
        <f t="shared" si="51"/>
        <v>100</v>
      </c>
    </row>
    <row r="100" spans="1:13" x14ac:dyDescent="0.25">
      <c r="A100" s="4">
        <v>10</v>
      </c>
      <c r="B100">
        <v>10.48</v>
      </c>
      <c r="C100">
        <v>0</v>
      </c>
      <c r="D100">
        <v>9.35</v>
      </c>
      <c r="E100">
        <f t="shared" si="47"/>
        <v>84.268050885255434</v>
      </c>
      <c r="J100">
        <f t="shared" si="48"/>
        <v>100</v>
      </c>
      <c r="K100" t="e">
        <f t="shared" si="49"/>
        <v>#DIV/0!</v>
      </c>
      <c r="L100">
        <f t="shared" si="50"/>
        <v>100</v>
      </c>
      <c r="M100" s="6">
        <f t="shared" si="51"/>
        <v>100</v>
      </c>
    </row>
    <row r="101" spans="1:13" x14ac:dyDescent="0.25">
      <c r="A101" s="4"/>
      <c r="I101" t="s">
        <v>9</v>
      </c>
      <c r="J101">
        <f>AVERAGE(J91:J95)</f>
        <v>100</v>
      </c>
      <c r="K101" t="e">
        <f>AVERAGE(K91:K95)</f>
        <v>#DIV/0!</v>
      </c>
      <c r="L101">
        <f>AVERAGE(L91:L95)</f>
        <v>100</v>
      </c>
      <c r="M101" s="6"/>
    </row>
    <row r="102" spans="1:13" x14ac:dyDescent="0.25">
      <c r="A102" s="4"/>
      <c r="I102" t="s">
        <v>52</v>
      </c>
      <c r="J102">
        <f>STDEV(J93:J95)</f>
        <v>0</v>
      </c>
      <c r="K102" t="e">
        <f>STDEV(K91:K95)</f>
        <v>#DIV/0!</v>
      </c>
      <c r="L102">
        <f>STDEV(L91:L95)</f>
        <v>0</v>
      </c>
      <c r="M102" s="6"/>
    </row>
    <row r="103" spans="1:13" x14ac:dyDescent="0.25">
      <c r="A103" s="4">
        <v>11</v>
      </c>
      <c r="B103">
        <v>8.2799999999999994</v>
      </c>
      <c r="C103">
        <v>2.0699999999999998</v>
      </c>
      <c r="D103">
        <v>9.23</v>
      </c>
      <c r="E103">
        <f t="shared" ref="E103:E112" si="52">((SQRT((B103^2)+(C103^2)+(D103^2))/$E$2)*60)/2</f>
        <v>75.427469797150167</v>
      </c>
      <c r="J103">
        <f t="shared" ref="J103:J112" si="53">(ABS(B103-F103)/B103)*100</f>
        <v>100</v>
      </c>
      <c r="K103">
        <f t="shared" ref="K103:K112" si="54">(ABS(C103-G103)/C103)*100</f>
        <v>100</v>
      </c>
      <c r="L103">
        <f t="shared" ref="L103:L112" si="55">(ABS(D103-H103)/D103)*100</f>
        <v>100</v>
      </c>
      <c r="M103" s="6">
        <f t="shared" ref="M103:M112" si="56">(ABS(E103-I103)/E103)*100</f>
        <v>100</v>
      </c>
    </row>
    <row r="104" spans="1:13" x14ac:dyDescent="0.25">
      <c r="A104" s="4">
        <v>12</v>
      </c>
      <c r="B104">
        <v>8.2799999999999994</v>
      </c>
      <c r="C104">
        <v>2.0699999999999998</v>
      </c>
      <c r="D104">
        <v>9.23</v>
      </c>
      <c r="E104">
        <f t="shared" si="52"/>
        <v>75.427469797150167</v>
      </c>
      <c r="J104">
        <f t="shared" si="53"/>
        <v>100</v>
      </c>
      <c r="K104">
        <f t="shared" si="54"/>
        <v>100</v>
      </c>
      <c r="L104">
        <f t="shared" si="55"/>
        <v>100</v>
      </c>
      <c r="M104" s="6">
        <f t="shared" si="56"/>
        <v>100</v>
      </c>
    </row>
    <row r="105" spans="1:13" x14ac:dyDescent="0.25">
      <c r="A105" s="4">
        <v>13</v>
      </c>
      <c r="B105">
        <v>8.2799999999999994</v>
      </c>
      <c r="C105">
        <v>2.0699999999999998</v>
      </c>
      <c r="D105">
        <v>9.23</v>
      </c>
      <c r="E105">
        <f t="shared" si="52"/>
        <v>75.427469797150167</v>
      </c>
      <c r="J105">
        <f t="shared" si="53"/>
        <v>100</v>
      </c>
      <c r="K105">
        <f t="shared" si="54"/>
        <v>100</v>
      </c>
      <c r="L105">
        <f t="shared" si="55"/>
        <v>100</v>
      </c>
      <c r="M105" s="6">
        <f t="shared" si="56"/>
        <v>100</v>
      </c>
    </row>
    <row r="106" spans="1:13" x14ac:dyDescent="0.25">
      <c r="A106" s="4">
        <v>14</v>
      </c>
      <c r="B106">
        <v>8.2799999999999994</v>
      </c>
      <c r="C106">
        <v>2.0699999999999998</v>
      </c>
      <c r="D106">
        <v>9.23</v>
      </c>
      <c r="E106">
        <f t="shared" si="52"/>
        <v>75.427469797150167</v>
      </c>
      <c r="J106">
        <f t="shared" si="53"/>
        <v>100</v>
      </c>
      <c r="K106">
        <f t="shared" si="54"/>
        <v>100</v>
      </c>
      <c r="L106">
        <f t="shared" si="55"/>
        <v>100</v>
      </c>
      <c r="M106" s="6">
        <f t="shared" si="56"/>
        <v>100</v>
      </c>
    </row>
    <row r="107" spans="1:13" x14ac:dyDescent="0.25">
      <c r="A107" s="4">
        <v>15</v>
      </c>
      <c r="B107">
        <v>8.2799999999999994</v>
      </c>
      <c r="C107">
        <v>2.0699999999999998</v>
      </c>
      <c r="D107">
        <v>9.23</v>
      </c>
      <c r="E107">
        <f t="shared" si="52"/>
        <v>75.427469797150167</v>
      </c>
      <c r="J107">
        <f t="shared" si="53"/>
        <v>100</v>
      </c>
      <c r="K107">
        <f t="shared" si="54"/>
        <v>100</v>
      </c>
      <c r="L107">
        <f t="shared" si="55"/>
        <v>100</v>
      </c>
      <c r="M107" s="6">
        <f t="shared" si="56"/>
        <v>100</v>
      </c>
    </row>
    <row r="108" spans="1:13" x14ac:dyDescent="0.25">
      <c r="A108" s="4">
        <v>16</v>
      </c>
      <c r="B108">
        <v>8.2799999999999994</v>
      </c>
      <c r="C108">
        <v>2.0699999999999998</v>
      </c>
      <c r="D108">
        <v>9.23</v>
      </c>
      <c r="E108">
        <f t="shared" si="52"/>
        <v>75.427469797150167</v>
      </c>
      <c r="J108">
        <f t="shared" si="53"/>
        <v>100</v>
      </c>
      <c r="K108">
        <f t="shared" si="54"/>
        <v>100</v>
      </c>
      <c r="L108">
        <f t="shared" si="55"/>
        <v>100</v>
      </c>
      <c r="M108" s="6">
        <f t="shared" si="56"/>
        <v>100</v>
      </c>
    </row>
    <row r="109" spans="1:13" x14ac:dyDescent="0.25">
      <c r="A109" s="4">
        <v>17</v>
      </c>
      <c r="B109">
        <v>8.2799999999999994</v>
      </c>
      <c r="C109">
        <v>2.0699999999999998</v>
      </c>
      <c r="D109">
        <v>9.23</v>
      </c>
      <c r="E109">
        <f t="shared" si="52"/>
        <v>75.427469797150167</v>
      </c>
      <c r="J109">
        <f t="shared" si="53"/>
        <v>100</v>
      </c>
      <c r="K109">
        <f t="shared" si="54"/>
        <v>100</v>
      </c>
      <c r="L109">
        <f t="shared" si="55"/>
        <v>100</v>
      </c>
      <c r="M109" s="6">
        <f t="shared" si="56"/>
        <v>100</v>
      </c>
    </row>
    <row r="110" spans="1:13" x14ac:dyDescent="0.25">
      <c r="A110" s="4">
        <v>18</v>
      </c>
      <c r="B110">
        <v>8.2799999999999994</v>
      </c>
      <c r="C110">
        <v>2.0699999999999998</v>
      </c>
      <c r="D110">
        <v>9.23</v>
      </c>
      <c r="E110">
        <f t="shared" si="52"/>
        <v>75.427469797150167</v>
      </c>
      <c r="J110">
        <f t="shared" si="53"/>
        <v>100</v>
      </c>
      <c r="K110">
        <f t="shared" si="54"/>
        <v>100</v>
      </c>
      <c r="L110">
        <f t="shared" si="55"/>
        <v>100</v>
      </c>
      <c r="M110" s="6">
        <f t="shared" si="56"/>
        <v>100</v>
      </c>
    </row>
    <row r="111" spans="1:13" x14ac:dyDescent="0.25">
      <c r="A111" s="4">
        <v>19</v>
      </c>
      <c r="B111">
        <v>8.2799999999999994</v>
      </c>
      <c r="C111">
        <v>2.0699999999999998</v>
      </c>
      <c r="D111">
        <v>9.23</v>
      </c>
      <c r="E111">
        <f t="shared" si="52"/>
        <v>75.427469797150167</v>
      </c>
      <c r="J111">
        <f t="shared" si="53"/>
        <v>100</v>
      </c>
      <c r="K111">
        <f t="shared" si="54"/>
        <v>100</v>
      </c>
      <c r="L111">
        <f t="shared" si="55"/>
        <v>100</v>
      </c>
      <c r="M111" s="6">
        <f t="shared" si="56"/>
        <v>100</v>
      </c>
    </row>
    <row r="112" spans="1:13" x14ac:dyDescent="0.25">
      <c r="A112" s="4">
        <v>20</v>
      </c>
      <c r="B112">
        <v>8.2799999999999994</v>
      </c>
      <c r="C112">
        <v>2.0699999999999998</v>
      </c>
      <c r="D112">
        <v>9.23</v>
      </c>
      <c r="E112">
        <f t="shared" si="52"/>
        <v>75.427469797150167</v>
      </c>
      <c r="J112">
        <f t="shared" si="53"/>
        <v>100</v>
      </c>
      <c r="K112">
        <f t="shared" si="54"/>
        <v>100</v>
      </c>
      <c r="L112">
        <f t="shared" si="55"/>
        <v>100</v>
      </c>
      <c r="M112" s="6">
        <f t="shared" si="56"/>
        <v>100</v>
      </c>
    </row>
    <row r="113" spans="1:13" x14ac:dyDescent="0.25">
      <c r="A113" s="4"/>
      <c r="I113" t="s">
        <v>9</v>
      </c>
      <c r="J113">
        <f>AVERAGE(J103:J107)</f>
        <v>100</v>
      </c>
      <c r="K113">
        <f>AVERAGE(K103:K107)</f>
        <v>100</v>
      </c>
      <c r="L113">
        <f>AVERAGE(L103:L107)</f>
        <v>100</v>
      </c>
      <c r="M113" s="6"/>
    </row>
    <row r="114" spans="1:13" x14ac:dyDescent="0.25">
      <c r="A114" s="4"/>
      <c r="I114" t="s">
        <v>52</v>
      </c>
      <c r="J114">
        <f>STDEV(J105:J107)</f>
        <v>0</v>
      </c>
      <c r="K114">
        <f>STDEV(K103:K107)</f>
        <v>0</v>
      </c>
      <c r="L114">
        <f>STDEV(L103:L107)</f>
        <v>0</v>
      </c>
      <c r="M114" s="6"/>
    </row>
    <row r="115" spans="1:13" x14ac:dyDescent="0.25">
      <c r="A115" s="4">
        <v>21</v>
      </c>
      <c r="B115">
        <v>6.13</v>
      </c>
      <c r="C115">
        <v>4.09</v>
      </c>
      <c r="D115">
        <v>9.11</v>
      </c>
      <c r="E115">
        <f t="shared" ref="E115:E124" si="57">((SQRT((B115^2)+(C115^2)+(D115^2))/$E$2)*60)/2</f>
        <v>70.304307122679191</v>
      </c>
      <c r="J115">
        <f t="shared" ref="J115:J124" si="58">(ABS(B115-F115)/B115)*100</f>
        <v>100</v>
      </c>
      <c r="K115">
        <f t="shared" ref="K115:K124" si="59">(ABS(C115-G115)/C115)*100</f>
        <v>100</v>
      </c>
      <c r="L115">
        <f t="shared" ref="L115:L124" si="60">(ABS(D115-H115)/D115)*100</f>
        <v>100</v>
      </c>
      <c r="M115" s="6">
        <f t="shared" ref="M115:M124" si="61">(ABS(E115-I115)/E115)*100</f>
        <v>100</v>
      </c>
    </row>
    <row r="116" spans="1:13" x14ac:dyDescent="0.25">
      <c r="A116" s="4">
        <v>22</v>
      </c>
      <c r="B116">
        <v>6.13</v>
      </c>
      <c r="C116">
        <v>4.09</v>
      </c>
      <c r="D116">
        <v>9.11</v>
      </c>
      <c r="E116">
        <f t="shared" si="57"/>
        <v>70.304307122679191</v>
      </c>
      <c r="J116">
        <f t="shared" si="58"/>
        <v>100</v>
      </c>
      <c r="K116">
        <f t="shared" si="59"/>
        <v>100</v>
      </c>
      <c r="L116">
        <f t="shared" si="60"/>
        <v>100</v>
      </c>
      <c r="M116" s="6">
        <f t="shared" si="61"/>
        <v>100</v>
      </c>
    </row>
    <row r="117" spans="1:13" x14ac:dyDescent="0.25">
      <c r="A117" s="4">
        <v>23</v>
      </c>
      <c r="B117">
        <v>6.13</v>
      </c>
      <c r="C117">
        <v>4.09</v>
      </c>
      <c r="D117">
        <v>9.11</v>
      </c>
      <c r="E117">
        <f t="shared" si="57"/>
        <v>70.304307122679191</v>
      </c>
      <c r="J117">
        <f t="shared" si="58"/>
        <v>100</v>
      </c>
      <c r="K117">
        <f t="shared" si="59"/>
        <v>100</v>
      </c>
      <c r="L117">
        <f t="shared" si="60"/>
        <v>100</v>
      </c>
      <c r="M117" s="6">
        <f t="shared" si="61"/>
        <v>100</v>
      </c>
    </row>
    <row r="118" spans="1:13" x14ac:dyDescent="0.25">
      <c r="A118" s="4">
        <v>24</v>
      </c>
      <c r="B118">
        <v>6.13</v>
      </c>
      <c r="C118">
        <v>4.09</v>
      </c>
      <c r="D118">
        <v>9.11</v>
      </c>
      <c r="E118">
        <f t="shared" si="57"/>
        <v>70.304307122679191</v>
      </c>
      <c r="J118">
        <f t="shared" si="58"/>
        <v>100</v>
      </c>
      <c r="K118">
        <f t="shared" si="59"/>
        <v>100</v>
      </c>
      <c r="L118">
        <f t="shared" si="60"/>
        <v>100</v>
      </c>
      <c r="M118" s="6">
        <f t="shared" si="61"/>
        <v>100</v>
      </c>
    </row>
    <row r="119" spans="1:13" x14ac:dyDescent="0.25">
      <c r="A119" s="4">
        <v>25</v>
      </c>
      <c r="B119">
        <v>6.13</v>
      </c>
      <c r="C119">
        <v>4.09</v>
      </c>
      <c r="D119">
        <v>9.11</v>
      </c>
      <c r="E119">
        <f t="shared" si="57"/>
        <v>70.304307122679191</v>
      </c>
      <c r="J119">
        <f t="shared" si="58"/>
        <v>100</v>
      </c>
      <c r="K119">
        <f t="shared" si="59"/>
        <v>100</v>
      </c>
      <c r="L119">
        <f t="shared" si="60"/>
        <v>100</v>
      </c>
      <c r="M119" s="6">
        <f t="shared" si="61"/>
        <v>100</v>
      </c>
    </row>
    <row r="120" spans="1:13" x14ac:dyDescent="0.25">
      <c r="A120" s="4">
        <v>26</v>
      </c>
      <c r="B120">
        <v>6.13</v>
      </c>
      <c r="C120">
        <v>4.09</v>
      </c>
      <c r="D120">
        <v>9.11</v>
      </c>
      <c r="E120">
        <f t="shared" si="57"/>
        <v>70.304307122679191</v>
      </c>
      <c r="J120">
        <f t="shared" si="58"/>
        <v>100</v>
      </c>
      <c r="K120">
        <f t="shared" si="59"/>
        <v>100</v>
      </c>
      <c r="L120">
        <f t="shared" si="60"/>
        <v>100</v>
      </c>
      <c r="M120" s="6">
        <f t="shared" si="61"/>
        <v>100</v>
      </c>
    </row>
    <row r="121" spans="1:13" x14ac:dyDescent="0.25">
      <c r="A121" s="4">
        <v>27</v>
      </c>
      <c r="B121">
        <v>6.13</v>
      </c>
      <c r="C121">
        <v>4.09</v>
      </c>
      <c r="D121">
        <v>9.11</v>
      </c>
      <c r="E121">
        <f t="shared" si="57"/>
        <v>70.304307122679191</v>
      </c>
      <c r="J121">
        <f t="shared" si="58"/>
        <v>100</v>
      </c>
      <c r="K121">
        <f t="shared" si="59"/>
        <v>100</v>
      </c>
      <c r="L121">
        <f t="shared" si="60"/>
        <v>100</v>
      </c>
      <c r="M121" s="6">
        <f t="shared" si="61"/>
        <v>100</v>
      </c>
    </row>
    <row r="122" spans="1:13" x14ac:dyDescent="0.25">
      <c r="A122" s="4">
        <v>28</v>
      </c>
      <c r="B122">
        <v>6.13</v>
      </c>
      <c r="C122">
        <v>4.09</v>
      </c>
      <c r="D122">
        <v>9.11</v>
      </c>
      <c r="E122">
        <f t="shared" si="57"/>
        <v>70.304307122679191</v>
      </c>
      <c r="J122">
        <f t="shared" si="58"/>
        <v>100</v>
      </c>
      <c r="K122">
        <f t="shared" si="59"/>
        <v>100</v>
      </c>
      <c r="L122">
        <f t="shared" si="60"/>
        <v>100</v>
      </c>
      <c r="M122" s="6">
        <f t="shared" si="61"/>
        <v>100</v>
      </c>
    </row>
    <row r="123" spans="1:13" x14ac:dyDescent="0.25">
      <c r="A123" s="4">
        <v>29</v>
      </c>
      <c r="B123">
        <v>6.13</v>
      </c>
      <c r="C123">
        <v>4.09</v>
      </c>
      <c r="D123">
        <v>9.11</v>
      </c>
      <c r="E123">
        <f t="shared" si="57"/>
        <v>70.304307122679191</v>
      </c>
      <c r="J123">
        <f t="shared" si="58"/>
        <v>100</v>
      </c>
      <c r="K123">
        <f t="shared" si="59"/>
        <v>100</v>
      </c>
      <c r="L123">
        <f t="shared" si="60"/>
        <v>100</v>
      </c>
      <c r="M123" s="6">
        <f t="shared" si="61"/>
        <v>100</v>
      </c>
    </row>
    <row r="124" spans="1:13" x14ac:dyDescent="0.25">
      <c r="A124" s="4">
        <v>30</v>
      </c>
      <c r="B124">
        <v>6.13</v>
      </c>
      <c r="C124">
        <v>4.09</v>
      </c>
      <c r="D124">
        <v>9.11</v>
      </c>
      <c r="E124">
        <f t="shared" si="57"/>
        <v>70.304307122679191</v>
      </c>
      <c r="J124">
        <f t="shared" si="58"/>
        <v>100</v>
      </c>
      <c r="K124">
        <f t="shared" si="59"/>
        <v>100</v>
      </c>
      <c r="L124">
        <f t="shared" si="60"/>
        <v>100</v>
      </c>
      <c r="M124" s="6">
        <f t="shared" si="61"/>
        <v>100</v>
      </c>
    </row>
    <row r="125" spans="1:13" x14ac:dyDescent="0.25">
      <c r="A125" s="4"/>
      <c r="I125" t="s">
        <v>9</v>
      </c>
      <c r="J125">
        <f>AVERAGE(J115:J119)</f>
        <v>100</v>
      </c>
      <c r="K125">
        <f>AVERAGE(K115:K119)</f>
        <v>100</v>
      </c>
      <c r="L125">
        <f>AVERAGE(L115:L119)</f>
        <v>100</v>
      </c>
      <c r="M125" s="6"/>
    </row>
    <row r="126" spans="1:13" x14ac:dyDescent="0.25">
      <c r="A126" s="4"/>
      <c r="I126" t="s">
        <v>52</v>
      </c>
      <c r="J126">
        <f>STDEV(J117:J119)</f>
        <v>0</v>
      </c>
      <c r="K126">
        <f>STDEV(K115:K119)</f>
        <v>0</v>
      </c>
      <c r="L126">
        <f>STDEV(L115:L119)</f>
        <v>0</v>
      </c>
      <c r="M126" s="6"/>
    </row>
    <row r="127" spans="1:13" x14ac:dyDescent="0.25">
      <c r="A127" s="4">
        <v>31</v>
      </c>
      <c r="B127">
        <v>4.04</v>
      </c>
      <c r="C127">
        <v>6.06</v>
      </c>
      <c r="D127">
        <v>9</v>
      </c>
      <c r="E127">
        <f t="shared" ref="E127:E136" si="62">((SQRT((B127^2)+(C127^2)+(D127^2))/$E$2)*60)/2</f>
        <v>69.466734484931706</v>
      </c>
      <c r="J127">
        <f t="shared" ref="J127:J136" si="63">(ABS(B127-F127)/B127)*100</f>
        <v>100</v>
      </c>
      <c r="K127">
        <f t="shared" ref="K127:K136" si="64">(ABS(C127-G127)/C127)*100</f>
        <v>100</v>
      </c>
      <c r="L127">
        <f t="shared" ref="L127:L136" si="65">(ABS(D127-H127)/D127)*100</f>
        <v>100</v>
      </c>
      <c r="M127" s="6">
        <f t="shared" ref="M127:M136" si="66">(ABS(E127-I127)/E127)*100</f>
        <v>100</v>
      </c>
    </row>
    <row r="128" spans="1:13" x14ac:dyDescent="0.25">
      <c r="A128" s="4">
        <v>32</v>
      </c>
      <c r="B128">
        <v>4.04</v>
      </c>
      <c r="C128">
        <v>6.06</v>
      </c>
      <c r="D128">
        <v>9</v>
      </c>
      <c r="E128">
        <f t="shared" si="62"/>
        <v>69.466734484931706</v>
      </c>
      <c r="J128">
        <f t="shared" si="63"/>
        <v>100</v>
      </c>
      <c r="K128">
        <f t="shared" si="64"/>
        <v>100</v>
      </c>
      <c r="L128">
        <f t="shared" si="65"/>
        <v>100</v>
      </c>
      <c r="M128" s="6">
        <f t="shared" si="66"/>
        <v>100</v>
      </c>
    </row>
    <row r="129" spans="1:13" x14ac:dyDescent="0.25">
      <c r="A129" s="4">
        <v>33</v>
      </c>
      <c r="B129">
        <v>4.04</v>
      </c>
      <c r="C129">
        <v>6.06</v>
      </c>
      <c r="D129">
        <v>9</v>
      </c>
      <c r="E129">
        <f t="shared" si="62"/>
        <v>69.466734484931706</v>
      </c>
      <c r="J129">
        <f t="shared" si="63"/>
        <v>100</v>
      </c>
      <c r="K129">
        <f t="shared" si="64"/>
        <v>100</v>
      </c>
      <c r="L129">
        <f t="shared" si="65"/>
        <v>100</v>
      </c>
      <c r="M129" s="6">
        <f t="shared" si="66"/>
        <v>100</v>
      </c>
    </row>
    <row r="130" spans="1:13" x14ac:dyDescent="0.25">
      <c r="A130" s="4">
        <v>34</v>
      </c>
      <c r="B130">
        <v>4.04</v>
      </c>
      <c r="C130">
        <v>6.06</v>
      </c>
      <c r="D130">
        <v>9</v>
      </c>
      <c r="E130">
        <f t="shared" si="62"/>
        <v>69.466734484931706</v>
      </c>
      <c r="J130">
        <f t="shared" si="63"/>
        <v>100</v>
      </c>
      <c r="K130">
        <f t="shared" si="64"/>
        <v>100</v>
      </c>
      <c r="L130">
        <f t="shared" si="65"/>
        <v>100</v>
      </c>
      <c r="M130" s="6">
        <f t="shared" si="66"/>
        <v>100</v>
      </c>
    </row>
    <row r="131" spans="1:13" x14ac:dyDescent="0.25">
      <c r="A131" s="4">
        <v>35</v>
      </c>
      <c r="B131">
        <v>4.04</v>
      </c>
      <c r="C131">
        <v>6.06</v>
      </c>
      <c r="D131">
        <v>9</v>
      </c>
      <c r="E131">
        <f t="shared" si="62"/>
        <v>69.466734484931706</v>
      </c>
      <c r="J131">
        <f t="shared" si="63"/>
        <v>100</v>
      </c>
      <c r="K131">
        <f t="shared" si="64"/>
        <v>100</v>
      </c>
      <c r="L131">
        <f t="shared" si="65"/>
        <v>100</v>
      </c>
      <c r="M131" s="6">
        <f t="shared" si="66"/>
        <v>100</v>
      </c>
    </row>
    <row r="132" spans="1:13" x14ac:dyDescent="0.25">
      <c r="A132" s="4">
        <v>36</v>
      </c>
      <c r="B132">
        <v>4.04</v>
      </c>
      <c r="C132">
        <v>6.06</v>
      </c>
      <c r="D132">
        <v>9</v>
      </c>
      <c r="E132">
        <f t="shared" si="62"/>
        <v>69.466734484931706</v>
      </c>
      <c r="J132">
        <f t="shared" si="63"/>
        <v>100</v>
      </c>
      <c r="K132">
        <f t="shared" si="64"/>
        <v>100</v>
      </c>
      <c r="L132">
        <f t="shared" si="65"/>
        <v>100</v>
      </c>
      <c r="M132" s="6">
        <f t="shared" si="66"/>
        <v>100</v>
      </c>
    </row>
    <row r="133" spans="1:13" x14ac:dyDescent="0.25">
      <c r="A133" s="4">
        <v>37</v>
      </c>
      <c r="B133">
        <v>4.04</v>
      </c>
      <c r="C133">
        <v>6.06</v>
      </c>
      <c r="D133">
        <v>9</v>
      </c>
      <c r="E133">
        <f t="shared" si="62"/>
        <v>69.466734484931706</v>
      </c>
      <c r="J133">
        <f t="shared" si="63"/>
        <v>100</v>
      </c>
      <c r="K133">
        <f t="shared" si="64"/>
        <v>100</v>
      </c>
      <c r="L133">
        <f t="shared" si="65"/>
        <v>100</v>
      </c>
      <c r="M133" s="6">
        <f t="shared" si="66"/>
        <v>100</v>
      </c>
    </row>
    <row r="134" spans="1:13" x14ac:dyDescent="0.25">
      <c r="A134" s="4">
        <v>38</v>
      </c>
      <c r="B134">
        <v>4.04</v>
      </c>
      <c r="C134">
        <v>6.06</v>
      </c>
      <c r="D134">
        <v>9</v>
      </c>
      <c r="E134">
        <f t="shared" si="62"/>
        <v>69.466734484931706</v>
      </c>
      <c r="J134">
        <f t="shared" si="63"/>
        <v>100</v>
      </c>
      <c r="K134">
        <f t="shared" si="64"/>
        <v>100</v>
      </c>
      <c r="L134">
        <f t="shared" si="65"/>
        <v>100</v>
      </c>
      <c r="M134" s="6">
        <f t="shared" si="66"/>
        <v>100</v>
      </c>
    </row>
    <row r="135" spans="1:13" x14ac:dyDescent="0.25">
      <c r="A135" s="4">
        <v>39</v>
      </c>
      <c r="B135">
        <v>4.04</v>
      </c>
      <c r="C135">
        <v>6.06</v>
      </c>
      <c r="D135">
        <v>9</v>
      </c>
      <c r="E135">
        <f t="shared" si="62"/>
        <v>69.466734484931706</v>
      </c>
      <c r="J135">
        <f t="shared" si="63"/>
        <v>100</v>
      </c>
      <c r="K135">
        <f t="shared" si="64"/>
        <v>100</v>
      </c>
      <c r="L135">
        <f t="shared" si="65"/>
        <v>100</v>
      </c>
      <c r="M135" s="6">
        <f t="shared" si="66"/>
        <v>100</v>
      </c>
    </row>
    <row r="136" spans="1:13" x14ac:dyDescent="0.25">
      <c r="A136" s="4">
        <v>40</v>
      </c>
      <c r="B136">
        <v>4.04</v>
      </c>
      <c r="C136">
        <v>6.06</v>
      </c>
      <c r="D136">
        <v>9</v>
      </c>
      <c r="E136">
        <f t="shared" si="62"/>
        <v>69.466734484931706</v>
      </c>
      <c r="J136">
        <f t="shared" si="63"/>
        <v>100</v>
      </c>
      <c r="K136">
        <f t="shared" si="64"/>
        <v>100</v>
      </c>
      <c r="L136">
        <f t="shared" si="65"/>
        <v>100</v>
      </c>
      <c r="M136" s="6">
        <f t="shared" si="66"/>
        <v>100</v>
      </c>
    </row>
    <row r="137" spans="1:13" x14ac:dyDescent="0.25">
      <c r="A137" s="4"/>
      <c r="I137" t="s">
        <v>9</v>
      </c>
      <c r="J137">
        <f>AVERAGE(J127:J131)</f>
        <v>100</v>
      </c>
      <c r="K137">
        <f>AVERAGE(K127:K131)</f>
        <v>100</v>
      </c>
      <c r="L137">
        <f>AVERAGE(L127:L131)</f>
        <v>100</v>
      </c>
      <c r="M137" s="6"/>
    </row>
    <row r="138" spans="1:13" x14ac:dyDescent="0.25">
      <c r="A138" s="4"/>
      <c r="I138" t="s">
        <v>52</v>
      </c>
      <c r="J138">
        <f>STDEV(J129:J131)</f>
        <v>0</v>
      </c>
      <c r="K138">
        <f>STDEV(K127:K131)</f>
        <v>0</v>
      </c>
      <c r="L138">
        <f>STDEV(L127:L131)</f>
        <v>0</v>
      </c>
      <c r="M138" s="6"/>
    </row>
    <row r="139" spans="1:13" x14ac:dyDescent="0.25">
      <c r="A139" s="4">
        <v>41</v>
      </c>
      <c r="B139">
        <v>1.99</v>
      </c>
      <c r="C139">
        <v>7.98</v>
      </c>
      <c r="D139">
        <v>8.89</v>
      </c>
      <c r="E139">
        <f t="shared" ref="E139:E148" si="67">((SQRT((B139^2)+(C139^2)+(D139^2))/$E$2)*60)/2</f>
        <v>72.665078270101645</v>
      </c>
      <c r="J139">
        <f t="shared" ref="J139:J148" si="68">(ABS(B139-F139)/B139)*100</f>
        <v>100</v>
      </c>
      <c r="K139">
        <f t="shared" ref="K139:K148" si="69">(ABS(C139-G139)/C139)*100</f>
        <v>100</v>
      </c>
      <c r="L139">
        <f t="shared" ref="L139:L148" si="70">(ABS(D139-H139)/D139)*100</f>
        <v>100</v>
      </c>
      <c r="M139" s="6">
        <f t="shared" ref="M139:M148" si="71">(ABS(E139-I139)/E139)*100</f>
        <v>100</v>
      </c>
    </row>
    <row r="140" spans="1:13" x14ac:dyDescent="0.25">
      <c r="A140" s="4">
        <v>42</v>
      </c>
      <c r="B140">
        <v>1.99</v>
      </c>
      <c r="C140">
        <v>7.98</v>
      </c>
      <c r="D140">
        <v>8.89</v>
      </c>
      <c r="E140">
        <f t="shared" si="67"/>
        <v>72.665078270101645</v>
      </c>
      <c r="J140">
        <f t="shared" si="68"/>
        <v>100</v>
      </c>
      <c r="K140">
        <f t="shared" si="69"/>
        <v>100</v>
      </c>
      <c r="L140">
        <f t="shared" si="70"/>
        <v>100</v>
      </c>
      <c r="M140" s="6">
        <f t="shared" si="71"/>
        <v>100</v>
      </c>
    </row>
    <row r="141" spans="1:13" x14ac:dyDescent="0.25">
      <c r="A141" s="4">
        <v>43</v>
      </c>
      <c r="B141">
        <v>1.99</v>
      </c>
      <c r="C141">
        <v>7.98</v>
      </c>
      <c r="D141">
        <v>8.89</v>
      </c>
      <c r="E141">
        <f t="shared" si="67"/>
        <v>72.665078270101645</v>
      </c>
      <c r="J141">
        <f t="shared" si="68"/>
        <v>100</v>
      </c>
      <c r="K141">
        <f t="shared" si="69"/>
        <v>100</v>
      </c>
      <c r="L141">
        <f t="shared" si="70"/>
        <v>100</v>
      </c>
      <c r="M141" s="6">
        <f t="shared" si="71"/>
        <v>100</v>
      </c>
    </row>
    <row r="142" spans="1:13" x14ac:dyDescent="0.25">
      <c r="A142" s="4">
        <v>44</v>
      </c>
      <c r="B142">
        <v>1.99</v>
      </c>
      <c r="C142">
        <v>7.98</v>
      </c>
      <c r="D142">
        <v>8.89</v>
      </c>
      <c r="E142">
        <f t="shared" si="67"/>
        <v>72.665078270101645</v>
      </c>
      <c r="J142">
        <f t="shared" si="68"/>
        <v>100</v>
      </c>
      <c r="K142">
        <f t="shared" si="69"/>
        <v>100</v>
      </c>
      <c r="L142">
        <f t="shared" si="70"/>
        <v>100</v>
      </c>
      <c r="M142" s="6">
        <f t="shared" si="71"/>
        <v>100</v>
      </c>
    </row>
    <row r="143" spans="1:13" x14ac:dyDescent="0.25">
      <c r="A143" s="4">
        <v>45</v>
      </c>
      <c r="B143">
        <v>1.99</v>
      </c>
      <c r="C143">
        <v>7.98</v>
      </c>
      <c r="D143">
        <v>8.89</v>
      </c>
      <c r="E143">
        <f t="shared" si="67"/>
        <v>72.665078270101645</v>
      </c>
      <c r="J143">
        <f t="shared" si="68"/>
        <v>100</v>
      </c>
      <c r="K143">
        <f t="shared" si="69"/>
        <v>100</v>
      </c>
      <c r="L143">
        <f t="shared" si="70"/>
        <v>100</v>
      </c>
      <c r="M143" s="6">
        <f t="shared" si="71"/>
        <v>100</v>
      </c>
    </row>
    <row r="144" spans="1:13" x14ac:dyDescent="0.25">
      <c r="A144" s="4">
        <v>46</v>
      </c>
      <c r="B144">
        <v>1.99</v>
      </c>
      <c r="C144">
        <v>7.98</v>
      </c>
      <c r="D144">
        <v>8.89</v>
      </c>
      <c r="E144">
        <f t="shared" si="67"/>
        <v>72.665078270101645</v>
      </c>
      <c r="J144">
        <f t="shared" si="68"/>
        <v>100</v>
      </c>
      <c r="K144">
        <f t="shared" si="69"/>
        <v>100</v>
      </c>
      <c r="L144">
        <f t="shared" si="70"/>
        <v>100</v>
      </c>
      <c r="M144" s="6">
        <f t="shared" si="71"/>
        <v>100</v>
      </c>
    </row>
    <row r="145" spans="1:13" x14ac:dyDescent="0.25">
      <c r="A145" s="4">
        <v>47</v>
      </c>
      <c r="B145">
        <v>1.99</v>
      </c>
      <c r="C145">
        <v>7.98</v>
      </c>
      <c r="D145">
        <v>8.89</v>
      </c>
      <c r="E145">
        <f t="shared" si="67"/>
        <v>72.665078270101645</v>
      </c>
      <c r="J145">
        <f t="shared" si="68"/>
        <v>100</v>
      </c>
      <c r="K145">
        <f t="shared" si="69"/>
        <v>100</v>
      </c>
      <c r="L145">
        <f t="shared" si="70"/>
        <v>100</v>
      </c>
      <c r="M145" s="6">
        <f t="shared" si="71"/>
        <v>100</v>
      </c>
    </row>
    <row r="146" spans="1:13" x14ac:dyDescent="0.25">
      <c r="A146" s="4">
        <v>48</v>
      </c>
      <c r="B146">
        <v>1.99</v>
      </c>
      <c r="C146">
        <v>7.98</v>
      </c>
      <c r="D146">
        <v>8.89</v>
      </c>
      <c r="E146">
        <f t="shared" si="67"/>
        <v>72.665078270101645</v>
      </c>
      <c r="J146">
        <f t="shared" si="68"/>
        <v>100</v>
      </c>
      <c r="K146">
        <f t="shared" si="69"/>
        <v>100</v>
      </c>
      <c r="L146">
        <f t="shared" si="70"/>
        <v>100</v>
      </c>
      <c r="M146" s="6">
        <f t="shared" si="71"/>
        <v>100</v>
      </c>
    </row>
    <row r="147" spans="1:13" x14ac:dyDescent="0.25">
      <c r="A147" s="4">
        <v>49</v>
      </c>
      <c r="B147">
        <v>1.99</v>
      </c>
      <c r="C147">
        <v>7.98</v>
      </c>
      <c r="D147">
        <v>8.89</v>
      </c>
      <c r="E147">
        <f t="shared" si="67"/>
        <v>72.665078270101645</v>
      </c>
      <c r="J147">
        <f t="shared" si="68"/>
        <v>100</v>
      </c>
      <c r="K147">
        <f t="shared" si="69"/>
        <v>100</v>
      </c>
      <c r="L147">
        <f t="shared" si="70"/>
        <v>100</v>
      </c>
      <c r="M147" s="6">
        <f t="shared" si="71"/>
        <v>100</v>
      </c>
    </row>
    <row r="148" spans="1:13" x14ac:dyDescent="0.25">
      <c r="A148" s="4">
        <v>50</v>
      </c>
      <c r="B148">
        <v>1.99</v>
      </c>
      <c r="C148">
        <v>7.98</v>
      </c>
      <c r="D148">
        <v>8.89</v>
      </c>
      <c r="E148">
        <f t="shared" si="67"/>
        <v>72.665078270101645</v>
      </c>
      <c r="J148">
        <f t="shared" si="68"/>
        <v>100</v>
      </c>
      <c r="K148">
        <f t="shared" si="69"/>
        <v>100</v>
      </c>
      <c r="L148">
        <f t="shared" si="70"/>
        <v>100</v>
      </c>
      <c r="M148" s="6">
        <f t="shared" si="71"/>
        <v>100</v>
      </c>
    </row>
    <row r="149" spans="1:13" x14ac:dyDescent="0.25">
      <c r="A149" s="4"/>
      <c r="I149" t="s">
        <v>9</v>
      </c>
      <c r="J149">
        <f>AVERAGE(J139:J143)</f>
        <v>100</v>
      </c>
      <c r="K149">
        <f>AVERAGE(K139:K143)</f>
        <v>100</v>
      </c>
      <c r="L149">
        <f>AVERAGE(L139:L143)</f>
        <v>100</v>
      </c>
      <c r="M149" s="6"/>
    </row>
    <row r="150" spans="1:13" x14ac:dyDescent="0.25">
      <c r="A150" s="4"/>
      <c r="I150" t="s">
        <v>52</v>
      </c>
      <c r="J150">
        <f>STDEV(J141:J143)</f>
        <v>0</v>
      </c>
      <c r="K150">
        <f>STDEV(K139:K143)</f>
        <v>0</v>
      </c>
      <c r="L150">
        <f>STDEV(L139:L143)</f>
        <v>0</v>
      </c>
      <c r="M150" s="6"/>
    </row>
    <row r="151" spans="1:13" x14ac:dyDescent="0.25">
      <c r="A151" s="4">
        <v>51</v>
      </c>
      <c r="B151">
        <v>0</v>
      </c>
      <c r="C151">
        <v>9.85</v>
      </c>
      <c r="D151">
        <v>8.7799999999999994</v>
      </c>
      <c r="E151">
        <f t="shared" ref="E151:E160" si="72">((SQRT((B151^2)+(C151^2)+(D151^2))/$E$2)*60)/2</f>
        <v>79.170653653989746</v>
      </c>
      <c r="J151" t="e">
        <f t="shared" ref="J151:J160" si="73">(ABS(B151-F151)/B151)*100</f>
        <v>#DIV/0!</v>
      </c>
      <c r="K151">
        <f t="shared" ref="K151:K160" si="74">(ABS(C151-G151)/C151)*100</f>
        <v>100</v>
      </c>
      <c r="L151">
        <f t="shared" ref="L151:L160" si="75">(ABS(D151-H151)/D151)*100</f>
        <v>100</v>
      </c>
      <c r="M151" s="6">
        <f t="shared" ref="M151:M160" si="76">(ABS(E151-I151)/E151)*100</f>
        <v>100</v>
      </c>
    </row>
    <row r="152" spans="1:13" x14ac:dyDescent="0.25">
      <c r="A152" s="4">
        <v>52</v>
      </c>
      <c r="B152">
        <v>0</v>
      </c>
      <c r="C152">
        <v>9.85</v>
      </c>
      <c r="D152">
        <v>8.7799999999999994</v>
      </c>
      <c r="E152">
        <f t="shared" si="72"/>
        <v>79.170653653989746</v>
      </c>
      <c r="J152" t="e">
        <f t="shared" si="73"/>
        <v>#DIV/0!</v>
      </c>
      <c r="K152">
        <f t="shared" si="74"/>
        <v>100</v>
      </c>
      <c r="L152">
        <f t="shared" si="75"/>
        <v>100</v>
      </c>
      <c r="M152" s="6">
        <f t="shared" si="76"/>
        <v>100</v>
      </c>
    </row>
    <row r="153" spans="1:13" x14ac:dyDescent="0.25">
      <c r="A153" s="4">
        <v>53</v>
      </c>
      <c r="B153">
        <v>0</v>
      </c>
      <c r="C153">
        <v>9.85</v>
      </c>
      <c r="D153">
        <v>8.7799999999999994</v>
      </c>
      <c r="E153">
        <f t="shared" si="72"/>
        <v>79.170653653989746</v>
      </c>
      <c r="J153" t="e">
        <f t="shared" si="73"/>
        <v>#DIV/0!</v>
      </c>
      <c r="K153">
        <f t="shared" si="74"/>
        <v>100</v>
      </c>
      <c r="L153">
        <f t="shared" si="75"/>
        <v>100</v>
      </c>
      <c r="M153" s="6">
        <f t="shared" si="76"/>
        <v>100</v>
      </c>
    </row>
    <row r="154" spans="1:13" x14ac:dyDescent="0.25">
      <c r="A154" s="4">
        <v>54</v>
      </c>
      <c r="B154">
        <v>0</v>
      </c>
      <c r="C154">
        <v>9.85</v>
      </c>
      <c r="D154">
        <v>8.7799999999999994</v>
      </c>
      <c r="E154">
        <f t="shared" si="72"/>
        <v>79.170653653989746</v>
      </c>
      <c r="J154" t="e">
        <f t="shared" si="73"/>
        <v>#DIV/0!</v>
      </c>
      <c r="K154">
        <f t="shared" si="74"/>
        <v>100</v>
      </c>
      <c r="L154">
        <f t="shared" si="75"/>
        <v>100</v>
      </c>
      <c r="M154" s="6">
        <f t="shared" si="76"/>
        <v>100</v>
      </c>
    </row>
    <row r="155" spans="1:13" x14ac:dyDescent="0.25">
      <c r="A155" s="4">
        <v>55</v>
      </c>
      <c r="B155">
        <v>0</v>
      </c>
      <c r="C155">
        <v>9.85</v>
      </c>
      <c r="D155">
        <v>8.7799999999999994</v>
      </c>
      <c r="E155">
        <f t="shared" si="72"/>
        <v>79.170653653989746</v>
      </c>
      <c r="J155" t="e">
        <f t="shared" si="73"/>
        <v>#DIV/0!</v>
      </c>
      <c r="K155">
        <f t="shared" si="74"/>
        <v>100</v>
      </c>
      <c r="L155">
        <f t="shared" si="75"/>
        <v>100</v>
      </c>
      <c r="M155" s="6">
        <f t="shared" si="76"/>
        <v>100</v>
      </c>
    </row>
    <row r="156" spans="1:13" x14ac:dyDescent="0.25">
      <c r="A156" s="4">
        <v>56</v>
      </c>
      <c r="B156">
        <v>0</v>
      </c>
      <c r="C156">
        <v>9.85</v>
      </c>
      <c r="D156">
        <v>8.7799999999999994</v>
      </c>
      <c r="E156">
        <f t="shared" si="72"/>
        <v>79.170653653989746</v>
      </c>
      <c r="J156" t="e">
        <f t="shared" si="73"/>
        <v>#DIV/0!</v>
      </c>
      <c r="K156">
        <f t="shared" si="74"/>
        <v>100</v>
      </c>
      <c r="L156">
        <f t="shared" si="75"/>
        <v>100</v>
      </c>
      <c r="M156" s="6">
        <f t="shared" si="76"/>
        <v>100</v>
      </c>
    </row>
    <row r="157" spans="1:13" x14ac:dyDescent="0.25">
      <c r="A157" s="4">
        <v>57</v>
      </c>
      <c r="B157">
        <v>0</v>
      </c>
      <c r="C157">
        <v>9.85</v>
      </c>
      <c r="D157">
        <v>8.7799999999999994</v>
      </c>
      <c r="E157">
        <f t="shared" si="72"/>
        <v>79.170653653989746</v>
      </c>
      <c r="J157" t="e">
        <f t="shared" si="73"/>
        <v>#DIV/0!</v>
      </c>
      <c r="K157">
        <f t="shared" si="74"/>
        <v>100</v>
      </c>
      <c r="L157">
        <f t="shared" si="75"/>
        <v>100</v>
      </c>
      <c r="M157" s="6">
        <f t="shared" si="76"/>
        <v>100</v>
      </c>
    </row>
    <row r="158" spans="1:13" x14ac:dyDescent="0.25">
      <c r="A158" s="4">
        <v>58</v>
      </c>
      <c r="B158">
        <v>0</v>
      </c>
      <c r="C158">
        <v>9.85</v>
      </c>
      <c r="D158">
        <v>8.7799999999999994</v>
      </c>
      <c r="E158">
        <f t="shared" si="72"/>
        <v>79.170653653989746</v>
      </c>
      <c r="J158" t="e">
        <f t="shared" si="73"/>
        <v>#DIV/0!</v>
      </c>
      <c r="K158">
        <f t="shared" si="74"/>
        <v>100</v>
      </c>
      <c r="L158">
        <f t="shared" si="75"/>
        <v>100</v>
      </c>
      <c r="M158" s="6">
        <f t="shared" si="76"/>
        <v>100</v>
      </c>
    </row>
    <row r="159" spans="1:13" x14ac:dyDescent="0.25">
      <c r="A159" s="4">
        <v>59</v>
      </c>
      <c r="B159">
        <v>0</v>
      </c>
      <c r="C159">
        <v>9.85</v>
      </c>
      <c r="D159">
        <v>8.7799999999999994</v>
      </c>
      <c r="E159">
        <f t="shared" si="72"/>
        <v>79.170653653989746</v>
      </c>
      <c r="J159" t="e">
        <f t="shared" si="73"/>
        <v>#DIV/0!</v>
      </c>
      <c r="K159">
        <f t="shared" si="74"/>
        <v>100</v>
      </c>
      <c r="L159">
        <f t="shared" si="75"/>
        <v>100</v>
      </c>
      <c r="M159" s="6">
        <f t="shared" si="76"/>
        <v>100</v>
      </c>
    </row>
    <row r="160" spans="1:13" x14ac:dyDescent="0.25">
      <c r="A160" s="4">
        <v>60</v>
      </c>
      <c r="B160">
        <v>0</v>
      </c>
      <c r="C160">
        <v>9.85</v>
      </c>
      <c r="D160">
        <v>8.7799999999999994</v>
      </c>
      <c r="E160">
        <f t="shared" si="72"/>
        <v>79.170653653989746</v>
      </c>
      <c r="J160" t="e">
        <f t="shared" si="73"/>
        <v>#DIV/0!</v>
      </c>
      <c r="K160">
        <f t="shared" si="74"/>
        <v>100</v>
      </c>
      <c r="L160">
        <f t="shared" si="75"/>
        <v>100</v>
      </c>
      <c r="M160" s="6">
        <f t="shared" si="76"/>
        <v>100</v>
      </c>
    </row>
    <row r="161" spans="1:13" x14ac:dyDescent="0.25">
      <c r="A161" s="4"/>
      <c r="I161" t="s">
        <v>9</v>
      </c>
      <c r="J161" t="e">
        <f>AVERAGE(J151:J155)</f>
        <v>#DIV/0!</v>
      </c>
      <c r="K161">
        <f>AVERAGE(K151:K155)</f>
        <v>100</v>
      </c>
      <c r="L161">
        <f>AVERAGE(L151:L155)</f>
        <v>100</v>
      </c>
      <c r="M161" s="6"/>
    </row>
    <row r="162" spans="1:13" x14ac:dyDescent="0.25">
      <c r="A162" s="4"/>
      <c r="I162" t="s">
        <v>52</v>
      </c>
      <c r="J162" t="e">
        <f>STDEV(J153:J155)</f>
        <v>#DIV/0!</v>
      </c>
      <c r="K162">
        <f>STDEV(K151:K155)</f>
        <v>0</v>
      </c>
      <c r="L162">
        <f>STDEV(L151:L155)</f>
        <v>0</v>
      </c>
      <c r="M162" s="6"/>
    </row>
    <row r="163" spans="1:13" x14ac:dyDescent="0.25">
      <c r="A163" s="4" t="s">
        <v>40</v>
      </c>
      <c r="B163">
        <f>SUM(B91:B143)</f>
        <v>299.25000000000017</v>
      </c>
      <c r="C163">
        <f>SUM(C91:C143)</f>
        <v>162.1</v>
      </c>
      <c r="D163">
        <f>SUM(D91:D143)</f>
        <v>411.34999999999997</v>
      </c>
      <c r="M163" s="6"/>
    </row>
    <row r="164" spans="1:13" x14ac:dyDescent="0.25">
      <c r="A164" s="4"/>
      <c r="M164" s="6"/>
    </row>
    <row r="165" spans="1:13" x14ac:dyDescent="0.25">
      <c r="A165" s="4"/>
      <c r="C165" t="s">
        <v>30</v>
      </c>
      <c r="E165">
        <f>SUM(E91:E143)</f>
        <v>3357.9910142506747</v>
      </c>
      <c r="M165" s="6"/>
    </row>
    <row r="166" spans="1:13" x14ac:dyDescent="0.25">
      <c r="A166" s="4"/>
      <c r="C166" t="s">
        <v>31</v>
      </c>
      <c r="E166">
        <f>Time_calibration!$L$20*COUNT('Volume Calibration_Main'!D91:D143)</f>
        <v>65.906999999999996</v>
      </c>
      <c r="M166" s="6"/>
    </row>
    <row r="167" spans="1:13" x14ac:dyDescent="0.25">
      <c r="A167" s="4"/>
      <c r="C167" t="s">
        <v>34</v>
      </c>
      <c r="E167">
        <f>E166+E165</f>
        <v>3423.8980142506748</v>
      </c>
      <c r="G167" t="s">
        <v>35</v>
      </c>
      <c r="M167" s="6"/>
    </row>
    <row r="168" spans="1:13" x14ac:dyDescent="0.25">
      <c r="A168" s="4"/>
      <c r="C168" t="s">
        <v>32</v>
      </c>
      <c r="E168">
        <f>E167/COUNT(D91:D143)</f>
        <v>76.086622538903882</v>
      </c>
      <c r="G168" t="s">
        <v>31</v>
      </c>
      <c r="I168">
        <f>I167-SUM(I91:I130)</f>
        <v>0</v>
      </c>
      <c r="M168" s="6"/>
    </row>
    <row r="169" spans="1:13" ht="15.75" thickBot="1" x14ac:dyDescent="0.3">
      <c r="A169" s="7"/>
      <c r="B169" s="8"/>
      <c r="C169" s="8"/>
      <c r="D169" s="8"/>
      <c r="E169" s="8"/>
      <c r="F169" s="8"/>
      <c r="G169" s="8" t="s">
        <v>36</v>
      </c>
      <c r="H169" s="8"/>
      <c r="I169" s="8">
        <f>I168/COUNT(E91:E143)</f>
        <v>0</v>
      </c>
      <c r="J169" s="8"/>
      <c r="K169" s="8"/>
      <c r="L169" s="8"/>
      <c r="M169" s="9"/>
    </row>
  </sheetData>
  <mergeCells count="6">
    <mergeCell ref="J2:K2"/>
    <mergeCell ref="O2:S27"/>
    <mergeCell ref="B6:D6"/>
    <mergeCell ref="F6:H6"/>
    <mergeCell ref="B89:D89"/>
    <mergeCell ref="F89:H89"/>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Time_calibration</vt:lpstr>
      <vt:lpstr>Volume Calibration_1</vt:lpstr>
      <vt:lpstr>Volume Calibration_2</vt:lpstr>
      <vt:lpstr>Pump_time_sync</vt:lpstr>
      <vt:lpstr>Volume Calibration_Main</vt:lpstr>
    </vt:vector>
  </TitlesOfParts>
  <Company>University of Nottingham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Amiya Chowdhury</dc:creator>
  <cp:lastModifiedBy>Amiya Chowdhury</cp:lastModifiedBy>
  <dcterms:created xsi:type="dcterms:W3CDTF">2022-08-05T08:24:41Z</dcterms:created>
  <dcterms:modified xsi:type="dcterms:W3CDTF">2023-04-17T10:56:59Z</dcterms:modified>
</cp:coreProperties>
</file>