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nguymon/Downloads/"/>
    </mc:Choice>
  </mc:AlternateContent>
  <xr:revisionPtr revIDLastSave="0" documentId="8_{9E686A32-C146-3F47-AF31-0E176EDB6770}" xr6:coauthVersionLast="47" xr6:coauthVersionMax="47" xr10:uidLastSave="{00000000-0000-0000-0000-000000000000}"/>
  <bookViews>
    <workbookView xWindow="33600" yWindow="500" windowWidth="38400" windowHeight="21100" xr2:uid="{6F4B128D-0609-434A-9C28-BC3C826494D1}"/>
  </bookViews>
  <sheets>
    <sheet name="How to Use Variances" sheetId="2" r:id="rId1"/>
    <sheet name="F MOH Variances" sheetId="3" r:id="rId2"/>
    <sheet name="DM DL and VMOH Variances" sheetId="4" r:id="rId3"/>
    <sheet name="Sales Variances" sheetId="5" r:id="rId4"/>
    <sheet name="Flexible Budget" sheetId="1" r:id="rId5"/>
  </sheets>
  <definedNames>
    <definedName name="_xlnm._FilterDatabase" localSheetId="0" hidden="1">'How to Use Variances'!$A$38:$D$47</definedName>
    <definedName name="_xlchart.v1.0" hidden="1">'How to Use Variances'!$A$39:$C$47</definedName>
    <definedName name="_xlchart.v1.1" hidden="1">'How to Use Variances'!$D$38</definedName>
    <definedName name="_xlchart.v1.2" hidden="1">'How to Use Variances'!$D$39:$D$47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" i="5" l="1"/>
  <c r="B13" i="5"/>
  <c r="L9" i="5"/>
  <c r="K9" i="5"/>
  <c r="J9" i="5"/>
  <c r="G9" i="5"/>
  <c r="H9" i="5" s="1"/>
  <c r="I9" i="5" s="1"/>
  <c r="B8" i="5"/>
  <c r="G5" i="5" s="1"/>
  <c r="J7" i="5"/>
  <c r="K7" i="5" s="1"/>
  <c r="L7" i="5" s="1"/>
  <c r="G7" i="5"/>
  <c r="H7" i="5" s="1"/>
  <c r="I7" i="5" s="1"/>
  <c r="J6" i="5"/>
  <c r="K6" i="5" s="1"/>
  <c r="L6" i="5" s="1"/>
  <c r="G6" i="5"/>
  <c r="H6" i="5" s="1"/>
  <c r="I6" i="5" s="1"/>
  <c r="K3" i="5"/>
  <c r="B24" i="5" s="1"/>
  <c r="J3" i="5"/>
  <c r="H3" i="5" s="1"/>
  <c r="I3" i="5" s="1"/>
  <c r="G3" i="5"/>
  <c r="G8" i="5" s="1"/>
  <c r="G10" i="5" s="1"/>
  <c r="B19" i="4"/>
  <c r="P17" i="4"/>
  <c r="P16" i="4"/>
  <c r="G16" i="4"/>
  <c r="M17" i="4" s="1"/>
  <c r="N17" i="4" s="1"/>
  <c r="P15" i="4"/>
  <c r="G15" i="4"/>
  <c r="M15" i="4" s="1"/>
  <c r="N15" i="4" s="1"/>
  <c r="B13" i="4"/>
  <c r="J6" i="4" s="1"/>
  <c r="J9" i="4"/>
  <c r="K9" i="4" s="1"/>
  <c r="L9" i="4" s="1"/>
  <c r="G9" i="4"/>
  <c r="H9" i="4" s="1"/>
  <c r="I9" i="4" s="1"/>
  <c r="B8" i="4"/>
  <c r="K7" i="4"/>
  <c r="L7" i="4" s="1"/>
  <c r="J7" i="4"/>
  <c r="J17" i="4" s="1"/>
  <c r="G7" i="4"/>
  <c r="H7" i="4" s="1"/>
  <c r="I7" i="4" s="1"/>
  <c r="J5" i="4"/>
  <c r="J15" i="4" s="1"/>
  <c r="G5" i="4"/>
  <c r="H5" i="4" s="1"/>
  <c r="I5" i="4" s="1"/>
  <c r="J3" i="4"/>
  <c r="J8" i="4" s="1"/>
  <c r="H3" i="4"/>
  <c r="I3" i="4" s="1"/>
  <c r="G3" i="4"/>
  <c r="P20" i="3"/>
  <c r="J20" i="3"/>
  <c r="B19" i="3"/>
  <c r="P17" i="3"/>
  <c r="P16" i="3"/>
  <c r="M16" i="3"/>
  <c r="N16" i="3" s="1"/>
  <c r="G16" i="3"/>
  <c r="M17" i="3" s="1"/>
  <c r="N17" i="3" s="1"/>
  <c r="P15" i="3"/>
  <c r="G15" i="3"/>
  <c r="M15" i="3" s="1"/>
  <c r="N15" i="3" s="1"/>
  <c r="B13" i="3"/>
  <c r="J6" i="3" s="1"/>
  <c r="J9" i="3"/>
  <c r="K9" i="3" s="1"/>
  <c r="L9" i="3" s="1"/>
  <c r="G9" i="3"/>
  <c r="H9" i="3" s="1"/>
  <c r="I9" i="3" s="1"/>
  <c r="G8" i="3"/>
  <c r="G10" i="3" s="1"/>
  <c r="B8" i="3"/>
  <c r="J7" i="3"/>
  <c r="J17" i="3" s="1"/>
  <c r="G7" i="3"/>
  <c r="H7" i="3" s="1"/>
  <c r="I7" i="3" s="1"/>
  <c r="G6" i="3"/>
  <c r="J5" i="3"/>
  <c r="K5" i="3" s="1"/>
  <c r="L5" i="3" s="1"/>
  <c r="G5" i="3"/>
  <c r="H5" i="3" s="1"/>
  <c r="I5" i="3" s="1"/>
  <c r="K3" i="3"/>
  <c r="B24" i="3" s="1"/>
  <c r="J3" i="3"/>
  <c r="H3" i="3"/>
  <c r="I3" i="3" s="1"/>
  <c r="G3" i="3"/>
  <c r="P20" i="2"/>
  <c r="J20" i="2"/>
  <c r="B19" i="2"/>
  <c r="P17" i="2"/>
  <c r="P16" i="2"/>
  <c r="G16" i="2"/>
  <c r="M17" i="2" s="1"/>
  <c r="N17" i="2" s="1"/>
  <c r="P15" i="2"/>
  <c r="G15" i="2"/>
  <c r="M15" i="2" s="1"/>
  <c r="N15" i="2" s="1"/>
  <c r="B13" i="2"/>
  <c r="J9" i="2"/>
  <c r="M20" i="2" s="1"/>
  <c r="N20" i="2" s="1"/>
  <c r="G9" i="2"/>
  <c r="H9" i="2" s="1"/>
  <c r="I9" i="2" s="1"/>
  <c r="B8" i="2"/>
  <c r="G5" i="2" s="1"/>
  <c r="J7" i="2"/>
  <c r="K7" i="2" s="1"/>
  <c r="L7" i="2" s="1"/>
  <c r="G7" i="2"/>
  <c r="H7" i="2" s="1"/>
  <c r="I7" i="2" s="1"/>
  <c r="J6" i="2"/>
  <c r="K6" i="2" s="1"/>
  <c r="L6" i="2" s="1"/>
  <c r="G6" i="2"/>
  <c r="H6" i="2" s="1"/>
  <c r="I6" i="2" s="1"/>
  <c r="K3" i="2"/>
  <c r="L3" i="2" s="1"/>
  <c r="J3" i="2"/>
  <c r="G3" i="2"/>
  <c r="O15" i="2" l="1"/>
  <c r="B26" i="2"/>
  <c r="K17" i="3"/>
  <c r="R17" i="3"/>
  <c r="S17" i="3" s="1"/>
  <c r="B30" i="3"/>
  <c r="O17" i="3"/>
  <c r="H5" i="5"/>
  <c r="I5" i="5" s="1"/>
  <c r="J10" i="4"/>
  <c r="K8" i="4"/>
  <c r="L8" i="4" s="1"/>
  <c r="B28" i="3"/>
  <c r="O16" i="3"/>
  <c r="O17" i="2"/>
  <c r="B30" i="2"/>
  <c r="K6" i="4"/>
  <c r="L6" i="4" s="1"/>
  <c r="J16" i="4"/>
  <c r="K15" i="4"/>
  <c r="R15" i="4"/>
  <c r="S15" i="4" s="1"/>
  <c r="B26" i="4"/>
  <c r="O15" i="4"/>
  <c r="H5" i="2"/>
  <c r="I5" i="2" s="1"/>
  <c r="K6" i="3"/>
  <c r="L6" i="3" s="1"/>
  <c r="J16" i="3"/>
  <c r="O17" i="4"/>
  <c r="B30" i="4"/>
  <c r="G8" i="2"/>
  <c r="G10" i="2" s="1"/>
  <c r="K20" i="3"/>
  <c r="L20" i="3" s="1"/>
  <c r="R17" i="4"/>
  <c r="S17" i="4" s="1"/>
  <c r="K17" i="4"/>
  <c r="B31" i="2"/>
  <c r="O20" i="2"/>
  <c r="K20" i="2"/>
  <c r="L20" i="2" s="1"/>
  <c r="H6" i="3"/>
  <c r="I6" i="3" s="1"/>
  <c r="O15" i="3"/>
  <c r="B26" i="3"/>
  <c r="J16" i="2"/>
  <c r="J8" i="3"/>
  <c r="L3" i="3"/>
  <c r="J15" i="3"/>
  <c r="M20" i="3"/>
  <c r="N20" i="3" s="1"/>
  <c r="K5" i="4"/>
  <c r="L5" i="4" s="1"/>
  <c r="M16" i="4"/>
  <c r="N16" i="4" s="1"/>
  <c r="K7" i="3"/>
  <c r="L7" i="3" s="1"/>
  <c r="J5" i="5"/>
  <c r="B24" i="2"/>
  <c r="K3" i="4"/>
  <c r="G6" i="4"/>
  <c r="H6" i="4" s="1"/>
  <c r="I6" i="4" s="1"/>
  <c r="J17" i="2"/>
  <c r="H3" i="2"/>
  <c r="I3" i="2" s="1"/>
  <c r="J5" i="2"/>
  <c r="M16" i="2"/>
  <c r="N16" i="2" s="1"/>
  <c r="K9" i="2"/>
  <c r="L9" i="2" s="1"/>
  <c r="L3" i="5"/>
  <c r="K15" i="3" l="1"/>
  <c r="R15" i="3"/>
  <c r="S15" i="3" s="1"/>
  <c r="K16" i="4"/>
  <c r="R16" i="4"/>
  <c r="S16" i="4" s="1"/>
  <c r="K16" i="3"/>
  <c r="R16" i="3"/>
  <c r="S16" i="3" s="1"/>
  <c r="G8" i="4"/>
  <c r="H8" i="3"/>
  <c r="I8" i="3" s="1"/>
  <c r="J10" i="3"/>
  <c r="K8" i="3"/>
  <c r="L8" i="3" s="1"/>
  <c r="B29" i="4"/>
  <c r="L17" i="4"/>
  <c r="R16" i="2"/>
  <c r="S16" i="2" s="1"/>
  <c r="K16" i="2"/>
  <c r="J15" i="2"/>
  <c r="J8" i="2"/>
  <c r="K5" i="2"/>
  <c r="L5" i="2" s="1"/>
  <c r="L17" i="3"/>
  <c r="B29" i="3"/>
  <c r="K10" i="4"/>
  <c r="L10" i="4" s="1"/>
  <c r="L3" i="4"/>
  <c r="B24" i="4"/>
  <c r="J8" i="5"/>
  <c r="K5" i="5"/>
  <c r="L5" i="5" s="1"/>
  <c r="B28" i="2"/>
  <c r="O16" i="2"/>
  <c r="B28" i="4"/>
  <c r="O16" i="4"/>
  <c r="K17" i="2"/>
  <c r="R17" i="2"/>
  <c r="S17" i="2" s="1"/>
  <c r="B31" i="3"/>
  <c r="O20" i="3"/>
  <c r="L15" i="4"/>
  <c r="B25" i="4"/>
  <c r="K8" i="5" l="1"/>
  <c r="L8" i="5" s="1"/>
  <c r="H8" i="5"/>
  <c r="I8" i="5" s="1"/>
  <c r="J10" i="5"/>
  <c r="H8" i="2"/>
  <c r="I8" i="2" s="1"/>
  <c r="J10" i="2"/>
  <c r="K8" i="2"/>
  <c r="L8" i="2" s="1"/>
  <c r="K15" i="2"/>
  <c r="R15" i="2"/>
  <c r="S15" i="2" s="1"/>
  <c r="G10" i="4"/>
  <c r="H10" i="4" s="1"/>
  <c r="H8" i="4"/>
  <c r="I8" i="4" s="1"/>
  <c r="L17" i="2"/>
  <c r="B29" i="2"/>
  <c r="B27" i="2"/>
  <c r="L16" i="2"/>
  <c r="L16" i="3"/>
  <c r="B27" i="3"/>
  <c r="B27" i="4"/>
  <c r="L16" i="4"/>
  <c r="K10" i="3"/>
  <c r="L10" i="3" s="1"/>
  <c r="H10" i="3"/>
  <c r="B25" i="3"/>
  <c r="L15" i="3"/>
  <c r="B25" i="2" l="1"/>
  <c r="L15" i="2"/>
  <c r="H10" i="5"/>
  <c r="K10" i="5"/>
  <c r="L10" i="5" s="1"/>
  <c r="H10" i="2"/>
  <c r="K10" i="2"/>
  <c r="L10" i="2" s="1"/>
  <c r="B23" i="3"/>
  <c r="B32" i="3" s="1"/>
  <c r="I10" i="3"/>
  <c r="I10" i="4"/>
  <c r="B23" i="4"/>
  <c r="B23" i="2" l="1"/>
  <c r="B32" i="2" s="1"/>
  <c r="I10" i="2"/>
  <c r="B23" i="5"/>
  <c r="I10" i="5"/>
  <c r="G3" i="1"/>
  <c r="G9" i="1"/>
  <c r="G7" i="1"/>
  <c r="F9" i="1"/>
  <c r="F7" i="1"/>
  <c r="F3" i="1"/>
  <c r="B13" i="1"/>
  <c r="B8" i="1"/>
  <c r="F5" i="1" l="1"/>
  <c r="G5" i="1"/>
  <c r="F6" i="1"/>
  <c r="G6" i="1"/>
  <c r="F8" i="1"/>
  <c r="F10" i="1" s="1"/>
  <c r="G8" i="1" l="1"/>
  <c r="G10" i="1" s="1"/>
</calcChain>
</file>

<file path=xl/sharedStrings.xml><?xml version="1.0" encoding="utf-8"?>
<sst xmlns="http://schemas.openxmlformats.org/spreadsheetml/2006/main" count="350" uniqueCount="91">
  <si>
    <t>Wooden Top Company Example</t>
  </si>
  <si>
    <t>Estimates</t>
  </si>
  <si>
    <t>Actual</t>
  </si>
  <si>
    <t>Budgeted Income Statement</t>
  </si>
  <si>
    <t>Flexible Budget</t>
  </si>
  <si>
    <t>Actual Income Statement</t>
  </si>
  <si>
    <t>Number of tops produced and sold</t>
  </si>
  <si>
    <t>Revenue</t>
  </si>
  <si>
    <t>Sales price</t>
  </si>
  <si>
    <t>Variable Costs</t>
  </si>
  <si>
    <t>Direct material</t>
  </si>
  <si>
    <t>DM</t>
  </si>
  <si>
    <t>Linear feet of wood per top</t>
  </si>
  <si>
    <t>DL</t>
  </si>
  <si>
    <t>Cost per foot of wood</t>
  </si>
  <si>
    <t>VMOH</t>
  </si>
  <si>
    <t>Cost of wood per top</t>
  </si>
  <si>
    <t>Contribution Margin</t>
  </si>
  <si>
    <t>Fixed Costs</t>
  </si>
  <si>
    <t>Direct labor</t>
  </si>
  <si>
    <t>Operating Profit</t>
  </si>
  <si>
    <t>Direct labor hour per top</t>
  </si>
  <si>
    <t>Rate per direct labor hour</t>
  </si>
  <si>
    <t>Cost of direct labor per top</t>
  </si>
  <si>
    <t>MOH</t>
  </si>
  <si>
    <t>Variable MOH per DLH</t>
  </si>
  <si>
    <t>Fixed MOH</t>
  </si>
  <si>
    <t>Actuals</t>
  </si>
  <si>
    <t>Budgeted</t>
  </si>
  <si>
    <t>Activity Variances</t>
  </si>
  <si>
    <t>Flex Budget</t>
  </si>
  <si>
    <t>Revenue &amp; Spending Variances</t>
  </si>
  <si>
    <t>COGS</t>
  </si>
  <si>
    <t>Pounds of wood per top</t>
  </si>
  <si>
    <t>Cost per pound of wood</t>
  </si>
  <si>
    <t>Spending Variance</t>
  </si>
  <si>
    <t>SQA x SP</t>
  </si>
  <si>
    <t>Quantity Variance</t>
  </si>
  <si>
    <t>AQ x SP</t>
  </si>
  <si>
    <t>Price Variance</t>
  </si>
  <si>
    <t>Material purchased and used</t>
  </si>
  <si>
    <t>Direct Material</t>
  </si>
  <si>
    <t>Labor hours used</t>
  </si>
  <si>
    <t>Direct Labor</t>
  </si>
  <si>
    <t>V MOH</t>
  </si>
  <si>
    <t>Cost of MOH per unit</t>
  </si>
  <si>
    <t>Applied</t>
  </si>
  <si>
    <t>F MOH Volume Variance</t>
  </si>
  <si>
    <t>F MOH Budget Variance</t>
  </si>
  <si>
    <t>Fixed MOH variances are a different beast altogether.</t>
  </si>
  <si>
    <t>F MOH</t>
  </si>
  <si>
    <t>The only one that is useful for management purposes is the difference between what was budgeted and what was actually spent.</t>
  </si>
  <si>
    <t>Summary</t>
  </si>
  <si>
    <t>Amount</t>
  </si>
  <si>
    <t>Type</t>
  </si>
  <si>
    <t>Interpretation</t>
  </si>
  <si>
    <t>There is another one that is used to reconcile the books, and it is the toughest one to remember.</t>
  </si>
  <si>
    <t>Sales Volume Variance</t>
  </si>
  <si>
    <t>Effectiveness</t>
  </si>
  <si>
    <t>How was profit affected by selling a different number of units than expected?</t>
  </si>
  <si>
    <t>It's based on applied MOH relative to budgeted MOH</t>
  </si>
  <si>
    <t>Sales Price Variance</t>
  </si>
  <si>
    <t>How was profit affected by selling our inventory at a different price than expected?</t>
  </si>
  <si>
    <t>It's counter intuitive because we want applied FMOH to be greater than budgeted because that means we sold more than expected.</t>
  </si>
  <si>
    <t>DM Quantity Variance</t>
  </si>
  <si>
    <t>Efficiency</t>
  </si>
  <si>
    <t>How was profit affected by using a different amount of material than expected?</t>
  </si>
  <si>
    <t>DM Price Variance</t>
  </si>
  <si>
    <t>How was profit affected by paying a different amount for material than expected?</t>
  </si>
  <si>
    <t>DL Quantity Variance</t>
  </si>
  <si>
    <t>How was profit affected by using a different amount of labor than expected?</t>
  </si>
  <si>
    <t>DL Price Variance</t>
  </si>
  <si>
    <t>How was profit affected by paying a different amount for labor than expected?</t>
  </si>
  <si>
    <t>V MOH Quantity Variance</t>
  </si>
  <si>
    <t>How was profit affected by using a different amount of our cost driver than expected?</t>
  </si>
  <si>
    <t>V MOH Price Variance</t>
  </si>
  <si>
    <t>How was profit affected by paying a different amount for our cost driver than expected?</t>
  </si>
  <si>
    <t>How was profit affected by spending a different amount on fixed overhead than expected?</t>
  </si>
  <si>
    <t>Total</t>
  </si>
  <si>
    <t>This is the overall difference between budgeted and actual.</t>
  </si>
  <si>
    <t>Direction</t>
  </si>
  <si>
    <t>U</t>
  </si>
  <si>
    <t>F</t>
  </si>
  <si>
    <t>Copy and paste the variance information using absolute values</t>
  </si>
  <si>
    <t>Sort it</t>
  </si>
  <si>
    <t>Add in a treemap</t>
  </si>
  <si>
    <t>Interestingly, you paid less for material, so you think it would be inferior material with more waste.</t>
  </si>
  <si>
    <t>Let's assume that we used all the material purchased.</t>
  </si>
  <si>
    <t>DM, DL, VMOH Variances</t>
  </si>
  <si>
    <t>Create the table on the right</t>
  </si>
  <si>
    <t>Potential interactions: paid employees less, so they were less skilled or didn't work as hard.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</si>
</sst>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&quot;$&quot;#,##0.0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0" borderId="2" xfId="0" applyFont="1" applyBorder="1"/>
    <xf numFmtId="0" fontId="3" fillId="0" borderId="2" xfId="0" applyFont="1" applyBorder="1"/>
    <xf numFmtId="0" fontId="3" fillId="0" borderId="2" xfId="0" applyFont="1" applyBorder="1" applyAlignment="1">
      <alignment horizontal="left" indent="1"/>
    </xf>
    <xf numFmtId="0" fontId="3" fillId="0" borderId="3" xfId="0" applyFont="1" applyBorder="1" applyAlignment="1">
      <alignment horizontal="left" indent="1"/>
    </xf>
    <xf numFmtId="0" fontId="1" fillId="0" borderId="0" xfId="0" applyFont="1"/>
    <xf numFmtId="0" fontId="3" fillId="0" borderId="0" xfId="0" applyFont="1" applyAlignment="1">
      <alignment horizontal="left" indent="1"/>
    </xf>
    <xf numFmtId="8" fontId="3" fillId="0" borderId="0" xfId="0" applyNumberFormat="1" applyFont="1" applyAlignment="1">
      <alignment horizontal="center"/>
    </xf>
    <xf numFmtId="0" fontId="3" fillId="0" borderId="0" xfId="0" applyFont="1"/>
    <xf numFmtId="0" fontId="2" fillId="0" borderId="7" xfId="0" applyFont="1" applyBorder="1" applyAlignment="1">
      <alignment horizontal="center"/>
    </xf>
    <xf numFmtId="3" fontId="3" fillId="0" borderId="7" xfId="0" applyNumberFormat="1" applyFont="1" applyBorder="1" applyAlignment="1">
      <alignment horizontal="center"/>
    </xf>
    <xf numFmtId="8" fontId="3" fillId="0" borderId="7" xfId="0" applyNumberFormat="1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8" fontId="3" fillId="0" borderId="8" xfId="0" applyNumberFormat="1" applyFont="1" applyBorder="1" applyAlignment="1">
      <alignment horizontal="center"/>
    </xf>
    <xf numFmtId="8" fontId="0" fillId="0" borderId="0" xfId="0" applyNumberFormat="1"/>
    <xf numFmtId="0" fontId="0" fillId="0" borderId="0" xfId="0" applyAlignment="1">
      <alignment horizontal="left" indent="1"/>
    </xf>
    <xf numFmtId="8" fontId="0" fillId="0" borderId="0" xfId="0" applyNumberFormat="1" applyAlignment="1">
      <alignment horizontal="left" indent="1"/>
    </xf>
    <xf numFmtId="0" fontId="2" fillId="0" borderId="0" xfId="0" applyFont="1" applyAlignment="1">
      <alignment horizontal="center"/>
    </xf>
    <xf numFmtId="3" fontId="3" fillId="0" borderId="0" xfId="0" applyNumberFormat="1" applyFont="1" applyAlignment="1">
      <alignment horizontal="center"/>
    </xf>
    <xf numFmtId="8" fontId="0" fillId="0" borderId="4" xfId="0" applyNumberFormat="1" applyBorder="1"/>
    <xf numFmtId="8" fontId="0" fillId="0" borderId="5" xfId="0" applyNumberFormat="1" applyBorder="1"/>
    <xf numFmtId="0" fontId="4" fillId="0" borderId="0" xfId="0" applyFont="1"/>
    <xf numFmtId="8" fontId="5" fillId="0" borderId="0" xfId="0" applyNumberFormat="1" applyFont="1"/>
    <xf numFmtId="0" fontId="5" fillId="0" borderId="0" xfId="0" applyFont="1"/>
    <xf numFmtId="8" fontId="5" fillId="0" borderId="4" xfId="0" applyNumberFormat="1" applyFont="1" applyBorder="1"/>
    <xf numFmtId="8" fontId="5" fillId="0" borderId="5" xfId="0" applyNumberFormat="1" applyFont="1" applyBorder="1"/>
    <xf numFmtId="0" fontId="2" fillId="0" borderId="1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1" fillId="0" borderId="0" xfId="0" applyFont="1" applyAlignment="1">
      <alignment horizontal="center"/>
    </xf>
    <xf numFmtId="3" fontId="3" fillId="0" borderId="10" xfId="0" applyNumberFormat="1" applyFont="1" applyBorder="1" applyAlignment="1">
      <alignment horizontal="center"/>
    </xf>
    <xf numFmtId="8" fontId="3" fillId="0" borderId="10" xfId="0" applyNumberFormat="1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3" fontId="0" fillId="0" borderId="0" xfId="0" applyNumberFormat="1"/>
    <xf numFmtId="8" fontId="0" fillId="0" borderId="11" xfId="0" applyNumberFormat="1" applyBorder="1"/>
    <xf numFmtId="8" fontId="0" fillId="0" borderId="12" xfId="0" applyNumberFormat="1" applyBorder="1"/>
    <xf numFmtId="164" fontId="3" fillId="0" borderId="7" xfId="0" applyNumberFormat="1" applyFont="1" applyBorder="1" applyAlignment="1">
      <alignment horizontal="center"/>
    </xf>
    <xf numFmtId="0" fontId="0" fillId="0" borderId="13" xfId="0" applyBorder="1"/>
    <xf numFmtId="0" fontId="0" fillId="0" borderId="13" xfId="0" applyBorder="1" applyAlignment="1">
      <alignment horizontal="center"/>
    </xf>
    <xf numFmtId="8" fontId="3" fillId="0" borderId="14" xfId="0" applyNumberFormat="1" applyFont="1" applyBorder="1" applyAlignment="1">
      <alignment horizontal="center"/>
    </xf>
    <xf numFmtId="0" fontId="3" fillId="0" borderId="15" xfId="0" applyFont="1" applyBorder="1" applyAlignment="1">
      <alignment horizontal="left" indent="1"/>
    </xf>
    <xf numFmtId="8" fontId="3" fillId="0" borderId="15" xfId="0" applyNumberFormat="1" applyFont="1" applyBorder="1" applyAlignment="1">
      <alignment horizontal="center"/>
    </xf>
    <xf numFmtId="0" fontId="3" fillId="0" borderId="1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_xlchart.v1.2</cx:f>
      </cx:numDim>
    </cx:data>
  </cx:chartData>
  <cx:chart>
    <cx:title pos="t" align="ctr" overlay="0"/>
    <cx:plotArea>
      <cx:plotAreaRegion>
        <cx:series layoutId="treemap" uniqueId="{9BA50616-7867-9545-83CA-90881DEED627}">
          <cx:tx>
            <cx:txData>
              <cx:f>_xlchart.v1.1</cx:f>
              <cx:v>Amount</cx:v>
            </cx:txData>
          </cx:tx>
          <cx:dataLabels pos="inEnd"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345965</xdr:colOff>
      <xdr:row>33</xdr:row>
      <xdr:rowOff>78827</xdr:rowOff>
    </xdr:from>
    <xdr:to>
      <xdr:col>10</xdr:col>
      <xdr:colOff>324069</xdr:colOff>
      <xdr:row>56</xdr:row>
      <xdr:rowOff>70068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229E9135-DE67-8F47-BD2E-45D61FD399E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197365" y="6644727"/>
              <a:ext cx="5515304" cy="437274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B08F4-946F-9649-9E36-E57E6B886CFE}">
  <dimension ref="A1:S55"/>
  <sheetViews>
    <sheetView tabSelected="1" zoomScale="145" zoomScaleNormal="145" workbookViewId="0">
      <selection activeCell="A56" sqref="A56"/>
    </sheetView>
  </sheetViews>
  <sheetFormatPr baseColWidth="10" defaultColWidth="11" defaultRowHeight="15.75" customHeight="1" x14ac:dyDescent="0.2"/>
  <cols>
    <col min="1" max="1" width="30.6640625" bestFit="1" customWidth="1"/>
    <col min="6" max="6" width="17.6640625" bestFit="1" customWidth="1"/>
    <col min="11" max="11" width="13.1640625" customWidth="1"/>
    <col min="12" max="12" width="14.1640625" customWidth="1"/>
  </cols>
  <sheetData>
    <row r="1" spans="1:19" ht="16" x14ac:dyDescent="0.2">
      <c r="A1" s="26" t="s">
        <v>0</v>
      </c>
      <c r="B1" s="28"/>
      <c r="C1" s="27"/>
    </row>
    <row r="2" spans="1:19" ht="16" x14ac:dyDescent="0.2">
      <c r="A2" s="1"/>
      <c r="B2" s="29" t="s">
        <v>1</v>
      </c>
      <c r="C2" s="9" t="s">
        <v>27</v>
      </c>
      <c r="G2" s="5" t="s">
        <v>28</v>
      </c>
      <c r="H2" s="30" t="s">
        <v>29</v>
      </c>
      <c r="I2" s="30"/>
      <c r="J2" s="5" t="s">
        <v>30</v>
      </c>
      <c r="K2" s="30" t="s">
        <v>31</v>
      </c>
      <c r="L2" s="30"/>
      <c r="M2" s="5" t="s">
        <v>2</v>
      </c>
    </row>
    <row r="3" spans="1:19" ht="16" x14ac:dyDescent="0.2">
      <c r="A3" s="2" t="s">
        <v>6</v>
      </c>
      <c r="B3" s="31">
        <v>16200</v>
      </c>
      <c r="C3" s="10">
        <v>15850</v>
      </c>
      <c r="F3" t="s">
        <v>7</v>
      </c>
      <c r="G3" s="14">
        <f>B4*B3</f>
        <v>68850</v>
      </c>
      <c r="H3" s="14">
        <f>J3-G3</f>
        <v>-1487.5</v>
      </c>
      <c r="I3" s="14" t="str">
        <f>IF(H3&lt;0,"U","F")</f>
        <v>U</v>
      </c>
      <c r="J3" s="14">
        <f>C3*B4</f>
        <v>67362.5</v>
      </c>
      <c r="K3" s="14">
        <f>M3-J3</f>
        <v>-792.5</v>
      </c>
      <c r="L3" s="14" t="str">
        <f>IF(K3&lt;0,"U","F")</f>
        <v>U</v>
      </c>
      <c r="M3" s="14">
        <v>66570</v>
      </c>
    </row>
    <row r="4" spans="1:19" ht="16" x14ac:dyDescent="0.2">
      <c r="A4" s="2" t="s">
        <v>8</v>
      </c>
      <c r="B4" s="32">
        <v>4.25</v>
      </c>
      <c r="C4" s="11"/>
      <c r="F4" t="s">
        <v>32</v>
      </c>
      <c r="H4" s="14"/>
      <c r="I4" s="14"/>
      <c r="K4" s="14"/>
      <c r="L4" s="14"/>
    </row>
    <row r="5" spans="1:19" ht="16" x14ac:dyDescent="0.2">
      <c r="A5" s="1" t="s">
        <v>10</v>
      </c>
      <c r="B5" s="33"/>
      <c r="C5" s="12"/>
      <c r="F5" s="15" t="s">
        <v>11</v>
      </c>
      <c r="G5" s="34">
        <f>B3*B8</f>
        <v>6480</v>
      </c>
      <c r="H5" s="14">
        <f>G5-J5</f>
        <v>140</v>
      </c>
      <c r="I5" s="14" t="str">
        <f t="shared" ref="I5:I10" si="0">IF(H5&lt;0,"U","F")</f>
        <v>F</v>
      </c>
      <c r="J5" s="34">
        <f>C3*B8</f>
        <v>6340</v>
      </c>
      <c r="K5" s="14">
        <f>J5-M5</f>
        <v>1347.25</v>
      </c>
      <c r="L5" s="14" t="str">
        <f t="shared" ref="L5:L10" si="1">IF(K5&lt;0,"U","F")</f>
        <v>F</v>
      </c>
      <c r="M5" s="14">
        <v>4992.75</v>
      </c>
    </row>
    <row r="6" spans="1:19" ht="16" x14ac:dyDescent="0.2">
      <c r="A6" s="3" t="s">
        <v>33</v>
      </c>
      <c r="B6" s="33">
        <v>0.2</v>
      </c>
      <c r="C6" s="12"/>
      <c r="F6" s="15" t="s">
        <v>13</v>
      </c>
      <c r="G6" s="14">
        <f>B13*B3</f>
        <v>19440.000000000004</v>
      </c>
      <c r="H6" s="14">
        <f t="shared" ref="H6:H7" si="2">G6-J6</f>
        <v>420</v>
      </c>
      <c r="I6" s="14" t="str">
        <f t="shared" si="0"/>
        <v>F</v>
      </c>
      <c r="J6" s="14">
        <f>C3*B13</f>
        <v>19020.000000000004</v>
      </c>
      <c r="K6" s="14">
        <f t="shared" ref="K6:K7" si="3">J6-M6</f>
        <v>-4089.2999999999956</v>
      </c>
      <c r="L6" s="14" t="str">
        <f t="shared" si="1"/>
        <v>U</v>
      </c>
      <c r="M6" s="14">
        <v>23109.3</v>
      </c>
    </row>
    <row r="7" spans="1:19" ht="16" x14ac:dyDescent="0.2">
      <c r="A7" s="3" t="s">
        <v>34</v>
      </c>
      <c r="B7" s="32">
        <v>2</v>
      </c>
      <c r="C7" s="11"/>
      <c r="F7" s="15" t="s">
        <v>15</v>
      </c>
      <c r="G7" s="14">
        <f>B16*B11*B3</f>
        <v>16200</v>
      </c>
      <c r="H7" s="14">
        <f t="shared" si="2"/>
        <v>350</v>
      </c>
      <c r="I7" s="14" t="str">
        <f t="shared" si="0"/>
        <v>F</v>
      </c>
      <c r="J7" s="14">
        <f>C3*B16*B11</f>
        <v>15850</v>
      </c>
      <c r="K7" s="14">
        <f t="shared" si="3"/>
        <v>-2219</v>
      </c>
      <c r="L7" s="14" t="str">
        <f t="shared" si="1"/>
        <v>U</v>
      </c>
      <c r="M7" s="14">
        <v>18069</v>
      </c>
    </row>
    <row r="8" spans="1:19" ht="16" x14ac:dyDescent="0.2">
      <c r="A8" s="2" t="s">
        <v>16</v>
      </c>
      <c r="B8" s="32">
        <f>B7*B6</f>
        <v>0.4</v>
      </c>
      <c r="C8" s="11"/>
      <c r="F8" t="s">
        <v>17</v>
      </c>
      <c r="G8" s="19">
        <f>G3-SUM(G5:G7)</f>
        <v>26730</v>
      </c>
      <c r="H8" s="35">
        <f t="shared" ref="H8:H10" si="4">J8-G8</f>
        <v>-577.5</v>
      </c>
      <c r="I8" s="35" t="str">
        <f t="shared" si="0"/>
        <v>U</v>
      </c>
      <c r="J8" s="19">
        <f>J3-SUM(J5:J7)</f>
        <v>26152.5</v>
      </c>
      <c r="K8" s="35">
        <f t="shared" ref="K8:K10" si="5">M8-J8</f>
        <v>-5753.5500000000029</v>
      </c>
      <c r="L8" s="35" t="str">
        <f t="shared" si="1"/>
        <v>U</v>
      </c>
      <c r="M8" s="19">
        <v>20398.949999999997</v>
      </c>
    </row>
    <row r="9" spans="1:19" ht="16" x14ac:dyDescent="0.2">
      <c r="A9" s="2"/>
      <c r="B9" s="32"/>
      <c r="C9" s="11"/>
      <c r="F9" t="s">
        <v>18</v>
      </c>
      <c r="G9" s="14">
        <f>B17</f>
        <v>7500</v>
      </c>
      <c r="H9" s="14">
        <f>G9-J9</f>
        <v>0</v>
      </c>
      <c r="I9" s="14" t="str">
        <f t="shared" si="0"/>
        <v>F</v>
      </c>
      <c r="J9" s="14">
        <f>B17</f>
        <v>7500</v>
      </c>
      <c r="K9" s="14">
        <f>J9-M9</f>
        <v>250</v>
      </c>
      <c r="L9" s="14" t="str">
        <f t="shared" si="1"/>
        <v>F</v>
      </c>
      <c r="M9" s="14">
        <v>7250</v>
      </c>
    </row>
    <row r="10" spans="1:19" ht="17" thickBot="1" x14ac:dyDescent="0.25">
      <c r="A10" s="1" t="s">
        <v>19</v>
      </c>
      <c r="B10" s="33"/>
      <c r="C10" s="12"/>
      <c r="F10" t="s">
        <v>20</v>
      </c>
      <c r="G10" s="20">
        <f>G8-G9</f>
        <v>19230</v>
      </c>
      <c r="H10" s="36">
        <f t="shared" si="4"/>
        <v>-577.5</v>
      </c>
      <c r="I10" s="36" t="str">
        <f t="shared" si="0"/>
        <v>U</v>
      </c>
      <c r="J10" s="20">
        <f>J8-J9</f>
        <v>18652.5</v>
      </c>
      <c r="K10" s="36">
        <f t="shared" si="5"/>
        <v>-5503.5500000000029</v>
      </c>
      <c r="L10" s="36" t="str">
        <f t="shared" si="1"/>
        <v>U</v>
      </c>
      <c r="M10" s="20">
        <v>13148.949999999997</v>
      </c>
    </row>
    <row r="11" spans="1:19" ht="17" thickTop="1" x14ac:dyDescent="0.2">
      <c r="A11" s="3" t="s">
        <v>21</v>
      </c>
      <c r="B11" s="33">
        <v>0.1</v>
      </c>
      <c r="C11" s="12"/>
    </row>
    <row r="12" spans="1:19" ht="16" x14ac:dyDescent="0.2">
      <c r="A12" s="3" t="s">
        <v>22</v>
      </c>
      <c r="B12" s="32">
        <v>12</v>
      </c>
      <c r="C12" s="37"/>
      <c r="K12" s="14"/>
      <c r="L12" s="14"/>
    </row>
    <row r="13" spans="1:19" ht="16" x14ac:dyDescent="0.2">
      <c r="A13" s="2" t="s">
        <v>23</v>
      </c>
      <c r="B13" s="32">
        <f>B12*B11</f>
        <v>1.2000000000000002</v>
      </c>
      <c r="C13" s="11"/>
      <c r="J13" t="s">
        <v>30</v>
      </c>
      <c r="P13" t="s">
        <v>5</v>
      </c>
      <c r="R13" t="s">
        <v>35</v>
      </c>
    </row>
    <row r="14" spans="1:19" ht="16" x14ac:dyDescent="0.2">
      <c r="A14" s="2"/>
      <c r="B14" s="32"/>
      <c r="C14" s="11"/>
      <c r="J14" s="38" t="s">
        <v>36</v>
      </c>
      <c r="K14" s="39" t="s">
        <v>37</v>
      </c>
      <c r="L14" s="39"/>
      <c r="M14" s="38" t="s">
        <v>38</v>
      </c>
      <c r="N14" s="39" t="s">
        <v>39</v>
      </c>
      <c r="O14" s="39"/>
      <c r="P14" s="38" t="s">
        <v>38</v>
      </c>
      <c r="Q14" s="38"/>
      <c r="R14" s="38"/>
    </row>
    <row r="15" spans="1:19" ht="16" x14ac:dyDescent="0.2">
      <c r="A15" s="1" t="s">
        <v>24</v>
      </c>
      <c r="B15" s="33"/>
      <c r="C15" s="12"/>
      <c r="F15" t="s">
        <v>40</v>
      </c>
      <c r="G15">
        <f>C3*0.18</f>
        <v>2853</v>
      </c>
      <c r="I15" t="s">
        <v>41</v>
      </c>
      <c r="J15" s="34">
        <f>J5</f>
        <v>6340</v>
      </c>
      <c r="K15" s="14">
        <f>J15-M15</f>
        <v>634</v>
      </c>
      <c r="L15" t="str">
        <f>IF(K15&lt;0,"U","F")</f>
        <v>F</v>
      </c>
      <c r="M15" s="14">
        <f>G15*B7</f>
        <v>5706</v>
      </c>
      <c r="N15" s="14">
        <f>M15-P15</f>
        <v>713.25</v>
      </c>
      <c r="O15" t="str">
        <f>IF(N15&lt;0,"U","F")</f>
        <v>F</v>
      </c>
      <c r="P15" s="14">
        <f>M5</f>
        <v>4992.75</v>
      </c>
      <c r="R15" s="14">
        <f>J15-P15</f>
        <v>1347.25</v>
      </c>
      <c r="S15" t="str">
        <f>IF(R15&lt;0,"U","F")</f>
        <v>F</v>
      </c>
    </row>
    <row r="16" spans="1:19" ht="16" x14ac:dyDescent="0.2">
      <c r="A16" s="3" t="s">
        <v>25</v>
      </c>
      <c r="B16" s="32">
        <v>10</v>
      </c>
      <c r="C16" s="11"/>
      <c r="F16" t="s">
        <v>42</v>
      </c>
      <c r="G16">
        <f>C3*0.12</f>
        <v>1902</v>
      </c>
      <c r="I16" t="s">
        <v>43</v>
      </c>
      <c r="J16" s="14">
        <f>J6</f>
        <v>19020.000000000004</v>
      </c>
      <c r="K16" s="14">
        <f>J16-M16</f>
        <v>-3803.9999999999964</v>
      </c>
      <c r="L16" t="str">
        <f>IF(K16&lt;0,"U","F")</f>
        <v>U</v>
      </c>
      <c r="M16" s="14">
        <f>G16*B12</f>
        <v>22824</v>
      </c>
      <c r="N16" s="14">
        <f>M16-P16</f>
        <v>-285.29999999999927</v>
      </c>
      <c r="O16" t="str">
        <f>IF(N16&lt;0,"U","F")</f>
        <v>U</v>
      </c>
      <c r="P16" s="14">
        <f>M6</f>
        <v>23109.3</v>
      </c>
      <c r="R16" s="14">
        <f>J16-P16</f>
        <v>-4089.2999999999956</v>
      </c>
      <c r="S16" t="str">
        <f>IF(R16&lt;0,"U","F")</f>
        <v>U</v>
      </c>
    </row>
    <row r="17" spans="1:19" ht="17" thickBot="1" x14ac:dyDescent="0.25">
      <c r="A17" s="4" t="s">
        <v>26</v>
      </c>
      <c r="B17" s="40">
        <v>7500</v>
      </c>
      <c r="C17" s="13"/>
      <c r="I17" t="s">
        <v>44</v>
      </c>
      <c r="J17" s="14">
        <f>J7</f>
        <v>15850</v>
      </c>
      <c r="K17" s="14">
        <f>J17-M17</f>
        <v>-3170</v>
      </c>
      <c r="L17" t="str">
        <f>IF(K17&lt;0,"U","F")</f>
        <v>U</v>
      </c>
      <c r="M17" s="14">
        <f>G16*B16</f>
        <v>19020</v>
      </c>
      <c r="N17" s="14">
        <f>M17-P17</f>
        <v>951</v>
      </c>
      <c r="O17" t="str">
        <f>IF(N17&lt;0,"U","F")</f>
        <v>F</v>
      </c>
      <c r="P17" s="14">
        <f>M7</f>
        <v>18069</v>
      </c>
      <c r="R17" s="14">
        <f>J17-P17</f>
        <v>-2219</v>
      </c>
      <c r="S17" t="str">
        <f>IF(R17&lt;0,"U","F")</f>
        <v>U</v>
      </c>
    </row>
    <row r="18" spans="1:19" ht="16" x14ac:dyDescent="0.2">
      <c r="A18" s="41"/>
      <c r="B18" s="42"/>
      <c r="C18" s="42"/>
    </row>
    <row r="19" spans="1:19" ht="16" x14ac:dyDescent="0.2">
      <c r="A19" s="43" t="s">
        <v>45</v>
      </c>
      <c r="B19" s="32">
        <f>((B16*B11*B3)+B17)/B3</f>
        <v>1.462962962962963</v>
      </c>
      <c r="C19" s="32"/>
      <c r="J19" t="s">
        <v>46</v>
      </c>
      <c r="K19" t="s">
        <v>47</v>
      </c>
      <c r="M19" t="s">
        <v>28</v>
      </c>
      <c r="N19" t="s">
        <v>48</v>
      </c>
      <c r="P19" t="s">
        <v>2</v>
      </c>
    </row>
    <row r="20" spans="1:19" ht="15.75" customHeight="1" x14ac:dyDescent="0.2">
      <c r="F20" t="s">
        <v>49</v>
      </c>
      <c r="I20" t="s">
        <v>50</v>
      </c>
      <c r="J20" s="14">
        <f>B17/(B11*B3)*C3*B11</f>
        <v>7337.9629629629635</v>
      </c>
      <c r="K20" s="14">
        <f>J20-M20</f>
        <v>-162.0370370370365</v>
      </c>
      <c r="L20" t="str">
        <f>IF(K20&lt;0,"U","F")</f>
        <v>U</v>
      </c>
      <c r="M20" s="14">
        <f>J9</f>
        <v>7500</v>
      </c>
      <c r="N20" s="14">
        <f>M20-P20</f>
        <v>250</v>
      </c>
      <c r="O20" t="str">
        <f>IF(N20&lt;0,"U","F")</f>
        <v>F</v>
      </c>
      <c r="P20" s="14">
        <f>M9</f>
        <v>7250</v>
      </c>
    </row>
    <row r="21" spans="1:19" ht="15.75" customHeight="1" x14ac:dyDescent="0.2">
      <c r="F21" t="s">
        <v>51</v>
      </c>
    </row>
    <row r="22" spans="1:19" ht="15.75" customHeight="1" x14ac:dyDescent="0.2">
      <c r="A22" t="s">
        <v>52</v>
      </c>
      <c r="B22" t="s">
        <v>53</v>
      </c>
      <c r="C22" t="s">
        <v>54</v>
      </c>
      <c r="D22" t="s">
        <v>55</v>
      </c>
      <c r="F22" t="s">
        <v>56</v>
      </c>
      <c r="G22" s="14"/>
    </row>
    <row r="23" spans="1:19" ht="15.75" customHeight="1" x14ac:dyDescent="0.2">
      <c r="A23" t="s">
        <v>57</v>
      </c>
      <c r="B23" s="14">
        <f>H10</f>
        <v>-577.5</v>
      </c>
      <c r="C23" t="s">
        <v>58</v>
      </c>
      <c r="D23" t="s">
        <v>59</v>
      </c>
      <c r="F23" t="s">
        <v>60</v>
      </c>
    </row>
    <row r="24" spans="1:19" ht="15.75" customHeight="1" x14ac:dyDescent="0.2">
      <c r="A24" t="s">
        <v>61</v>
      </c>
      <c r="B24" s="14">
        <f>K3</f>
        <v>-792.5</v>
      </c>
      <c r="C24" t="s">
        <v>58</v>
      </c>
      <c r="D24" t="s">
        <v>62</v>
      </c>
      <c r="F24" t="s">
        <v>63</v>
      </c>
    </row>
    <row r="25" spans="1:19" ht="15.75" customHeight="1" x14ac:dyDescent="0.2">
      <c r="A25" t="s">
        <v>64</v>
      </c>
      <c r="B25" s="14">
        <f>K15</f>
        <v>634</v>
      </c>
      <c r="C25" t="s">
        <v>65</v>
      </c>
      <c r="D25" t="s">
        <v>66</v>
      </c>
    </row>
    <row r="26" spans="1:19" ht="15.75" customHeight="1" x14ac:dyDescent="0.2">
      <c r="A26" t="s">
        <v>67</v>
      </c>
      <c r="B26" s="14">
        <f>N15</f>
        <v>713.25</v>
      </c>
      <c r="C26" t="s">
        <v>65</v>
      </c>
      <c r="D26" t="s">
        <v>68</v>
      </c>
    </row>
    <row r="27" spans="1:19" ht="15.75" customHeight="1" x14ac:dyDescent="0.2">
      <c r="A27" t="s">
        <v>69</v>
      </c>
      <c r="B27" s="14">
        <f>K16</f>
        <v>-3803.9999999999964</v>
      </c>
      <c r="C27" t="s">
        <v>65</v>
      </c>
      <c r="D27" t="s">
        <v>70</v>
      </c>
    </row>
    <row r="28" spans="1:19" ht="15.75" customHeight="1" x14ac:dyDescent="0.2">
      <c r="A28" t="s">
        <v>71</v>
      </c>
      <c r="B28" s="14">
        <f>N16</f>
        <v>-285.29999999999927</v>
      </c>
      <c r="C28" t="s">
        <v>65</v>
      </c>
      <c r="D28" t="s">
        <v>72</v>
      </c>
    </row>
    <row r="29" spans="1:19" ht="15.75" customHeight="1" x14ac:dyDescent="0.2">
      <c r="A29" t="s">
        <v>73</v>
      </c>
      <c r="B29" s="14">
        <f>K17</f>
        <v>-3170</v>
      </c>
      <c r="C29" t="s">
        <v>65</v>
      </c>
      <c r="D29" t="s">
        <v>74</v>
      </c>
    </row>
    <row r="30" spans="1:19" ht="15.75" customHeight="1" x14ac:dyDescent="0.2">
      <c r="A30" t="s">
        <v>75</v>
      </c>
      <c r="B30" s="14">
        <f>N17</f>
        <v>951</v>
      </c>
      <c r="C30" t="s">
        <v>65</v>
      </c>
      <c r="D30" t="s">
        <v>76</v>
      </c>
    </row>
    <row r="31" spans="1:19" ht="15.75" customHeight="1" x14ac:dyDescent="0.2">
      <c r="A31" t="s">
        <v>48</v>
      </c>
      <c r="B31" s="14">
        <f>N20</f>
        <v>250</v>
      </c>
      <c r="C31" t="s">
        <v>65</v>
      </c>
      <c r="D31" t="s">
        <v>77</v>
      </c>
    </row>
    <row r="32" spans="1:19" ht="15.75" customHeight="1" x14ac:dyDescent="0.2">
      <c r="A32" t="s">
        <v>78</v>
      </c>
      <c r="B32" s="14">
        <f>SUM(B23:B31)</f>
        <v>-6081.0499999999956</v>
      </c>
      <c r="D32" t="s">
        <v>79</v>
      </c>
    </row>
    <row r="38" spans="1:4" ht="15.75" customHeight="1" x14ac:dyDescent="0.2">
      <c r="A38" t="s">
        <v>52</v>
      </c>
      <c r="B38" t="s">
        <v>54</v>
      </c>
      <c r="C38" t="s">
        <v>80</v>
      </c>
      <c r="D38" t="s">
        <v>53</v>
      </c>
    </row>
    <row r="39" spans="1:4" ht="15.75" customHeight="1" x14ac:dyDescent="0.2">
      <c r="A39" t="s">
        <v>69</v>
      </c>
      <c r="B39" t="s">
        <v>65</v>
      </c>
      <c r="C39" t="s">
        <v>81</v>
      </c>
      <c r="D39">
        <v>3803.9999999999964</v>
      </c>
    </row>
    <row r="40" spans="1:4" ht="15.75" customHeight="1" x14ac:dyDescent="0.2">
      <c r="A40" t="s">
        <v>73</v>
      </c>
      <c r="B40" t="s">
        <v>65</v>
      </c>
      <c r="C40" t="s">
        <v>81</v>
      </c>
      <c r="D40">
        <v>3170</v>
      </c>
    </row>
    <row r="41" spans="1:4" ht="15.75" customHeight="1" x14ac:dyDescent="0.2">
      <c r="A41" t="s">
        <v>75</v>
      </c>
      <c r="B41" t="s">
        <v>65</v>
      </c>
      <c r="C41" t="s">
        <v>82</v>
      </c>
      <c r="D41">
        <v>951</v>
      </c>
    </row>
    <row r="42" spans="1:4" ht="15.75" customHeight="1" x14ac:dyDescent="0.2">
      <c r="A42" t="s">
        <v>61</v>
      </c>
      <c r="B42" t="s">
        <v>58</v>
      </c>
      <c r="C42" t="s">
        <v>81</v>
      </c>
      <c r="D42">
        <v>792.5</v>
      </c>
    </row>
    <row r="43" spans="1:4" ht="15.75" customHeight="1" x14ac:dyDescent="0.2">
      <c r="A43" t="s">
        <v>67</v>
      </c>
      <c r="B43" t="s">
        <v>65</v>
      </c>
      <c r="C43" t="s">
        <v>82</v>
      </c>
      <c r="D43">
        <v>713.25</v>
      </c>
    </row>
    <row r="44" spans="1:4" ht="15.75" customHeight="1" x14ac:dyDescent="0.2">
      <c r="A44" t="s">
        <v>64</v>
      </c>
      <c r="B44" t="s">
        <v>65</v>
      </c>
      <c r="C44" t="s">
        <v>82</v>
      </c>
      <c r="D44">
        <v>634</v>
      </c>
    </row>
    <row r="45" spans="1:4" ht="15.75" customHeight="1" x14ac:dyDescent="0.2">
      <c r="A45" t="s">
        <v>57</v>
      </c>
      <c r="B45" t="s">
        <v>58</v>
      </c>
      <c r="C45" t="s">
        <v>81</v>
      </c>
      <c r="D45">
        <v>577.5</v>
      </c>
    </row>
    <row r="46" spans="1:4" ht="15.75" customHeight="1" x14ac:dyDescent="0.2">
      <c r="A46" t="s">
        <v>71</v>
      </c>
      <c r="B46" t="s">
        <v>65</v>
      </c>
      <c r="C46" t="s">
        <v>81</v>
      </c>
      <c r="D46">
        <v>285.29999999999927</v>
      </c>
    </row>
    <row r="47" spans="1:4" ht="15.75" customHeight="1" x14ac:dyDescent="0.2">
      <c r="A47" t="s">
        <v>48</v>
      </c>
      <c r="B47" t="s">
        <v>65</v>
      </c>
      <c r="C47" t="s">
        <v>82</v>
      </c>
      <c r="D47">
        <v>250</v>
      </c>
    </row>
    <row r="51" spans="1:1" ht="15.75" customHeight="1" x14ac:dyDescent="0.2">
      <c r="A51" t="s">
        <v>83</v>
      </c>
    </row>
    <row r="52" spans="1:1" ht="15.75" customHeight="1" x14ac:dyDescent="0.2">
      <c r="A52" t="s">
        <v>84</v>
      </c>
    </row>
    <row r="53" spans="1:1" ht="15.75" customHeight="1" x14ac:dyDescent="0.2">
      <c r="A53" t="s">
        <v>85</v>
      </c>
    </row>
    <row r="54" spans="1:1" ht="15.75" customHeight="1" x14ac:dyDescent="0.2">
      <c r="A54" t="s">
        <v>90</v>
      </c>
    </row>
    <row r="55" spans="1:1" ht="15.75" customHeight="1" x14ac:dyDescent="0.2">
      <c r="A55" t="s">
        <v>86</v>
      </c>
    </row>
  </sheetData>
  <autoFilter ref="A38:D47" xr:uid="{AFC3B9C0-6043-9B47-8C0B-37569BDED3E8}">
    <sortState xmlns:xlrd2="http://schemas.microsoft.com/office/spreadsheetml/2017/richdata2" ref="A39:D47">
      <sortCondition descending="1" ref="D38:D47"/>
    </sortState>
  </autoFilter>
  <mergeCells count="5">
    <mergeCell ref="A1:C1"/>
    <mergeCell ref="H2:I2"/>
    <mergeCell ref="K2:L2"/>
    <mergeCell ref="K14:L14"/>
    <mergeCell ref="N14:O14"/>
  </mergeCells>
  <conditionalFormatting sqref="H3:H10">
    <cfRule type="colorScale" priority="8">
      <colorScale>
        <cfvo type="min"/>
        <cfvo type="num" val="0"/>
        <cfvo type="max"/>
        <color rgb="FFF8696B"/>
        <color rgb="FFFCFCFF"/>
        <color rgb="FF5A8AC6"/>
      </colorScale>
    </cfRule>
  </conditionalFormatting>
  <conditionalFormatting sqref="K3:K10">
    <cfRule type="colorScale" priority="7">
      <colorScale>
        <cfvo type="min"/>
        <cfvo type="num" val="0"/>
        <cfvo type="max"/>
        <color rgb="FFF8696B"/>
        <color rgb="FFFCFCFF"/>
        <color rgb="FF5A8AC6"/>
      </colorScale>
    </cfRule>
  </conditionalFormatting>
  <conditionalFormatting sqref="K15:K17">
    <cfRule type="colorScale" priority="6">
      <colorScale>
        <cfvo type="min"/>
        <cfvo type="num" val="0"/>
        <cfvo type="max"/>
        <color rgb="FFF8696B"/>
        <color rgb="FFFCFCFF"/>
        <color rgb="FF5A8AC6"/>
      </colorScale>
    </cfRule>
  </conditionalFormatting>
  <conditionalFormatting sqref="N15:N16">
    <cfRule type="colorScale" priority="5">
      <colorScale>
        <cfvo type="min"/>
        <cfvo type="num" val="0"/>
        <cfvo type="max"/>
        <color rgb="FFF8696B"/>
        <color rgb="FFFCFCFF"/>
        <color rgb="FF5A8AC6"/>
      </colorScale>
    </cfRule>
  </conditionalFormatting>
  <conditionalFormatting sqref="R15:R17">
    <cfRule type="colorScale" priority="4">
      <colorScale>
        <cfvo type="min"/>
        <cfvo type="num" val="0"/>
        <cfvo type="max"/>
        <color rgb="FFF8696B"/>
        <color rgb="FFFCFCFF"/>
        <color rgb="FF5A8AC6"/>
      </colorScale>
    </cfRule>
  </conditionalFormatting>
  <conditionalFormatting sqref="N17">
    <cfRule type="colorScale" priority="3">
      <colorScale>
        <cfvo type="min"/>
        <cfvo type="num" val="0"/>
        <cfvo type="max"/>
        <color rgb="FFF8696B"/>
        <color rgb="FFFCFCFF"/>
        <color rgb="FF5A8AC6"/>
      </colorScale>
    </cfRule>
  </conditionalFormatting>
  <conditionalFormatting sqref="K20">
    <cfRule type="colorScale" priority="2">
      <colorScale>
        <cfvo type="min"/>
        <cfvo type="num" val="0"/>
        <cfvo type="max"/>
        <color rgb="FFF8696B"/>
        <color rgb="FFFCFCFF"/>
        <color rgb="FF5A8AC6"/>
      </colorScale>
    </cfRule>
  </conditionalFormatting>
  <conditionalFormatting sqref="N20">
    <cfRule type="colorScale" priority="1">
      <colorScale>
        <cfvo type="min"/>
        <cfvo type="num" val="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9EF3A-D361-7046-B946-28BB5BF7FEE1}">
  <dimension ref="A1:S32"/>
  <sheetViews>
    <sheetView zoomScale="145" zoomScaleNormal="145" workbookViewId="0">
      <selection activeCell="D33" sqref="D33"/>
    </sheetView>
  </sheetViews>
  <sheetFormatPr baseColWidth="10" defaultColWidth="11" defaultRowHeight="15.75" customHeight="1" x14ac:dyDescent="0.2"/>
  <cols>
    <col min="1" max="1" width="30.6640625" bestFit="1" customWidth="1"/>
    <col min="6" max="6" width="17.6640625" bestFit="1" customWidth="1"/>
    <col min="11" max="11" width="13.1640625" customWidth="1"/>
    <col min="12" max="12" width="14.1640625" customWidth="1"/>
  </cols>
  <sheetData>
    <row r="1" spans="1:19" ht="16" x14ac:dyDescent="0.2">
      <c r="A1" s="26" t="s">
        <v>0</v>
      </c>
      <c r="B1" s="28"/>
      <c r="C1" s="27"/>
    </row>
    <row r="2" spans="1:19" ht="16" x14ac:dyDescent="0.2">
      <c r="A2" s="1"/>
      <c r="B2" s="29" t="s">
        <v>1</v>
      </c>
      <c r="C2" s="9" t="s">
        <v>27</v>
      </c>
      <c r="G2" s="5" t="s">
        <v>28</v>
      </c>
      <c r="H2" s="30" t="s">
        <v>29</v>
      </c>
      <c r="I2" s="30"/>
      <c r="J2" s="5" t="s">
        <v>30</v>
      </c>
      <c r="K2" s="30" t="s">
        <v>31</v>
      </c>
      <c r="L2" s="30"/>
      <c r="M2" s="5" t="s">
        <v>2</v>
      </c>
    </row>
    <row r="3" spans="1:19" ht="16" x14ac:dyDescent="0.2">
      <c r="A3" s="2" t="s">
        <v>6</v>
      </c>
      <c r="B3" s="31">
        <v>16200</v>
      </c>
      <c r="C3" s="10">
        <v>15850</v>
      </c>
      <c r="F3" t="s">
        <v>7</v>
      </c>
      <c r="G3" s="14">
        <f>B4*B3</f>
        <v>68850</v>
      </c>
      <c r="H3" s="14">
        <f>J3-G3</f>
        <v>-1487.5</v>
      </c>
      <c r="I3" s="14" t="str">
        <f>IF(H3&lt;0,"U","F")</f>
        <v>U</v>
      </c>
      <c r="J3" s="14">
        <f>C3*B4</f>
        <v>67362.5</v>
      </c>
      <c r="K3" s="14">
        <f>M3-J3</f>
        <v>-792.5</v>
      </c>
      <c r="L3" s="14" t="str">
        <f>IF(K3&lt;0,"U","F")</f>
        <v>U</v>
      </c>
      <c r="M3" s="14">
        <v>66570</v>
      </c>
    </row>
    <row r="4" spans="1:19" ht="16" x14ac:dyDescent="0.2">
      <c r="A4" s="2" t="s">
        <v>8</v>
      </c>
      <c r="B4" s="32">
        <v>4.25</v>
      </c>
      <c r="C4" s="11"/>
      <c r="F4" t="s">
        <v>32</v>
      </c>
      <c r="H4" s="14"/>
      <c r="I4" s="14"/>
      <c r="K4" s="14"/>
      <c r="L4" s="14"/>
    </row>
    <row r="5" spans="1:19" ht="16" x14ac:dyDescent="0.2">
      <c r="A5" s="1" t="s">
        <v>10</v>
      </c>
      <c r="B5" s="33"/>
      <c r="C5" s="12"/>
      <c r="F5" s="15" t="s">
        <v>11</v>
      </c>
      <c r="G5" s="34">
        <f>B3*B8</f>
        <v>6480</v>
      </c>
      <c r="H5" s="14">
        <f>G5-J5</f>
        <v>140</v>
      </c>
      <c r="I5" s="14" t="str">
        <f t="shared" ref="I5:I10" si="0">IF(H5&lt;0,"U","F")</f>
        <v>F</v>
      </c>
      <c r="J5" s="34">
        <f>C3*B8</f>
        <v>6340</v>
      </c>
      <c r="K5" s="14">
        <f>J5-M5</f>
        <v>1347.25</v>
      </c>
      <c r="L5" s="14" t="str">
        <f t="shared" ref="L5:L10" si="1">IF(K5&lt;0,"U","F")</f>
        <v>F</v>
      </c>
      <c r="M5" s="14">
        <v>4992.75</v>
      </c>
    </row>
    <row r="6" spans="1:19" ht="16" x14ac:dyDescent="0.2">
      <c r="A6" s="3" t="s">
        <v>33</v>
      </c>
      <c r="B6" s="33">
        <v>0.2</v>
      </c>
      <c r="C6" s="12"/>
      <c r="F6" s="15" t="s">
        <v>13</v>
      </c>
      <c r="G6" s="14">
        <f>B13*B3</f>
        <v>19440.000000000004</v>
      </c>
      <c r="H6" s="14">
        <f t="shared" ref="H6:H7" si="2">G6-J6</f>
        <v>420</v>
      </c>
      <c r="I6" s="14" t="str">
        <f t="shared" si="0"/>
        <v>F</v>
      </c>
      <c r="J6" s="14">
        <f>C3*B13</f>
        <v>19020.000000000004</v>
      </c>
      <c r="K6" s="14">
        <f t="shared" ref="K6:K7" si="3">J6-M6</f>
        <v>-4089.2999999999956</v>
      </c>
      <c r="L6" s="14" t="str">
        <f t="shared" si="1"/>
        <v>U</v>
      </c>
      <c r="M6" s="14">
        <v>23109.3</v>
      </c>
    </row>
    <row r="7" spans="1:19" ht="16" x14ac:dyDescent="0.2">
      <c r="A7" s="3" t="s">
        <v>34</v>
      </c>
      <c r="B7" s="32">
        <v>2</v>
      </c>
      <c r="C7" s="11"/>
      <c r="F7" s="15" t="s">
        <v>15</v>
      </c>
      <c r="G7" s="14">
        <f>B16*B11*B3</f>
        <v>16200</v>
      </c>
      <c r="H7" s="14">
        <f t="shared" si="2"/>
        <v>350</v>
      </c>
      <c r="I7" s="14" t="str">
        <f t="shared" si="0"/>
        <v>F</v>
      </c>
      <c r="J7" s="14">
        <f>C3*B16*B11</f>
        <v>15850</v>
      </c>
      <c r="K7" s="14">
        <f t="shared" si="3"/>
        <v>-2219</v>
      </c>
      <c r="L7" s="14" t="str">
        <f t="shared" si="1"/>
        <v>U</v>
      </c>
      <c r="M7" s="14">
        <v>18069</v>
      </c>
    </row>
    <row r="8" spans="1:19" ht="16" x14ac:dyDescent="0.2">
      <c r="A8" s="2" t="s">
        <v>16</v>
      </c>
      <c r="B8" s="32">
        <f>B7*B6</f>
        <v>0.4</v>
      </c>
      <c r="C8" s="11"/>
      <c r="F8" t="s">
        <v>17</v>
      </c>
      <c r="G8" s="19">
        <f>G3-SUM(G5:G7)</f>
        <v>26730</v>
      </c>
      <c r="H8" s="35">
        <f t="shared" ref="H8:H10" si="4">J8-G8</f>
        <v>-577.5</v>
      </c>
      <c r="I8" s="35" t="str">
        <f t="shared" si="0"/>
        <v>U</v>
      </c>
      <c r="J8" s="19">
        <f>J3-SUM(J5:J7)</f>
        <v>26152.5</v>
      </c>
      <c r="K8" s="35">
        <f t="shared" ref="K8:K10" si="5">M8-J8</f>
        <v>-5753.5500000000029</v>
      </c>
      <c r="L8" s="35" t="str">
        <f t="shared" si="1"/>
        <v>U</v>
      </c>
      <c r="M8" s="19">
        <v>20398.949999999997</v>
      </c>
    </row>
    <row r="9" spans="1:19" ht="16" x14ac:dyDescent="0.2">
      <c r="A9" s="2"/>
      <c r="B9" s="32"/>
      <c r="C9" s="11"/>
      <c r="F9" t="s">
        <v>18</v>
      </c>
      <c r="G9" s="14">
        <f>B17</f>
        <v>7500</v>
      </c>
      <c r="H9" s="14">
        <f>G9-J9</f>
        <v>0</v>
      </c>
      <c r="I9" s="14" t="str">
        <f t="shared" si="0"/>
        <v>F</v>
      </c>
      <c r="J9" s="14">
        <f>B17</f>
        <v>7500</v>
      </c>
      <c r="K9" s="14">
        <f>J9-M9</f>
        <v>250</v>
      </c>
      <c r="L9" s="14" t="str">
        <f t="shared" si="1"/>
        <v>F</v>
      </c>
      <c r="M9" s="14">
        <v>7250</v>
      </c>
    </row>
    <row r="10" spans="1:19" ht="17" thickBot="1" x14ac:dyDescent="0.25">
      <c r="A10" s="1" t="s">
        <v>19</v>
      </c>
      <c r="B10" s="33"/>
      <c r="C10" s="12"/>
      <c r="F10" t="s">
        <v>20</v>
      </c>
      <c r="G10" s="20">
        <f>G8-G9</f>
        <v>19230</v>
      </c>
      <c r="H10" s="36">
        <f t="shared" si="4"/>
        <v>-577.5</v>
      </c>
      <c r="I10" s="36" t="str">
        <f t="shared" si="0"/>
        <v>U</v>
      </c>
      <c r="J10" s="20">
        <f>J8-J9</f>
        <v>18652.5</v>
      </c>
      <c r="K10" s="36">
        <f t="shared" si="5"/>
        <v>-5503.5500000000029</v>
      </c>
      <c r="L10" s="36" t="str">
        <f t="shared" si="1"/>
        <v>U</v>
      </c>
      <c r="M10" s="20">
        <v>13148.949999999997</v>
      </c>
    </row>
    <row r="11" spans="1:19" ht="17" thickTop="1" x14ac:dyDescent="0.2">
      <c r="A11" s="3" t="s">
        <v>21</v>
      </c>
      <c r="B11" s="33">
        <v>0.1</v>
      </c>
      <c r="C11" s="12"/>
    </row>
    <row r="12" spans="1:19" ht="16" x14ac:dyDescent="0.2">
      <c r="A12" s="3" t="s">
        <v>22</v>
      </c>
      <c r="B12" s="32">
        <v>12</v>
      </c>
      <c r="C12" s="37"/>
      <c r="K12" s="14"/>
      <c r="L12" s="14"/>
    </row>
    <row r="13" spans="1:19" ht="16" x14ac:dyDescent="0.2">
      <c r="A13" s="2" t="s">
        <v>23</v>
      </c>
      <c r="B13" s="32">
        <f>B12*B11</f>
        <v>1.2000000000000002</v>
      </c>
      <c r="C13" s="11"/>
      <c r="J13" t="s">
        <v>30</v>
      </c>
      <c r="P13" t="s">
        <v>5</v>
      </c>
      <c r="R13" t="s">
        <v>35</v>
      </c>
    </row>
    <row r="14" spans="1:19" ht="16" x14ac:dyDescent="0.2">
      <c r="A14" s="2"/>
      <c r="B14" s="32"/>
      <c r="C14" s="11"/>
      <c r="J14" s="38" t="s">
        <v>36</v>
      </c>
      <c r="K14" s="39" t="s">
        <v>37</v>
      </c>
      <c r="L14" s="39"/>
      <c r="M14" s="38" t="s">
        <v>38</v>
      </c>
      <c r="N14" s="39" t="s">
        <v>39</v>
      </c>
      <c r="O14" s="39"/>
      <c r="P14" s="38" t="s">
        <v>38</v>
      </c>
      <c r="Q14" s="38"/>
      <c r="R14" s="38"/>
    </row>
    <row r="15" spans="1:19" ht="16" x14ac:dyDescent="0.2">
      <c r="A15" s="1" t="s">
        <v>24</v>
      </c>
      <c r="B15" s="33"/>
      <c r="C15" s="12"/>
      <c r="F15" t="s">
        <v>40</v>
      </c>
      <c r="G15">
        <f>C3*0.18</f>
        <v>2853</v>
      </c>
      <c r="I15" t="s">
        <v>41</v>
      </c>
      <c r="J15" s="34">
        <f>J5</f>
        <v>6340</v>
      </c>
      <c r="K15" s="14">
        <f>J15-M15</f>
        <v>634</v>
      </c>
      <c r="L15" t="str">
        <f>IF(K15&lt;0,"U","F")</f>
        <v>F</v>
      </c>
      <c r="M15" s="14">
        <f>G15*B7</f>
        <v>5706</v>
      </c>
      <c r="N15" s="14">
        <f>M15-P15</f>
        <v>713.25</v>
      </c>
      <c r="O15" t="str">
        <f>IF(N15&lt;0,"U","F")</f>
        <v>F</v>
      </c>
      <c r="P15" s="14">
        <f>M5</f>
        <v>4992.75</v>
      </c>
      <c r="R15" s="14">
        <f>J15-P15</f>
        <v>1347.25</v>
      </c>
      <c r="S15" t="str">
        <f>IF(R15&lt;0,"U","F")</f>
        <v>F</v>
      </c>
    </row>
    <row r="16" spans="1:19" ht="16" x14ac:dyDescent="0.2">
      <c r="A16" s="3" t="s">
        <v>25</v>
      </c>
      <c r="B16" s="32">
        <v>10</v>
      </c>
      <c r="C16" s="11"/>
      <c r="F16" t="s">
        <v>42</v>
      </c>
      <c r="G16">
        <f>C3*0.12</f>
        <v>1902</v>
      </c>
      <c r="I16" t="s">
        <v>43</v>
      </c>
      <c r="J16" s="14">
        <f>J6</f>
        <v>19020.000000000004</v>
      </c>
      <c r="K16" s="14">
        <f>J16-M16</f>
        <v>-3803.9999999999964</v>
      </c>
      <c r="L16" t="str">
        <f>IF(K16&lt;0,"U","F")</f>
        <v>U</v>
      </c>
      <c r="M16" s="14">
        <f>G16*B12</f>
        <v>22824</v>
      </c>
      <c r="N16" s="14">
        <f>M16-P16</f>
        <v>-285.29999999999927</v>
      </c>
      <c r="O16" t="str">
        <f>IF(N16&lt;0,"U","F")</f>
        <v>U</v>
      </c>
      <c r="P16" s="14">
        <f>M6</f>
        <v>23109.3</v>
      </c>
      <c r="R16" s="14">
        <f>J16-P16</f>
        <v>-4089.2999999999956</v>
      </c>
      <c r="S16" t="str">
        <f>IF(R16&lt;0,"U","F")</f>
        <v>U</v>
      </c>
    </row>
    <row r="17" spans="1:19" ht="17" thickBot="1" x14ac:dyDescent="0.25">
      <c r="A17" s="4" t="s">
        <v>26</v>
      </c>
      <c r="B17" s="40">
        <v>7500</v>
      </c>
      <c r="C17" s="13"/>
      <c r="I17" t="s">
        <v>44</v>
      </c>
      <c r="J17" s="14">
        <f>J7</f>
        <v>15850</v>
      </c>
      <c r="K17" s="14">
        <f>J17-M17</f>
        <v>-3170</v>
      </c>
      <c r="L17" t="str">
        <f>IF(K17&lt;0,"U","F")</f>
        <v>U</v>
      </c>
      <c r="M17" s="14">
        <f>G16*B16</f>
        <v>19020</v>
      </c>
      <c r="N17" s="14">
        <f>M17-P17</f>
        <v>951</v>
      </c>
      <c r="O17" t="str">
        <f>IF(N17&lt;0,"U","F")</f>
        <v>F</v>
      </c>
      <c r="P17" s="14">
        <f>M7</f>
        <v>18069</v>
      </c>
      <c r="R17" s="14">
        <f>J17-P17</f>
        <v>-2219</v>
      </c>
      <c r="S17" t="str">
        <f>IF(R17&lt;0,"U","F")</f>
        <v>U</v>
      </c>
    </row>
    <row r="18" spans="1:19" ht="16" x14ac:dyDescent="0.2">
      <c r="A18" s="41"/>
      <c r="B18" s="42"/>
      <c r="C18" s="42"/>
    </row>
    <row r="19" spans="1:19" ht="16" x14ac:dyDescent="0.2">
      <c r="A19" s="43" t="s">
        <v>45</v>
      </c>
      <c r="B19" s="32">
        <f>((B16*B11*B3)+B17)/B3</f>
        <v>1.462962962962963</v>
      </c>
      <c r="C19" s="32"/>
      <c r="J19" t="s">
        <v>46</v>
      </c>
      <c r="K19" t="s">
        <v>47</v>
      </c>
      <c r="M19" t="s">
        <v>28</v>
      </c>
      <c r="N19" t="s">
        <v>48</v>
      </c>
      <c r="P19" t="s">
        <v>2</v>
      </c>
    </row>
    <row r="20" spans="1:19" ht="15.75" customHeight="1" x14ac:dyDescent="0.2">
      <c r="F20" t="s">
        <v>49</v>
      </c>
      <c r="I20" t="s">
        <v>50</v>
      </c>
      <c r="J20" s="14">
        <f>B17/(B11*B3)*C3*B11</f>
        <v>7337.9629629629635</v>
      </c>
      <c r="K20" s="14">
        <f>J20-M20</f>
        <v>-162.0370370370365</v>
      </c>
      <c r="L20" t="str">
        <f>IF(K20&lt;0,"U","F")</f>
        <v>U</v>
      </c>
      <c r="M20" s="14">
        <f>J9</f>
        <v>7500</v>
      </c>
      <c r="N20" s="14">
        <f>M20-P20</f>
        <v>250</v>
      </c>
      <c r="O20" t="str">
        <f>IF(N20&lt;0,"U","F")</f>
        <v>F</v>
      </c>
      <c r="P20" s="14">
        <f>M9</f>
        <v>7250</v>
      </c>
    </row>
    <row r="21" spans="1:19" ht="15.75" customHeight="1" x14ac:dyDescent="0.2">
      <c r="F21" t="s">
        <v>51</v>
      </c>
    </row>
    <row r="22" spans="1:19" ht="15.75" customHeight="1" x14ac:dyDescent="0.2">
      <c r="A22" t="s">
        <v>52</v>
      </c>
      <c r="B22" t="s">
        <v>53</v>
      </c>
      <c r="C22" t="s">
        <v>54</v>
      </c>
      <c r="D22" t="s">
        <v>55</v>
      </c>
      <c r="G22" s="14"/>
    </row>
    <row r="23" spans="1:19" ht="15.75" customHeight="1" x14ac:dyDescent="0.2">
      <c r="A23" t="s">
        <v>57</v>
      </c>
      <c r="B23" s="14">
        <f>H10</f>
        <v>-577.5</v>
      </c>
      <c r="C23" t="s">
        <v>58</v>
      </c>
      <c r="D23" t="s">
        <v>59</v>
      </c>
      <c r="F23" t="s">
        <v>60</v>
      </c>
    </row>
    <row r="24" spans="1:19" ht="15.75" customHeight="1" x14ac:dyDescent="0.2">
      <c r="A24" t="s">
        <v>61</v>
      </c>
      <c r="B24" s="14">
        <f>K3</f>
        <v>-792.5</v>
      </c>
      <c r="C24" t="s">
        <v>58</v>
      </c>
      <c r="D24" t="s">
        <v>62</v>
      </c>
      <c r="F24" t="s">
        <v>63</v>
      </c>
    </row>
    <row r="25" spans="1:19" ht="15.75" customHeight="1" x14ac:dyDescent="0.2">
      <c r="A25" t="s">
        <v>64</v>
      </c>
      <c r="B25" s="14">
        <f>K15</f>
        <v>634</v>
      </c>
      <c r="C25" t="s">
        <v>65</v>
      </c>
      <c r="D25" t="s">
        <v>66</v>
      </c>
    </row>
    <row r="26" spans="1:19" ht="15.75" customHeight="1" x14ac:dyDescent="0.2">
      <c r="A26" t="s">
        <v>67</v>
      </c>
      <c r="B26" s="14">
        <f>N15</f>
        <v>713.25</v>
      </c>
      <c r="C26" t="s">
        <v>65</v>
      </c>
      <c r="D26" t="s">
        <v>68</v>
      </c>
    </row>
    <row r="27" spans="1:19" ht="15.75" customHeight="1" x14ac:dyDescent="0.2">
      <c r="A27" t="s">
        <v>69</v>
      </c>
      <c r="B27" s="14">
        <f>K16</f>
        <v>-3803.9999999999964</v>
      </c>
      <c r="C27" t="s">
        <v>65</v>
      </c>
      <c r="D27" t="s">
        <v>70</v>
      </c>
    </row>
    <row r="28" spans="1:19" ht="15.75" customHeight="1" x14ac:dyDescent="0.2">
      <c r="A28" t="s">
        <v>71</v>
      </c>
      <c r="B28" s="14">
        <f>N16</f>
        <v>-285.29999999999927</v>
      </c>
      <c r="C28" t="s">
        <v>65</v>
      </c>
      <c r="D28" t="s">
        <v>72</v>
      </c>
    </row>
    <row r="29" spans="1:19" ht="15.75" customHeight="1" x14ac:dyDescent="0.2">
      <c r="A29" t="s">
        <v>73</v>
      </c>
      <c r="B29" s="14">
        <f>K17</f>
        <v>-3170</v>
      </c>
      <c r="C29" t="s">
        <v>65</v>
      </c>
      <c r="D29" t="s">
        <v>74</v>
      </c>
    </row>
    <row r="30" spans="1:19" ht="15.75" customHeight="1" x14ac:dyDescent="0.2">
      <c r="A30" t="s">
        <v>75</v>
      </c>
      <c r="B30" s="14">
        <f>N17</f>
        <v>951</v>
      </c>
      <c r="C30" t="s">
        <v>65</v>
      </c>
      <c r="D30" t="s">
        <v>76</v>
      </c>
    </row>
    <row r="31" spans="1:19" ht="15.75" customHeight="1" x14ac:dyDescent="0.2">
      <c r="A31" t="s">
        <v>48</v>
      </c>
      <c r="B31" s="14">
        <f>N20</f>
        <v>250</v>
      </c>
      <c r="C31" t="s">
        <v>65</v>
      </c>
      <c r="D31" t="s">
        <v>77</v>
      </c>
    </row>
    <row r="32" spans="1:19" ht="15.75" customHeight="1" x14ac:dyDescent="0.2">
      <c r="A32" t="s">
        <v>78</v>
      </c>
      <c r="B32" s="14">
        <f>SUM(B23:B31)</f>
        <v>-6081.0499999999956</v>
      </c>
      <c r="D32" t="s">
        <v>79</v>
      </c>
    </row>
  </sheetData>
  <mergeCells count="5">
    <mergeCell ref="A1:C1"/>
    <mergeCell ref="H2:I2"/>
    <mergeCell ref="K2:L2"/>
    <mergeCell ref="K14:L14"/>
    <mergeCell ref="N14:O14"/>
  </mergeCells>
  <conditionalFormatting sqref="H3:H10">
    <cfRule type="colorScale" priority="8">
      <colorScale>
        <cfvo type="min"/>
        <cfvo type="num" val="0"/>
        <cfvo type="max"/>
        <color rgb="FFF8696B"/>
        <color rgb="FFFCFCFF"/>
        <color rgb="FF5A8AC6"/>
      </colorScale>
    </cfRule>
  </conditionalFormatting>
  <conditionalFormatting sqref="K3:K10">
    <cfRule type="colorScale" priority="7">
      <colorScale>
        <cfvo type="min"/>
        <cfvo type="num" val="0"/>
        <cfvo type="max"/>
        <color rgb="FFF8696B"/>
        <color rgb="FFFCFCFF"/>
        <color rgb="FF5A8AC6"/>
      </colorScale>
    </cfRule>
  </conditionalFormatting>
  <conditionalFormatting sqref="K15:K17">
    <cfRule type="colorScale" priority="6">
      <colorScale>
        <cfvo type="min"/>
        <cfvo type="num" val="0"/>
        <cfvo type="max"/>
        <color rgb="FFF8696B"/>
        <color rgb="FFFCFCFF"/>
        <color rgb="FF5A8AC6"/>
      </colorScale>
    </cfRule>
  </conditionalFormatting>
  <conditionalFormatting sqref="N15:N16">
    <cfRule type="colorScale" priority="5">
      <colorScale>
        <cfvo type="min"/>
        <cfvo type="num" val="0"/>
        <cfvo type="max"/>
        <color rgb="FFF8696B"/>
        <color rgb="FFFCFCFF"/>
        <color rgb="FF5A8AC6"/>
      </colorScale>
    </cfRule>
  </conditionalFormatting>
  <conditionalFormatting sqref="R15:R17">
    <cfRule type="colorScale" priority="4">
      <colorScale>
        <cfvo type="min"/>
        <cfvo type="num" val="0"/>
        <cfvo type="max"/>
        <color rgb="FFF8696B"/>
        <color rgb="FFFCFCFF"/>
        <color rgb="FF5A8AC6"/>
      </colorScale>
    </cfRule>
  </conditionalFormatting>
  <conditionalFormatting sqref="N17">
    <cfRule type="colorScale" priority="3">
      <colorScale>
        <cfvo type="min"/>
        <cfvo type="num" val="0"/>
        <cfvo type="max"/>
        <color rgb="FFF8696B"/>
        <color rgb="FFFCFCFF"/>
        <color rgb="FF5A8AC6"/>
      </colorScale>
    </cfRule>
  </conditionalFormatting>
  <conditionalFormatting sqref="K20">
    <cfRule type="colorScale" priority="2">
      <colorScale>
        <cfvo type="min"/>
        <cfvo type="num" val="0"/>
        <cfvo type="max"/>
        <color rgb="FFF8696B"/>
        <color rgb="FFFCFCFF"/>
        <color rgb="FF5A8AC6"/>
      </colorScale>
    </cfRule>
  </conditionalFormatting>
  <conditionalFormatting sqref="N20">
    <cfRule type="colorScale" priority="1">
      <colorScale>
        <cfvo type="min"/>
        <cfvo type="num" val="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6211A-6224-9F42-A898-A73A2FDA162B}">
  <dimension ref="A1:S30"/>
  <sheetViews>
    <sheetView zoomScale="145" zoomScaleNormal="145" workbookViewId="0">
      <selection activeCell="D22" sqref="D22:D24"/>
    </sheetView>
  </sheetViews>
  <sheetFormatPr baseColWidth="10" defaultColWidth="11" defaultRowHeight="15.75" customHeight="1" x14ac:dyDescent="0.2"/>
  <cols>
    <col min="1" max="1" width="30.6640625" bestFit="1" customWidth="1"/>
    <col min="6" max="6" width="17.6640625" bestFit="1" customWidth="1"/>
    <col min="11" max="11" width="13.1640625" customWidth="1"/>
    <col min="12" max="12" width="14.1640625" customWidth="1"/>
  </cols>
  <sheetData>
    <row r="1" spans="1:19" ht="16" x14ac:dyDescent="0.2">
      <c r="A1" s="26" t="s">
        <v>0</v>
      </c>
      <c r="B1" s="28"/>
      <c r="C1" s="27"/>
    </row>
    <row r="2" spans="1:19" ht="16" x14ac:dyDescent="0.2">
      <c r="A2" s="1"/>
      <c r="B2" s="29" t="s">
        <v>1</v>
      </c>
      <c r="C2" s="9" t="s">
        <v>27</v>
      </c>
      <c r="G2" s="5" t="s">
        <v>28</v>
      </c>
      <c r="H2" s="30" t="s">
        <v>29</v>
      </c>
      <c r="I2" s="30"/>
      <c r="J2" s="5" t="s">
        <v>30</v>
      </c>
      <c r="K2" s="30" t="s">
        <v>31</v>
      </c>
      <c r="L2" s="30"/>
      <c r="M2" s="5" t="s">
        <v>2</v>
      </c>
    </row>
    <row r="3" spans="1:19" ht="16" x14ac:dyDescent="0.2">
      <c r="A3" s="2" t="s">
        <v>6</v>
      </c>
      <c r="B3" s="31">
        <v>16200</v>
      </c>
      <c r="C3" s="10">
        <v>15850</v>
      </c>
      <c r="F3" t="s">
        <v>7</v>
      </c>
      <c r="G3" s="14">
        <f>B4*B3</f>
        <v>68850</v>
      </c>
      <c r="H3" s="14">
        <f>J3-G3</f>
        <v>-1487.5</v>
      </c>
      <c r="I3" s="14" t="str">
        <f>IF(H3&lt;0,"U","F")</f>
        <v>U</v>
      </c>
      <c r="J3" s="14">
        <f>C3*B4</f>
        <v>67362.5</v>
      </c>
      <c r="K3" s="14">
        <f>M3-J3</f>
        <v>-792.5</v>
      </c>
      <c r="L3" s="14" t="str">
        <f>IF(K3&lt;0,"U","F")</f>
        <v>U</v>
      </c>
      <c r="M3" s="14">
        <v>66570</v>
      </c>
    </row>
    <row r="4" spans="1:19" ht="16" x14ac:dyDescent="0.2">
      <c r="A4" s="2" t="s">
        <v>8</v>
      </c>
      <c r="B4" s="32">
        <v>4.25</v>
      </c>
      <c r="C4" s="11"/>
      <c r="F4" t="s">
        <v>32</v>
      </c>
      <c r="H4" s="14"/>
      <c r="I4" s="14"/>
      <c r="K4" s="14"/>
      <c r="L4" s="14"/>
    </row>
    <row r="5" spans="1:19" ht="16" x14ac:dyDescent="0.2">
      <c r="A5" s="1" t="s">
        <v>10</v>
      </c>
      <c r="B5" s="33"/>
      <c r="C5" s="12"/>
      <c r="F5" s="15" t="s">
        <v>11</v>
      </c>
      <c r="G5" s="34">
        <f>B3*B8</f>
        <v>6480</v>
      </c>
      <c r="H5" s="14">
        <f>G5-J5</f>
        <v>140</v>
      </c>
      <c r="I5" s="14" t="str">
        <f t="shared" ref="I5:I10" si="0">IF(H5&lt;0,"U","F")</f>
        <v>F</v>
      </c>
      <c r="J5" s="34">
        <f>C3*B8</f>
        <v>6340</v>
      </c>
      <c r="K5" s="14">
        <f>J5-M5</f>
        <v>1347.25</v>
      </c>
      <c r="L5" s="14" t="str">
        <f t="shared" ref="L5:L10" si="1">IF(K5&lt;0,"U","F")</f>
        <v>F</v>
      </c>
      <c r="M5" s="14">
        <v>4992.75</v>
      </c>
    </row>
    <row r="6" spans="1:19" ht="16" x14ac:dyDescent="0.2">
      <c r="A6" s="3" t="s">
        <v>33</v>
      </c>
      <c r="B6" s="33">
        <v>0.2</v>
      </c>
      <c r="C6" s="12"/>
      <c r="F6" s="15" t="s">
        <v>13</v>
      </c>
      <c r="G6" s="14">
        <f>B13*B3</f>
        <v>19440.000000000004</v>
      </c>
      <c r="H6" s="14">
        <f t="shared" ref="H6:H7" si="2">G6-J6</f>
        <v>420</v>
      </c>
      <c r="I6" s="14" t="str">
        <f t="shared" si="0"/>
        <v>F</v>
      </c>
      <c r="J6" s="14">
        <f>C3*B13</f>
        <v>19020.000000000004</v>
      </c>
      <c r="K6" s="14">
        <f t="shared" ref="K6:K7" si="3">J6-M6</f>
        <v>-4089.2999999999956</v>
      </c>
      <c r="L6" s="14" t="str">
        <f t="shared" si="1"/>
        <v>U</v>
      </c>
      <c r="M6" s="14">
        <v>23109.3</v>
      </c>
    </row>
    <row r="7" spans="1:19" ht="16" x14ac:dyDescent="0.2">
      <c r="A7" s="3" t="s">
        <v>34</v>
      </c>
      <c r="B7" s="32">
        <v>2</v>
      </c>
      <c r="C7" s="11"/>
      <c r="F7" s="15" t="s">
        <v>15</v>
      </c>
      <c r="G7" s="14">
        <f>B16*B11*B3</f>
        <v>16200</v>
      </c>
      <c r="H7" s="14">
        <f t="shared" si="2"/>
        <v>350</v>
      </c>
      <c r="I7" s="14" t="str">
        <f t="shared" si="0"/>
        <v>F</v>
      </c>
      <c r="J7" s="14">
        <f>C3*B16*B11</f>
        <v>15850</v>
      </c>
      <c r="K7" s="14">
        <f t="shared" si="3"/>
        <v>-2219</v>
      </c>
      <c r="L7" s="14" t="str">
        <f t="shared" si="1"/>
        <v>U</v>
      </c>
      <c r="M7" s="14">
        <v>18069</v>
      </c>
    </row>
    <row r="8" spans="1:19" ht="16" x14ac:dyDescent="0.2">
      <c r="A8" s="2" t="s">
        <v>16</v>
      </c>
      <c r="B8" s="32">
        <f>B7*B6</f>
        <v>0.4</v>
      </c>
      <c r="C8" s="11"/>
      <c r="F8" t="s">
        <v>17</v>
      </c>
      <c r="G8" s="19">
        <f>G3-SUM(G5:G7)</f>
        <v>26730</v>
      </c>
      <c r="H8" s="35">
        <f t="shared" ref="H8:H10" si="4">J8-G8</f>
        <v>-577.5</v>
      </c>
      <c r="I8" s="35" t="str">
        <f t="shared" si="0"/>
        <v>U</v>
      </c>
      <c r="J8" s="19">
        <f>J3-SUM(J5:J7)</f>
        <v>26152.5</v>
      </c>
      <c r="K8" s="35">
        <f t="shared" ref="K8:K10" si="5">M8-J8</f>
        <v>-5753.5500000000029</v>
      </c>
      <c r="L8" s="35" t="str">
        <f t="shared" si="1"/>
        <v>U</v>
      </c>
      <c r="M8" s="19">
        <v>20398.949999999997</v>
      </c>
    </row>
    <row r="9" spans="1:19" ht="16" x14ac:dyDescent="0.2">
      <c r="A9" s="2"/>
      <c r="B9" s="32"/>
      <c r="C9" s="11"/>
      <c r="F9" t="s">
        <v>18</v>
      </c>
      <c r="G9" s="14">
        <f>B17</f>
        <v>7500</v>
      </c>
      <c r="H9" s="14">
        <f>G9-J9</f>
        <v>0</v>
      </c>
      <c r="I9" s="14" t="str">
        <f t="shared" si="0"/>
        <v>F</v>
      </c>
      <c r="J9" s="14">
        <f>B17</f>
        <v>7500</v>
      </c>
      <c r="K9" s="14">
        <f>J9-M9</f>
        <v>250</v>
      </c>
      <c r="L9" s="14" t="str">
        <f t="shared" si="1"/>
        <v>F</v>
      </c>
      <c r="M9" s="14">
        <v>7250</v>
      </c>
    </row>
    <row r="10" spans="1:19" ht="17" thickBot="1" x14ac:dyDescent="0.25">
      <c r="A10" s="1" t="s">
        <v>19</v>
      </c>
      <c r="B10" s="33"/>
      <c r="C10" s="12"/>
      <c r="F10" t="s">
        <v>20</v>
      </c>
      <c r="G10" s="20">
        <f>G8-G9</f>
        <v>19230</v>
      </c>
      <c r="H10" s="36">
        <f t="shared" si="4"/>
        <v>-577.5</v>
      </c>
      <c r="I10" s="36" t="str">
        <f t="shared" si="0"/>
        <v>U</v>
      </c>
      <c r="J10" s="20">
        <f>J8-J9</f>
        <v>18652.5</v>
      </c>
      <c r="K10" s="36">
        <f t="shared" si="5"/>
        <v>-5503.5500000000029</v>
      </c>
      <c r="L10" s="36" t="str">
        <f t="shared" si="1"/>
        <v>U</v>
      </c>
      <c r="M10" s="20">
        <v>13148.949999999997</v>
      </c>
    </row>
    <row r="11" spans="1:19" ht="17" thickTop="1" x14ac:dyDescent="0.2">
      <c r="A11" s="3" t="s">
        <v>21</v>
      </c>
      <c r="B11" s="33">
        <v>0.1</v>
      </c>
      <c r="C11" s="12"/>
    </row>
    <row r="12" spans="1:19" ht="16" x14ac:dyDescent="0.2">
      <c r="A12" s="3" t="s">
        <v>22</v>
      </c>
      <c r="B12" s="32">
        <v>12</v>
      </c>
      <c r="C12" s="37"/>
      <c r="K12" s="14"/>
      <c r="L12" s="14"/>
    </row>
    <row r="13" spans="1:19" ht="16" x14ac:dyDescent="0.2">
      <c r="A13" s="2" t="s">
        <v>23</v>
      </c>
      <c r="B13" s="32">
        <f>B12*B11</f>
        <v>1.2000000000000002</v>
      </c>
      <c r="C13" s="11"/>
      <c r="J13" t="s">
        <v>30</v>
      </c>
      <c r="P13" t="s">
        <v>5</v>
      </c>
      <c r="R13" t="s">
        <v>35</v>
      </c>
    </row>
    <row r="14" spans="1:19" ht="16" x14ac:dyDescent="0.2">
      <c r="A14" s="2"/>
      <c r="B14" s="32"/>
      <c r="C14" s="11"/>
      <c r="F14" t="s">
        <v>87</v>
      </c>
      <c r="J14" s="38" t="s">
        <v>36</v>
      </c>
      <c r="K14" s="39" t="s">
        <v>37</v>
      </c>
      <c r="L14" s="39"/>
      <c r="M14" s="38" t="s">
        <v>38</v>
      </c>
      <c r="N14" s="39" t="s">
        <v>39</v>
      </c>
      <c r="O14" s="39"/>
      <c r="P14" s="38" t="s">
        <v>38</v>
      </c>
      <c r="Q14" s="38"/>
      <c r="R14" s="38"/>
    </row>
    <row r="15" spans="1:19" ht="16" x14ac:dyDescent="0.2">
      <c r="A15" s="1" t="s">
        <v>24</v>
      </c>
      <c r="B15" s="33"/>
      <c r="C15" s="12"/>
      <c r="F15" t="s">
        <v>40</v>
      </c>
      <c r="G15">
        <f>C3*0.18</f>
        <v>2853</v>
      </c>
      <c r="I15" t="s">
        <v>41</v>
      </c>
      <c r="J15" s="34">
        <f>J5</f>
        <v>6340</v>
      </c>
      <c r="K15" s="14">
        <f>J15-M15</f>
        <v>634</v>
      </c>
      <c r="L15" t="str">
        <f>IF(K15&lt;0,"U","F")</f>
        <v>F</v>
      </c>
      <c r="M15" s="14">
        <f>G15*B7</f>
        <v>5706</v>
      </c>
      <c r="N15" s="14">
        <f>M15-P15</f>
        <v>713.25</v>
      </c>
      <c r="O15" t="str">
        <f>IF(N15&lt;0,"U","F")</f>
        <v>F</v>
      </c>
      <c r="P15" s="14">
        <f>M5</f>
        <v>4992.75</v>
      </c>
      <c r="R15" s="14">
        <f>J15-P15</f>
        <v>1347.25</v>
      </c>
      <c r="S15" t="str">
        <f>IF(R15&lt;0,"U","F")</f>
        <v>F</v>
      </c>
    </row>
    <row r="16" spans="1:19" ht="16" x14ac:dyDescent="0.2">
      <c r="A16" s="3" t="s">
        <v>25</v>
      </c>
      <c r="B16" s="32">
        <v>10</v>
      </c>
      <c r="C16" s="11"/>
      <c r="F16" t="s">
        <v>42</v>
      </c>
      <c r="G16">
        <f>C3*0.12</f>
        <v>1902</v>
      </c>
      <c r="I16" t="s">
        <v>43</v>
      </c>
      <c r="J16" s="14">
        <f>J6</f>
        <v>19020.000000000004</v>
      </c>
      <c r="K16" s="14">
        <f>J16-M16</f>
        <v>-3803.9999999999964</v>
      </c>
      <c r="L16" t="str">
        <f>IF(K16&lt;0,"U","F")</f>
        <v>U</v>
      </c>
      <c r="M16" s="14">
        <f>G16*B12</f>
        <v>22824</v>
      </c>
      <c r="N16" s="14">
        <f>M16-P16</f>
        <v>-285.29999999999927</v>
      </c>
      <c r="O16" t="str">
        <f>IF(N16&lt;0,"U","F")</f>
        <v>U</v>
      </c>
      <c r="P16" s="14">
        <f>M6</f>
        <v>23109.3</v>
      </c>
      <c r="R16" s="14">
        <f>J16-P16</f>
        <v>-4089.2999999999956</v>
      </c>
      <c r="S16" t="str">
        <f>IF(R16&lt;0,"U","F")</f>
        <v>U</v>
      </c>
    </row>
    <row r="17" spans="1:19" ht="17" thickBot="1" x14ac:dyDescent="0.25">
      <c r="A17" s="4" t="s">
        <v>26</v>
      </c>
      <c r="B17" s="40">
        <v>7500</v>
      </c>
      <c r="C17" s="13"/>
      <c r="F17" t="s">
        <v>88</v>
      </c>
      <c r="I17" t="s">
        <v>44</v>
      </c>
      <c r="J17" s="14">
        <f>J7</f>
        <v>15850</v>
      </c>
      <c r="K17" s="14">
        <f>J17-M17</f>
        <v>-3170</v>
      </c>
      <c r="L17" t="str">
        <f>IF(K17&lt;0,"U","F")</f>
        <v>U</v>
      </c>
      <c r="M17" s="14">
        <f>G16*B16</f>
        <v>19020</v>
      </c>
      <c r="N17" s="14">
        <f>M17-P17</f>
        <v>951</v>
      </c>
      <c r="O17" t="str">
        <f>IF(N17&lt;0,"U","F")</f>
        <v>F</v>
      </c>
      <c r="P17" s="14">
        <f>M7</f>
        <v>18069</v>
      </c>
      <c r="R17" s="14">
        <f>J17-P17</f>
        <v>-2219</v>
      </c>
      <c r="S17" t="str">
        <f>IF(R17&lt;0,"U","F")</f>
        <v>U</v>
      </c>
    </row>
    <row r="18" spans="1:19" ht="16" x14ac:dyDescent="0.2">
      <c r="A18" s="41"/>
      <c r="B18" s="42"/>
      <c r="C18" s="42"/>
      <c r="F18" t="s">
        <v>89</v>
      </c>
    </row>
    <row r="19" spans="1:19" ht="16" x14ac:dyDescent="0.2">
      <c r="A19" s="43" t="s">
        <v>45</v>
      </c>
      <c r="B19" s="32">
        <f>((B16*B11*B3)+B17)/B3</f>
        <v>1.462962962962963</v>
      </c>
      <c r="C19" s="32"/>
    </row>
    <row r="22" spans="1:19" ht="15.75" customHeight="1" x14ac:dyDescent="0.2">
      <c r="A22" t="s">
        <v>52</v>
      </c>
      <c r="B22" t="s">
        <v>53</v>
      </c>
      <c r="C22" t="s">
        <v>54</v>
      </c>
      <c r="D22" t="s">
        <v>55</v>
      </c>
      <c r="G22" s="14"/>
    </row>
    <row r="23" spans="1:19" ht="15.75" customHeight="1" x14ac:dyDescent="0.2">
      <c r="A23" t="s">
        <v>57</v>
      </c>
      <c r="B23" s="14">
        <f>H10</f>
        <v>-577.5</v>
      </c>
      <c r="C23" t="s">
        <v>58</v>
      </c>
      <c r="D23" t="s">
        <v>59</v>
      </c>
    </row>
    <row r="24" spans="1:19" ht="15.75" customHeight="1" x14ac:dyDescent="0.2">
      <c r="A24" t="s">
        <v>61</v>
      </c>
      <c r="B24" s="14">
        <f>K3</f>
        <v>-792.5</v>
      </c>
      <c r="C24" t="s">
        <v>58</v>
      </c>
      <c r="D24" t="s">
        <v>62</v>
      </c>
    </row>
    <row r="25" spans="1:19" ht="15.75" customHeight="1" x14ac:dyDescent="0.2">
      <c r="A25" t="s">
        <v>64</v>
      </c>
      <c r="B25" s="14">
        <f>K15</f>
        <v>634</v>
      </c>
      <c r="C25" t="s">
        <v>65</v>
      </c>
      <c r="D25" t="s">
        <v>66</v>
      </c>
    </row>
    <row r="26" spans="1:19" ht="15.75" customHeight="1" x14ac:dyDescent="0.2">
      <c r="A26" t="s">
        <v>67</v>
      </c>
      <c r="B26" s="14">
        <f>N15</f>
        <v>713.25</v>
      </c>
      <c r="C26" t="s">
        <v>65</v>
      </c>
      <c r="D26" t="s">
        <v>68</v>
      </c>
    </row>
    <row r="27" spans="1:19" ht="15.75" customHeight="1" x14ac:dyDescent="0.2">
      <c r="A27" t="s">
        <v>69</v>
      </c>
      <c r="B27" s="14">
        <f>K16</f>
        <v>-3803.9999999999964</v>
      </c>
      <c r="C27" t="s">
        <v>65</v>
      </c>
      <c r="D27" t="s">
        <v>70</v>
      </c>
    </row>
    <row r="28" spans="1:19" ht="15.75" customHeight="1" x14ac:dyDescent="0.2">
      <c r="A28" t="s">
        <v>71</v>
      </c>
      <c r="B28" s="14">
        <f>N16</f>
        <v>-285.29999999999927</v>
      </c>
      <c r="C28" t="s">
        <v>65</v>
      </c>
      <c r="D28" t="s">
        <v>72</v>
      </c>
    </row>
    <row r="29" spans="1:19" ht="15.75" customHeight="1" x14ac:dyDescent="0.2">
      <c r="A29" t="s">
        <v>73</v>
      </c>
      <c r="B29" s="14">
        <f>K17</f>
        <v>-3170</v>
      </c>
      <c r="C29" t="s">
        <v>65</v>
      </c>
      <c r="D29" t="s">
        <v>74</v>
      </c>
    </row>
    <row r="30" spans="1:19" ht="15.75" customHeight="1" x14ac:dyDescent="0.2">
      <c r="A30" t="s">
        <v>75</v>
      </c>
      <c r="B30" s="14">
        <f>N17</f>
        <v>951</v>
      </c>
      <c r="C30" t="s">
        <v>65</v>
      </c>
      <c r="D30" t="s">
        <v>76</v>
      </c>
    </row>
  </sheetData>
  <mergeCells count="5">
    <mergeCell ref="A1:C1"/>
    <mergeCell ref="H2:I2"/>
    <mergeCell ref="K2:L2"/>
    <mergeCell ref="K14:L14"/>
    <mergeCell ref="N14:O14"/>
  </mergeCells>
  <conditionalFormatting sqref="H3:H10">
    <cfRule type="colorScale" priority="6">
      <colorScale>
        <cfvo type="min"/>
        <cfvo type="num" val="0"/>
        <cfvo type="max"/>
        <color rgb="FFF8696B"/>
        <color rgb="FFFCFCFF"/>
        <color rgb="FF5A8AC6"/>
      </colorScale>
    </cfRule>
  </conditionalFormatting>
  <conditionalFormatting sqref="K3:K10">
    <cfRule type="colorScale" priority="5">
      <colorScale>
        <cfvo type="min"/>
        <cfvo type="num" val="0"/>
        <cfvo type="max"/>
        <color rgb="FFF8696B"/>
        <color rgb="FFFCFCFF"/>
        <color rgb="FF5A8AC6"/>
      </colorScale>
    </cfRule>
  </conditionalFormatting>
  <conditionalFormatting sqref="K15:K17">
    <cfRule type="colorScale" priority="4">
      <colorScale>
        <cfvo type="min"/>
        <cfvo type="num" val="0"/>
        <cfvo type="max"/>
        <color rgb="FFF8696B"/>
        <color rgb="FFFCFCFF"/>
        <color rgb="FF5A8AC6"/>
      </colorScale>
    </cfRule>
  </conditionalFormatting>
  <conditionalFormatting sqref="N15:N16">
    <cfRule type="colorScale" priority="3">
      <colorScale>
        <cfvo type="min"/>
        <cfvo type="num" val="0"/>
        <cfvo type="max"/>
        <color rgb="FFF8696B"/>
        <color rgb="FFFCFCFF"/>
        <color rgb="FF5A8AC6"/>
      </colorScale>
    </cfRule>
  </conditionalFormatting>
  <conditionalFormatting sqref="R15:R17">
    <cfRule type="colorScale" priority="2">
      <colorScale>
        <cfvo type="min"/>
        <cfvo type="num" val="0"/>
        <cfvo type="max"/>
        <color rgb="FFF8696B"/>
        <color rgb="FFFCFCFF"/>
        <color rgb="FF5A8AC6"/>
      </colorScale>
    </cfRule>
  </conditionalFormatting>
  <conditionalFormatting sqref="N17">
    <cfRule type="colorScale" priority="1">
      <colorScale>
        <cfvo type="min"/>
        <cfvo type="num" val="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C3E6D-D77A-7C48-B455-AE4D536731D4}">
  <dimension ref="A1:M24"/>
  <sheetViews>
    <sheetView workbookViewId="0">
      <selection activeCell="G13" sqref="G13"/>
    </sheetView>
  </sheetViews>
  <sheetFormatPr baseColWidth="10" defaultColWidth="11" defaultRowHeight="15.75" customHeight="1" x14ac:dyDescent="0.2"/>
  <cols>
    <col min="1" max="1" width="30.6640625" bestFit="1" customWidth="1"/>
    <col min="6" max="6" width="17.6640625" bestFit="1" customWidth="1"/>
    <col min="11" max="11" width="13.1640625" customWidth="1"/>
    <col min="12" max="12" width="14.1640625" customWidth="1"/>
  </cols>
  <sheetData>
    <row r="1" spans="1:13" ht="16" x14ac:dyDescent="0.2">
      <c r="A1" s="26" t="s">
        <v>0</v>
      </c>
      <c r="B1" s="28"/>
      <c r="C1" s="27"/>
    </row>
    <row r="2" spans="1:13" ht="16" x14ac:dyDescent="0.2">
      <c r="A2" s="1"/>
      <c r="B2" s="29" t="s">
        <v>1</v>
      </c>
      <c r="C2" s="9" t="s">
        <v>27</v>
      </c>
      <c r="G2" s="5" t="s">
        <v>28</v>
      </c>
      <c r="H2" s="30" t="s">
        <v>29</v>
      </c>
      <c r="I2" s="30"/>
      <c r="J2" s="5" t="s">
        <v>30</v>
      </c>
      <c r="K2" s="30" t="s">
        <v>31</v>
      </c>
      <c r="L2" s="30"/>
      <c r="M2" s="5" t="s">
        <v>2</v>
      </c>
    </row>
    <row r="3" spans="1:13" ht="16" x14ac:dyDescent="0.2">
      <c r="A3" s="2" t="s">
        <v>6</v>
      </c>
      <c r="B3" s="31">
        <v>16200</v>
      </c>
      <c r="C3" s="10">
        <v>15850</v>
      </c>
      <c r="F3" t="s">
        <v>7</v>
      </c>
      <c r="G3" s="14">
        <f>B4*B3</f>
        <v>68850</v>
      </c>
      <c r="H3" s="14">
        <f>J3-G3</f>
        <v>-1487.5</v>
      </c>
      <c r="I3" s="14" t="str">
        <f>IF(H3&lt;0,"U","F")</f>
        <v>U</v>
      </c>
      <c r="J3" s="14">
        <f>C3*B4</f>
        <v>67362.5</v>
      </c>
      <c r="K3" s="14">
        <f>M3-J3</f>
        <v>-792.5</v>
      </c>
      <c r="L3" s="14" t="str">
        <f>IF(K3&lt;0,"U","F")</f>
        <v>U</v>
      </c>
      <c r="M3" s="14">
        <v>66570</v>
      </c>
    </row>
    <row r="4" spans="1:13" ht="16" x14ac:dyDescent="0.2">
      <c r="A4" s="2" t="s">
        <v>8</v>
      </c>
      <c r="B4" s="32">
        <v>4.25</v>
      </c>
      <c r="C4" s="11"/>
      <c r="F4" t="s">
        <v>32</v>
      </c>
      <c r="H4" s="14"/>
      <c r="I4" s="14"/>
      <c r="K4" s="14"/>
      <c r="L4" s="14"/>
    </row>
    <row r="5" spans="1:13" ht="16" x14ac:dyDescent="0.2">
      <c r="A5" s="1" t="s">
        <v>10</v>
      </c>
      <c r="B5" s="33"/>
      <c r="C5" s="12"/>
      <c r="F5" s="15" t="s">
        <v>11</v>
      </c>
      <c r="G5" s="34">
        <f>B3*B8</f>
        <v>6480</v>
      </c>
      <c r="H5" s="14">
        <f>G5-J5</f>
        <v>140</v>
      </c>
      <c r="I5" s="14" t="str">
        <f t="shared" ref="I5:I10" si="0">IF(H5&lt;0,"U","F")</f>
        <v>F</v>
      </c>
      <c r="J5" s="34">
        <f>C3*B8</f>
        <v>6340</v>
      </c>
      <c r="K5" s="14">
        <f>J5-M5</f>
        <v>1347.25</v>
      </c>
      <c r="L5" s="14" t="str">
        <f t="shared" ref="L5:L10" si="1">IF(K5&lt;0,"U","F")</f>
        <v>F</v>
      </c>
      <c r="M5" s="14">
        <v>4992.75</v>
      </c>
    </row>
    <row r="6" spans="1:13" ht="16" x14ac:dyDescent="0.2">
      <c r="A6" s="3" t="s">
        <v>33</v>
      </c>
      <c r="B6" s="33">
        <v>0.2</v>
      </c>
      <c r="C6" s="12"/>
      <c r="F6" s="15" t="s">
        <v>13</v>
      </c>
      <c r="G6" s="14">
        <f>B13*B3</f>
        <v>19440.000000000004</v>
      </c>
      <c r="H6" s="14">
        <f t="shared" ref="H6:H7" si="2">G6-J6</f>
        <v>420</v>
      </c>
      <c r="I6" s="14" t="str">
        <f t="shared" si="0"/>
        <v>F</v>
      </c>
      <c r="J6" s="14">
        <f>C3*B13</f>
        <v>19020.000000000004</v>
      </c>
      <c r="K6" s="14">
        <f t="shared" ref="K6:K7" si="3">J6-M6</f>
        <v>-4089.2999999999956</v>
      </c>
      <c r="L6" s="14" t="str">
        <f t="shared" si="1"/>
        <v>U</v>
      </c>
      <c r="M6" s="14">
        <v>23109.3</v>
      </c>
    </row>
    <row r="7" spans="1:13" ht="16" x14ac:dyDescent="0.2">
      <c r="A7" s="3" t="s">
        <v>34</v>
      </c>
      <c r="B7" s="32">
        <v>2</v>
      </c>
      <c r="C7" s="11"/>
      <c r="F7" s="15" t="s">
        <v>15</v>
      </c>
      <c r="G7" s="14">
        <f>B16*B11*B3</f>
        <v>16200</v>
      </c>
      <c r="H7" s="14">
        <f t="shared" si="2"/>
        <v>350</v>
      </c>
      <c r="I7" s="14" t="str">
        <f t="shared" si="0"/>
        <v>F</v>
      </c>
      <c r="J7" s="14">
        <f>C3*B16*B11</f>
        <v>15850</v>
      </c>
      <c r="K7" s="14">
        <f t="shared" si="3"/>
        <v>-2219</v>
      </c>
      <c r="L7" s="14" t="str">
        <f t="shared" si="1"/>
        <v>U</v>
      </c>
      <c r="M7" s="14">
        <v>18069</v>
      </c>
    </row>
    <row r="8" spans="1:13" ht="16" x14ac:dyDescent="0.2">
      <c r="A8" s="2" t="s">
        <v>16</v>
      </c>
      <c r="B8" s="32">
        <f>B7*B6</f>
        <v>0.4</v>
      </c>
      <c r="C8" s="11"/>
      <c r="F8" t="s">
        <v>17</v>
      </c>
      <c r="G8" s="19">
        <f>G3-SUM(G5:G7)</f>
        <v>26730</v>
      </c>
      <c r="H8" s="35">
        <f t="shared" ref="H8:H10" si="4">J8-G8</f>
        <v>-577.5</v>
      </c>
      <c r="I8" s="35" t="str">
        <f t="shared" si="0"/>
        <v>U</v>
      </c>
      <c r="J8" s="19">
        <f>J3-SUM(J5:J7)</f>
        <v>26152.5</v>
      </c>
      <c r="K8" s="35">
        <f t="shared" ref="K8:K10" si="5">M8-J8</f>
        <v>-5753.5500000000029</v>
      </c>
      <c r="L8" s="35" t="str">
        <f t="shared" si="1"/>
        <v>U</v>
      </c>
      <c r="M8" s="19">
        <v>20398.949999999997</v>
      </c>
    </row>
    <row r="9" spans="1:13" ht="16" x14ac:dyDescent="0.2">
      <c r="A9" s="2"/>
      <c r="B9" s="32"/>
      <c r="C9" s="11"/>
      <c r="F9" t="s">
        <v>18</v>
      </c>
      <c r="G9" s="14">
        <f>B17</f>
        <v>7500</v>
      </c>
      <c r="H9" s="14">
        <f>G9-J9</f>
        <v>0</v>
      </c>
      <c r="I9" s="14" t="str">
        <f t="shared" si="0"/>
        <v>F</v>
      </c>
      <c r="J9" s="14">
        <f>B17</f>
        <v>7500</v>
      </c>
      <c r="K9" s="14">
        <f>J9-M9</f>
        <v>250</v>
      </c>
      <c r="L9" s="14" t="str">
        <f t="shared" si="1"/>
        <v>F</v>
      </c>
      <c r="M9" s="14">
        <v>7250</v>
      </c>
    </row>
    <row r="10" spans="1:13" ht="17" thickBot="1" x14ac:dyDescent="0.25">
      <c r="A10" s="1" t="s">
        <v>19</v>
      </c>
      <c r="B10" s="33"/>
      <c r="C10" s="12"/>
      <c r="F10" t="s">
        <v>20</v>
      </c>
      <c r="G10" s="20">
        <f>G8-G9</f>
        <v>19230</v>
      </c>
      <c r="H10" s="36">
        <f t="shared" si="4"/>
        <v>-577.5</v>
      </c>
      <c r="I10" s="36" t="str">
        <f t="shared" si="0"/>
        <v>U</v>
      </c>
      <c r="J10" s="20">
        <f>J8-J9</f>
        <v>18652.5</v>
      </c>
      <c r="K10" s="36">
        <f t="shared" si="5"/>
        <v>-5503.5500000000029</v>
      </c>
      <c r="L10" s="36" t="str">
        <f t="shared" si="1"/>
        <v>U</v>
      </c>
      <c r="M10" s="20">
        <v>13148.949999999997</v>
      </c>
    </row>
    <row r="11" spans="1:13" ht="17" thickTop="1" x14ac:dyDescent="0.2">
      <c r="A11" s="3" t="s">
        <v>21</v>
      </c>
      <c r="B11" s="33">
        <v>0.1</v>
      </c>
      <c r="C11" s="12"/>
    </row>
    <row r="12" spans="1:13" ht="16" x14ac:dyDescent="0.2">
      <c r="A12" s="3" t="s">
        <v>22</v>
      </c>
      <c r="B12" s="32">
        <v>12</v>
      </c>
      <c r="C12" s="37"/>
      <c r="K12" s="14"/>
      <c r="L12" s="14"/>
    </row>
    <row r="13" spans="1:13" ht="16" x14ac:dyDescent="0.2">
      <c r="A13" s="2" t="s">
        <v>23</v>
      </c>
      <c r="B13" s="32">
        <f>B12*B11</f>
        <v>1.2000000000000002</v>
      </c>
      <c r="C13" s="11"/>
      <c r="J13" s="14"/>
    </row>
    <row r="14" spans="1:13" ht="16" x14ac:dyDescent="0.2">
      <c r="A14" s="2"/>
      <c r="B14" s="32"/>
      <c r="C14" s="11"/>
    </row>
    <row r="15" spans="1:13" ht="16" x14ac:dyDescent="0.2">
      <c r="A15" s="1" t="s">
        <v>24</v>
      </c>
      <c r="B15" s="33"/>
      <c r="C15" s="12"/>
    </row>
    <row r="16" spans="1:13" ht="16" x14ac:dyDescent="0.2">
      <c r="A16" s="3" t="s">
        <v>25</v>
      </c>
      <c r="B16" s="32">
        <v>10</v>
      </c>
      <c r="C16" s="11"/>
    </row>
    <row r="17" spans="1:7" ht="17" thickBot="1" x14ac:dyDescent="0.25">
      <c r="A17" s="4" t="s">
        <v>26</v>
      </c>
      <c r="B17" s="40">
        <v>7500</v>
      </c>
      <c r="C17" s="13"/>
    </row>
    <row r="18" spans="1:7" ht="16" x14ac:dyDescent="0.2">
      <c r="A18" s="41"/>
      <c r="B18" s="42"/>
      <c r="C18" s="42"/>
    </row>
    <row r="19" spans="1:7" ht="16" x14ac:dyDescent="0.2">
      <c r="A19" s="43" t="s">
        <v>45</v>
      </c>
      <c r="B19" s="32">
        <f>((B16*B11*B3)+B17)/B3</f>
        <v>1.462962962962963</v>
      </c>
      <c r="C19" s="32"/>
    </row>
    <row r="22" spans="1:7" ht="15.75" customHeight="1" x14ac:dyDescent="0.2">
      <c r="A22" t="s">
        <v>52</v>
      </c>
      <c r="B22" t="s">
        <v>53</v>
      </c>
      <c r="C22" t="s">
        <v>54</v>
      </c>
      <c r="D22" t="s">
        <v>55</v>
      </c>
      <c r="G22" s="14"/>
    </row>
    <row r="23" spans="1:7" ht="15.75" customHeight="1" x14ac:dyDescent="0.2">
      <c r="A23" t="s">
        <v>57</v>
      </c>
      <c r="B23" s="14">
        <f>H10</f>
        <v>-577.5</v>
      </c>
      <c r="C23" t="s">
        <v>58</v>
      </c>
      <c r="D23" t="s">
        <v>59</v>
      </c>
    </row>
    <row r="24" spans="1:7" ht="15.75" customHeight="1" x14ac:dyDescent="0.2">
      <c r="A24" t="s">
        <v>61</v>
      </c>
      <c r="B24" s="14">
        <f>K3</f>
        <v>-792.5</v>
      </c>
      <c r="C24" t="s">
        <v>58</v>
      </c>
      <c r="D24" t="s">
        <v>62</v>
      </c>
    </row>
  </sheetData>
  <mergeCells count="3">
    <mergeCell ref="A1:C1"/>
    <mergeCell ref="H2:I2"/>
    <mergeCell ref="K2:L2"/>
  </mergeCells>
  <conditionalFormatting sqref="H3:H10">
    <cfRule type="colorScale" priority="2">
      <colorScale>
        <cfvo type="min"/>
        <cfvo type="num" val="0"/>
        <cfvo type="max"/>
        <color rgb="FFF8696B"/>
        <color rgb="FFFCFCFF"/>
        <color rgb="FF5A8AC6"/>
      </colorScale>
    </cfRule>
  </conditionalFormatting>
  <conditionalFormatting sqref="K3:K10">
    <cfRule type="colorScale" priority="1">
      <colorScale>
        <cfvo type="min"/>
        <cfvo type="num" val="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79F16-050E-1741-9E78-947BF0A739BA}">
  <dimension ref="A1:H19"/>
  <sheetViews>
    <sheetView zoomScale="170" zoomScaleNormal="170" workbookViewId="0">
      <selection activeCell="F28" sqref="F28"/>
    </sheetView>
  </sheetViews>
  <sheetFormatPr baseColWidth="10" defaultColWidth="11" defaultRowHeight="16" x14ac:dyDescent="0.2"/>
  <cols>
    <col min="1" max="1" width="29.1640625" bestFit="1" customWidth="1"/>
    <col min="2" max="2" width="9.83203125" bestFit="1" customWidth="1"/>
    <col min="4" max="4" width="10.5" customWidth="1"/>
    <col min="5" max="5" width="17.83203125" bestFit="1" customWidth="1"/>
    <col min="6" max="6" width="25" bestFit="1" customWidth="1"/>
    <col min="7" max="7" width="25" customWidth="1"/>
    <col min="8" max="8" width="22.33203125" bestFit="1" customWidth="1"/>
  </cols>
  <sheetData>
    <row r="1" spans="1:8" x14ac:dyDescent="0.2">
      <c r="A1" s="26" t="s">
        <v>0</v>
      </c>
      <c r="B1" s="27"/>
    </row>
    <row r="2" spans="1:8" x14ac:dyDescent="0.2">
      <c r="A2" s="1"/>
      <c r="B2" s="9" t="s">
        <v>1</v>
      </c>
      <c r="C2" s="17" t="s">
        <v>2</v>
      </c>
      <c r="F2" s="5" t="s">
        <v>3</v>
      </c>
      <c r="G2" s="5" t="s">
        <v>4</v>
      </c>
      <c r="H2" s="21" t="s">
        <v>5</v>
      </c>
    </row>
    <row r="3" spans="1:8" x14ac:dyDescent="0.2">
      <c r="A3" s="2" t="s">
        <v>6</v>
      </c>
      <c r="B3" s="10">
        <v>16200</v>
      </c>
      <c r="C3" s="18">
        <v>15850</v>
      </c>
      <c r="E3" s="14" t="s">
        <v>7</v>
      </c>
      <c r="F3" s="14">
        <f>B3*B4</f>
        <v>68850</v>
      </c>
      <c r="G3" s="14">
        <f>C3*B4</f>
        <v>67362.5</v>
      </c>
      <c r="H3" s="22">
        <v>66570</v>
      </c>
    </row>
    <row r="4" spans="1:8" x14ac:dyDescent="0.2">
      <c r="A4" s="2" t="s">
        <v>8</v>
      </c>
      <c r="B4" s="11">
        <v>4.25</v>
      </c>
      <c r="E4" t="s">
        <v>9</v>
      </c>
      <c r="H4" s="23"/>
    </row>
    <row r="5" spans="1:8" x14ac:dyDescent="0.2">
      <c r="A5" s="1" t="s">
        <v>10</v>
      </c>
      <c r="B5" s="12"/>
      <c r="D5" s="15"/>
      <c r="E5" s="16" t="s">
        <v>11</v>
      </c>
      <c r="F5" s="14">
        <f>B3*B8</f>
        <v>6480</v>
      </c>
      <c r="G5" s="14">
        <f>C3*B8</f>
        <v>6340</v>
      </c>
      <c r="H5" s="22">
        <v>4992.75</v>
      </c>
    </row>
    <row r="6" spans="1:8" x14ac:dyDescent="0.2">
      <c r="A6" s="3" t="s">
        <v>12</v>
      </c>
      <c r="B6" s="12">
        <v>0.2</v>
      </c>
      <c r="D6" s="15"/>
      <c r="E6" s="16" t="s">
        <v>13</v>
      </c>
      <c r="F6" s="14">
        <f>B3*B13</f>
        <v>19440.000000000004</v>
      </c>
      <c r="G6" s="14">
        <f>C3*B13</f>
        <v>19020.000000000004</v>
      </c>
      <c r="H6" s="22">
        <v>23109.3</v>
      </c>
    </row>
    <row r="7" spans="1:8" x14ac:dyDescent="0.2">
      <c r="A7" s="3" t="s">
        <v>14</v>
      </c>
      <c r="B7" s="11">
        <v>2</v>
      </c>
      <c r="D7" s="15"/>
      <c r="E7" s="16" t="s">
        <v>15</v>
      </c>
      <c r="F7" s="14">
        <f>B3*B16*B11</f>
        <v>16200</v>
      </c>
      <c r="G7" s="14">
        <f>C3*B16*B11</f>
        <v>15850</v>
      </c>
      <c r="H7" s="22">
        <v>18069</v>
      </c>
    </row>
    <row r="8" spans="1:8" x14ac:dyDescent="0.2">
      <c r="A8" s="2" t="s">
        <v>16</v>
      </c>
      <c r="B8" s="11">
        <f>B7*B6</f>
        <v>0.4</v>
      </c>
      <c r="E8" s="14" t="s">
        <v>17</v>
      </c>
      <c r="F8" s="19">
        <f>F3-SUM(F5:F7)</f>
        <v>26730</v>
      </c>
      <c r="G8" s="19">
        <f>G3-SUM(G5:G7)</f>
        <v>26152.5</v>
      </c>
      <c r="H8" s="24">
        <v>20398.95</v>
      </c>
    </row>
    <row r="9" spans="1:8" x14ac:dyDescent="0.2">
      <c r="A9" s="2"/>
      <c r="B9" s="11"/>
      <c r="E9" s="14" t="s">
        <v>18</v>
      </c>
      <c r="F9" s="14">
        <f>B17</f>
        <v>7500</v>
      </c>
      <c r="G9" s="14">
        <f>B17</f>
        <v>7500</v>
      </c>
      <c r="H9" s="22">
        <v>7250</v>
      </c>
    </row>
    <row r="10" spans="1:8" ht="17" thickBot="1" x14ac:dyDescent="0.25">
      <c r="A10" s="1" t="s">
        <v>19</v>
      </c>
      <c r="B10" s="12"/>
      <c r="E10" s="14" t="s">
        <v>20</v>
      </c>
      <c r="F10" s="20">
        <f>F8-F9</f>
        <v>19230</v>
      </c>
      <c r="G10" s="20">
        <f>G8-G9</f>
        <v>18652.5</v>
      </c>
      <c r="H10" s="25">
        <v>13148.95</v>
      </c>
    </row>
    <row r="11" spans="1:8" ht="17" thickTop="1" x14ac:dyDescent="0.2">
      <c r="A11" s="3" t="s">
        <v>21</v>
      </c>
      <c r="B11" s="12">
        <v>0.1</v>
      </c>
    </row>
    <row r="12" spans="1:8" x14ac:dyDescent="0.2">
      <c r="A12" s="3" t="s">
        <v>22</v>
      </c>
      <c r="B12" s="11">
        <v>12</v>
      </c>
    </row>
    <row r="13" spans="1:8" x14ac:dyDescent="0.2">
      <c r="A13" s="2" t="s">
        <v>23</v>
      </c>
      <c r="B13" s="11">
        <f>B12*B11</f>
        <v>1.2000000000000002</v>
      </c>
    </row>
    <row r="14" spans="1:8" x14ac:dyDescent="0.2">
      <c r="A14" s="2"/>
      <c r="B14" s="11"/>
    </row>
    <row r="15" spans="1:8" x14ac:dyDescent="0.2">
      <c r="A15" s="1" t="s">
        <v>24</v>
      </c>
      <c r="B15" s="12"/>
    </row>
    <row r="16" spans="1:8" x14ac:dyDescent="0.2">
      <c r="A16" s="3" t="s">
        <v>25</v>
      </c>
      <c r="B16" s="11">
        <v>10</v>
      </c>
    </row>
    <row r="17" spans="1:2" ht="17" thickBot="1" x14ac:dyDescent="0.25">
      <c r="A17" s="4" t="s">
        <v>26</v>
      </c>
      <c r="B17" s="13">
        <v>7500</v>
      </c>
    </row>
    <row r="18" spans="1:2" x14ac:dyDescent="0.2">
      <c r="A18" s="6"/>
      <c r="B18" s="7"/>
    </row>
    <row r="19" spans="1:2" x14ac:dyDescent="0.2">
      <c r="A19" s="8"/>
      <c r="B19" s="7"/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How to Use Variances</vt:lpstr>
      <vt:lpstr>F MOH Variances</vt:lpstr>
      <vt:lpstr>DM DL and VMOH Variances</vt:lpstr>
      <vt:lpstr>Sales Variances</vt:lpstr>
      <vt:lpstr>Flexible Budget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Guymon, Ronald Nathan</dc:creator>
  <cp:keywords/>
  <dc:description/>
  <cp:lastModifiedBy>Guymon, Ronald Nathan</cp:lastModifiedBy>
  <cp:revision/>
  <dcterms:created xsi:type="dcterms:W3CDTF">2022-11-11T20:07:21Z</dcterms:created>
  <dcterms:modified xsi:type="dcterms:W3CDTF">2023-04-03T14:02:32Z</dcterms:modified>
  <cp:category/>
  <cp:contentStatus/>
</cp:coreProperties>
</file>