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C570C718-9FAC-431E-9D5A-86F553099C8E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Uppgift" sheetId="6" r:id="rId1"/>
    <sheet name="Millas" sheetId="5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6" l="1"/>
  <c r="G13" i="6"/>
  <c r="C20" i="6"/>
  <c r="C18" i="6"/>
  <c r="C16" i="6"/>
  <c r="C6" i="6"/>
  <c r="C4" i="6"/>
  <c r="I16" i="6"/>
  <c r="C5" i="6"/>
  <c r="G21" i="6"/>
  <c r="C19" i="6"/>
  <c r="J13" i="6"/>
  <c r="C17" i="6"/>
  <c r="C15" i="6"/>
  <c r="J11" i="6"/>
  <c r="J12" i="6"/>
  <c r="C10" i="6"/>
  <c r="C9" i="6"/>
  <c r="C8" i="6"/>
  <c r="F19" i="6"/>
  <c r="F18" i="6"/>
  <c r="F17" i="6"/>
  <c r="F20" i="6"/>
</calcChain>
</file>

<file path=xl/sharedStrings.xml><?xml version="1.0" encoding="utf-8"?>
<sst xmlns="http://schemas.openxmlformats.org/spreadsheetml/2006/main" count="47" uniqueCount="47">
  <si>
    <t>Lokaler inkl el, värme VA mm.</t>
  </si>
  <si>
    <t>Löner inkl. sociala och pension</t>
  </si>
  <si>
    <t>Resebiljetter och hotell</t>
  </si>
  <si>
    <t>Bilar inkl. drivmedel</t>
  </si>
  <si>
    <t>Data Mobil Kommunikation</t>
  </si>
  <si>
    <t>Marknadsföring</t>
  </si>
  <si>
    <t>Avskrivningar</t>
  </si>
  <si>
    <t>RESULTATBUDGET (Tkr)</t>
  </si>
  <si>
    <t>Vinstmarginal</t>
  </si>
  <si>
    <t>lön x plus 40 % sociala och pension</t>
  </si>
  <si>
    <t>Konsultkostnader</t>
  </si>
  <si>
    <t xml:space="preserve">1 000 kr timme </t>
  </si>
  <si>
    <t>Kostnadsränta</t>
  </si>
  <si>
    <t>5 procent</t>
  </si>
  <si>
    <t>1 500 kronor per natt</t>
  </si>
  <si>
    <t>30 kr milen</t>
  </si>
  <si>
    <t>Bil inkl. allt</t>
  </si>
  <si>
    <t>Personalkostnader</t>
  </si>
  <si>
    <t>Nyckeltal</t>
  </si>
  <si>
    <t>Budget</t>
  </si>
  <si>
    <t>Övriga kostnader</t>
  </si>
  <si>
    <t>Pris</t>
  </si>
  <si>
    <t>Inköp</t>
  </si>
  <si>
    <t>TB</t>
  </si>
  <si>
    <t>Resultat före avskrivningar             =</t>
  </si>
  <si>
    <t>Resultat före finansnetto                =</t>
  </si>
  <si>
    <t>Resultat före skatt                           =</t>
  </si>
  <si>
    <t>Täckningsbidrag/Bruttovinst          =</t>
  </si>
  <si>
    <t>A</t>
  </si>
  <si>
    <t>B</t>
  </si>
  <si>
    <t>C</t>
  </si>
  <si>
    <t xml:space="preserve"> =</t>
  </si>
  <si>
    <t>Schablon /Uppskattn</t>
  </si>
  <si>
    <t>Summa kostnader (A)</t>
  </si>
  <si>
    <r>
      <t xml:space="preserve">Finansiella kostnader (C)                  </t>
    </r>
    <r>
      <rPr>
        <b/>
        <sz val="10"/>
        <color theme="1"/>
        <rFont val="Calibri"/>
        <family val="2"/>
        <scheme val="minor"/>
      </rPr>
      <t>-</t>
    </r>
  </si>
  <si>
    <t>Antal för break-even --&gt;</t>
  </si>
  <si>
    <t>Önskad vinst nedan i rött:</t>
  </si>
  <si>
    <t>Hotell &amp; traktamente</t>
  </si>
  <si>
    <t>Täckningsgrad</t>
  </si>
  <si>
    <t>Årsbudget</t>
  </si>
  <si>
    <t>5 års avskrivning fordon, möbler, maskiner.</t>
  </si>
  <si>
    <t xml:space="preserve">Millas kjolar </t>
  </si>
  <si>
    <t>Försäljning</t>
  </si>
  <si>
    <r>
      <t xml:space="preserve">Inköp                                                        </t>
    </r>
    <r>
      <rPr>
        <b/>
        <sz val="10"/>
        <color theme="1"/>
        <rFont val="Calibri"/>
        <family val="2"/>
        <scheme val="minor"/>
      </rPr>
      <t>-</t>
    </r>
  </si>
  <si>
    <r>
      <t xml:space="preserve">Avskrivningar (B)                                 </t>
    </r>
    <r>
      <rPr>
        <b/>
        <sz val="10"/>
        <color theme="1"/>
        <rFont val="Calibri"/>
        <family val="2"/>
        <scheme val="minor"/>
      </rPr>
      <t xml:space="preserve"> -</t>
    </r>
  </si>
  <si>
    <t>Leasing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</si>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</sst>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164" fontId="1" fillId="0" borderId="0" xfId="0" applyNumberFormat="1" applyFont="1"/>
    <xf numFmtId="0" fontId="2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3" fontId="1" fillId="0" borderId="1" xfId="0" applyNumberFormat="1" applyFont="1" applyBorder="1"/>
    <xf numFmtId="3" fontId="2" fillId="5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5" borderId="2" xfId="0" applyFont="1" applyFill="1" applyBorder="1"/>
    <xf numFmtId="0" fontId="2" fillId="5" borderId="3" xfId="0" applyFont="1" applyFill="1" applyBorder="1" applyAlignment="1">
      <alignment horizontal="right"/>
    </xf>
    <xf numFmtId="10" fontId="1" fillId="0" borderId="8" xfId="0" applyNumberFormat="1" applyFont="1" applyBorder="1"/>
    <xf numFmtId="3" fontId="1" fillId="0" borderId="0" xfId="0" applyNumberFormat="1" applyFont="1"/>
    <xf numFmtId="3" fontId="2" fillId="5" borderId="0" xfId="0" applyNumberFormat="1" applyFont="1" applyFill="1"/>
    <xf numFmtId="0" fontId="2" fillId="0" borderId="3" xfId="0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3" fontId="2" fillId="0" borderId="1" xfId="0" applyNumberFormat="1" applyFont="1" applyBorder="1"/>
    <xf numFmtId="1" fontId="2" fillId="7" borderId="0" xfId="0" applyNumberFormat="1" applyFont="1" applyFill="1"/>
    <xf numFmtId="0" fontId="3" fillId="8" borderId="0" xfId="0" applyFont="1" applyFill="1"/>
    <xf numFmtId="3" fontId="2" fillId="6" borderId="9" xfId="0" applyNumberFormat="1" applyFont="1" applyFill="1" applyBorder="1" applyAlignment="1">
      <alignment horizontal="right"/>
    </xf>
    <xf numFmtId="0" fontId="0" fillId="6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579785</xdr:colOff>
      <xdr:row>0</xdr:row>
      <xdr:rowOff>82551</xdr:rowOff>
    </xdr:from>
    <xdr:to>
      <xdr:col>9</xdr:col>
      <xdr:colOff>560893</xdr:colOff>
      <xdr:row>23</xdr:row>
      <xdr:rowOff>177800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F801B95E-E840-4DA9-A152-FCD75F48D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85" y="82551"/>
          <a:ext cx="5467508" cy="4330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5A70-055C-414E-84AD-C610161B847F}">
  <dimension ref="B1:K21"/>
  <sheetViews>
    <sheetView tabSelected="1" topLeftCell="B2" zoomScale="120" zoomScaleNormal="120" workbookViewId="0">
      <selection activeCell="F10" sqref="F10"/>
    </sheetView>
  </sheetViews>
  <sheetFormatPr defaultColWidth="9.21875" defaultRowHeight="13.8" x14ac:dyDescent="0.3"/>
  <cols>
    <col min="1" max="1" width="4.5546875" style="1" customWidth="1"/>
    <col min="2" max="2" width="27.5546875" style="1" customWidth="1"/>
    <col min="3" max="3" width="11.21875" style="1" customWidth="1"/>
    <col min="4" max="4" width="2.6640625" style="1" customWidth="1"/>
    <col min="5" max="5" width="3.5546875" style="1" customWidth="1"/>
    <col min="6" max="6" width="16.6640625" style="1" customWidth="1"/>
    <col min="7" max="7" width="6.21875" style="1" customWidth="1"/>
    <col min="8" max="8" width="5.77734375" style="1" customWidth="1"/>
    <col min="9" max="10" width="6.44140625" style="1" customWidth="1"/>
    <col min="11" max="11" width="6.77734375" style="1" customWidth="1"/>
    <col min="12" max="12" width="7.21875" style="1" customWidth="1"/>
    <col min="13" max="16384" width="9.21875" style="1"/>
  </cols>
  <sheetData>
    <row r="1" spans="2:11" ht="13.05" customHeight="1" x14ac:dyDescent="0.35">
      <c r="B1" s="32" t="s">
        <v>41</v>
      </c>
    </row>
    <row r="2" spans="2:11" ht="13.05" x14ac:dyDescent="0.3">
      <c r="B2" s="2" t="s">
        <v>7</v>
      </c>
    </row>
    <row r="3" spans="2:11" ht="14.55" customHeight="1" x14ac:dyDescent="0.3">
      <c r="B3" s="7"/>
      <c r="C3" s="10" t="s">
        <v>39</v>
      </c>
      <c r="D3" s="10"/>
      <c r="E3" s="8"/>
      <c r="F3" s="7" t="s">
        <v>32</v>
      </c>
      <c r="G3" s="7"/>
      <c r="H3" s="9"/>
      <c r="I3" s="9"/>
      <c r="J3" s="9"/>
    </row>
    <row r="4" spans="2:11" x14ac:dyDescent="0.3">
      <c r="B4" s="1" t="s">
        <v>42</v>
      </c>
      <c r="C4" s="1">
        <f>1700*906</f>
        <v>1540200</v>
      </c>
      <c r="D4" s="22"/>
      <c r="F4" s="1" t="s">
        <v>17</v>
      </c>
      <c r="G4" s="1" t="s">
        <v>9</v>
      </c>
    </row>
    <row r="5" spans="2:11" x14ac:dyDescent="0.3">
      <c r="B5" s="1" t="s">
        <v>43</v>
      </c>
      <c r="C5" s="11">
        <f>900*906</f>
        <v>815400</v>
      </c>
      <c r="D5" s="22"/>
      <c r="F5" s="1" t="s">
        <v>10</v>
      </c>
      <c r="G5" s="1" t="s">
        <v>11</v>
      </c>
    </row>
    <row r="6" spans="2:11" x14ac:dyDescent="0.3">
      <c r="B6" s="4" t="s">
        <v>27</v>
      </c>
      <c r="C6" s="12">
        <f>800*906</f>
        <v>724800</v>
      </c>
      <c r="D6" s="23"/>
      <c r="F6" s="1" t="s">
        <v>6</v>
      </c>
      <c r="G6" s="1" t="s">
        <v>40</v>
      </c>
    </row>
    <row r="7" spans="2:11" x14ac:dyDescent="0.3">
      <c r="C7" s="11"/>
      <c r="D7" s="22"/>
      <c r="F7" s="1" t="s">
        <v>12</v>
      </c>
      <c r="G7" s="1" t="s">
        <v>13</v>
      </c>
    </row>
    <row r="8" spans="2:11" x14ac:dyDescent="0.3">
      <c r="B8" s="1" t="s">
        <v>1</v>
      </c>
      <c r="C8" s="11">
        <f>24000*1.4*12</f>
        <v>403200</v>
      </c>
      <c r="D8" s="22"/>
      <c r="F8" s="1" t="s">
        <v>37</v>
      </c>
      <c r="G8" s="1" t="s">
        <v>14</v>
      </c>
    </row>
    <row r="9" spans="2:11" x14ac:dyDescent="0.3">
      <c r="B9" s="1" t="s">
        <v>0</v>
      </c>
      <c r="C9" s="11">
        <f>9000*12</f>
        <v>108000</v>
      </c>
      <c r="D9" s="22"/>
      <c r="F9" s="1" t="s">
        <v>16</v>
      </c>
      <c r="G9" s="1" t="s">
        <v>15</v>
      </c>
    </row>
    <row r="10" spans="2:11" ht="14.4" thickBot="1" x14ac:dyDescent="0.35">
      <c r="B10" s="1" t="s">
        <v>2</v>
      </c>
      <c r="C10" s="11">
        <f>20*1500</f>
        <v>30000</v>
      </c>
      <c r="D10" s="22"/>
    </row>
    <row r="11" spans="2:11" x14ac:dyDescent="0.3">
      <c r="B11" s="1" t="s">
        <v>3</v>
      </c>
      <c r="C11" s="11">
        <v>50400</v>
      </c>
      <c r="D11" s="22"/>
      <c r="F11" s="19" t="s">
        <v>18</v>
      </c>
      <c r="G11" s="20" t="s">
        <v>19</v>
      </c>
      <c r="I11" s="1" t="s">
        <v>45</v>
      </c>
      <c r="J11" s="1">
        <f>1700*20</f>
        <v>34000</v>
      </c>
      <c r="K11" s="1">
        <v>20400</v>
      </c>
    </row>
    <row r="12" spans="2:11" x14ac:dyDescent="0.3">
      <c r="B12" s="1" t="s">
        <v>4</v>
      </c>
      <c r="C12" s="11">
        <v>4800</v>
      </c>
      <c r="D12" s="22"/>
      <c r="F12" s="15" t="s">
        <v>8</v>
      </c>
      <c r="G12" s="21">
        <f>52400/C4</f>
        <v>3.4021555642124397E-2</v>
      </c>
      <c r="I12" s="1" t="s">
        <v>46</v>
      </c>
      <c r="J12" s="1">
        <f>30*1000</f>
        <v>30000</v>
      </c>
    </row>
    <row r="13" spans="2:11" ht="14.4" thickBot="1" x14ac:dyDescent="0.35">
      <c r="B13" s="1" t="s">
        <v>5</v>
      </c>
      <c r="C13" s="11">
        <v>50000</v>
      </c>
      <c r="D13" s="22"/>
      <c r="F13" s="17" t="s">
        <v>38</v>
      </c>
      <c r="G13" s="21">
        <f>800/1700</f>
        <v>0.47058823529411764</v>
      </c>
      <c r="J13" s="1">
        <f>50400</f>
        <v>50400</v>
      </c>
    </row>
    <row r="14" spans="2:11" ht="14.4" thickBot="1" x14ac:dyDescent="0.35">
      <c r="B14" s="1" t="s">
        <v>20</v>
      </c>
      <c r="C14" s="11">
        <v>18000</v>
      </c>
      <c r="D14" s="22"/>
    </row>
    <row r="15" spans="2:11" ht="14.4" thickBot="1" x14ac:dyDescent="0.35">
      <c r="B15" s="5" t="s">
        <v>33</v>
      </c>
      <c r="C15" s="30">
        <f>SUM(C8:C14)</f>
        <v>664400</v>
      </c>
      <c r="D15" s="22"/>
      <c r="E15" s="13"/>
      <c r="F15" s="24" t="s">
        <v>36</v>
      </c>
      <c r="G15" s="6"/>
    </row>
    <row r="16" spans="2:11" x14ac:dyDescent="0.3">
      <c r="B16" s="5" t="s">
        <v>24</v>
      </c>
      <c r="C16" s="30">
        <f>C6-C15</f>
        <v>60400</v>
      </c>
      <c r="D16" s="22"/>
      <c r="E16" s="15"/>
      <c r="F16" s="29">
        <v>50000</v>
      </c>
      <c r="H16" s="13" t="s">
        <v>21</v>
      </c>
      <c r="I16" s="14">
        <f>1700</f>
        <v>1700</v>
      </c>
    </row>
    <row r="17" spans="2:9" x14ac:dyDescent="0.3">
      <c r="B17" s="1" t="s">
        <v>44</v>
      </c>
      <c r="C17" s="11">
        <f>40000/5</f>
        <v>8000</v>
      </c>
      <c r="D17" s="22"/>
      <c r="E17" s="26" t="s">
        <v>28</v>
      </c>
      <c r="F17" s="25">
        <f>C15</f>
        <v>664400</v>
      </c>
      <c r="H17" s="15" t="s">
        <v>22</v>
      </c>
      <c r="I17" s="16">
        <v>900</v>
      </c>
    </row>
    <row r="18" spans="2:9" ht="14.4" thickBot="1" x14ac:dyDescent="0.35">
      <c r="B18" s="4" t="s">
        <v>25</v>
      </c>
      <c r="C18" s="30">
        <f>C16-C17</f>
        <v>52400</v>
      </c>
      <c r="D18" s="22"/>
      <c r="E18" s="26" t="s">
        <v>29</v>
      </c>
      <c r="F18" s="25">
        <f>C17</f>
        <v>8000</v>
      </c>
      <c r="H18" s="17" t="s">
        <v>23</v>
      </c>
      <c r="I18" s="18">
        <v>800</v>
      </c>
    </row>
    <row r="19" spans="2:9" x14ac:dyDescent="0.3">
      <c r="B19" s="1" t="s">
        <v>34</v>
      </c>
      <c r="C19" s="11">
        <f>2000</f>
        <v>2000</v>
      </c>
      <c r="D19" s="22"/>
      <c r="E19" s="26" t="s">
        <v>30</v>
      </c>
      <c r="F19" s="25">
        <f>C19</f>
        <v>2000</v>
      </c>
    </row>
    <row r="20" spans="2:9" ht="14.4" thickBot="1" x14ac:dyDescent="0.35">
      <c r="B20" s="3" t="s">
        <v>26</v>
      </c>
      <c r="C20" s="12">
        <f>C18-C19</f>
        <v>50400</v>
      </c>
      <c r="D20" s="22"/>
      <c r="E20" s="27" t="s">
        <v>31</v>
      </c>
      <c r="F20" s="28">
        <f>SUM(F16:F19)</f>
        <v>724400</v>
      </c>
    </row>
    <row r="21" spans="2:9" ht="14.4" x14ac:dyDescent="0.3">
      <c r="E21" s="33" t="s">
        <v>35</v>
      </c>
      <c r="F21" s="34"/>
      <c r="G21" s="31">
        <f>F20/800</f>
        <v>905.5</v>
      </c>
    </row>
  </sheetData>
  <mergeCells count="1">
    <mergeCell ref="E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4C19-C981-4C5E-8D7C-A73085CEBE47}">
  <dimension ref="A1"/>
  <sheetViews>
    <sheetView workbookViewId="0">
      <selection activeCell="B29" sqref="B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Uppgift</vt:lpstr>
      <vt:lpstr>Millas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</dc:creator>
  <cp:lastModifiedBy>Xingrong Zong</cp:lastModifiedBy>
  <cp:lastPrinted>2019-01-16T07:16:10Z</cp:lastPrinted>
  <dcterms:created xsi:type="dcterms:W3CDTF">2015-10-14T17:24:36Z</dcterms:created>
  <dcterms:modified xsi:type="dcterms:W3CDTF">2024-01-10T11:22:04Z</dcterms:modified>
</cp:coreProperties>
</file>