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VI CICLO\Modelamiento Estadístico Y Programación\"/>
    </mc:Choice>
  </mc:AlternateContent>
  <xr:revisionPtr revIDLastSave="0" documentId="13_ncr:1_{DA3ABC6A-A374-4264-90B6-CD27017BC156}" xr6:coauthVersionLast="47" xr6:coauthVersionMax="47" xr10:uidLastSave="{00000000-0000-0000-0000-000000000000}"/>
  <bookViews>
    <workbookView xWindow="-108" yWindow="-108" windowWidth="23256" windowHeight="13176" tabRatio="825" activeTab="1" xr2:uid="{00000000-000D-0000-FFFF-FFFF00000000}"/>
  </bookViews>
  <sheets>
    <sheet name="LinealSimple" sheetId="3" r:id="rId1"/>
    <sheet name="NoLineal" sheetId="2" r:id="rId2"/>
    <sheet name="LinealMult" sheetId="4" r:id="rId3"/>
    <sheet name="LinealMult(2)" sheetId="10" r:id="rId4"/>
    <sheet name="Series de Tiempo" sheetId="5" r:id="rId5"/>
    <sheet name="Series de tiempo(2)" sheetId="11" r:id="rId6"/>
    <sheet name="Suavizacion" sheetId="6" r:id="rId7"/>
    <sheet name="0.4" sheetId="7" r:id="rId8"/>
    <sheet name="0.7" sheetId="8" r:id="rId9"/>
    <sheet name="Suavizacion(2)" sheetId="12" r:id="rId10"/>
    <sheet name="0.8" sheetId="13" r:id="rId11"/>
    <sheet name="0.3" sheetId="1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4" l="1"/>
  <c r="F5" i="14"/>
  <c r="F6" i="14" s="1"/>
  <c r="F5" i="13"/>
  <c r="F6" i="13" s="1"/>
  <c r="I16" i="5"/>
  <c r="G24" i="11"/>
  <c r="F14" i="11"/>
  <c r="F65" i="11"/>
  <c r="F66" i="11"/>
  <c r="F64" i="11"/>
  <c r="D66" i="11"/>
  <c r="D65" i="11"/>
  <c r="D64" i="11"/>
  <c r="E14" i="11"/>
  <c r="D33" i="11" s="1"/>
  <c r="E23" i="11"/>
  <c r="F23" i="11" s="1"/>
  <c r="D36" i="11" s="1"/>
  <c r="E22" i="11"/>
  <c r="F22" i="11" s="1"/>
  <c r="C36" i="11" s="1"/>
  <c r="E15" i="11"/>
  <c r="F15" i="11" s="1"/>
  <c r="E33" i="11" s="1"/>
  <c r="E16" i="11"/>
  <c r="F16" i="11" s="1"/>
  <c r="C34" i="11" s="1"/>
  <c r="E17" i="11"/>
  <c r="F17" i="11" s="1"/>
  <c r="D34" i="11" s="1"/>
  <c r="E18" i="11"/>
  <c r="F18" i="11" s="1"/>
  <c r="E34" i="11" s="1"/>
  <c r="E19" i="11"/>
  <c r="F19" i="11" s="1"/>
  <c r="C35" i="11" s="1"/>
  <c r="E20" i="11"/>
  <c r="F20" i="11" s="1"/>
  <c r="D35" i="11" s="1"/>
  <c r="E21" i="11"/>
  <c r="F21" i="11" s="1"/>
  <c r="E35" i="11" s="1"/>
  <c r="H6" i="14" l="1"/>
  <c r="G6" i="14"/>
  <c r="F7" i="14"/>
  <c r="D7" i="14"/>
  <c r="D6" i="13"/>
  <c r="H6" i="13"/>
  <c r="G6" i="13"/>
  <c r="F7" i="13"/>
  <c r="D7" i="13"/>
  <c r="E37" i="11"/>
  <c r="I34" i="11" s="1"/>
  <c r="D37" i="11"/>
  <c r="I33" i="11" s="1"/>
  <c r="C37" i="11"/>
  <c r="E107" i="10"/>
  <c r="L96" i="10"/>
  <c r="I16" i="10"/>
  <c r="I15" i="10"/>
  <c r="I14" i="10"/>
  <c r="I13" i="10"/>
  <c r="I12" i="10"/>
  <c r="I11" i="10"/>
  <c r="I10" i="10"/>
  <c r="I9" i="10"/>
  <c r="I8" i="10"/>
  <c r="I7" i="10"/>
  <c r="I6" i="10"/>
  <c r="I5" i="10"/>
  <c r="I6" i="14" l="1"/>
  <c r="H7" i="14"/>
  <c r="I7" i="14" s="1"/>
  <c r="G7" i="14"/>
  <c r="D8" i="14"/>
  <c r="F8" i="14"/>
  <c r="J6" i="14"/>
  <c r="K6" i="14"/>
  <c r="I6" i="13"/>
  <c r="H7" i="13"/>
  <c r="I7" i="13" s="1"/>
  <c r="D8" i="13"/>
  <c r="G7" i="13"/>
  <c r="F8" i="13"/>
  <c r="K6" i="13"/>
  <c r="J6" i="13"/>
  <c r="I32" i="11"/>
  <c r="F37" i="11"/>
  <c r="C39" i="11" s="1"/>
  <c r="D9" i="14" l="1"/>
  <c r="G8" i="14"/>
  <c r="F9" i="14"/>
  <c r="H8" i="14"/>
  <c r="I8" i="14" s="1"/>
  <c r="K7" i="14"/>
  <c r="J7" i="14"/>
  <c r="G8" i="13"/>
  <c r="H8" i="13"/>
  <c r="F9" i="13"/>
  <c r="D9" i="13"/>
  <c r="J7" i="13"/>
  <c r="K7" i="13"/>
  <c r="K33" i="11"/>
  <c r="M33" i="11" s="1"/>
  <c r="K34" i="11"/>
  <c r="M34" i="11" s="1"/>
  <c r="K32" i="11"/>
  <c r="M32" i="11"/>
  <c r="F10" i="14" l="1"/>
  <c r="D10" i="14"/>
  <c r="H9" i="14"/>
  <c r="G9" i="14"/>
  <c r="K8" i="14"/>
  <c r="J8" i="14"/>
  <c r="D10" i="13"/>
  <c r="H9" i="13"/>
  <c r="I9" i="13" s="1"/>
  <c r="F10" i="13"/>
  <c r="G9" i="13"/>
  <c r="I8" i="13"/>
  <c r="J8" i="13"/>
  <c r="K8" i="13"/>
  <c r="G22" i="11"/>
  <c r="H22" i="11" s="1"/>
  <c r="G13" i="11"/>
  <c r="H13" i="11" s="1"/>
  <c r="G16" i="11"/>
  <c r="H16" i="11" s="1"/>
  <c r="G19" i="11"/>
  <c r="H19" i="11" s="1"/>
  <c r="G15" i="11"/>
  <c r="H15" i="11" s="1"/>
  <c r="G21" i="11"/>
  <c r="H21" i="11" s="1"/>
  <c r="H24" i="11"/>
  <c r="G18" i="11"/>
  <c r="H18" i="11" s="1"/>
  <c r="G23" i="11"/>
  <c r="H23" i="11" s="1"/>
  <c r="G14" i="11"/>
  <c r="H14" i="11" s="1"/>
  <c r="G20" i="11"/>
  <c r="H20" i="11" s="1"/>
  <c r="G17" i="11"/>
  <c r="H17" i="11" s="1"/>
  <c r="B6" i="10"/>
  <c r="B7" i="10"/>
  <c r="B8" i="10"/>
  <c r="B9" i="10"/>
  <c r="B10" i="10"/>
  <c r="B11" i="10"/>
  <c r="B12" i="10"/>
  <c r="B13" i="10"/>
  <c r="B14" i="10"/>
  <c r="B15" i="10"/>
  <c r="B16" i="10"/>
  <c r="B5" i="10"/>
  <c r="G107" i="5"/>
  <c r="G108" i="5"/>
  <c r="G109" i="5"/>
  <c r="G106" i="5"/>
  <c r="E29" i="5"/>
  <c r="E28" i="5"/>
  <c r="E27" i="5"/>
  <c r="E26" i="5"/>
  <c r="E25" i="5"/>
  <c r="E24" i="5"/>
  <c r="E23" i="5"/>
  <c r="E22" i="5"/>
  <c r="E21" i="5"/>
  <c r="E20" i="5"/>
  <c r="E19" i="5"/>
  <c r="E18" i="5"/>
  <c r="K9" i="14" l="1"/>
  <c r="J9" i="14"/>
  <c r="I9" i="14"/>
  <c r="F11" i="14"/>
  <c r="D11" i="14"/>
  <c r="G10" i="14"/>
  <c r="H10" i="14"/>
  <c r="I10" i="14" s="1"/>
  <c r="F11" i="13"/>
  <c r="D11" i="13"/>
  <c r="G10" i="13"/>
  <c r="H10" i="13"/>
  <c r="K9" i="13"/>
  <c r="J9" i="13"/>
  <c r="F22" i="5"/>
  <c r="G22" i="5" s="1"/>
  <c r="F24" i="5"/>
  <c r="G24" i="5" s="1"/>
  <c r="F25" i="5"/>
  <c r="G25" i="5" s="1"/>
  <c r="D51" i="5" s="1"/>
  <c r="F28" i="5"/>
  <c r="G28" i="5" s="1"/>
  <c r="C52" i="5" s="1"/>
  <c r="F29" i="5"/>
  <c r="G29" i="5" s="1"/>
  <c r="D52" i="5" s="1"/>
  <c r="G7" i="5"/>
  <c r="G8" i="5"/>
  <c r="G9" i="5"/>
  <c r="G6" i="5"/>
  <c r="F19" i="5"/>
  <c r="G19" i="5" s="1"/>
  <c r="F20" i="5"/>
  <c r="G20" i="5" s="1"/>
  <c r="F21" i="5"/>
  <c r="G21" i="5" s="1"/>
  <c r="F26" i="5"/>
  <c r="G26" i="5" s="1"/>
  <c r="E51" i="5" s="1"/>
  <c r="F27" i="5"/>
  <c r="G27" i="5" s="1"/>
  <c r="G11" i="14" l="1"/>
  <c r="F12" i="14"/>
  <c r="D12" i="14"/>
  <c r="H11" i="14"/>
  <c r="I11" i="14" s="1"/>
  <c r="K10" i="14"/>
  <c r="J10" i="14"/>
  <c r="F12" i="13"/>
  <c r="D12" i="13"/>
  <c r="H11" i="13"/>
  <c r="I11" i="13" s="1"/>
  <c r="G11" i="13"/>
  <c r="I10" i="13"/>
  <c r="K10" i="13"/>
  <c r="J10" i="13"/>
  <c r="F23" i="5"/>
  <c r="G23" i="5" s="1"/>
  <c r="C50" i="5"/>
  <c r="E17" i="5"/>
  <c r="H12" i="14" l="1"/>
  <c r="G12" i="14"/>
  <c r="F13" i="14"/>
  <c r="D13" i="14"/>
  <c r="J11" i="14"/>
  <c r="K11" i="14"/>
  <c r="J11" i="13"/>
  <c r="K11" i="13"/>
  <c r="G12" i="13"/>
  <c r="F13" i="13"/>
  <c r="D13" i="13"/>
  <c r="H12" i="13"/>
  <c r="I106" i="5"/>
  <c r="F5" i="8"/>
  <c r="F6" i="8" s="1"/>
  <c r="H6" i="8" s="1"/>
  <c r="F5" i="7"/>
  <c r="F6" i="7" s="1"/>
  <c r="G6" i="7" s="1"/>
  <c r="D6" i="8"/>
  <c r="H13" i="14" l="1"/>
  <c r="I13" i="14" s="1"/>
  <c r="G13" i="14"/>
  <c r="F14" i="14"/>
  <c r="D14" i="14"/>
  <c r="K12" i="14"/>
  <c r="J12" i="14"/>
  <c r="I12" i="14"/>
  <c r="K12" i="13"/>
  <c r="J12" i="13"/>
  <c r="I12" i="13"/>
  <c r="H13" i="13"/>
  <c r="I13" i="13" s="1"/>
  <c r="G13" i="13"/>
  <c r="F14" i="13"/>
  <c r="D14" i="13"/>
  <c r="F18" i="5"/>
  <c r="G18" i="5" s="1"/>
  <c r="D7" i="8"/>
  <c r="F7" i="8"/>
  <c r="H7" i="8" s="1"/>
  <c r="I7" i="8" s="1"/>
  <c r="I6" i="8"/>
  <c r="G6" i="8"/>
  <c r="D6" i="7"/>
  <c r="D7" i="7"/>
  <c r="K6" i="7"/>
  <c r="J6" i="7"/>
  <c r="F7" i="7"/>
  <c r="H6" i="7"/>
  <c r="J13" i="14" l="1"/>
  <c r="K13" i="14"/>
  <c r="F15" i="14"/>
  <c r="H14" i="14"/>
  <c r="I14" i="14" s="1"/>
  <c r="G14" i="14"/>
  <c r="D15" i="14"/>
  <c r="H14" i="13"/>
  <c r="I14" i="13" s="1"/>
  <c r="G14" i="13"/>
  <c r="F15" i="13"/>
  <c r="D15" i="13"/>
  <c r="J13" i="13"/>
  <c r="K13" i="13"/>
  <c r="G7" i="8"/>
  <c r="F8" i="8"/>
  <c r="D8" i="8"/>
  <c r="J6" i="8"/>
  <c r="K6" i="8"/>
  <c r="I6" i="7"/>
  <c r="H7" i="7"/>
  <c r="I7" i="7" s="1"/>
  <c r="G7" i="7"/>
  <c r="F8" i="7"/>
  <c r="D8" i="7"/>
  <c r="H15" i="14" l="1"/>
  <c r="I15" i="14" s="1"/>
  <c r="G15" i="14"/>
  <c r="F16" i="14"/>
  <c r="D16" i="14"/>
  <c r="J14" i="14"/>
  <c r="K14" i="14"/>
  <c r="H15" i="13"/>
  <c r="I15" i="13" s="1"/>
  <c r="G15" i="13"/>
  <c r="F16" i="13"/>
  <c r="D16" i="13"/>
  <c r="K14" i="13"/>
  <c r="J14" i="13"/>
  <c r="D9" i="8"/>
  <c r="F9" i="8"/>
  <c r="H8" i="8"/>
  <c r="I8" i="8" s="1"/>
  <c r="G8" i="8"/>
  <c r="K7" i="8"/>
  <c r="J7" i="8"/>
  <c r="H8" i="7"/>
  <c r="G8" i="7"/>
  <c r="F9" i="7"/>
  <c r="D9" i="7"/>
  <c r="J7" i="7"/>
  <c r="K7" i="7"/>
  <c r="D17" i="14" l="1"/>
  <c r="G16" i="14"/>
  <c r="F17" i="14"/>
  <c r="H16" i="14"/>
  <c r="K15" i="14"/>
  <c r="J15" i="14"/>
  <c r="D17" i="13"/>
  <c r="H16" i="13"/>
  <c r="G16" i="13"/>
  <c r="F17" i="13"/>
  <c r="J15" i="13"/>
  <c r="K15" i="13"/>
  <c r="K8" i="8"/>
  <c r="J8" i="8"/>
  <c r="F10" i="8"/>
  <c r="H9" i="8"/>
  <c r="I9" i="8" s="1"/>
  <c r="G9" i="8"/>
  <c r="D10" i="8"/>
  <c r="D10" i="7"/>
  <c r="H9" i="7"/>
  <c r="I9" i="7" s="1"/>
  <c r="G9" i="7"/>
  <c r="F10" i="7"/>
  <c r="K8" i="7"/>
  <c r="J8" i="7"/>
  <c r="I8" i="7"/>
  <c r="K16" i="14" l="1"/>
  <c r="K17" i="14" s="1"/>
  <c r="M34" i="14" s="1"/>
  <c r="N34" i="14" s="1"/>
  <c r="J16" i="14"/>
  <c r="J17" i="14" s="1"/>
  <c r="M29" i="14" s="1"/>
  <c r="N29" i="14" s="1"/>
  <c r="G17" i="14"/>
  <c r="G21" i="14" s="1"/>
  <c r="I16" i="14"/>
  <c r="I17" i="14" s="1"/>
  <c r="M24" i="14" s="1"/>
  <c r="N24" i="14" s="1"/>
  <c r="H17" i="14"/>
  <c r="G26" i="14" s="1"/>
  <c r="H26" i="14" s="1"/>
  <c r="I16" i="13"/>
  <c r="I17" i="13" s="1"/>
  <c r="M24" i="13" s="1"/>
  <c r="N24" i="13" s="1"/>
  <c r="H17" i="13"/>
  <c r="G26" i="13" s="1"/>
  <c r="H26" i="13" s="1"/>
  <c r="K16" i="13"/>
  <c r="K17" i="13" s="1"/>
  <c r="M34" i="13" s="1"/>
  <c r="N34" i="13" s="1"/>
  <c r="J16" i="13"/>
  <c r="J17" i="13" s="1"/>
  <c r="M29" i="13" s="1"/>
  <c r="N29" i="13" s="1"/>
  <c r="G17" i="13"/>
  <c r="G21" i="13" s="1"/>
  <c r="K9" i="8"/>
  <c r="J9" i="8"/>
  <c r="H10" i="8"/>
  <c r="I10" i="8" s="1"/>
  <c r="D11" i="8"/>
  <c r="F11" i="8"/>
  <c r="G10" i="8"/>
  <c r="K9" i="7"/>
  <c r="J9" i="7"/>
  <c r="F11" i="7"/>
  <c r="D11" i="7"/>
  <c r="H10" i="7"/>
  <c r="I10" i="7" s="1"/>
  <c r="G10" i="7"/>
  <c r="G30" i="14" l="1"/>
  <c r="G30" i="13"/>
  <c r="K10" i="8"/>
  <c r="J10" i="8"/>
  <c r="H11" i="8"/>
  <c r="I11" i="8" s="1"/>
  <c r="D12" i="8"/>
  <c r="F12" i="8"/>
  <c r="G11" i="8"/>
  <c r="F12" i="7"/>
  <c r="D12" i="7"/>
  <c r="H11" i="7"/>
  <c r="I11" i="7" s="1"/>
  <c r="G11" i="7"/>
  <c r="K10" i="7"/>
  <c r="J10" i="7"/>
  <c r="J11" i="8" l="1"/>
  <c r="K11" i="8"/>
  <c r="F13" i="8"/>
  <c r="D13" i="8"/>
  <c r="G12" i="8"/>
  <c r="H12" i="8"/>
  <c r="I12" i="8" s="1"/>
  <c r="K11" i="7"/>
  <c r="J11" i="7"/>
  <c r="G12" i="7"/>
  <c r="F13" i="7"/>
  <c r="D13" i="7"/>
  <c r="H12" i="7"/>
  <c r="K12" i="8" l="1"/>
  <c r="J12" i="8"/>
  <c r="F14" i="8"/>
  <c r="D14" i="8"/>
  <c r="H13" i="8"/>
  <c r="I13" i="8" s="1"/>
  <c r="G13" i="8"/>
  <c r="I12" i="7"/>
  <c r="H13" i="7"/>
  <c r="I13" i="7" s="1"/>
  <c r="G13" i="7"/>
  <c r="F14" i="7"/>
  <c r="D14" i="7"/>
  <c r="K12" i="7"/>
  <c r="J12" i="7"/>
  <c r="G14" i="8" l="1"/>
  <c r="D15" i="8"/>
  <c r="H14" i="8"/>
  <c r="I14" i="8" s="1"/>
  <c r="F15" i="8"/>
  <c r="J13" i="8"/>
  <c r="K13" i="8"/>
  <c r="K13" i="7"/>
  <c r="J13" i="7"/>
  <c r="H14" i="7"/>
  <c r="I14" i="7" s="1"/>
  <c r="G14" i="7"/>
  <c r="F15" i="7"/>
  <c r="D15" i="7"/>
  <c r="J14" i="8" l="1"/>
  <c r="K14" i="8"/>
  <c r="H15" i="8"/>
  <c r="I15" i="8" s="1"/>
  <c r="D16" i="8"/>
  <c r="F16" i="8"/>
  <c r="G15" i="8"/>
  <c r="H15" i="7"/>
  <c r="I15" i="7" s="1"/>
  <c r="G15" i="7"/>
  <c r="F16" i="7"/>
  <c r="D16" i="7"/>
  <c r="K14" i="7"/>
  <c r="J14" i="7"/>
  <c r="J15" i="8" l="1"/>
  <c r="K15" i="8"/>
  <c r="D17" i="8"/>
  <c r="G16" i="8"/>
  <c r="H16" i="8"/>
  <c r="F17" i="8"/>
  <c r="G17" i="8"/>
  <c r="G21" i="8" s="1"/>
  <c r="D17" i="7"/>
  <c r="H16" i="7"/>
  <c r="G16" i="7"/>
  <c r="F17" i="7"/>
  <c r="J15" i="7"/>
  <c r="K15" i="7"/>
  <c r="I107" i="5"/>
  <c r="I108" i="5"/>
  <c r="I109" i="5"/>
  <c r="C51" i="5"/>
  <c r="D50" i="5"/>
  <c r="F50" i="5"/>
  <c r="I110" i="5" l="1"/>
  <c r="D53" i="5"/>
  <c r="C61" i="5" s="1"/>
  <c r="I16" i="8"/>
  <c r="I17" i="8" s="1"/>
  <c r="M24" i="8" s="1"/>
  <c r="N24" i="8" s="1"/>
  <c r="H17" i="8"/>
  <c r="G26" i="8" s="1"/>
  <c r="H26" i="8" s="1"/>
  <c r="G30" i="8" s="1"/>
  <c r="J16" i="8"/>
  <c r="J17" i="8" s="1"/>
  <c r="M29" i="8" s="1"/>
  <c r="N29" i="8" s="1"/>
  <c r="K16" i="8"/>
  <c r="K17" i="8" s="1"/>
  <c r="M34" i="8" s="1"/>
  <c r="N34" i="8" s="1"/>
  <c r="K16" i="7"/>
  <c r="K17" i="7" s="1"/>
  <c r="M34" i="7" s="1"/>
  <c r="N34" i="7" s="1"/>
  <c r="J16" i="7"/>
  <c r="J17" i="7" s="1"/>
  <c r="M29" i="7" s="1"/>
  <c r="N29" i="7" s="1"/>
  <c r="G17" i="7"/>
  <c r="G21" i="7" s="1"/>
  <c r="I16" i="7"/>
  <c r="I17" i="7" s="1"/>
  <c r="M24" i="7" s="1"/>
  <c r="N24" i="7" s="1"/>
  <c r="H17" i="7"/>
  <c r="G26" i="7" s="1"/>
  <c r="H26" i="7" s="1"/>
  <c r="F51" i="5"/>
  <c r="F49" i="5"/>
  <c r="E49" i="5"/>
  <c r="E50" i="5"/>
  <c r="E53" i="5" l="1"/>
  <c r="C62" i="5" s="1"/>
  <c r="F53" i="5"/>
  <c r="C63" i="5" s="1"/>
  <c r="G30" i="7"/>
  <c r="C53" i="5"/>
  <c r="C60" i="5" s="1"/>
  <c r="G53" i="5" l="1"/>
  <c r="C56" i="5" l="1"/>
  <c r="E60" i="5" s="1"/>
  <c r="G60" i="5" s="1"/>
  <c r="B82" i="2"/>
  <c r="P23" i="2"/>
  <c r="B51" i="3"/>
  <c r="B50" i="3"/>
  <c r="D18" i="3"/>
  <c r="D19" i="3"/>
  <c r="D20" i="3"/>
  <c r="D21" i="3"/>
  <c r="D22" i="3"/>
  <c r="E61" i="5" l="1"/>
  <c r="G61" i="5" s="1"/>
  <c r="E63" i="5"/>
  <c r="G63" i="5" s="1"/>
  <c r="H31" i="5" s="1"/>
  <c r="I31" i="5" s="1"/>
  <c r="E85" i="5" s="1"/>
  <c r="E62" i="5"/>
  <c r="G62" i="5" s="1"/>
  <c r="H19" i="5"/>
  <c r="I19" i="5" s="1"/>
  <c r="E73" i="5" s="1"/>
  <c r="H23" i="5"/>
  <c r="I23" i="5" s="1"/>
  <c r="E77" i="5" s="1"/>
  <c r="H29" i="5"/>
  <c r="I29" i="5" s="1"/>
  <c r="E83" i="5" s="1"/>
  <c r="H21" i="5"/>
  <c r="I21" i="5" s="1"/>
  <c r="E75" i="5" s="1"/>
  <c r="H25" i="5"/>
  <c r="I25" i="5" s="1"/>
  <c r="E79" i="5" s="1"/>
  <c r="H17" i="5"/>
  <c r="I17" i="5" s="1"/>
  <c r="E71" i="5" s="1"/>
  <c r="H16" i="5"/>
  <c r="E70" i="5" s="1"/>
  <c r="H28" i="5"/>
  <c r="I28" i="5" s="1"/>
  <c r="E82" i="5" s="1"/>
  <c r="H20" i="5"/>
  <c r="I20" i="5" s="1"/>
  <c r="E74" i="5" s="1"/>
  <c r="H24" i="5"/>
  <c r="I24" i="5" s="1"/>
  <c r="E78" i="5" s="1"/>
  <c r="H30" i="5"/>
  <c r="I30" i="5" s="1"/>
  <c r="E84" i="5" s="1"/>
  <c r="H22" i="5"/>
  <c r="I22" i="5" s="1"/>
  <c r="E76" i="5" s="1"/>
  <c r="H26" i="5"/>
  <c r="I26" i="5" s="1"/>
  <c r="E80" i="5" s="1"/>
  <c r="H18" i="5"/>
  <c r="I18" i="5" s="1"/>
  <c r="E72" i="5" s="1"/>
  <c r="H27" i="5" l="1"/>
  <c r="I27" i="5" s="1"/>
  <c r="E81" i="5" s="1"/>
</calcChain>
</file>

<file path=xl/sharedStrings.xml><?xml version="1.0" encoding="utf-8"?>
<sst xmlns="http://schemas.openxmlformats.org/spreadsheetml/2006/main" count="571" uniqueCount="198">
  <si>
    <t>Ganancias</t>
  </si>
  <si>
    <t>Modelo</t>
  </si>
  <si>
    <r>
      <t>R</t>
    </r>
    <r>
      <rPr>
        <b/>
        <vertAlign val="superscript"/>
        <sz val="11"/>
        <color theme="1"/>
        <rFont val="Calibri"/>
        <family val="2"/>
        <scheme val="minor"/>
      </rPr>
      <t>2</t>
    </r>
  </si>
  <si>
    <t>Ranking</t>
  </si>
  <si>
    <t>Lineal</t>
  </si>
  <si>
    <t>Exponencial</t>
  </si>
  <si>
    <t>Polinómico</t>
  </si>
  <si>
    <t>Edad</t>
  </si>
  <si>
    <t>Ausentismo(dias al año)</t>
  </si>
  <si>
    <t>Regresion Lineal Simple</t>
  </si>
  <si>
    <t>Mes</t>
  </si>
  <si>
    <t>Numero de Reservas</t>
  </si>
  <si>
    <t>Numero de ventas</t>
  </si>
  <si>
    <t>2.La gerenta de operaciones de Stef Salon Spa recaudo informacion a cerca de las reservas por redes sociales y del numero de ventas realizadas bajo esa modalidad, para su reporte en la reunion mensual con la dueña del negocio le gustaria presentar informacion sobre la relacion entre el numero de reservas y el numero de ventas realizadas, para eso quiere determinar a que modelo se ajustaria mejor.</t>
  </si>
  <si>
    <t>Logaritmica</t>
  </si>
  <si>
    <t>Cuadratica</t>
  </si>
  <si>
    <t>El mejor modelo a implementar es el exponensial</t>
  </si>
  <si>
    <t>Venta</t>
  </si>
  <si>
    <t>Precio</t>
  </si>
  <si>
    <t>2.Stef Salon Spa ha asignado diferentes precios cada mes a una crema de pelo especial para mujeres durante 8 meses, en la tabla siguiente se muestran el numero de unidades vendidas y su respectivo precio.</t>
  </si>
  <si>
    <t>El mejor modelo no lineal a implementar es el polinomico</t>
  </si>
  <si>
    <t>Gastos Publicidad</t>
  </si>
  <si>
    <t>Horas Extras</t>
  </si>
  <si>
    <t>1.La gerente de la empresa Steff Salon Spa revisa los posibles relaciones entre las ganancias anuales ,gastos en publicidad anuales y horas extras anuales de los empleados, para ellos utilizaria los datos de las 3 variables proporsionados por la misma empresa de los ultimos 6 meses en miles de soles.</t>
  </si>
  <si>
    <t>a.Analisis de Multicolinealidad</t>
  </si>
  <si>
    <t>y</t>
  </si>
  <si>
    <t>X1</t>
  </si>
  <si>
    <t>X2</t>
  </si>
  <si>
    <t>Y</t>
  </si>
  <si>
    <t>Variables Predictoras</t>
  </si>
  <si>
    <t>Correlaciones entre Xi y Xj</t>
  </si>
  <si>
    <t>Correlaciones de Y con cada Xi</t>
  </si>
  <si>
    <t>Analisis</t>
  </si>
  <si>
    <t>X1 vs X2</t>
  </si>
  <si>
    <r>
      <t xml:space="preserve">No existe </t>
    </r>
    <r>
      <rPr>
        <b/>
        <sz val="11"/>
        <color theme="1"/>
        <rFont val="Calibri"/>
        <family val="2"/>
        <scheme val="minor"/>
      </rPr>
      <t xml:space="preserve">Multicolinealidad. </t>
    </r>
    <r>
      <rPr>
        <sz val="11"/>
        <color theme="1"/>
        <rFont val="Calibri"/>
        <family val="2"/>
        <scheme val="minor"/>
      </rPr>
      <t xml:space="preserve">X1 y X2 </t>
    </r>
    <r>
      <rPr>
        <b/>
        <sz val="11"/>
        <color theme="1"/>
        <rFont val="Calibri"/>
        <family val="2"/>
        <scheme val="minor"/>
      </rPr>
      <t>pueden</t>
    </r>
    <r>
      <rPr>
        <sz val="11"/>
        <color theme="1"/>
        <rFont val="Calibri"/>
        <family val="2"/>
        <scheme val="minor"/>
      </rPr>
      <t xml:space="preserve"> estar juntos en el Modelo.</t>
    </r>
  </si>
  <si>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</si>
  <si>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</si>
  <si>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</si>
  <si>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</si>
  <si>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</si>
  <si>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</si>
  <si>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</si>
  <si>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</si>
  <si>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</si>
  <si>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</si>
  <si>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</si>
  <si>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</si>
  <si>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</si>
  <si>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</si>
  <si>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</si>
  <si>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</si>
  <si>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</si>
  <si>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</si>
  <si>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</si>
  <si>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</si>
  <si>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</si>
  <si>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</si>
  <si>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</si>
  <si>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</si>
  <si>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Decisión:</t>
  </si>
  <si>
    <t>&lt; 0.05</t>
  </si>
  <si>
    <t>(Si se cumple entonces se rechaza Ho)</t>
  </si>
  <si>
    <t>Conclusión. Con un nivel de significación de 0.05, los gastos en publicidad y las horas extras son significativos al modelo.</t>
  </si>
  <si>
    <t>Decisión</t>
  </si>
  <si>
    <t>&lt;0.05</t>
  </si>
  <si>
    <t>Con un nivel de significancia del 5 %, los gastos en publicidad son significativos al modelo</t>
  </si>
  <si>
    <t>Con un nivel de significancia del 5%, las horas extras son significativas al modelo.</t>
  </si>
  <si>
    <t>Interpretación de los coeficientes:</t>
  </si>
  <si>
    <t>Cuando los gastos en publicidad aumenta en una unidad, y manteniendo constante las horas extras, se espera que las ganancias aumenten en 0.678(Miles de soles)</t>
  </si>
  <si>
    <t>Cuando las horas extras aumentan en uno, y manteniedo constante los gastos en publicidad , se espera que las ganancias aumenten en 0.299(miles de soles)</t>
  </si>
  <si>
    <t>1.La dueña de Stef Salon Spa quiere estudiar  la relacion entre el ausentismo y la edad de sus trabajadores.Se tomó como muestra a 5 de sus trabajadores de la empresa y se halló los siguientes datos</t>
  </si>
  <si>
    <t>En la grafica se observa como resultado un regresion lineal negativa</t>
  </si>
  <si>
    <t>a.A raiz de esos datos determinar el mejor candidato para contratar al personal en una entrevista de trabajo.</t>
  </si>
  <si>
    <t>Candidato</t>
  </si>
  <si>
    <t>Posible Ausentismo</t>
  </si>
  <si>
    <t xml:space="preserve">El candidato con </t>
  </si>
  <si>
    <t>INGRESOS N</t>
  </si>
  <si>
    <t>COSTOS</t>
  </si>
  <si>
    <t>2. La gerenta de Stef Salon Spa cuenta con los siguientes datos:</t>
  </si>
  <si>
    <t>a.Mediante los datos obtenidos se quiere obtener cual seria el costo maximo que se debe incurrir para obtener los siguientes ingresos</t>
  </si>
  <si>
    <t>Ingreso 1</t>
  </si>
  <si>
    <t>Costo Posible</t>
  </si>
  <si>
    <t>Para obtener un ingreso de 2 mil soles , el coste maximo a realizar seria de 1454 soles</t>
  </si>
  <si>
    <t>a. La gerenta desea proyectar sus ventas para el otro mes en base a las reservas realizadas anteriormente</t>
  </si>
  <si>
    <t>X</t>
  </si>
  <si>
    <t>Numero de reservas</t>
  </si>
  <si>
    <t>Venta cantidad</t>
  </si>
  <si>
    <t>x</t>
  </si>
  <si>
    <t>Calcular cuantas cantidades venderiamos si el proximo mes el precio es de 48soles</t>
  </si>
  <si>
    <t>Cantidades</t>
  </si>
  <si>
    <t>MES</t>
  </si>
  <si>
    <t>I</t>
  </si>
  <si>
    <t>II</t>
  </si>
  <si>
    <t>ENERO</t>
  </si>
  <si>
    <t>SEMANA</t>
  </si>
  <si>
    <t>III</t>
  </si>
  <si>
    <t>IV</t>
  </si>
  <si>
    <t>JULIO</t>
  </si>
  <si>
    <t>AGOSTO</t>
  </si>
  <si>
    <t>VENTAS</t>
  </si>
  <si>
    <t>PROMEDIO MOVIL 4T</t>
  </si>
  <si>
    <t>Serie desestacionalida (Y/IE)</t>
  </si>
  <si>
    <t>Indice estacional</t>
  </si>
  <si>
    <t>Valores reales con respecto al promedio</t>
  </si>
  <si>
    <t>Promedio Movil Centrado</t>
  </si>
  <si>
    <t>PROMEDIO</t>
  </si>
  <si>
    <t>CONSTANTE AJUSTE</t>
  </si>
  <si>
    <t>Indices Desaajustados</t>
  </si>
  <si>
    <t>Constante de Ajuste</t>
  </si>
  <si>
    <t>Indice Estacional</t>
  </si>
  <si>
    <t>TIEMPO</t>
  </si>
  <si>
    <r>
      <t>El mejor modelo, basa oen el R</t>
    </r>
    <r>
      <rPr>
        <b/>
        <vertAlign val="superscript"/>
        <sz val="10"/>
        <color theme="1"/>
        <rFont val="Calibri"/>
        <family val="2"/>
        <scheme val="minor"/>
      </rPr>
      <t xml:space="preserve">2 </t>
    </r>
  </si>
  <si>
    <t>TIEMPO(x)</t>
  </si>
  <si>
    <t>Y_estimado</t>
  </si>
  <si>
    <t>IE</t>
  </si>
  <si>
    <t>Pron_est</t>
  </si>
  <si>
    <t>SEPTIEMBRE</t>
  </si>
  <si>
    <t>OCTUBRE</t>
  </si>
  <si>
    <t>NOVIEMBRE</t>
  </si>
  <si>
    <t>DICIEMBRE</t>
  </si>
  <si>
    <t>Cantidad</t>
  </si>
  <si>
    <t>FEBRERO</t>
  </si>
  <si>
    <t>MARZO</t>
  </si>
  <si>
    <t>ABRIL</t>
  </si>
  <si>
    <t>MAYO</t>
  </si>
  <si>
    <t>JUNIO</t>
  </si>
  <si>
    <t>alpha=</t>
  </si>
  <si>
    <t>e=</t>
  </si>
  <si>
    <t>PRONOSTICO</t>
  </si>
  <si>
    <t>Coeficiente</t>
  </si>
  <si>
    <t xml:space="preserve">DAM </t>
  </si>
  <si>
    <t>EMC</t>
  </si>
  <si>
    <t>PEMA</t>
  </si>
  <si>
    <t>PME</t>
  </si>
  <si>
    <t>RESULTADOS</t>
  </si>
  <si>
    <t>α= 0,7</t>
  </si>
  <si>
    <t>La gerenta de Stef salon spa desea predecir la posible cantidad de venta de productos que se generara para el mes de Enero del nuevo año, para eso se cuenta con la cantidad de ventas del ultimo año.</t>
  </si>
  <si>
    <t>TRIMESTRE</t>
  </si>
  <si>
    <t>AÑO</t>
  </si>
  <si>
    <t xml:space="preserve">          es el modelo Cuadratico</t>
  </si>
  <si>
    <t>α= 0,4</t>
  </si>
  <si>
    <t xml:space="preserve">El pronóstico de cantidad de productos vendidos  para el mes de ENERO es de: </t>
  </si>
  <si>
    <t>El pronóstico de la  de la cantidad de produtos vendidos para el mes de Enero es de 14 unidades.</t>
  </si>
  <si>
    <t>R² = 0.228</t>
  </si>
  <si>
    <r>
      <t xml:space="preserve">Se espera para el primer trimestre del año 2022, Steff SalonSpa tenga ventas de: </t>
    </r>
    <r>
      <rPr>
        <b/>
        <sz val="18"/>
        <color theme="1"/>
        <rFont val="Calibri"/>
        <family val="2"/>
        <scheme val="minor"/>
      </rPr>
      <t xml:space="preserve"> S/. 10, 367.23</t>
    </r>
  </si>
  <si>
    <r>
      <t xml:space="preserve">Se espera para el segundo trimestre del año 2022, Steff SalonSpa tenga ventas de: </t>
    </r>
    <r>
      <rPr>
        <b/>
        <sz val="18"/>
        <color theme="1"/>
        <rFont val="Calibri"/>
        <family val="2"/>
        <scheme val="minor"/>
      </rPr>
      <t xml:space="preserve"> S/. 11,700.42</t>
    </r>
  </si>
  <si>
    <r>
      <t xml:space="preserve">Se espera para el Tercer trimestre del año 2022, Steff SalonSpa tenga ventas de: </t>
    </r>
    <r>
      <rPr>
        <b/>
        <sz val="18"/>
        <color theme="1"/>
        <rFont val="Calibri"/>
        <family val="2"/>
        <scheme val="minor"/>
      </rPr>
      <t xml:space="preserve"> S/. 14,301.06</t>
    </r>
  </si>
  <si>
    <r>
      <t xml:space="preserve">Se espera para el Cuarto trimestre del año 2022, Steff SalonSpa tenga ventas de: </t>
    </r>
    <r>
      <rPr>
        <b/>
        <sz val="18"/>
        <color theme="1"/>
        <rFont val="Calibri"/>
        <family val="2"/>
        <scheme val="minor"/>
      </rPr>
      <t xml:space="preserve"> S/. 19,610.67</t>
    </r>
  </si>
  <si>
    <t>Prioridad</t>
  </si>
  <si>
    <t> Y Vs. X1</t>
  </si>
  <si>
    <t>Ventas</t>
  </si>
  <si>
    <t>Publ-TV</t>
  </si>
  <si>
    <t>Publ-Radio</t>
  </si>
  <si>
    <t>Publ-Per</t>
  </si>
  <si>
    <t>La empresa Steff Salon Spa desea conocer la ecuacion que le permita predecir las ventas( en miles de soles en funcion de los gastos en publicidad en TV, en Radio y en periodico. Selrealiza un estudio en el que se reinen los datos mensuales correspondientes a los ultimos 12 meses. Estos datos se muestran en la tabla siguiente.</t>
  </si>
  <si>
    <t>X1 vs X3</t>
  </si>
  <si>
    <t>X2 vs X3</t>
  </si>
  <si>
    <t>X3</t>
  </si>
  <si>
    <r>
      <t xml:space="preserve">Si existe </t>
    </r>
    <r>
      <rPr>
        <b/>
        <sz val="11"/>
        <color theme="1"/>
        <rFont val="Calibri"/>
        <family val="2"/>
        <scheme val="minor"/>
      </rPr>
      <t xml:space="preserve">Multicolinealidad. </t>
    </r>
    <r>
      <rPr>
        <sz val="11"/>
        <color theme="1"/>
        <rFont val="Calibri"/>
        <family val="2"/>
        <scheme val="minor"/>
      </rPr>
      <t xml:space="preserve">X1 y X3  
</t>
    </r>
    <r>
      <rPr>
        <b/>
        <sz val="11"/>
        <color theme="1"/>
        <rFont val="Calibri"/>
        <family val="2"/>
        <scheme val="minor"/>
      </rPr>
      <t>No Pueden</t>
    </r>
    <r>
      <rPr>
        <sz val="11"/>
        <color theme="1"/>
        <rFont val="Calibri"/>
        <family val="2"/>
        <scheme val="minor"/>
      </rPr>
      <t xml:space="preserve"> estar juntos en el Modelo.</t>
    </r>
  </si>
  <si>
    <r>
      <t xml:space="preserve">Si existe </t>
    </r>
    <r>
      <rPr>
        <b/>
        <sz val="11"/>
        <color theme="1"/>
        <rFont val="Calibri"/>
        <family val="2"/>
        <scheme val="minor"/>
      </rPr>
      <t xml:space="preserve">Multicolinealidad. </t>
    </r>
    <r>
      <rPr>
        <sz val="11"/>
        <color theme="1"/>
        <rFont val="Calibri"/>
        <family val="2"/>
        <scheme val="minor"/>
      </rPr>
      <t xml:space="preserve">X1 y X2
 </t>
    </r>
    <r>
      <rPr>
        <b/>
        <sz val="11"/>
        <color theme="1"/>
        <rFont val="Calibri"/>
        <family val="2"/>
        <scheme val="minor"/>
      </rPr>
      <t>No</t>
    </r>
    <r>
      <rPr>
        <sz val="11"/>
        <color theme="1"/>
        <rFont val="Calibri"/>
        <family val="2"/>
        <scheme val="minor"/>
      </rPr>
      <t xml:space="preserve"> </t>
    </r>
    <r>
      <rPr>
        <b/>
        <sz val="11"/>
        <color theme="1"/>
        <rFont val="Calibri"/>
        <family val="2"/>
        <scheme val="minor"/>
      </rPr>
      <t>pueden</t>
    </r>
    <r>
      <rPr>
        <sz val="11"/>
        <color theme="1"/>
        <rFont val="Calibri"/>
        <family val="2"/>
        <scheme val="minor"/>
      </rPr>
      <t xml:space="preserve"> estar juntos en el Modelo.</t>
    </r>
  </si>
  <si>
    <r>
      <t xml:space="preserve">No existe </t>
    </r>
    <r>
      <rPr>
        <b/>
        <sz val="11"/>
        <color theme="1"/>
        <rFont val="Calibri"/>
        <family val="2"/>
        <scheme val="minor"/>
      </rPr>
      <t xml:space="preserve">Multicolinealidad. </t>
    </r>
    <r>
      <rPr>
        <sz val="11"/>
        <color theme="1"/>
        <rFont val="Calibri"/>
        <family val="2"/>
        <scheme val="minor"/>
      </rPr>
      <t xml:space="preserve">X2 y X3 </t>
    </r>
    <r>
      <rPr>
        <b/>
        <sz val="11"/>
        <color theme="1"/>
        <rFont val="Calibri"/>
        <family val="2"/>
        <scheme val="minor"/>
      </rPr>
      <t>pueden</t>
    </r>
    <r>
      <rPr>
        <sz val="11"/>
        <color theme="1"/>
        <rFont val="Calibri"/>
        <family val="2"/>
        <scheme val="minor"/>
      </rPr>
      <t xml:space="preserve"> estar juntos en el Modelo.</t>
    </r>
  </si>
  <si>
    <t>Analisis de Multicolinealidad</t>
  </si>
  <si>
    <t>Posibles modelos con sus prioridades</t>
  </si>
  <si>
    <t>Y Vs. X2</t>
  </si>
  <si>
    <t> Y Vs. X3</t>
  </si>
  <si>
    <t xml:space="preserve">Modelo </t>
  </si>
  <si>
    <t>R2</t>
  </si>
  <si>
    <t> Y Vs. X2,X3</t>
  </si>
  <si>
    <t>MODELO</t>
  </si>
  <si>
    <t>Y Vs. X1</t>
  </si>
  <si>
    <t>Validacion del modelos Seleccionado</t>
  </si>
  <si>
    <t>Prueba Global</t>
  </si>
  <si>
    <t>Hipotesis</t>
  </si>
  <si>
    <t>Desiones</t>
  </si>
  <si>
    <t>Si se Cumple Por lo tanto se Rechaza Ho</t>
  </si>
  <si>
    <t>Con un nivel de significancia del 0.05, la publicidad de TV es significativa al modelo.</t>
  </si>
  <si>
    <t>Conclusion:</t>
  </si>
  <si>
    <t>Modelo de regresion estimado</t>
  </si>
  <si>
    <t>Interpretacion de los coheficientes</t>
  </si>
  <si>
    <t>Estime las ventas para un mes en el que se invierta 500 soles en publicidad de TV.</t>
  </si>
  <si>
    <t>Cuando se invierte 500 soles en  publicidad de TV, se espera que las ventas en el mes sea de S/. 8016.22</t>
  </si>
  <si>
    <t>1.Se tienen las ventas Trimestrales de los servicios en los ultimos 4 años, se quiere predecir cual serian las ganancias para los trimestres del proximo año</t>
  </si>
  <si>
    <t>PROMEDIO MOVIL 3T</t>
  </si>
  <si>
    <t>El mejor modelo basado en R2 es el modelos Cuadratico.</t>
  </si>
  <si>
    <t>Cuando la publicidad de TV aumente en una unidad, se espera que las ventas aumenten en  S/.16042.70</t>
  </si>
  <si>
    <t xml:space="preserve">Estime el ingreso de la compañía para los próximo cuatro trimestres </t>
  </si>
  <si>
    <r>
      <t xml:space="preserve">Se espera para el Segundo trimestre del año 2022, las ventas de productos de Stef Salon Spa sea de: </t>
    </r>
    <r>
      <rPr>
        <b/>
        <sz val="18"/>
        <color theme="1"/>
        <rFont val="Calibri"/>
        <family val="2"/>
        <scheme val="minor"/>
      </rPr>
      <t xml:space="preserve"> S/. 10, 407.66</t>
    </r>
  </si>
  <si>
    <r>
      <t xml:space="preserve">Se espera para el primer trimestre del año 2022, las ventas de productos de Stef Salon Spa sea de: </t>
    </r>
    <r>
      <rPr>
        <b/>
        <sz val="18"/>
        <color theme="1"/>
        <rFont val="Calibri"/>
        <family val="2"/>
        <scheme val="minor"/>
      </rPr>
      <t xml:space="preserve"> S/. 9, 183.93</t>
    </r>
  </si>
  <si>
    <r>
      <t xml:space="preserve">Se espera para el primer trimestre del año 2022, las ventas de productos de Stef Salon Spa sea de: </t>
    </r>
    <r>
      <rPr>
        <b/>
        <sz val="18"/>
        <color theme="1"/>
        <rFont val="Calibri"/>
        <family val="2"/>
        <scheme val="minor"/>
      </rPr>
      <t xml:space="preserve"> S/. 16, 440.09</t>
    </r>
  </si>
  <si>
    <t> Calcule los índices estacionales usando un promedio móvil de 3 trimestres.</t>
  </si>
  <si>
    <t>1.Se tienen las ventas Trimestrales de los Productos en los ultimos 4 años, se quiere predecir cual serian las ganancias para los trimestres del año 2022;
(Calcular los indices estacionales usando eun promedio movil de 3 trimestres.</t>
  </si>
  <si>
    <t>α= 0,8</t>
  </si>
  <si>
    <t>α= 0,3</t>
  </si>
  <si>
    <t xml:space="preserve">El pronóstico de cantidad de servicios vendidos  para el mes de ENERO es de: </t>
  </si>
  <si>
    <t>El pronóstico de la  de la cantidad de servicios vendidos para el mes de Enero es de 53 unidades.</t>
  </si>
  <si>
    <t>edad clientes</t>
  </si>
  <si>
    <t>cantidad vendida(marca simoni)</t>
  </si>
  <si>
    <t>Potencial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</si>
</sst>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00"/>
    <numFmt numFmtId="166" formatCode="0.0000"/>
    <numFmt numFmtId="167" formatCode="0.0"/>
  </numFmts>
  <fonts count="2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vertAlign val="superscript"/>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i/>
      <sz val="11"/>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vertAlign val="superscript"/>
      <sz val="10"/>
      <color theme="1"/>
      <name val="Calibri"/>
      <family val="2"/>
      <scheme val="minor"/>
    </font>
    <font>
      <sz val="18"/>
      <color theme="1"/>
      <name val="Calibri"/>
      <family val="2"/>
      <scheme val="minor"/>
    </font>
    <font>
      <b/>
      <sz val="18"/>
      <color theme="1"/>
      <name val="Calibri"/>
      <family val="2"/>
      <scheme val="minor"/>
    </font>
    <font>
      <sz val="11"/>
      <color rgb="FFFF0000"/>
      <name val="Calibri"/>
      <family val="2"/>
      <scheme val="minor"/>
    </font>
    <font>
      <b/>
      <sz val="11"/>
      <color rgb="FFFF0000"/>
      <name val="Calibri"/>
      <family val="2"/>
    </font>
    <font>
      <b/>
      <sz val="12"/>
      <color rgb="FF000000"/>
      <name val="Calibri"/>
      <family val="2"/>
    </font>
    <font>
      <b/>
      <sz val="12"/>
      <color rgb="FFFF0000"/>
      <name val="Calibri"/>
      <family val="2"/>
    </font>
    <font>
      <b/>
      <sz val="10"/>
      <color rgb="FF000000"/>
      <name val="Calibri"/>
      <family val="2"/>
    </font>
    <font>
      <sz val="14"/>
      <color theme="1"/>
      <name val="Calibri"/>
      <family val="2"/>
      <scheme val="minor"/>
    </font>
    <font>
      <b/>
      <sz val="16"/>
      <color theme="1"/>
      <name val="Calibri"/>
      <family val="2"/>
      <scheme val="minor"/>
    </font>
    <font>
      <sz val="10"/>
      <color rgb="FF000000"/>
      <name val="Arial"/>
      <family val="2"/>
    </font>
    <font>
      <sz val="9"/>
      <color rgb="FF1D2125"/>
      <name val="Montserrat"/>
    </font>
  </fonts>
  <fills count="18">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D9D9D9"/>
        <bgColor indexed="64"/>
      </patternFill>
    </fill>
    <fill>
      <patternFill patternType="solid">
        <fgColor theme="6" tint="0.59999389629810485"/>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rgb="FFFFFFFF"/>
      </right>
      <top style="medium">
        <color indexed="64"/>
      </top>
      <bottom style="medium">
        <color indexed="64"/>
      </bottom>
      <diagonal/>
    </border>
    <border>
      <left style="medium">
        <color rgb="FFFFFFFF"/>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rgb="FFFFFFFF"/>
      </right>
      <top style="medium">
        <color indexed="64"/>
      </top>
      <bottom style="medium">
        <color indexed="64"/>
      </bottom>
      <diagonal/>
    </border>
    <border>
      <left style="medium">
        <color rgb="FFFFFFFF"/>
      </left>
      <right style="medium">
        <color rgb="FFFFFFFF"/>
      </right>
      <top style="medium">
        <color indexed="64"/>
      </top>
      <bottom style="medium">
        <color indexed="64"/>
      </bottom>
      <diagonal/>
    </border>
    <border>
      <left style="medium">
        <color indexed="64"/>
      </left>
      <right style="medium">
        <color rgb="FFFFFFFF"/>
      </right>
      <top/>
      <bottom style="medium">
        <color rgb="FFFFFFFF"/>
      </bottom>
      <diagonal/>
    </border>
    <border>
      <left style="medium">
        <color rgb="FFFFFFFF"/>
      </left>
      <right style="medium">
        <color indexed="64"/>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indexed="64"/>
      </left>
      <right style="medium">
        <color rgb="FFFFFFFF"/>
      </right>
      <top style="medium">
        <color rgb="FFFFFFFF"/>
      </top>
      <bottom style="medium">
        <color rgb="FFFFFFFF"/>
      </bottom>
      <diagonal/>
    </border>
    <border>
      <left style="medium">
        <color rgb="FFFFFFFF"/>
      </left>
      <right style="medium">
        <color indexed="64"/>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indexed="64"/>
      </left>
      <right style="medium">
        <color rgb="FFFFFFFF"/>
      </right>
      <top style="medium">
        <color rgb="FFFFFFFF"/>
      </top>
      <bottom style="medium">
        <color indexed="64"/>
      </bottom>
      <diagonal/>
    </border>
    <border>
      <left style="medium">
        <color rgb="FFFFFFFF"/>
      </left>
      <right style="medium">
        <color indexed="64"/>
      </right>
      <top style="medium">
        <color rgb="FFFFFFFF"/>
      </top>
      <bottom style="medium">
        <color indexed="64"/>
      </bottom>
      <diagonal/>
    </border>
    <border>
      <left style="medium">
        <color rgb="FFFFFFFF"/>
      </left>
      <right style="medium">
        <color rgb="FFFFFFFF"/>
      </right>
      <top style="medium">
        <color rgb="FFFFFFFF"/>
      </top>
      <bottom/>
      <diagonal/>
    </border>
    <border>
      <left style="medium">
        <color rgb="FFFFFFFF"/>
      </left>
      <right/>
      <top style="medium">
        <color rgb="FFFFFFFF"/>
      </top>
      <bottom style="medium">
        <color rgb="FFFFFFFF"/>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theme="9"/>
      </left>
      <right/>
      <top style="medium">
        <color theme="9"/>
      </top>
      <bottom style="medium">
        <color theme="9"/>
      </bottom>
      <diagonal/>
    </border>
    <border>
      <left/>
      <right/>
      <top style="medium">
        <color theme="9"/>
      </top>
      <bottom style="medium">
        <color theme="9"/>
      </bottom>
      <diagonal/>
    </border>
    <border>
      <left/>
      <right style="medium">
        <color theme="9"/>
      </right>
      <top style="medium">
        <color theme="9"/>
      </top>
      <bottom style="medium">
        <color theme="9"/>
      </bottom>
      <diagonal/>
    </border>
    <border>
      <left style="medium">
        <color theme="1"/>
      </left>
      <right style="medium">
        <color theme="1"/>
      </right>
      <top style="medium">
        <color theme="1"/>
      </top>
      <bottom style="medium">
        <color theme="1"/>
      </bottom>
      <diagonal/>
    </border>
  </borders>
  <cellStyleXfs count="2">
    <xf numFmtId="0" fontId="0" fillId="0" borderId="0"/>
    <xf numFmtId="9" fontId="1" fillId="0" borderId="0" applyFont="0" applyFill="0" applyBorder="0" applyAlignment="0" applyProtection="0"/>
  </cellStyleXfs>
  <cellXfs count="323">
    <xf numFmtId="0" fontId="0" fillId="0" borderId="0" xfId="0"/>
    <xf numFmtId="0" fontId="0" fillId="3" borderId="0" xfId="0" applyFill="1"/>
    <xf numFmtId="0" fontId="0" fillId="0" borderId="0" xfId="0"/>
    <xf numFmtId="0" fontId="6" fillId="0" borderId="0" xfId="0" applyFont="1"/>
    <xf numFmtId="0" fontId="7" fillId="0" borderId="0" xfId="0" applyFont="1"/>
    <xf numFmtId="0" fontId="3" fillId="0" borderId="1" xfId="0" applyFont="1" applyBorder="1" applyAlignment="1">
      <alignment horizontal="center"/>
    </xf>
    <xf numFmtId="0" fontId="0" fillId="0" borderId="1" xfId="0" applyBorder="1"/>
    <xf numFmtId="0" fontId="0" fillId="0" borderId="1" xfId="0" applyFill="1" applyBorder="1"/>
    <xf numFmtId="0" fontId="0" fillId="0" borderId="1" xfId="0" applyFill="1" applyBorder="1" applyAlignment="1">
      <alignment horizontal="center"/>
    </xf>
    <xf numFmtId="0" fontId="0" fillId="0" borderId="1" xfId="0" applyBorder="1" applyAlignment="1">
      <alignment horizontal="center"/>
    </xf>
    <xf numFmtId="0" fontId="8" fillId="0" borderId="0" xfId="0" applyFont="1"/>
    <xf numFmtId="0" fontId="3" fillId="2" borderId="0" xfId="0" applyFont="1" applyFill="1"/>
    <xf numFmtId="0" fontId="3" fillId="2" borderId="0" xfId="0" applyFont="1" applyFill="1" applyAlignment="1">
      <alignment wrapText="1"/>
    </xf>
    <xf numFmtId="0" fontId="0" fillId="0" borderId="0" xfId="0" applyAlignment="1">
      <alignment vertical="top" wrapText="1"/>
    </xf>
    <xf numFmtId="0" fontId="0" fillId="7" borderId="1" xfId="0" applyFill="1" applyBorder="1"/>
    <xf numFmtId="0" fontId="2" fillId="6" borderId="1" xfId="0" applyFont="1" applyFill="1" applyBorder="1"/>
    <xf numFmtId="0" fontId="2" fillId="6" borderId="1" xfId="0" applyFont="1" applyFill="1" applyBorder="1" applyAlignment="1">
      <alignment horizontal="center" wrapText="1"/>
    </xf>
    <xf numFmtId="10" fontId="0" fillId="0" borderId="1" xfId="1" applyNumberFormat="1" applyFont="1" applyBorder="1"/>
    <xf numFmtId="0" fontId="0" fillId="5" borderId="1" xfId="0" applyFill="1" applyBorder="1"/>
    <xf numFmtId="10" fontId="0" fillId="5" borderId="1" xfId="1" applyNumberFormat="1" applyFont="1" applyFill="1" applyBorder="1"/>
    <xf numFmtId="0" fontId="0" fillId="5" borderId="1" xfId="0" applyFill="1" applyBorder="1" applyAlignment="1">
      <alignment horizontal="center"/>
    </xf>
    <xf numFmtId="10" fontId="0" fillId="0" borderId="1" xfId="1" applyNumberFormat="1" applyFont="1" applyFill="1" applyBorder="1"/>
    <xf numFmtId="0" fontId="7" fillId="0" borderId="0" xfId="0" applyFont="1" applyFill="1"/>
    <xf numFmtId="0" fontId="4" fillId="8" borderId="3" xfId="0" applyFont="1" applyFill="1" applyBorder="1"/>
    <xf numFmtId="0" fontId="4" fillId="8" borderId="4" xfId="0" applyFont="1" applyFill="1" applyBorder="1"/>
    <xf numFmtId="0" fontId="4" fillId="8" borderId="5" xfId="0" applyFont="1" applyFill="1" applyBorder="1"/>
    <xf numFmtId="0" fontId="0" fillId="9" borderId="2" xfId="0" applyFill="1" applyBorder="1"/>
    <xf numFmtId="0" fontId="0" fillId="9" borderId="1" xfId="0" applyFill="1" applyBorder="1"/>
    <xf numFmtId="0" fontId="0" fillId="0" borderId="0" xfId="0" applyFill="1" applyBorder="1" applyAlignment="1"/>
    <xf numFmtId="0" fontId="0" fillId="0" borderId="7" xfId="0" applyFill="1" applyBorder="1" applyAlignment="1"/>
    <xf numFmtId="0" fontId="9" fillId="0" borderId="8" xfId="0" applyFont="1" applyFill="1" applyBorder="1" applyAlignment="1">
      <alignment horizontal="center"/>
    </xf>
    <xf numFmtId="0" fontId="0" fillId="0" borderId="0" xfId="0" applyFill="1" applyBorder="1" applyAlignment="1">
      <alignment vertical="center"/>
    </xf>
    <xf numFmtId="0" fontId="0" fillId="0" borderId="0" xfId="0" applyFill="1" applyBorder="1" applyAlignment="1">
      <alignment vertical="top" wrapText="1"/>
    </xf>
    <xf numFmtId="0" fontId="9" fillId="0" borderId="8" xfId="0" applyFont="1" applyFill="1" applyBorder="1" applyAlignment="1">
      <alignment horizontal="centerContinuous"/>
    </xf>
    <xf numFmtId="0" fontId="0" fillId="10" borderId="0" xfId="0" applyFill="1" applyBorder="1" applyAlignment="1"/>
    <xf numFmtId="0" fontId="0" fillId="10" borderId="7" xfId="0" applyFill="1" applyBorder="1" applyAlignment="1"/>
    <xf numFmtId="0" fontId="0" fillId="3" borderId="0" xfId="0" applyFill="1" applyAlignment="1">
      <alignment horizontal="center"/>
    </xf>
    <xf numFmtId="0" fontId="0" fillId="2" borderId="0" xfId="0" applyFill="1" applyAlignment="1">
      <alignment horizontal="center"/>
    </xf>
    <xf numFmtId="0" fontId="0" fillId="3" borderId="0" xfId="0" applyFill="1" applyAlignment="1">
      <alignment horizontal="center" vertical="center"/>
    </xf>
    <xf numFmtId="0" fontId="4" fillId="12" borderId="0" xfId="0" applyFont="1" applyFill="1"/>
    <xf numFmtId="1" fontId="0" fillId="0" borderId="0" xfId="0" applyNumberFormat="1"/>
    <xf numFmtId="164" fontId="0" fillId="3" borderId="0" xfId="0" applyNumberFormat="1" applyFill="1" applyAlignment="1">
      <alignment horizontal="center" vertical="center"/>
    </xf>
    <xf numFmtId="0" fontId="0" fillId="0" borderId="0" xfId="0" applyAlignment="1">
      <alignment horizontal="left" vertical="top"/>
    </xf>
    <xf numFmtId="165" fontId="0" fillId="0" borderId="0" xfId="0" applyNumberFormat="1"/>
    <xf numFmtId="165" fontId="0" fillId="3" borderId="0" xfId="0" applyNumberFormat="1" applyFill="1"/>
    <xf numFmtId="0" fontId="0" fillId="4" borderId="0" xfId="0" applyFill="1" applyBorder="1" applyAlignment="1"/>
    <xf numFmtId="0" fontId="0" fillId="4" borderId="7" xfId="0" applyFill="1" applyBorder="1" applyAlignment="1"/>
    <xf numFmtId="0" fontId="0" fillId="0" borderId="0" xfId="0" applyAlignment="1">
      <alignment horizontal="center"/>
    </xf>
    <xf numFmtId="0" fontId="0" fillId="13" borderId="1" xfId="0" applyFill="1" applyBorder="1"/>
    <xf numFmtId="0" fontId="0" fillId="13" borderId="25" xfId="0" applyFill="1" applyBorder="1"/>
    <xf numFmtId="0" fontId="0" fillId="14" borderId="1" xfId="0" applyFill="1" applyBorder="1"/>
    <xf numFmtId="0" fontId="0" fillId="0" borderId="0" xfId="0" applyFill="1" applyBorder="1" applyAlignment="1">
      <alignment horizontal="center"/>
    </xf>
    <xf numFmtId="0" fontId="0" fillId="0" borderId="0" xfId="0" applyFill="1" applyBorder="1"/>
    <xf numFmtId="0" fontId="0" fillId="14" borderId="31" xfId="0" applyFill="1" applyBorder="1"/>
    <xf numFmtId="0" fontId="0" fillId="4" borderId="0" xfId="0" applyFill="1"/>
    <xf numFmtId="0" fontId="3" fillId="0" borderId="1" xfId="0" applyFont="1" applyBorder="1"/>
    <xf numFmtId="0" fontId="3" fillId="13" borderId="27" xfId="0" applyFont="1" applyFill="1" applyBorder="1"/>
    <xf numFmtId="0" fontId="3" fillId="13" borderId="25" xfId="0" applyFont="1" applyFill="1" applyBorder="1"/>
    <xf numFmtId="0" fontId="3" fillId="13" borderId="32" xfId="0" applyFont="1" applyFill="1" applyBorder="1"/>
    <xf numFmtId="0" fontId="3" fillId="13" borderId="28" xfId="0" applyFont="1" applyFill="1" applyBorder="1"/>
    <xf numFmtId="0" fontId="0" fillId="4" borderId="0" xfId="0" applyFill="1" applyBorder="1"/>
    <xf numFmtId="0" fontId="3" fillId="0" borderId="0" xfId="0" applyFont="1" applyFill="1" applyBorder="1" applyAlignment="1">
      <alignment wrapText="1"/>
    </xf>
    <xf numFmtId="0" fontId="0" fillId="0" borderId="0" xfId="0" applyAlignment="1">
      <alignment vertical="center"/>
    </xf>
    <xf numFmtId="0" fontId="3" fillId="14" borderId="27" xfId="0" applyFont="1" applyFill="1" applyBorder="1"/>
    <xf numFmtId="0" fontId="12" fillId="0" borderId="0" xfId="0" applyFont="1"/>
    <xf numFmtId="0" fontId="3" fillId="0" borderId="0" xfId="0" applyFont="1" applyAlignment="1">
      <alignment horizontal="center"/>
    </xf>
    <xf numFmtId="0" fontId="3" fillId="4" borderId="0" xfId="0" applyFont="1" applyFill="1" applyAlignment="1">
      <alignment horizontal="center"/>
    </xf>
    <xf numFmtId="2" fontId="0" fillId="0" borderId="0" xfId="0" applyNumberFormat="1"/>
    <xf numFmtId="0" fontId="0" fillId="10" borderId="1" xfId="0" applyFill="1" applyBorder="1"/>
    <xf numFmtId="0" fontId="0" fillId="15" borderId="1" xfId="0" applyFill="1" applyBorder="1"/>
    <xf numFmtId="0" fontId="0" fillId="4" borderId="1" xfId="0" applyFill="1" applyBorder="1"/>
    <xf numFmtId="0" fontId="14" fillId="0" borderId="0" xfId="0" applyFont="1"/>
    <xf numFmtId="0" fontId="4" fillId="6" borderId="1" xfId="0" applyFont="1" applyFill="1" applyBorder="1" applyAlignment="1">
      <alignment horizontal="center"/>
    </xf>
    <xf numFmtId="0" fontId="0" fillId="7" borderId="2" xfId="0" applyFill="1" applyBorder="1"/>
    <xf numFmtId="0" fontId="4" fillId="6" borderId="37" xfId="0" applyFont="1" applyFill="1" applyBorder="1" applyAlignment="1">
      <alignment horizontal="center" vertical="center"/>
    </xf>
    <xf numFmtId="0" fontId="4" fillId="6" borderId="36" xfId="0" applyFont="1" applyFill="1" applyBorder="1" applyAlignment="1">
      <alignment horizontal="center"/>
    </xf>
    <xf numFmtId="0" fontId="0" fillId="7" borderId="2" xfId="0" applyFill="1" applyBorder="1" applyAlignment="1">
      <alignment horizontal="center"/>
    </xf>
    <xf numFmtId="0" fontId="0" fillId="7" borderId="1" xfId="0" applyFill="1" applyBorder="1" applyAlignment="1">
      <alignment horizontal="center"/>
    </xf>
    <xf numFmtId="0" fontId="17" fillId="16" borderId="38" xfId="0" applyFont="1" applyFill="1" applyBorder="1" applyAlignment="1">
      <alignment horizontal="center" vertical="center" wrapText="1" readingOrder="1"/>
    </xf>
    <xf numFmtId="0" fontId="17" fillId="16" borderId="39" xfId="0" applyFont="1" applyFill="1" applyBorder="1" applyAlignment="1">
      <alignment horizontal="left" vertical="center" wrapText="1" readingOrder="1"/>
    </xf>
    <xf numFmtId="0" fontId="17" fillId="16" borderId="42" xfId="0" applyFont="1" applyFill="1" applyBorder="1" applyAlignment="1">
      <alignment horizontal="left" vertical="center" wrapText="1" readingOrder="1"/>
    </xf>
    <xf numFmtId="0" fontId="18" fillId="16" borderId="44" xfId="0" applyFont="1" applyFill="1" applyBorder="1" applyAlignment="1">
      <alignment horizontal="center" vertical="center" wrapText="1" readingOrder="1"/>
    </xf>
    <xf numFmtId="0" fontId="18" fillId="16" borderId="47" xfId="0" applyFont="1" applyFill="1" applyBorder="1" applyAlignment="1">
      <alignment horizontal="center" vertical="center" wrapText="1" readingOrder="1"/>
    </xf>
    <xf numFmtId="0" fontId="18" fillId="16" borderId="49" xfId="0" applyFont="1" applyFill="1" applyBorder="1" applyAlignment="1">
      <alignment horizontal="center" vertical="center" wrapText="1" readingOrder="1"/>
    </xf>
    <xf numFmtId="0" fontId="18" fillId="16" borderId="52" xfId="0" applyFont="1" applyFill="1" applyBorder="1" applyAlignment="1">
      <alignment horizontal="center" vertical="center" wrapText="1" readingOrder="1"/>
    </xf>
    <xf numFmtId="165" fontId="18" fillId="16" borderId="52" xfId="0" applyNumberFormat="1" applyFont="1" applyFill="1" applyBorder="1" applyAlignment="1">
      <alignment horizontal="center" vertical="center" wrapText="1" readingOrder="1"/>
    </xf>
    <xf numFmtId="0" fontId="18" fillId="16" borderId="53" xfId="0" applyFont="1" applyFill="1" applyBorder="1" applyAlignment="1">
      <alignment horizontal="center" vertical="center" wrapText="1" readingOrder="1"/>
    </xf>
    <xf numFmtId="0" fontId="18" fillId="16" borderId="54" xfId="0" applyFont="1" applyFill="1" applyBorder="1" applyAlignment="1">
      <alignment horizontal="center" vertical="center" wrapText="1" readingOrder="1"/>
    </xf>
    <xf numFmtId="165" fontId="18" fillId="16" borderId="55" xfId="0" applyNumberFormat="1" applyFont="1" applyFill="1" applyBorder="1" applyAlignment="1">
      <alignment horizontal="center" vertical="center" wrapText="1" readingOrder="1"/>
    </xf>
    <xf numFmtId="0" fontId="18" fillId="16" borderId="55" xfId="0" applyFont="1" applyFill="1" applyBorder="1" applyAlignment="1">
      <alignment horizontal="center" vertical="center" wrapText="1" readingOrder="1"/>
    </xf>
    <xf numFmtId="165" fontId="18" fillId="16" borderId="56" xfId="0" applyNumberFormat="1" applyFont="1" applyFill="1" applyBorder="1" applyAlignment="1">
      <alignment horizontal="center" vertical="center" wrapText="1" readingOrder="1"/>
    </xf>
    <xf numFmtId="165" fontId="18" fillId="4" borderId="38" xfId="0" applyNumberFormat="1" applyFont="1" applyFill="1" applyBorder="1" applyAlignment="1">
      <alignment horizontal="center" vertical="center" wrapText="1" readingOrder="1"/>
    </xf>
    <xf numFmtId="0" fontId="18" fillId="16" borderId="39" xfId="0" applyFont="1" applyFill="1" applyBorder="1" applyAlignment="1">
      <alignment horizontal="center" vertical="center" wrapText="1" readingOrder="1"/>
    </xf>
    <xf numFmtId="165" fontId="0" fillId="4" borderId="0" xfId="0" applyNumberFormat="1" applyFill="1"/>
    <xf numFmtId="0" fontId="16" fillId="0" borderId="0" xfId="0" applyFont="1"/>
    <xf numFmtId="0" fontId="20" fillId="16" borderId="43" xfId="0" applyFont="1" applyFill="1" applyBorder="1" applyAlignment="1">
      <alignment horizontal="center" vertical="center" wrapText="1" readingOrder="1"/>
    </xf>
    <xf numFmtId="0" fontId="20" fillId="16" borderId="48" xfId="0" applyFont="1" applyFill="1" applyBorder="1" applyAlignment="1">
      <alignment horizontal="center" vertical="center" wrapText="1" readingOrder="1"/>
    </xf>
    <xf numFmtId="0" fontId="20" fillId="16" borderId="53" xfId="0" applyFont="1" applyFill="1" applyBorder="1" applyAlignment="1">
      <alignment horizontal="center" vertical="center" wrapText="1" readingOrder="1"/>
    </xf>
    <xf numFmtId="165" fontId="0" fillId="4" borderId="36" xfId="0" applyNumberFormat="1" applyFill="1" applyBorder="1"/>
    <xf numFmtId="0" fontId="0" fillId="14" borderId="0" xfId="0" applyFill="1" applyBorder="1"/>
    <xf numFmtId="0" fontId="0" fillId="13" borderId="57" xfId="0" applyFill="1" applyBorder="1"/>
    <xf numFmtId="0" fontId="0" fillId="13" borderId="28" xfId="0" applyFill="1" applyBorder="1"/>
    <xf numFmtId="0" fontId="0" fillId="14" borderId="10" xfId="0" applyFill="1" applyBorder="1"/>
    <xf numFmtId="0" fontId="0" fillId="14" borderId="29" xfId="0" applyFill="1" applyBorder="1"/>
    <xf numFmtId="0" fontId="0" fillId="14" borderId="61" xfId="0" applyFill="1" applyBorder="1"/>
    <xf numFmtId="0" fontId="0" fillId="13" borderId="15" xfId="0" applyFill="1" applyBorder="1"/>
    <xf numFmtId="0" fontId="0" fillId="14" borderId="15" xfId="0" applyFill="1" applyBorder="1"/>
    <xf numFmtId="0" fontId="0" fillId="14" borderId="16" xfId="0" applyFill="1" applyBorder="1"/>
    <xf numFmtId="0" fontId="0" fillId="14" borderId="30" xfId="0" applyFill="1" applyBorder="1"/>
    <xf numFmtId="0" fontId="0" fillId="10" borderId="2" xfId="0" applyFill="1" applyBorder="1"/>
    <xf numFmtId="0" fontId="0" fillId="10" borderId="63" xfId="0" applyFill="1" applyBorder="1"/>
    <xf numFmtId="0" fontId="0" fillId="10" borderId="31" xfId="0" applyFill="1" applyBorder="1"/>
    <xf numFmtId="0" fontId="0" fillId="10" borderId="23" xfId="0" applyFill="1" applyBorder="1"/>
    <xf numFmtId="0" fontId="0" fillId="10" borderId="58" xfId="0" applyFill="1" applyBorder="1"/>
    <xf numFmtId="0" fontId="0" fillId="15" borderId="27" xfId="0" applyFill="1" applyBorder="1"/>
    <xf numFmtId="0" fontId="0" fillId="15" borderId="23" xfId="0" applyFill="1" applyBorder="1"/>
    <xf numFmtId="0" fontId="3" fillId="13" borderId="27" xfId="0" applyFont="1" applyFill="1" applyBorder="1" applyAlignment="1">
      <alignment horizontal="center"/>
    </xf>
    <xf numFmtId="0" fontId="3" fillId="13" borderId="25" xfId="0" applyFont="1" applyFill="1" applyBorder="1" applyAlignment="1">
      <alignment horizontal="center"/>
    </xf>
    <xf numFmtId="0" fontId="3" fillId="13" borderId="32" xfId="0" applyFont="1" applyFill="1" applyBorder="1" applyAlignment="1">
      <alignment horizontal="center"/>
    </xf>
    <xf numFmtId="0" fontId="3" fillId="13" borderId="28" xfId="0" applyFont="1" applyFill="1" applyBorder="1" applyAlignment="1">
      <alignment horizontal="center"/>
    </xf>
    <xf numFmtId="0" fontId="3" fillId="13" borderId="26" xfId="0" applyFont="1" applyFill="1" applyBorder="1" applyAlignment="1">
      <alignment horizontal="center"/>
    </xf>
    <xf numFmtId="0" fontId="3" fillId="14" borderId="24" xfId="0" applyFont="1" applyFill="1" applyBorder="1"/>
    <xf numFmtId="0" fontId="3" fillId="0" borderId="0" xfId="0" applyFont="1" applyFill="1" applyBorder="1" applyAlignment="1">
      <alignment horizontal="center"/>
    </xf>
    <xf numFmtId="0" fontId="3" fillId="0" borderId="0" xfId="0" applyFont="1" applyFill="1" applyBorder="1"/>
    <xf numFmtId="2" fontId="0" fillId="14" borderId="0" xfId="0" applyNumberFormat="1" applyFill="1"/>
    <xf numFmtId="2" fontId="3" fillId="0" borderId="0" xfId="0" applyNumberFormat="1" applyFont="1"/>
    <xf numFmtId="0" fontId="3" fillId="0" borderId="0" xfId="0" applyFont="1"/>
    <xf numFmtId="2" fontId="0" fillId="0" borderId="1" xfId="0" applyNumberFormat="1" applyBorder="1"/>
    <xf numFmtId="0" fontId="0" fillId="0" borderId="0" xfId="0" applyAlignment="1">
      <alignment horizontal="center"/>
    </xf>
    <xf numFmtId="0" fontId="0" fillId="0" borderId="1" xfId="0" applyBorder="1" applyAlignment="1">
      <alignment horizontal="center"/>
    </xf>
    <xf numFmtId="0" fontId="0" fillId="0" borderId="0" xfId="0" applyBorder="1"/>
    <xf numFmtId="0" fontId="0" fillId="7" borderId="0" xfId="0" applyFill="1" applyBorder="1" applyAlignment="1"/>
    <xf numFmtId="0" fontId="0" fillId="14" borderId="0" xfId="0" applyFill="1" applyBorder="1" applyAlignment="1"/>
    <xf numFmtId="0" fontId="0" fillId="17" borderId="1" xfId="0" applyFill="1" applyBorder="1" applyAlignment="1">
      <alignment horizontal="center" vertical="center"/>
    </xf>
    <xf numFmtId="0" fontId="4" fillId="8" borderId="1" xfId="0" applyFont="1" applyFill="1" applyBorder="1"/>
    <xf numFmtId="0" fontId="0" fillId="7" borderId="7" xfId="0" applyFill="1" applyBorder="1" applyAlignment="1"/>
    <xf numFmtId="0" fontId="21" fillId="0" borderId="0" xfId="0" applyFont="1"/>
    <xf numFmtId="0" fontId="22" fillId="0" borderId="0" xfId="0" applyFont="1"/>
    <xf numFmtId="0" fontId="23" fillId="0" borderId="1" xfId="0" applyFont="1" applyFill="1" applyBorder="1" applyAlignment="1">
      <alignment horizontal="center" wrapText="1" readingOrder="1"/>
    </xf>
    <xf numFmtId="0" fontId="23" fillId="0" borderId="1" xfId="0" applyFont="1" applyBorder="1" applyAlignment="1">
      <alignment horizontal="center" wrapText="1" readingOrder="1"/>
    </xf>
    <xf numFmtId="0" fontId="4" fillId="8" borderId="25" xfId="0" applyFont="1" applyFill="1" applyBorder="1"/>
    <xf numFmtId="0" fontId="0" fillId="17" borderId="25" xfId="0" applyFill="1" applyBorder="1" applyAlignment="1">
      <alignment horizontal="center" vertical="center"/>
    </xf>
    <xf numFmtId="0" fontId="4" fillId="8" borderId="66" xfId="0" applyFont="1" applyFill="1" applyBorder="1"/>
    <xf numFmtId="167" fontId="0" fillId="17" borderId="67" xfId="0" applyNumberFormat="1" applyFill="1" applyBorder="1" applyAlignment="1">
      <alignment horizontal="center" vertical="center"/>
    </xf>
    <xf numFmtId="167" fontId="0" fillId="17" borderId="68" xfId="0" applyNumberFormat="1" applyFill="1" applyBorder="1" applyAlignment="1">
      <alignment horizontal="center" vertical="center"/>
    </xf>
    <xf numFmtId="167" fontId="0" fillId="17" borderId="69" xfId="0" applyNumberFormat="1" applyFill="1" applyBorder="1" applyAlignment="1">
      <alignment horizontal="center" vertical="center"/>
    </xf>
    <xf numFmtId="0" fontId="0" fillId="17" borderId="2" xfId="0" applyFill="1" applyBorder="1" applyAlignment="1">
      <alignment horizontal="center" vertical="center"/>
    </xf>
    <xf numFmtId="0" fontId="4" fillId="8" borderId="36" xfId="0" applyFont="1" applyFill="1" applyBorder="1"/>
    <xf numFmtId="0" fontId="4" fillId="8" borderId="37" xfId="0" applyFont="1" applyFill="1" applyBorder="1"/>
    <xf numFmtId="0" fontId="0" fillId="0" borderId="6" xfId="0" applyBorder="1"/>
    <xf numFmtId="0" fontId="0" fillId="0" borderId="13" xfId="0" applyBorder="1"/>
    <xf numFmtId="0" fontId="0" fillId="0" borderId="65" xfId="0" applyBorder="1"/>
    <xf numFmtId="0" fontId="0" fillId="0" borderId="20" xfId="0" applyBorder="1"/>
    <xf numFmtId="0" fontId="9" fillId="0" borderId="70" xfId="0" applyFont="1" applyFill="1" applyBorder="1" applyAlignment="1">
      <alignment horizontal="center"/>
    </xf>
    <xf numFmtId="0" fontId="0" fillId="0" borderId="20" xfId="0" applyFill="1" applyBorder="1" applyAlignment="1"/>
    <xf numFmtId="0" fontId="0" fillId="0" borderId="18" xfId="0" applyFill="1" applyBorder="1" applyAlignment="1"/>
    <xf numFmtId="0" fontId="0" fillId="0" borderId="17" xfId="0" applyBorder="1"/>
    <xf numFmtId="0" fontId="0" fillId="0" borderId="7" xfId="0" applyBorder="1"/>
    <xf numFmtId="0" fontId="0" fillId="0" borderId="18" xfId="0" applyBorder="1"/>
    <xf numFmtId="0" fontId="23" fillId="7" borderId="1" xfId="0" applyFont="1" applyFill="1" applyBorder="1" applyAlignment="1">
      <alignment horizontal="center" wrapText="1" readingOrder="1"/>
    </xf>
    <xf numFmtId="0" fontId="0" fillId="7" borderId="71" xfId="0" applyFill="1" applyBorder="1"/>
    <xf numFmtId="0" fontId="0" fillId="7" borderId="37" xfId="0" applyFill="1" applyBorder="1"/>
    <xf numFmtId="0" fontId="0" fillId="14" borderId="71" xfId="0" applyFill="1" applyBorder="1"/>
    <xf numFmtId="0" fontId="23" fillId="14" borderId="5" xfId="0" applyFont="1" applyFill="1" applyBorder="1" applyAlignment="1">
      <alignment horizontal="center" wrapText="1" readingOrder="1"/>
    </xf>
    <xf numFmtId="0" fontId="7" fillId="0" borderId="12" xfId="0" applyFont="1" applyBorder="1"/>
    <xf numFmtId="0" fontId="23" fillId="7" borderId="10" xfId="0" applyFont="1" applyFill="1" applyBorder="1" applyAlignment="1">
      <alignment horizontal="center" wrapText="1" readingOrder="1"/>
    </xf>
    <xf numFmtId="0" fontId="0" fillId="7" borderId="10" xfId="0" applyFill="1" applyBorder="1" applyAlignment="1">
      <alignment horizontal="center"/>
    </xf>
    <xf numFmtId="0" fontId="7" fillId="0" borderId="0" xfId="0" applyFont="1" applyBorder="1"/>
    <xf numFmtId="0" fontId="21" fillId="0" borderId="0" xfId="0" applyFont="1" applyBorder="1"/>
    <xf numFmtId="0" fontId="8" fillId="0" borderId="0" xfId="0" applyFont="1" applyBorder="1"/>
    <xf numFmtId="3" fontId="0" fillId="0" borderId="7" xfId="0" applyNumberFormat="1" applyFill="1" applyBorder="1" applyAlignment="1"/>
    <xf numFmtId="0" fontId="0" fillId="7" borderId="0" xfId="0" applyFill="1"/>
    <xf numFmtId="0" fontId="4" fillId="6" borderId="0" xfId="0" applyFont="1" applyFill="1" applyAlignment="1">
      <alignment horizontal="center"/>
    </xf>
    <xf numFmtId="0" fontId="0" fillId="13" borderId="8" xfId="0" applyFill="1" applyBorder="1"/>
    <xf numFmtId="0" fontId="0" fillId="13" borderId="31" xfId="0" applyFill="1" applyBorder="1"/>
    <xf numFmtId="0" fontId="0" fillId="14" borderId="28" xfId="0" applyFill="1" applyBorder="1"/>
    <xf numFmtId="0" fontId="0" fillId="14" borderId="25" xfId="0" applyFill="1" applyBorder="1"/>
    <xf numFmtId="0" fontId="0" fillId="7" borderId="75" xfId="0" applyFill="1" applyBorder="1"/>
    <xf numFmtId="0" fontId="0" fillId="0" borderId="31" xfId="0" applyBorder="1"/>
    <xf numFmtId="0" fontId="0" fillId="0" borderId="0" xfId="0" applyBorder="1" applyAlignment="1">
      <alignment wrapText="1"/>
    </xf>
    <xf numFmtId="0" fontId="3" fillId="0" borderId="0" xfId="0" applyFont="1" applyFill="1" applyBorder="1" applyAlignment="1">
      <alignment horizontal="left"/>
    </xf>
    <xf numFmtId="0" fontId="24" fillId="0" borderId="0" xfId="0" applyFont="1"/>
    <xf numFmtId="0" fontId="0" fillId="7" borderId="0" xfId="0" applyFill="1" applyBorder="1"/>
    <xf numFmtId="0" fontId="0" fillId="7" borderId="0" xfId="0" applyFill="1" applyAlignment="1">
      <alignment horizontal="center"/>
    </xf>
    <xf numFmtId="0" fontId="0" fillId="11" borderId="0" xfId="0" applyFill="1" applyAlignment="1">
      <alignment horizontal="center"/>
    </xf>
    <xf numFmtId="0" fontId="7" fillId="0" borderId="0" xfId="0" applyFont="1" applyAlignment="1">
      <alignment horizontal="center" wrapText="1"/>
    </xf>
    <xf numFmtId="0" fontId="7" fillId="0" borderId="0" xfId="0" applyFont="1" applyAlignment="1">
      <alignment horizontal="center" vertical="top" wrapText="1"/>
    </xf>
    <xf numFmtId="0" fontId="0" fillId="0" borderId="0" xfId="0" applyAlignment="1">
      <alignment horizontal="center" wrapText="1"/>
    </xf>
    <xf numFmtId="0" fontId="0" fillId="0" borderId="0" xfId="0" applyAlignment="1">
      <alignment horizontal="center"/>
    </xf>
    <xf numFmtId="0" fontId="6" fillId="0" borderId="0" xfId="0" applyFont="1" applyAlignment="1">
      <alignment horizontal="center" wrapText="1"/>
    </xf>
    <xf numFmtId="0" fontId="0" fillId="0" borderId="0" xfId="0" applyAlignment="1">
      <alignment horizontal="center" vertical="top" wrapText="1"/>
    </xf>
    <xf numFmtId="0" fontId="0" fillId="0" borderId="0" xfId="0" applyAlignment="1">
      <alignment horizontal="center" vertical="top"/>
    </xf>
    <xf numFmtId="0" fontId="3" fillId="11" borderId="12"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13" xfId="0" applyFont="1" applyFill="1" applyBorder="1" applyAlignment="1">
      <alignment horizontal="center" vertical="center"/>
    </xf>
    <xf numFmtId="0" fontId="3" fillId="11" borderId="17" xfId="0" applyFont="1" applyFill="1" applyBorder="1" applyAlignment="1">
      <alignment horizontal="center" vertical="center"/>
    </xf>
    <xf numFmtId="0" fontId="3" fillId="11" borderId="7" xfId="0" applyFont="1" applyFill="1" applyBorder="1" applyAlignment="1">
      <alignment horizontal="center" vertical="center"/>
    </xf>
    <xf numFmtId="0" fontId="3" fillId="11" borderId="18" xfId="0" applyFont="1" applyFill="1" applyBorder="1" applyAlignment="1">
      <alignment horizontal="center" vertical="center"/>
    </xf>
    <xf numFmtId="0" fontId="0" fillId="7" borderId="9" xfId="0" applyFill="1" applyBorder="1" applyAlignment="1">
      <alignment horizontal="center" vertical="center" wrapText="1"/>
    </xf>
    <xf numFmtId="0" fontId="0" fillId="7" borderId="21" xfId="0" applyFill="1" applyBorder="1" applyAlignment="1">
      <alignment horizontal="center" vertical="center" wrapText="1"/>
    </xf>
    <xf numFmtId="0" fontId="0" fillId="7" borderId="22" xfId="0" applyFill="1" applyBorder="1" applyAlignment="1">
      <alignment horizontal="center" vertical="center" wrapText="1"/>
    </xf>
    <xf numFmtId="0" fontId="0" fillId="7" borderId="10" xfId="0" applyFill="1" applyBorder="1" applyAlignment="1">
      <alignment horizontal="center" wrapText="1"/>
    </xf>
    <xf numFmtId="0" fontId="0" fillId="7" borderId="1" xfId="0" applyFill="1" applyBorder="1" applyAlignment="1">
      <alignment horizontal="center" wrapText="1"/>
    </xf>
    <xf numFmtId="0" fontId="0" fillId="7" borderId="23" xfId="0" applyFill="1" applyBorder="1" applyAlignment="1">
      <alignment horizontal="center" wrapText="1"/>
    </xf>
    <xf numFmtId="0" fontId="0" fillId="7" borderId="19" xfId="0" applyFill="1" applyBorder="1" applyAlignment="1">
      <alignment horizontal="center" vertical="top" wrapText="1"/>
    </xf>
    <xf numFmtId="0" fontId="0" fillId="7" borderId="0" xfId="0" applyFill="1" applyAlignment="1">
      <alignment horizontal="center" vertical="top" wrapText="1"/>
    </xf>
    <xf numFmtId="0" fontId="0" fillId="7" borderId="20" xfId="0" applyFill="1" applyBorder="1" applyAlignment="1">
      <alignment horizontal="center" vertical="top" wrapText="1"/>
    </xf>
    <xf numFmtId="0" fontId="0" fillId="0" borderId="0" xfId="0" applyAlignment="1">
      <alignment horizontal="left" wrapText="1"/>
    </xf>
    <xf numFmtId="0" fontId="3" fillId="11" borderId="9" xfId="0" applyFont="1" applyFill="1" applyBorder="1" applyAlignment="1">
      <alignment horizontal="center" wrapText="1"/>
    </xf>
    <xf numFmtId="0" fontId="3" fillId="11" borderId="14" xfId="0" applyFont="1" applyFill="1" applyBorder="1" applyAlignment="1">
      <alignment horizontal="center" wrapText="1"/>
    </xf>
    <xf numFmtId="0" fontId="3" fillId="11" borderId="10" xfId="0" applyFont="1" applyFill="1" applyBorder="1" applyAlignment="1">
      <alignment horizontal="center" vertical="center"/>
    </xf>
    <xf numFmtId="0" fontId="3" fillId="11" borderId="15" xfId="0" applyFont="1" applyFill="1" applyBorder="1" applyAlignment="1">
      <alignment horizontal="center" vertical="center"/>
    </xf>
    <xf numFmtId="0" fontId="3" fillId="11" borderId="10" xfId="0" applyFont="1" applyFill="1" applyBorder="1" applyAlignment="1">
      <alignment horizontal="center" wrapText="1"/>
    </xf>
    <xf numFmtId="0" fontId="3" fillId="11" borderId="11" xfId="0" applyFont="1" applyFill="1" applyBorder="1" applyAlignment="1">
      <alignment horizontal="center" wrapText="1"/>
    </xf>
    <xf numFmtId="0" fontId="3" fillId="11" borderId="15" xfId="0" applyFont="1" applyFill="1" applyBorder="1" applyAlignment="1">
      <alignment horizontal="center" wrapText="1"/>
    </xf>
    <xf numFmtId="0" fontId="3" fillId="11" borderId="16" xfId="0" applyFont="1" applyFill="1" applyBorder="1" applyAlignment="1">
      <alignment horizontal="center" wrapText="1"/>
    </xf>
    <xf numFmtId="0" fontId="0" fillId="7" borderId="14" xfId="0" applyFill="1" applyBorder="1" applyAlignment="1">
      <alignment horizontal="center" vertical="center" wrapText="1"/>
    </xf>
    <xf numFmtId="0" fontId="0" fillId="7" borderId="15" xfId="0" applyFill="1" applyBorder="1" applyAlignment="1">
      <alignment horizontal="center" wrapText="1"/>
    </xf>
    <xf numFmtId="0" fontId="0" fillId="7" borderId="29" xfId="0" applyFill="1" applyBorder="1" applyAlignment="1">
      <alignment horizontal="center" wrapText="1"/>
    </xf>
    <xf numFmtId="0" fontId="0" fillId="7" borderId="61" xfId="0" applyFill="1" applyBorder="1" applyAlignment="1">
      <alignment horizontal="center" wrapText="1"/>
    </xf>
    <xf numFmtId="0" fontId="0" fillId="7" borderId="30" xfId="0" applyFill="1" applyBorder="1" applyAlignment="1">
      <alignment horizontal="center" wrapText="1"/>
    </xf>
    <xf numFmtId="0" fontId="0" fillId="7" borderId="12" xfId="0" applyFill="1" applyBorder="1" applyAlignment="1">
      <alignment horizontal="center" vertical="top" wrapText="1"/>
    </xf>
    <xf numFmtId="0" fontId="0" fillId="7" borderId="6" xfId="0" applyFill="1" applyBorder="1" applyAlignment="1">
      <alignment horizontal="center" vertical="top" wrapText="1"/>
    </xf>
    <xf numFmtId="0" fontId="0" fillId="7" borderId="13" xfId="0" applyFill="1" applyBorder="1" applyAlignment="1">
      <alignment horizontal="center" vertical="top" wrapText="1"/>
    </xf>
    <xf numFmtId="0" fontId="0" fillId="7" borderId="65" xfId="0" applyFill="1" applyBorder="1" applyAlignment="1">
      <alignment horizontal="center" vertical="top" wrapText="1"/>
    </xf>
    <xf numFmtId="0" fontId="0" fillId="7" borderId="0" xfId="0" applyFill="1" applyBorder="1" applyAlignment="1">
      <alignment horizontal="center" vertical="top" wrapText="1"/>
    </xf>
    <xf numFmtId="0" fontId="0" fillId="7" borderId="17" xfId="0" applyFill="1" applyBorder="1" applyAlignment="1">
      <alignment horizontal="center" vertical="top" wrapText="1"/>
    </xf>
    <xf numFmtId="0" fontId="0" fillId="7" borderId="7" xfId="0" applyFill="1" applyBorder="1" applyAlignment="1">
      <alignment horizontal="center" vertical="top" wrapText="1"/>
    </xf>
    <xf numFmtId="0" fontId="0" fillId="7" borderId="18" xfId="0" applyFill="1" applyBorder="1" applyAlignment="1">
      <alignment horizontal="center" vertical="top" wrapText="1"/>
    </xf>
    <xf numFmtId="0" fontId="6" fillId="0" borderId="72" xfId="0" applyFont="1" applyBorder="1" applyAlignment="1">
      <alignment horizontal="center"/>
    </xf>
    <xf numFmtId="0" fontId="6" fillId="0" borderId="73" xfId="0" applyFont="1" applyBorder="1" applyAlignment="1">
      <alignment horizontal="center"/>
    </xf>
    <xf numFmtId="0" fontId="6" fillId="0" borderId="74" xfId="0" applyFont="1" applyBorder="1" applyAlignment="1">
      <alignment horizontal="center"/>
    </xf>
    <xf numFmtId="0" fontId="0" fillId="14" borderId="9" xfId="0" applyFill="1" applyBorder="1" applyAlignment="1">
      <alignment horizontal="center" vertical="center" wrapText="1"/>
    </xf>
    <xf numFmtId="0" fontId="0" fillId="14" borderId="21" xfId="0" applyFill="1" applyBorder="1" applyAlignment="1">
      <alignment horizontal="center" vertical="center" wrapText="1"/>
    </xf>
    <xf numFmtId="0" fontId="0" fillId="14" borderId="22" xfId="0" applyFill="1" applyBorder="1" applyAlignment="1">
      <alignment horizontal="center" vertical="center" wrapText="1"/>
    </xf>
    <xf numFmtId="0" fontId="0" fillId="14" borderId="10" xfId="0" applyFill="1" applyBorder="1" applyAlignment="1">
      <alignment horizontal="center" wrapText="1"/>
    </xf>
    <xf numFmtId="0" fontId="0" fillId="14" borderId="1" xfId="0" applyFill="1" applyBorder="1" applyAlignment="1">
      <alignment horizontal="center" wrapText="1"/>
    </xf>
    <xf numFmtId="0" fontId="0" fillId="14" borderId="23" xfId="0" applyFill="1" applyBorder="1" applyAlignment="1">
      <alignment horizontal="center" wrapText="1"/>
    </xf>
    <xf numFmtId="0" fontId="0" fillId="14" borderId="1" xfId="0" applyFill="1" applyBorder="1" applyAlignment="1">
      <alignment horizontal="center" vertical="top" wrapText="1"/>
    </xf>
    <xf numFmtId="0" fontId="0" fillId="14" borderId="23" xfId="0" applyFill="1" applyBorder="1" applyAlignment="1">
      <alignment horizontal="center" vertical="top" wrapText="1"/>
    </xf>
    <xf numFmtId="0" fontId="0" fillId="14" borderId="14" xfId="0" applyFill="1" applyBorder="1" applyAlignment="1">
      <alignment horizontal="center" vertical="center" wrapText="1"/>
    </xf>
    <xf numFmtId="0" fontId="0" fillId="14" borderId="15" xfId="0" applyFill="1" applyBorder="1" applyAlignment="1">
      <alignment horizontal="center" wrapText="1"/>
    </xf>
    <xf numFmtId="0" fontId="0" fillId="14" borderId="29" xfId="0" applyFill="1" applyBorder="1" applyAlignment="1">
      <alignment horizontal="center" wrapText="1"/>
    </xf>
    <xf numFmtId="0" fontId="0" fillId="14" borderId="61" xfId="0" applyFill="1" applyBorder="1" applyAlignment="1">
      <alignment horizontal="center" wrapText="1"/>
    </xf>
    <xf numFmtId="0" fontId="0" fillId="14" borderId="30" xfId="0" applyFill="1" applyBorder="1" applyAlignment="1">
      <alignment horizontal="center" wrapText="1"/>
    </xf>
    <xf numFmtId="0" fontId="0" fillId="14" borderId="12" xfId="0" applyFill="1" applyBorder="1" applyAlignment="1">
      <alignment horizontal="center" vertical="top" wrapText="1"/>
    </xf>
    <xf numFmtId="0" fontId="0" fillId="14" borderId="6" xfId="0" applyFill="1" applyBorder="1" applyAlignment="1">
      <alignment horizontal="center" vertical="top" wrapText="1"/>
    </xf>
    <xf numFmtId="0" fontId="0" fillId="14" borderId="13" xfId="0" applyFill="1" applyBorder="1" applyAlignment="1">
      <alignment horizontal="center" vertical="top" wrapText="1"/>
    </xf>
    <xf numFmtId="0" fontId="0" fillId="14" borderId="65" xfId="0" applyFill="1" applyBorder="1" applyAlignment="1">
      <alignment horizontal="center" vertical="top" wrapText="1"/>
    </xf>
    <xf numFmtId="0" fontId="0" fillId="14" borderId="0" xfId="0" applyFill="1" applyBorder="1" applyAlignment="1">
      <alignment horizontal="center" vertical="top" wrapText="1"/>
    </xf>
    <xf numFmtId="0" fontId="0" fillId="14" borderId="20" xfId="0" applyFill="1" applyBorder="1" applyAlignment="1">
      <alignment horizontal="center" vertical="top" wrapText="1"/>
    </xf>
    <xf numFmtId="0" fontId="0" fillId="14" borderId="17" xfId="0" applyFill="1" applyBorder="1" applyAlignment="1">
      <alignment horizontal="center" vertical="top" wrapText="1"/>
    </xf>
    <xf numFmtId="0" fontId="0" fillId="14" borderId="7" xfId="0" applyFill="1" applyBorder="1" applyAlignment="1">
      <alignment horizontal="center" vertical="top" wrapText="1"/>
    </xf>
    <xf numFmtId="0" fontId="0" fillId="14" borderId="18" xfId="0" applyFill="1" applyBorder="1" applyAlignment="1">
      <alignment horizontal="center" vertical="top" wrapText="1"/>
    </xf>
    <xf numFmtId="0" fontId="3" fillId="0" borderId="0" xfId="0" applyFont="1" applyAlignment="1">
      <alignment horizontal="center" wrapText="1"/>
    </xf>
    <xf numFmtId="0" fontId="3" fillId="11" borderId="65" xfId="0" applyFont="1" applyFill="1" applyBorder="1" applyAlignment="1">
      <alignment horizontal="center" vertical="center"/>
    </xf>
    <xf numFmtId="0" fontId="3" fillId="11" borderId="0" xfId="0" applyFont="1" applyFill="1" applyBorder="1" applyAlignment="1">
      <alignment horizontal="center" vertical="center"/>
    </xf>
    <xf numFmtId="0" fontId="3" fillId="11" borderId="20" xfId="0" applyFont="1" applyFill="1" applyBorder="1" applyAlignment="1">
      <alignment horizontal="center" vertical="center"/>
    </xf>
    <xf numFmtId="0" fontId="11" fillId="13" borderId="29" xfId="0" applyFont="1" applyFill="1" applyBorder="1" applyAlignment="1">
      <alignment horizontal="center" wrapText="1"/>
    </xf>
    <xf numFmtId="0" fontId="11" fillId="13" borderId="35" xfId="0" applyFont="1" applyFill="1" applyBorder="1" applyAlignment="1">
      <alignment horizontal="center" wrapText="1"/>
    </xf>
    <xf numFmtId="0" fontId="0" fillId="0" borderId="0" xfId="0" applyFont="1" applyAlignment="1">
      <alignment horizontal="center"/>
    </xf>
    <xf numFmtId="0" fontId="0" fillId="13" borderId="59" xfId="0" applyFill="1" applyBorder="1" applyAlignment="1">
      <alignment horizontal="center" vertical="center"/>
    </xf>
    <xf numFmtId="0" fontId="0" fillId="13" borderId="60" xfId="0" applyFill="1" applyBorder="1" applyAlignment="1">
      <alignment horizontal="center" vertical="center"/>
    </xf>
    <xf numFmtId="0" fontId="0" fillId="13" borderId="62" xfId="0" applyFill="1" applyBorder="1" applyAlignment="1">
      <alignment horizontal="center" vertical="center"/>
    </xf>
    <xf numFmtId="0" fontId="0" fillId="15" borderId="24" xfId="0" applyFill="1" applyBorder="1" applyAlignment="1">
      <alignment horizontal="center" vertical="center"/>
    </xf>
    <xf numFmtId="0" fontId="0" fillId="13" borderId="29" xfId="0" applyFill="1" applyBorder="1" applyAlignment="1">
      <alignment horizontal="center" wrapText="1"/>
    </xf>
    <xf numFmtId="0" fontId="0" fillId="13" borderId="35" xfId="0" applyFill="1" applyBorder="1" applyAlignment="1">
      <alignment horizontal="center" wrapText="1"/>
    </xf>
    <xf numFmtId="0" fontId="0" fillId="13" borderId="28" xfId="0" applyFill="1" applyBorder="1" applyAlignment="1">
      <alignment horizontal="center" wrapText="1"/>
    </xf>
    <xf numFmtId="0" fontId="0" fillId="13" borderId="26" xfId="0" applyFill="1" applyBorder="1" applyAlignment="1">
      <alignment horizontal="center" wrapText="1"/>
    </xf>
    <xf numFmtId="0" fontId="11" fillId="13" borderId="10" xfId="0" applyFont="1" applyFill="1" applyBorder="1" applyAlignment="1">
      <alignment horizontal="center" wrapText="1"/>
    </xf>
    <xf numFmtId="0" fontId="11" fillId="13" borderId="23" xfId="0" applyFont="1" applyFill="1" applyBorder="1" applyAlignment="1">
      <alignment horizontal="center" wrapText="1"/>
    </xf>
    <xf numFmtId="0" fontId="0" fillId="13" borderId="10" xfId="0" applyFill="1" applyBorder="1" applyAlignment="1">
      <alignment horizontal="center" wrapText="1"/>
    </xf>
    <xf numFmtId="0" fontId="0" fillId="13" borderId="23" xfId="0" applyFill="1" applyBorder="1" applyAlignment="1">
      <alignment horizontal="center" wrapText="1"/>
    </xf>
    <xf numFmtId="0" fontId="3" fillId="13" borderId="9" xfId="0" applyFont="1" applyFill="1" applyBorder="1" applyAlignment="1">
      <alignment horizontal="center" wrapText="1"/>
    </xf>
    <xf numFmtId="0" fontId="3" fillId="13" borderId="22" xfId="0" applyFont="1" applyFill="1" applyBorder="1" applyAlignment="1">
      <alignment horizontal="center" wrapText="1"/>
    </xf>
    <xf numFmtId="0" fontId="3" fillId="13" borderId="10" xfId="0" applyFont="1" applyFill="1" applyBorder="1" applyAlignment="1">
      <alignment horizontal="center"/>
    </xf>
    <xf numFmtId="0" fontId="3" fillId="13" borderId="23" xfId="0" applyFont="1" applyFill="1" applyBorder="1" applyAlignment="1">
      <alignment horizontal="center"/>
    </xf>
    <xf numFmtId="0" fontId="3" fillId="13" borderId="33" xfId="0" applyFont="1" applyFill="1" applyBorder="1" applyAlignment="1">
      <alignment horizontal="center" vertical="center"/>
    </xf>
    <xf numFmtId="0" fontId="3" fillId="13" borderId="34" xfId="0" applyFont="1" applyFill="1" applyBorder="1" applyAlignment="1">
      <alignment horizontal="center" vertical="center"/>
    </xf>
    <xf numFmtId="0" fontId="12" fillId="13" borderId="19" xfId="0" applyFont="1" applyFill="1" applyBorder="1" applyAlignment="1">
      <alignment horizontal="center" wrapText="1"/>
    </xf>
    <xf numFmtId="0" fontId="7" fillId="0" borderId="0" xfId="0" applyFont="1" applyAlignment="1">
      <alignment horizontal="center" vertical="center" wrapText="1"/>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wrapText="1"/>
    </xf>
    <xf numFmtId="0" fontId="0" fillId="13" borderId="1" xfId="0" applyFill="1" applyBorder="1" applyAlignment="1">
      <alignment horizontal="center"/>
    </xf>
    <xf numFmtId="0" fontId="0" fillId="0" borderId="31" xfId="0" applyBorder="1" applyAlignment="1">
      <alignment horizontal="center" wrapText="1"/>
    </xf>
    <xf numFmtId="0" fontId="0" fillId="0" borderId="64" xfId="0" applyBorder="1" applyAlignment="1">
      <alignment horizontal="center" wrapText="1"/>
    </xf>
    <xf numFmtId="0" fontId="3" fillId="13" borderId="9"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0" xfId="0" applyFont="1" applyFill="1" applyBorder="1" applyAlignment="1">
      <alignment horizontal="center" vertical="center"/>
    </xf>
    <xf numFmtId="0" fontId="3" fillId="13" borderId="23" xfId="0" applyFont="1" applyFill="1" applyBorder="1" applyAlignment="1">
      <alignment horizontal="center" vertical="center"/>
    </xf>
    <xf numFmtId="0" fontId="0" fillId="13" borderId="29" xfId="0" applyFill="1" applyBorder="1" applyAlignment="1">
      <alignment horizontal="center" vertical="center" wrapText="1"/>
    </xf>
    <xf numFmtId="0" fontId="0" fillId="13" borderId="35" xfId="0" applyFill="1" applyBorder="1" applyAlignment="1">
      <alignment horizontal="center" vertical="center" wrapText="1"/>
    </xf>
    <xf numFmtId="0" fontId="0" fillId="13" borderId="28" xfId="0" applyFill="1" applyBorder="1" applyAlignment="1">
      <alignment horizontal="center" vertical="center" wrapText="1"/>
    </xf>
    <xf numFmtId="0" fontId="0" fillId="13" borderId="26" xfId="0" applyFill="1" applyBorder="1" applyAlignment="1">
      <alignment horizontal="center" vertical="center" wrapText="1"/>
    </xf>
    <xf numFmtId="0" fontId="11" fillId="13" borderId="10" xfId="0" applyFont="1" applyFill="1" applyBorder="1" applyAlignment="1">
      <alignment horizontal="center" vertical="center" wrapText="1"/>
    </xf>
    <xf numFmtId="0" fontId="11" fillId="13" borderId="23"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3" borderId="23" xfId="0" applyFill="1" applyBorder="1" applyAlignment="1">
      <alignment horizontal="center" vertical="center" wrapText="1"/>
    </xf>
    <xf numFmtId="0" fontId="11" fillId="13" borderId="29" xfId="0" applyFont="1" applyFill="1" applyBorder="1" applyAlignment="1">
      <alignment horizontal="center" vertical="center" wrapText="1"/>
    </xf>
    <xf numFmtId="0" fontId="11" fillId="13" borderId="35" xfId="0" applyFont="1" applyFill="1" applyBorder="1" applyAlignment="1">
      <alignment horizontal="center" vertical="center" wrapText="1"/>
    </xf>
    <xf numFmtId="0" fontId="6" fillId="14" borderId="23" xfId="0" applyFont="1" applyFill="1" applyBorder="1" applyAlignment="1">
      <alignment horizontal="center" vertical="center"/>
    </xf>
    <xf numFmtId="0" fontId="6" fillId="14" borderId="2" xfId="0" applyFont="1" applyFill="1" applyBorder="1" applyAlignment="1">
      <alignment horizontal="center" vertical="center"/>
    </xf>
    <xf numFmtId="2" fontId="6" fillId="14" borderId="23" xfId="0" applyNumberFormat="1" applyFont="1" applyFill="1" applyBorder="1" applyAlignment="1">
      <alignment horizontal="center" vertical="center"/>
    </xf>
    <xf numFmtId="2" fontId="6" fillId="14" borderId="2" xfId="0" applyNumberFormat="1" applyFont="1" applyFill="1" applyBorder="1" applyAlignment="1">
      <alignment horizontal="center" vertical="center"/>
    </xf>
    <xf numFmtId="166" fontId="6" fillId="14" borderId="23" xfId="0" applyNumberFormat="1" applyFont="1" applyFill="1" applyBorder="1" applyAlignment="1">
      <alignment horizontal="center" vertical="center"/>
    </xf>
    <xf numFmtId="166" fontId="6" fillId="14" borderId="2" xfId="0" applyNumberFormat="1" applyFont="1" applyFill="1" applyBorder="1" applyAlignment="1">
      <alignment horizontal="center" vertical="center"/>
    </xf>
    <xf numFmtId="0" fontId="6" fillId="7" borderId="23" xfId="0" applyFont="1" applyFill="1" applyBorder="1" applyAlignment="1">
      <alignment horizontal="center" vertical="center"/>
    </xf>
    <xf numFmtId="0" fontId="6" fillId="7" borderId="2" xfId="0" applyFont="1" applyFill="1" applyBorder="1" applyAlignment="1">
      <alignment horizontal="center" vertical="center"/>
    </xf>
    <xf numFmtId="2" fontId="6" fillId="7" borderId="23" xfId="0" applyNumberFormat="1" applyFont="1" applyFill="1" applyBorder="1" applyAlignment="1">
      <alignment horizontal="center" vertical="center"/>
    </xf>
    <xf numFmtId="2" fontId="6" fillId="7" borderId="2" xfId="0" applyNumberFormat="1" applyFont="1" applyFill="1" applyBorder="1" applyAlignment="1">
      <alignment horizontal="center" vertical="center"/>
    </xf>
    <xf numFmtId="0" fontId="19" fillId="16" borderId="50" xfId="0" applyFont="1" applyFill="1" applyBorder="1" applyAlignment="1">
      <alignment horizontal="center" vertical="center" wrapText="1" readingOrder="1"/>
    </xf>
    <xf numFmtId="0" fontId="19" fillId="16" borderId="51" xfId="0" applyFont="1" applyFill="1" applyBorder="1" applyAlignment="1">
      <alignment horizontal="center" vertical="center" wrapText="1" readingOrder="1"/>
    </xf>
    <xf numFmtId="0" fontId="17" fillId="16" borderId="40" xfId="0" applyFont="1" applyFill="1" applyBorder="1" applyAlignment="1">
      <alignment horizontal="center" vertical="center" wrapText="1" readingOrder="1"/>
    </xf>
    <xf numFmtId="0" fontId="17" fillId="16" borderId="41" xfId="0" applyFont="1" applyFill="1" applyBorder="1" applyAlignment="1">
      <alignment horizontal="center" vertical="center" wrapText="1" readingOrder="1"/>
    </xf>
    <xf numFmtId="0" fontId="19" fillId="16" borderId="45" xfId="0" applyFont="1" applyFill="1" applyBorder="1" applyAlignment="1">
      <alignment horizontal="center" vertical="center" wrapText="1" readingOrder="1"/>
    </xf>
    <xf numFmtId="0" fontId="19" fillId="16" borderId="46" xfId="0" applyFont="1" applyFill="1" applyBorder="1" applyAlignment="1">
      <alignment horizontal="center" vertical="center" wrapText="1" readingOrder="1"/>
    </xf>
    <xf numFmtId="3" fontId="6" fillId="7" borderId="23" xfId="0" applyNumberFormat="1" applyFont="1" applyFill="1" applyBorder="1" applyAlignment="1">
      <alignment horizontal="center" vertical="center"/>
    </xf>
    <xf numFmtId="0" fontId="6" fillId="7" borderId="2" xfId="0" applyNumberFormat="1" applyFont="1" applyFill="1" applyBorder="1" applyAlignment="1">
      <alignment horizontal="center" vertical="center"/>
    </xf>
    <xf numFmtId="0" fontId="6" fillId="7" borderId="23" xfId="0" applyNumberFormat="1" applyFont="1" applyFill="1" applyBorder="1" applyAlignment="1">
      <alignment horizontal="center" vertical="center"/>
    </xf>
    <xf numFmtId="3" fontId="6" fillId="14" borderId="23" xfId="0" applyNumberFormat="1" applyFont="1" applyFill="1" applyBorder="1" applyAlignment="1">
      <alignment horizontal="center" vertical="center"/>
    </xf>
    <xf numFmtId="0" fontId="6" fillId="14" borderId="2" xfId="0" applyNumberFormat="1" applyFont="1" applyFill="1" applyBorder="1" applyAlignment="1">
      <alignment horizontal="center" vertical="center"/>
    </xf>
    <xf numFmtId="0" fontId="6" fillId="14" borderId="23" xfId="0" applyNumberFormat="1"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LinealSimple!$B$7</c:f>
              <c:strCache>
                <c:ptCount val="1"/>
                <c:pt idx="0">
                  <c:v>Ausentismo(dias al año)</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4069057297900901"/>
                  <c:y val="-0.18324758141694383"/>
                </c:manualLayout>
              </c:layout>
              <c:numFmt formatCode="General"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PE"/>
                </a:p>
              </c:txPr>
            </c:trendlineLbl>
          </c:trendline>
          <c:xVal>
            <c:numRef>
              <c:f>LinealSimple!$A$8:$A$12</c:f>
              <c:numCache>
                <c:formatCode>General</c:formatCode>
                <c:ptCount val="5"/>
                <c:pt idx="0">
                  <c:v>26</c:v>
                </c:pt>
                <c:pt idx="1">
                  <c:v>34</c:v>
                </c:pt>
                <c:pt idx="2">
                  <c:v>30</c:v>
                </c:pt>
                <c:pt idx="3">
                  <c:v>41</c:v>
                </c:pt>
                <c:pt idx="4">
                  <c:v>37</c:v>
                </c:pt>
              </c:numCache>
            </c:numRef>
          </c:xVal>
          <c:yVal>
            <c:numRef>
              <c:f>LinealSimple!$B$8:$B$12</c:f>
              <c:numCache>
                <c:formatCode>General</c:formatCode>
                <c:ptCount val="5"/>
                <c:pt idx="0">
                  <c:v>15</c:v>
                </c:pt>
                <c:pt idx="1">
                  <c:v>10</c:v>
                </c:pt>
                <c:pt idx="2">
                  <c:v>13</c:v>
                </c:pt>
                <c:pt idx="3">
                  <c:v>6</c:v>
                </c:pt>
                <c:pt idx="4">
                  <c:v>8</c:v>
                </c:pt>
              </c:numCache>
            </c:numRef>
          </c:yVal>
          <c:smooth val="0"/>
          <c:extLst>
            <c:ext xmlns:c16="http://schemas.microsoft.com/office/drawing/2014/chart" uri="{C3380CC4-5D6E-409C-BE32-E72D297353CC}">
              <c16:uniqueId val="{00000000-89B1-493A-8659-8472A156C85C}"/>
            </c:ext>
          </c:extLst>
        </c:ser>
        <c:dLbls>
          <c:showLegendKey val="0"/>
          <c:showVal val="0"/>
          <c:showCatName val="0"/>
          <c:showSerName val="0"/>
          <c:showPercent val="0"/>
          <c:showBubbleSize val="0"/>
        </c:dLbls>
        <c:axId val="204957632"/>
        <c:axId val="204958048"/>
      </c:scatterChart>
      <c:valAx>
        <c:axId val="20495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8048"/>
        <c:crosses val="autoZero"/>
        <c:crossBetween val="midCat"/>
      </c:valAx>
      <c:valAx>
        <c:axId val="20495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Venta(Polinomica)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NoLineal!$B$47</c:f>
              <c:strCache>
                <c:ptCount val="1"/>
                <c:pt idx="0">
                  <c:v>Venta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3563221059284059"/>
                  <c:y val="-0.384653781913624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xVal>
            <c:numRef>
              <c:f>NoLineal!$A$48:$A$55</c:f>
              <c:numCache>
                <c:formatCode>General</c:formatCode>
                <c:ptCount val="8"/>
                <c:pt idx="0">
                  <c:v>60</c:v>
                </c:pt>
                <c:pt idx="1">
                  <c:v>50</c:v>
                </c:pt>
                <c:pt idx="2">
                  <c:v>50</c:v>
                </c:pt>
                <c:pt idx="3">
                  <c:v>45</c:v>
                </c:pt>
                <c:pt idx="4">
                  <c:v>50</c:v>
                </c:pt>
                <c:pt idx="5">
                  <c:v>55</c:v>
                </c:pt>
                <c:pt idx="6">
                  <c:v>60</c:v>
                </c:pt>
                <c:pt idx="7">
                  <c:v>65</c:v>
                </c:pt>
              </c:numCache>
            </c:numRef>
          </c:xVal>
          <c:yVal>
            <c:numRef>
              <c:f>NoLineal!$B$48:$B$55</c:f>
              <c:numCache>
                <c:formatCode>General</c:formatCode>
                <c:ptCount val="8"/>
                <c:pt idx="0">
                  <c:v>40</c:v>
                </c:pt>
                <c:pt idx="1">
                  <c:v>44</c:v>
                </c:pt>
                <c:pt idx="2">
                  <c:v>30</c:v>
                </c:pt>
                <c:pt idx="3">
                  <c:v>45</c:v>
                </c:pt>
                <c:pt idx="4">
                  <c:v>40</c:v>
                </c:pt>
                <c:pt idx="5">
                  <c:v>42</c:v>
                </c:pt>
                <c:pt idx="6">
                  <c:v>38</c:v>
                </c:pt>
                <c:pt idx="7">
                  <c:v>25</c:v>
                </c:pt>
              </c:numCache>
            </c:numRef>
          </c:yVal>
          <c:smooth val="0"/>
          <c:extLst>
            <c:ext xmlns:c16="http://schemas.microsoft.com/office/drawing/2014/chart" uri="{C3380CC4-5D6E-409C-BE32-E72D297353CC}">
              <c16:uniqueId val="{00000000-ADB7-4243-891A-6E61071AB66C}"/>
            </c:ext>
          </c:extLst>
        </c:ser>
        <c:dLbls>
          <c:showLegendKey val="0"/>
          <c:showVal val="0"/>
          <c:showCatName val="0"/>
          <c:showSerName val="0"/>
          <c:showPercent val="0"/>
          <c:showBubbleSize val="0"/>
        </c:dLbls>
        <c:axId val="161179264"/>
        <c:axId val="161180096"/>
      </c:scatterChart>
      <c:valAx>
        <c:axId val="161179264"/>
        <c:scaling>
          <c:orientation val="minMax"/>
          <c:min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180096"/>
        <c:crosses val="autoZero"/>
        <c:crossBetween val="midCat"/>
      </c:valAx>
      <c:valAx>
        <c:axId val="161180096"/>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179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Venta(Lineal)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NoLineal!$B$47</c:f>
              <c:strCache>
                <c:ptCount val="1"/>
                <c:pt idx="0">
                  <c:v>Venta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9.358483752184539E-2"/>
                  <c:y val="-0.293217847769028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xVal>
            <c:numRef>
              <c:f>NoLineal!$A$48:$A$55</c:f>
              <c:numCache>
                <c:formatCode>General</c:formatCode>
                <c:ptCount val="8"/>
                <c:pt idx="0">
                  <c:v>60</c:v>
                </c:pt>
                <c:pt idx="1">
                  <c:v>50</c:v>
                </c:pt>
                <c:pt idx="2">
                  <c:v>50</c:v>
                </c:pt>
                <c:pt idx="3">
                  <c:v>45</c:v>
                </c:pt>
                <c:pt idx="4">
                  <c:v>50</c:v>
                </c:pt>
                <c:pt idx="5">
                  <c:v>55</c:v>
                </c:pt>
                <c:pt idx="6">
                  <c:v>60</c:v>
                </c:pt>
                <c:pt idx="7">
                  <c:v>65</c:v>
                </c:pt>
              </c:numCache>
            </c:numRef>
          </c:xVal>
          <c:yVal>
            <c:numRef>
              <c:f>NoLineal!$B$48:$B$55</c:f>
              <c:numCache>
                <c:formatCode>General</c:formatCode>
                <c:ptCount val="8"/>
                <c:pt idx="0">
                  <c:v>40</c:v>
                </c:pt>
                <c:pt idx="1">
                  <c:v>44</c:v>
                </c:pt>
                <c:pt idx="2">
                  <c:v>30</c:v>
                </c:pt>
                <c:pt idx="3">
                  <c:v>45</c:v>
                </c:pt>
                <c:pt idx="4">
                  <c:v>40</c:v>
                </c:pt>
                <c:pt idx="5">
                  <c:v>42</c:v>
                </c:pt>
                <c:pt idx="6">
                  <c:v>38</c:v>
                </c:pt>
                <c:pt idx="7">
                  <c:v>25</c:v>
                </c:pt>
              </c:numCache>
            </c:numRef>
          </c:yVal>
          <c:smooth val="0"/>
          <c:extLst>
            <c:ext xmlns:c16="http://schemas.microsoft.com/office/drawing/2014/chart" uri="{C3380CC4-5D6E-409C-BE32-E72D297353CC}">
              <c16:uniqueId val="{00000000-8A6B-4D35-9894-AB6EE72F014E}"/>
            </c:ext>
          </c:extLst>
        </c:ser>
        <c:dLbls>
          <c:showLegendKey val="0"/>
          <c:showVal val="0"/>
          <c:showCatName val="0"/>
          <c:showSerName val="0"/>
          <c:showPercent val="0"/>
          <c:showBubbleSize val="0"/>
        </c:dLbls>
        <c:axId val="161179264"/>
        <c:axId val="161180096"/>
      </c:scatterChart>
      <c:valAx>
        <c:axId val="161179264"/>
        <c:scaling>
          <c:orientation val="minMax"/>
          <c:min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180096"/>
        <c:crosses val="autoZero"/>
        <c:crossBetween val="midCat"/>
      </c:valAx>
      <c:valAx>
        <c:axId val="161180096"/>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179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Venta(Potencial)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NoLineal!$B$47</c:f>
              <c:strCache>
                <c:ptCount val="1"/>
                <c:pt idx="0">
                  <c:v>Venta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7.423990920053912E-2"/>
                  <c:y val="-0.308901932712956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xVal>
            <c:numRef>
              <c:f>NoLineal!$A$48:$A$55</c:f>
              <c:numCache>
                <c:formatCode>General</c:formatCode>
                <c:ptCount val="8"/>
                <c:pt idx="0">
                  <c:v>60</c:v>
                </c:pt>
                <c:pt idx="1">
                  <c:v>50</c:v>
                </c:pt>
                <c:pt idx="2">
                  <c:v>50</c:v>
                </c:pt>
                <c:pt idx="3">
                  <c:v>45</c:v>
                </c:pt>
                <c:pt idx="4">
                  <c:v>50</c:v>
                </c:pt>
                <c:pt idx="5">
                  <c:v>55</c:v>
                </c:pt>
                <c:pt idx="6">
                  <c:v>60</c:v>
                </c:pt>
                <c:pt idx="7">
                  <c:v>65</c:v>
                </c:pt>
              </c:numCache>
            </c:numRef>
          </c:xVal>
          <c:yVal>
            <c:numRef>
              <c:f>NoLineal!$B$48:$B$55</c:f>
              <c:numCache>
                <c:formatCode>General</c:formatCode>
                <c:ptCount val="8"/>
                <c:pt idx="0">
                  <c:v>40</c:v>
                </c:pt>
                <c:pt idx="1">
                  <c:v>44</c:v>
                </c:pt>
                <c:pt idx="2">
                  <c:v>30</c:v>
                </c:pt>
                <c:pt idx="3">
                  <c:v>45</c:v>
                </c:pt>
                <c:pt idx="4">
                  <c:v>40</c:v>
                </c:pt>
                <c:pt idx="5">
                  <c:v>42</c:v>
                </c:pt>
                <c:pt idx="6">
                  <c:v>38</c:v>
                </c:pt>
                <c:pt idx="7">
                  <c:v>25</c:v>
                </c:pt>
              </c:numCache>
            </c:numRef>
          </c:yVal>
          <c:smooth val="0"/>
          <c:extLst>
            <c:ext xmlns:c16="http://schemas.microsoft.com/office/drawing/2014/chart" uri="{C3380CC4-5D6E-409C-BE32-E72D297353CC}">
              <c16:uniqueId val="{00000000-50F8-4129-B94C-46D2A1463E3E}"/>
            </c:ext>
          </c:extLst>
        </c:ser>
        <c:dLbls>
          <c:showLegendKey val="0"/>
          <c:showVal val="0"/>
          <c:showCatName val="0"/>
          <c:showSerName val="0"/>
          <c:showPercent val="0"/>
          <c:showBubbleSize val="0"/>
        </c:dLbls>
        <c:axId val="161179264"/>
        <c:axId val="161180096"/>
      </c:scatterChart>
      <c:valAx>
        <c:axId val="161179264"/>
        <c:scaling>
          <c:orientation val="minMax"/>
          <c:min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180096"/>
        <c:crosses val="autoZero"/>
        <c:crossBetween val="midCat"/>
      </c:valAx>
      <c:valAx>
        <c:axId val="161180096"/>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179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'Series de Tiempo'!$B$16:$C$31</c:f>
              <c:multiLvlStrCache>
                <c:ptCount val="16"/>
                <c:lvl>
                  <c:pt idx="0">
                    <c:v>I</c:v>
                  </c:pt>
                  <c:pt idx="1">
                    <c:v>II</c:v>
                  </c:pt>
                  <c:pt idx="2">
                    <c:v>III</c:v>
                  </c:pt>
                  <c:pt idx="3">
                    <c:v>IV</c:v>
                  </c:pt>
                  <c:pt idx="4">
                    <c:v>I</c:v>
                  </c:pt>
                  <c:pt idx="5">
                    <c:v>II</c:v>
                  </c:pt>
                  <c:pt idx="6">
                    <c:v>III</c:v>
                  </c:pt>
                  <c:pt idx="7">
                    <c:v>IV</c:v>
                  </c:pt>
                  <c:pt idx="8">
                    <c:v>I</c:v>
                  </c:pt>
                  <c:pt idx="9">
                    <c:v>II</c:v>
                  </c:pt>
                  <c:pt idx="10">
                    <c:v>III</c:v>
                  </c:pt>
                  <c:pt idx="11">
                    <c:v>IV</c:v>
                  </c:pt>
                  <c:pt idx="12">
                    <c:v>I</c:v>
                  </c:pt>
                  <c:pt idx="13">
                    <c:v>II</c:v>
                  </c:pt>
                  <c:pt idx="14">
                    <c:v>III</c:v>
                  </c:pt>
                  <c:pt idx="15">
                    <c:v>IV</c:v>
                  </c:pt>
                </c:lvl>
                <c:lvl>
                  <c:pt idx="0">
                    <c:v>2018</c:v>
                  </c:pt>
                  <c:pt idx="4">
                    <c:v>2019</c:v>
                  </c:pt>
                  <c:pt idx="8">
                    <c:v>2020</c:v>
                  </c:pt>
                  <c:pt idx="12">
                    <c:v>2021</c:v>
                  </c:pt>
                </c:lvl>
              </c:multiLvlStrCache>
            </c:multiLvlStrRef>
          </c:cat>
          <c:val>
            <c:numRef>
              <c:f>'Series de Tiempo'!$D$16:$D$31</c:f>
              <c:numCache>
                <c:formatCode>General</c:formatCode>
                <c:ptCount val="16"/>
                <c:pt idx="0">
                  <c:v>10650.06</c:v>
                </c:pt>
                <c:pt idx="1">
                  <c:v>7576.15</c:v>
                </c:pt>
                <c:pt idx="2">
                  <c:v>10268.290000000001</c:v>
                </c:pt>
                <c:pt idx="3">
                  <c:v>9346.0499999999993</c:v>
                </c:pt>
                <c:pt idx="4">
                  <c:v>8826.51</c:v>
                </c:pt>
                <c:pt idx="5">
                  <c:v>9555.98</c:v>
                </c:pt>
                <c:pt idx="6">
                  <c:v>8045.09</c:v>
                </c:pt>
                <c:pt idx="7">
                  <c:v>9686.6500000000015</c:v>
                </c:pt>
                <c:pt idx="8">
                  <c:v>8097.7300000000005</c:v>
                </c:pt>
                <c:pt idx="9">
                  <c:v>4388.2099999999991</c:v>
                </c:pt>
                <c:pt idx="10">
                  <c:v>7868.9499999999989</c:v>
                </c:pt>
                <c:pt idx="11">
                  <c:v>13418.300000000001</c:v>
                </c:pt>
                <c:pt idx="12">
                  <c:v>5132.92</c:v>
                </c:pt>
                <c:pt idx="13">
                  <c:v>10803.380000000001</c:v>
                </c:pt>
                <c:pt idx="14">
                  <c:v>13231.619999999999</c:v>
                </c:pt>
                <c:pt idx="15">
                  <c:v>11391.2</c:v>
                </c:pt>
              </c:numCache>
            </c:numRef>
          </c:val>
          <c:smooth val="0"/>
          <c:extLst>
            <c:ext xmlns:c16="http://schemas.microsoft.com/office/drawing/2014/chart" uri="{C3380CC4-5D6E-409C-BE32-E72D297353CC}">
              <c16:uniqueId val="{00000000-BE1B-42EA-88E6-27D625D09D06}"/>
            </c:ext>
          </c:extLst>
        </c:ser>
        <c:dLbls>
          <c:showLegendKey val="0"/>
          <c:showVal val="0"/>
          <c:showCatName val="0"/>
          <c:showSerName val="0"/>
          <c:showPercent val="0"/>
          <c:showBubbleSize val="0"/>
        </c:dLbls>
        <c:marker val="1"/>
        <c:smooth val="0"/>
        <c:axId val="1266270575"/>
        <c:axId val="1172534367"/>
      </c:lineChart>
      <c:catAx>
        <c:axId val="126627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72534367"/>
        <c:crosses val="autoZero"/>
        <c:auto val="1"/>
        <c:lblAlgn val="ctr"/>
        <c:lblOffset val="100"/>
        <c:noMultiLvlLbl val="0"/>
      </c:catAx>
      <c:valAx>
        <c:axId val="117253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6627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Desestacionalidad(Lineal)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284520300884178"/>
                  <c:y val="-0.20340533121433216"/>
                </c:manualLayout>
              </c:layout>
              <c:numFmt formatCode="General"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s-PE"/>
                </a:p>
              </c:txPr>
            </c:trendlineLbl>
          </c:trendline>
          <c:val>
            <c:numRef>
              <c:f>'Series de Tiempo'!$E$70:$E$85</c:f>
              <c:numCache>
                <c:formatCode>General</c:formatCode>
                <c:ptCount val="16"/>
                <c:pt idx="0">
                  <c:v>12499.695966332476</c:v>
                </c:pt>
                <c:pt idx="1">
                  <c:v>8535.7664739823394</c:v>
                </c:pt>
                <c:pt idx="2">
                  <c:v>10274.881627697494</c:v>
                </c:pt>
                <c:pt idx="3">
                  <c:v>7411.3885176124832</c:v>
                </c:pt>
                <c:pt idx="4">
                  <c:v>10359.443180957973</c:v>
                </c:pt>
                <c:pt idx="5">
                  <c:v>10766.367311899283</c:v>
                </c:pt>
                <c:pt idx="6">
                  <c:v>8050.2544663398512</c:v>
                </c:pt>
                <c:pt idx="7">
                  <c:v>7681.4832559349643</c:v>
                </c:pt>
                <c:pt idx="8">
                  <c:v>9504.0932180146865</c:v>
                </c:pt>
                <c:pt idx="9">
                  <c:v>4944.033024530142</c:v>
                </c:pt>
                <c:pt idx="10">
                  <c:v>7874.0013950005487</c:v>
                </c:pt>
                <c:pt idx="11">
                  <c:v>10640.670074082591</c:v>
                </c:pt>
                <c:pt idx="12">
                  <c:v>6024.3735170982409</c:v>
                </c:pt>
                <c:pt idx="13">
                  <c:v>12171.766505374278</c:v>
                </c:pt>
                <c:pt idx="14">
                  <c:v>13240.113908223735</c:v>
                </c:pt>
                <c:pt idx="15">
                  <c:v>9033.1860927158887</c:v>
                </c:pt>
              </c:numCache>
            </c:numRef>
          </c:val>
          <c:smooth val="0"/>
          <c:extLst>
            <c:ext xmlns:c16="http://schemas.microsoft.com/office/drawing/2014/chart" uri="{C3380CC4-5D6E-409C-BE32-E72D297353CC}">
              <c16:uniqueId val="{00000000-EAA3-47E8-BBCF-49F3E5D7FBDB}"/>
            </c:ext>
          </c:extLst>
        </c:ser>
        <c:dLbls>
          <c:showLegendKey val="0"/>
          <c:showVal val="0"/>
          <c:showCatName val="0"/>
          <c:showSerName val="0"/>
          <c:showPercent val="0"/>
          <c:showBubbleSize val="0"/>
        </c:dLbls>
        <c:marker val="1"/>
        <c:smooth val="0"/>
        <c:axId val="1346122064"/>
        <c:axId val="1270719184"/>
      </c:lineChart>
      <c:catAx>
        <c:axId val="1346122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70719184"/>
        <c:crosses val="autoZero"/>
        <c:auto val="1"/>
        <c:lblAlgn val="ctr"/>
        <c:lblOffset val="100"/>
        <c:noMultiLvlLbl val="0"/>
      </c:catAx>
      <c:valAx>
        <c:axId val="1270719184"/>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4612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Desestacionalidad(Exponencial)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25827984698892031"/>
                  <c:y val="-0.2871472946615618"/>
                </c:manualLayout>
              </c:layout>
              <c:numFmt formatCode="General"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s-PE"/>
                </a:p>
              </c:txPr>
            </c:trendlineLbl>
          </c:trendline>
          <c:val>
            <c:numRef>
              <c:f>'Series de Tiempo'!$E$70:$E$85</c:f>
              <c:numCache>
                <c:formatCode>General</c:formatCode>
                <c:ptCount val="16"/>
                <c:pt idx="0">
                  <c:v>12499.695966332476</c:v>
                </c:pt>
                <c:pt idx="1">
                  <c:v>8535.7664739823394</c:v>
                </c:pt>
                <c:pt idx="2">
                  <c:v>10274.881627697494</c:v>
                </c:pt>
                <c:pt idx="3">
                  <c:v>7411.3885176124832</c:v>
                </c:pt>
                <c:pt idx="4">
                  <c:v>10359.443180957973</c:v>
                </c:pt>
                <c:pt idx="5">
                  <c:v>10766.367311899283</c:v>
                </c:pt>
                <c:pt idx="6">
                  <c:v>8050.2544663398512</c:v>
                </c:pt>
                <c:pt idx="7">
                  <c:v>7681.4832559349643</c:v>
                </c:pt>
                <c:pt idx="8">
                  <c:v>9504.0932180146865</c:v>
                </c:pt>
                <c:pt idx="9">
                  <c:v>4944.033024530142</c:v>
                </c:pt>
                <c:pt idx="10">
                  <c:v>7874.0013950005487</c:v>
                </c:pt>
                <c:pt idx="11">
                  <c:v>10640.670074082591</c:v>
                </c:pt>
                <c:pt idx="12">
                  <c:v>6024.3735170982409</c:v>
                </c:pt>
                <c:pt idx="13">
                  <c:v>12171.766505374278</c:v>
                </c:pt>
                <c:pt idx="14">
                  <c:v>13240.113908223735</c:v>
                </c:pt>
                <c:pt idx="15">
                  <c:v>9033.1860927158887</c:v>
                </c:pt>
              </c:numCache>
            </c:numRef>
          </c:val>
          <c:smooth val="0"/>
          <c:extLst>
            <c:ext xmlns:c16="http://schemas.microsoft.com/office/drawing/2014/chart" uri="{C3380CC4-5D6E-409C-BE32-E72D297353CC}">
              <c16:uniqueId val="{00000000-53E8-4287-AA2B-B845A9A269BF}"/>
            </c:ext>
          </c:extLst>
        </c:ser>
        <c:dLbls>
          <c:showLegendKey val="0"/>
          <c:showVal val="0"/>
          <c:showCatName val="0"/>
          <c:showSerName val="0"/>
          <c:showPercent val="0"/>
          <c:showBubbleSize val="0"/>
        </c:dLbls>
        <c:marker val="1"/>
        <c:smooth val="0"/>
        <c:axId val="1346122064"/>
        <c:axId val="1270719184"/>
      </c:lineChart>
      <c:catAx>
        <c:axId val="1346122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70719184"/>
        <c:crosses val="autoZero"/>
        <c:auto val="1"/>
        <c:lblAlgn val="ctr"/>
        <c:lblOffset val="100"/>
        <c:noMultiLvlLbl val="0"/>
      </c:catAx>
      <c:valAx>
        <c:axId val="1270719184"/>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4612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Desestacionalidad(Cuadratica)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856746956909715"/>
                  <c:y val="-7.1165938915385835E-2"/>
                </c:manualLayout>
              </c:layout>
              <c:numFmt formatCode="General"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PE"/>
                </a:p>
              </c:txPr>
            </c:trendlineLbl>
          </c:trendline>
          <c:val>
            <c:numRef>
              <c:f>'Series de Tiempo'!$E$70:$E$85</c:f>
              <c:numCache>
                <c:formatCode>General</c:formatCode>
                <c:ptCount val="16"/>
                <c:pt idx="0">
                  <c:v>12499.695966332476</c:v>
                </c:pt>
                <c:pt idx="1">
                  <c:v>8535.7664739823394</c:v>
                </c:pt>
                <c:pt idx="2">
                  <c:v>10274.881627697494</c:v>
                </c:pt>
                <c:pt idx="3">
                  <c:v>7411.3885176124832</c:v>
                </c:pt>
                <c:pt idx="4">
                  <c:v>10359.443180957973</c:v>
                </c:pt>
                <c:pt idx="5">
                  <c:v>10766.367311899283</c:v>
                </c:pt>
                <c:pt idx="6">
                  <c:v>8050.2544663398512</c:v>
                </c:pt>
                <c:pt idx="7">
                  <c:v>7681.4832559349643</c:v>
                </c:pt>
                <c:pt idx="8">
                  <c:v>9504.0932180146865</c:v>
                </c:pt>
                <c:pt idx="9">
                  <c:v>4944.033024530142</c:v>
                </c:pt>
                <c:pt idx="10">
                  <c:v>7874.0013950005487</c:v>
                </c:pt>
                <c:pt idx="11">
                  <c:v>10640.670074082591</c:v>
                </c:pt>
                <c:pt idx="12">
                  <c:v>6024.3735170982409</c:v>
                </c:pt>
                <c:pt idx="13">
                  <c:v>12171.766505374278</c:v>
                </c:pt>
                <c:pt idx="14">
                  <c:v>13240.113908223735</c:v>
                </c:pt>
                <c:pt idx="15">
                  <c:v>9033.1860927158887</c:v>
                </c:pt>
              </c:numCache>
            </c:numRef>
          </c:val>
          <c:smooth val="0"/>
          <c:extLst>
            <c:ext xmlns:c16="http://schemas.microsoft.com/office/drawing/2014/chart" uri="{C3380CC4-5D6E-409C-BE32-E72D297353CC}">
              <c16:uniqueId val="{00000000-9EEA-4719-BDE3-29A47D90183B}"/>
            </c:ext>
          </c:extLst>
        </c:ser>
        <c:dLbls>
          <c:showLegendKey val="0"/>
          <c:showVal val="0"/>
          <c:showCatName val="0"/>
          <c:showSerName val="0"/>
          <c:showPercent val="0"/>
          <c:showBubbleSize val="0"/>
        </c:dLbls>
        <c:marker val="1"/>
        <c:smooth val="0"/>
        <c:axId val="1346122064"/>
        <c:axId val="1270719184"/>
      </c:lineChart>
      <c:catAx>
        <c:axId val="1346122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70719184"/>
        <c:crosses val="autoZero"/>
        <c:auto val="1"/>
        <c:lblAlgn val="ctr"/>
        <c:lblOffset val="100"/>
        <c:noMultiLvlLbl val="0"/>
      </c:catAx>
      <c:valAx>
        <c:axId val="1270719184"/>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4612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Desestacionalidad(Potencial)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25317210428442083"/>
                  <c:y val="-0.27593074029159126"/>
                </c:manualLayout>
              </c:layout>
              <c:numFmt formatCode="General" sourceLinked="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PE"/>
                </a:p>
              </c:txPr>
            </c:trendlineLbl>
          </c:trendline>
          <c:val>
            <c:numRef>
              <c:f>'Series de Tiempo'!$E$70:$E$85</c:f>
              <c:numCache>
                <c:formatCode>General</c:formatCode>
                <c:ptCount val="16"/>
                <c:pt idx="0">
                  <c:v>12499.695966332476</c:v>
                </c:pt>
                <c:pt idx="1">
                  <c:v>8535.7664739823394</c:v>
                </c:pt>
                <c:pt idx="2">
                  <c:v>10274.881627697494</c:v>
                </c:pt>
                <c:pt idx="3">
                  <c:v>7411.3885176124832</c:v>
                </c:pt>
                <c:pt idx="4">
                  <c:v>10359.443180957973</c:v>
                </c:pt>
                <c:pt idx="5">
                  <c:v>10766.367311899283</c:v>
                </c:pt>
                <c:pt idx="6">
                  <c:v>8050.2544663398512</c:v>
                </c:pt>
                <c:pt idx="7">
                  <c:v>7681.4832559349643</c:v>
                </c:pt>
                <c:pt idx="8">
                  <c:v>9504.0932180146865</c:v>
                </c:pt>
                <c:pt idx="9">
                  <c:v>4944.033024530142</c:v>
                </c:pt>
                <c:pt idx="10">
                  <c:v>7874.0013950005487</c:v>
                </c:pt>
                <c:pt idx="11">
                  <c:v>10640.670074082591</c:v>
                </c:pt>
                <c:pt idx="12">
                  <c:v>6024.3735170982409</c:v>
                </c:pt>
                <c:pt idx="13">
                  <c:v>12171.766505374278</c:v>
                </c:pt>
                <c:pt idx="14">
                  <c:v>13240.113908223735</c:v>
                </c:pt>
                <c:pt idx="15">
                  <c:v>9033.1860927158887</c:v>
                </c:pt>
              </c:numCache>
            </c:numRef>
          </c:val>
          <c:smooth val="0"/>
          <c:extLst>
            <c:ext xmlns:c16="http://schemas.microsoft.com/office/drawing/2014/chart" uri="{C3380CC4-5D6E-409C-BE32-E72D297353CC}">
              <c16:uniqueId val="{00000000-B6DC-4064-A4C2-C74FBED2034D}"/>
            </c:ext>
          </c:extLst>
        </c:ser>
        <c:dLbls>
          <c:showLegendKey val="0"/>
          <c:showVal val="0"/>
          <c:showCatName val="0"/>
          <c:showSerName val="0"/>
          <c:showPercent val="0"/>
          <c:showBubbleSize val="0"/>
        </c:dLbls>
        <c:marker val="1"/>
        <c:smooth val="0"/>
        <c:axId val="1346122064"/>
        <c:axId val="1270719184"/>
      </c:lineChart>
      <c:catAx>
        <c:axId val="1346122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70719184"/>
        <c:crosses val="autoZero"/>
        <c:auto val="1"/>
        <c:lblAlgn val="ctr"/>
        <c:lblOffset val="100"/>
        <c:noMultiLvlLbl val="0"/>
      </c:catAx>
      <c:valAx>
        <c:axId val="1270719184"/>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4612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Desestacionalidad(Logaritmica)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23165593127674683"/>
                  <c:y val="-0.25324857328613742"/>
                </c:manualLayout>
              </c:layout>
              <c:numFmt formatCode="General"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s-PE"/>
                </a:p>
              </c:txPr>
            </c:trendlineLbl>
          </c:trendline>
          <c:val>
            <c:numRef>
              <c:f>'Series de Tiempo'!$E$70:$E$85</c:f>
              <c:numCache>
                <c:formatCode>General</c:formatCode>
                <c:ptCount val="16"/>
                <c:pt idx="0">
                  <c:v>12499.695966332476</c:v>
                </c:pt>
                <c:pt idx="1">
                  <c:v>8535.7664739823394</c:v>
                </c:pt>
                <c:pt idx="2">
                  <c:v>10274.881627697494</c:v>
                </c:pt>
                <c:pt idx="3">
                  <c:v>7411.3885176124832</c:v>
                </c:pt>
                <c:pt idx="4">
                  <c:v>10359.443180957973</c:v>
                </c:pt>
                <c:pt idx="5">
                  <c:v>10766.367311899283</c:v>
                </c:pt>
                <c:pt idx="6">
                  <c:v>8050.2544663398512</c:v>
                </c:pt>
                <c:pt idx="7">
                  <c:v>7681.4832559349643</c:v>
                </c:pt>
                <c:pt idx="8">
                  <c:v>9504.0932180146865</c:v>
                </c:pt>
                <c:pt idx="9">
                  <c:v>4944.033024530142</c:v>
                </c:pt>
                <c:pt idx="10">
                  <c:v>7874.0013950005487</c:v>
                </c:pt>
                <c:pt idx="11">
                  <c:v>10640.670074082591</c:v>
                </c:pt>
                <c:pt idx="12">
                  <c:v>6024.3735170982409</c:v>
                </c:pt>
                <c:pt idx="13">
                  <c:v>12171.766505374278</c:v>
                </c:pt>
                <c:pt idx="14">
                  <c:v>13240.113908223735</c:v>
                </c:pt>
                <c:pt idx="15">
                  <c:v>9033.1860927158887</c:v>
                </c:pt>
              </c:numCache>
            </c:numRef>
          </c:val>
          <c:smooth val="0"/>
          <c:extLst>
            <c:ext xmlns:c16="http://schemas.microsoft.com/office/drawing/2014/chart" uri="{C3380CC4-5D6E-409C-BE32-E72D297353CC}">
              <c16:uniqueId val="{00000000-6838-4726-8200-E2FD3E0DFD5E}"/>
            </c:ext>
          </c:extLst>
        </c:ser>
        <c:dLbls>
          <c:showLegendKey val="0"/>
          <c:showVal val="0"/>
          <c:showCatName val="0"/>
          <c:showSerName val="0"/>
          <c:showPercent val="0"/>
          <c:showBubbleSize val="0"/>
        </c:dLbls>
        <c:marker val="1"/>
        <c:smooth val="0"/>
        <c:axId val="1346122064"/>
        <c:axId val="1270719184"/>
      </c:lineChart>
      <c:catAx>
        <c:axId val="1346122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70719184"/>
        <c:crosses val="autoZero"/>
        <c:auto val="1"/>
        <c:lblAlgn val="ctr"/>
        <c:lblOffset val="100"/>
        <c:noMultiLvlLbl val="0"/>
      </c:catAx>
      <c:valAx>
        <c:axId val="1270719184"/>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4612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6"/>
            <c:marker>
              <c:symbol val="circle"/>
              <c:size val="5"/>
              <c:spPr>
                <a:solidFill>
                  <a:schemeClr val="accent1"/>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3-F871-4F32-AC80-9EB989823582}"/>
              </c:ext>
            </c:extLst>
          </c:dPt>
          <c:dPt>
            <c:idx val="17"/>
            <c:marker>
              <c:symbol val="circle"/>
              <c:size val="5"/>
              <c:spPr>
                <a:solidFill>
                  <a:schemeClr val="accent1"/>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4-F871-4F32-AC80-9EB989823582}"/>
              </c:ext>
            </c:extLst>
          </c:dPt>
          <c:dPt>
            <c:idx val="18"/>
            <c:marker>
              <c:symbol val="circle"/>
              <c:size val="5"/>
              <c:spPr>
                <a:solidFill>
                  <a:schemeClr val="accent1"/>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5-F871-4F32-AC80-9EB989823582}"/>
              </c:ext>
            </c:extLst>
          </c:dPt>
          <c:dPt>
            <c:idx val="19"/>
            <c:marker>
              <c:symbol val="circle"/>
              <c:size val="5"/>
              <c:spPr>
                <a:solidFill>
                  <a:schemeClr val="accent1"/>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6-F871-4F32-AC80-9EB989823582}"/>
              </c:ext>
            </c:extLst>
          </c:dPt>
          <c:cat>
            <c:multiLvlStrRef>
              <c:f>'Series de Tiempo'!$B$16:$C$35</c:f>
              <c:multiLvlStrCache>
                <c:ptCount val="20"/>
                <c:lvl>
                  <c:pt idx="0">
                    <c:v>I</c:v>
                  </c:pt>
                  <c:pt idx="1">
                    <c:v>II</c:v>
                  </c:pt>
                  <c:pt idx="2">
                    <c:v>III</c:v>
                  </c:pt>
                  <c:pt idx="3">
                    <c:v>IV</c:v>
                  </c:pt>
                  <c:pt idx="4">
                    <c:v>I</c:v>
                  </c:pt>
                  <c:pt idx="5">
                    <c:v>II</c:v>
                  </c:pt>
                  <c:pt idx="6">
                    <c:v>III</c:v>
                  </c:pt>
                  <c:pt idx="7">
                    <c:v>IV</c:v>
                  </c:pt>
                  <c:pt idx="8">
                    <c:v>I</c:v>
                  </c:pt>
                  <c:pt idx="9">
                    <c:v>II</c:v>
                  </c:pt>
                  <c:pt idx="10">
                    <c:v>III</c:v>
                  </c:pt>
                  <c:pt idx="11">
                    <c:v>IV</c:v>
                  </c:pt>
                  <c:pt idx="12">
                    <c:v>I</c:v>
                  </c:pt>
                  <c:pt idx="13">
                    <c:v>II</c:v>
                  </c:pt>
                  <c:pt idx="14">
                    <c:v>III</c:v>
                  </c:pt>
                  <c:pt idx="15">
                    <c:v>IV</c:v>
                  </c:pt>
                  <c:pt idx="16">
                    <c:v>I</c:v>
                  </c:pt>
                  <c:pt idx="17">
                    <c:v>II</c:v>
                  </c:pt>
                  <c:pt idx="18">
                    <c:v>III</c:v>
                  </c:pt>
                  <c:pt idx="19">
                    <c:v>IV</c:v>
                  </c:pt>
                </c:lvl>
                <c:lvl>
                  <c:pt idx="0">
                    <c:v>2018</c:v>
                  </c:pt>
                  <c:pt idx="4">
                    <c:v>2019</c:v>
                  </c:pt>
                  <c:pt idx="8">
                    <c:v>2020</c:v>
                  </c:pt>
                  <c:pt idx="12">
                    <c:v>2021</c:v>
                  </c:pt>
                  <c:pt idx="16">
                    <c:v>2022</c:v>
                  </c:pt>
                </c:lvl>
              </c:multiLvlStrCache>
            </c:multiLvlStrRef>
          </c:cat>
          <c:val>
            <c:numRef>
              <c:f>'Series de Tiempo'!$D$16:$D$35</c:f>
              <c:numCache>
                <c:formatCode>General</c:formatCode>
                <c:ptCount val="20"/>
                <c:pt idx="0">
                  <c:v>10650.06</c:v>
                </c:pt>
                <c:pt idx="1">
                  <c:v>7576.15</c:v>
                </c:pt>
                <c:pt idx="2">
                  <c:v>10268.290000000001</c:v>
                </c:pt>
                <c:pt idx="3">
                  <c:v>9346.0499999999993</c:v>
                </c:pt>
                <c:pt idx="4">
                  <c:v>8826.51</c:v>
                </c:pt>
                <c:pt idx="5">
                  <c:v>9555.98</c:v>
                </c:pt>
                <c:pt idx="6">
                  <c:v>8045.09</c:v>
                </c:pt>
                <c:pt idx="7">
                  <c:v>9686.6500000000015</c:v>
                </c:pt>
                <c:pt idx="8">
                  <c:v>8097.7300000000005</c:v>
                </c:pt>
                <c:pt idx="9">
                  <c:v>4388.2099999999991</c:v>
                </c:pt>
                <c:pt idx="10">
                  <c:v>7868.9499999999989</c:v>
                </c:pt>
                <c:pt idx="11">
                  <c:v>13418.300000000001</c:v>
                </c:pt>
                <c:pt idx="12">
                  <c:v>5132.92</c:v>
                </c:pt>
                <c:pt idx="13">
                  <c:v>10803.380000000001</c:v>
                </c:pt>
                <c:pt idx="14">
                  <c:v>13231.619999999999</c:v>
                </c:pt>
                <c:pt idx="15">
                  <c:v>11391.2</c:v>
                </c:pt>
                <c:pt idx="16">
                  <c:v>10367.232712217885</c:v>
                </c:pt>
                <c:pt idx="17">
                  <c:v>11700.416347145563</c:v>
                </c:pt>
                <c:pt idx="18">
                  <c:v>14301.060574925403</c:v>
                </c:pt>
                <c:pt idx="19">
                  <c:v>19610.669770530501</c:v>
                </c:pt>
              </c:numCache>
            </c:numRef>
          </c:val>
          <c:smooth val="0"/>
          <c:extLst>
            <c:ext xmlns:c16="http://schemas.microsoft.com/office/drawing/2014/chart" uri="{C3380CC4-5D6E-409C-BE32-E72D297353CC}">
              <c16:uniqueId val="{00000000-F871-4F32-AC80-9EB989823582}"/>
            </c:ext>
          </c:extLst>
        </c:ser>
        <c:dLbls>
          <c:showLegendKey val="0"/>
          <c:showVal val="0"/>
          <c:showCatName val="0"/>
          <c:showSerName val="0"/>
          <c:showPercent val="0"/>
          <c:showBubbleSize val="0"/>
        </c:dLbls>
        <c:marker val="1"/>
        <c:smooth val="0"/>
        <c:axId val="1479023488"/>
        <c:axId val="1479025984"/>
      </c:lineChart>
      <c:catAx>
        <c:axId val="147902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479025984"/>
        <c:crosses val="autoZero"/>
        <c:auto val="1"/>
        <c:lblAlgn val="ctr"/>
        <c:lblOffset val="100"/>
        <c:noMultiLvlLbl val="0"/>
      </c:catAx>
      <c:valAx>
        <c:axId val="147902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47902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LinealSimple!$B$30</c:f>
              <c:strCache>
                <c:ptCount val="1"/>
                <c:pt idx="0">
                  <c:v>INGRESOS 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51328443823554315"/>
                  <c:y val="-9.7555571757234047E-2"/>
                </c:manualLayout>
              </c:layout>
              <c:numFmt formatCode="General"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s-PE"/>
                </a:p>
              </c:txPr>
            </c:trendlineLbl>
          </c:trendline>
          <c:xVal>
            <c:numRef>
              <c:f>LinealSimple!$A$31:$A$45</c:f>
              <c:numCache>
                <c:formatCode>General</c:formatCode>
                <c:ptCount val="15"/>
                <c:pt idx="0">
                  <c:v>0.12</c:v>
                </c:pt>
                <c:pt idx="1">
                  <c:v>0.23</c:v>
                </c:pt>
                <c:pt idx="2">
                  <c:v>0.32</c:v>
                </c:pt>
                <c:pt idx="3">
                  <c:v>0.43</c:v>
                </c:pt>
                <c:pt idx="4">
                  <c:v>0.56000000000000005</c:v>
                </c:pt>
                <c:pt idx="5">
                  <c:v>0.64</c:v>
                </c:pt>
                <c:pt idx="6">
                  <c:v>0.49</c:v>
                </c:pt>
                <c:pt idx="7">
                  <c:v>0.9</c:v>
                </c:pt>
                <c:pt idx="8">
                  <c:v>0.65</c:v>
                </c:pt>
                <c:pt idx="9">
                  <c:v>0.8</c:v>
                </c:pt>
                <c:pt idx="10">
                  <c:v>0.56999999999999995</c:v>
                </c:pt>
                <c:pt idx="11">
                  <c:v>1.1299999999999999</c:v>
                </c:pt>
                <c:pt idx="12">
                  <c:v>0.88</c:v>
                </c:pt>
                <c:pt idx="13">
                  <c:v>0.89</c:v>
                </c:pt>
                <c:pt idx="14">
                  <c:v>0.93</c:v>
                </c:pt>
              </c:numCache>
            </c:numRef>
          </c:xVal>
          <c:yVal>
            <c:numRef>
              <c:f>LinealSimple!$B$31:$B$45</c:f>
              <c:numCache>
                <c:formatCode>General</c:formatCode>
                <c:ptCount val="15"/>
                <c:pt idx="0">
                  <c:v>1.3</c:v>
                </c:pt>
                <c:pt idx="1">
                  <c:v>1.4</c:v>
                </c:pt>
                <c:pt idx="2">
                  <c:v>1.34</c:v>
                </c:pt>
                <c:pt idx="3">
                  <c:v>1.5</c:v>
                </c:pt>
                <c:pt idx="4">
                  <c:v>1.6</c:v>
                </c:pt>
                <c:pt idx="5">
                  <c:v>1.24</c:v>
                </c:pt>
                <c:pt idx="6">
                  <c:v>1.43</c:v>
                </c:pt>
                <c:pt idx="7">
                  <c:v>1.65</c:v>
                </c:pt>
                <c:pt idx="8">
                  <c:v>1.54</c:v>
                </c:pt>
                <c:pt idx="9">
                  <c:v>1.57</c:v>
                </c:pt>
                <c:pt idx="10">
                  <c:v>1.67</c:v>
                </c:pt>
                <c:pt idx="11">
                  <c:v>1.77</c:v>
                </c:pt>
                <c:pt idx="12">
                  <c:v>1.87</c:v>
                </c:pt>
                <c:pt idx="13" formatCode="#.##">
                  <c:v>1.76</c:v>
                </c:pt>
                <c:pt idx="14">
                  <c:v>1.81</c:v>
                </c:pt>
              </c:numCache>
            </c:numRef>
          </c:yVal>
          <c:smooth val="0"/>
          <c:extLst>
            <c:ext xmlns:c16="http://schemas.microsoft.com/office/drawing/2014/chart" uri="{C3380CC4-5D6E-409C-BE32-E72D297353CC}">
              <c16:uniqueId val="{00000000-04B2-4BDF-951D-548F76074DB3}"/>
            </c:ext>
          </c:extLst>
        </c:ser>
        <c:dLbls>
          <c:showLegendKey val="0"/>
          <c:showVal val="0"/>
          <c:showCatName val="0"/>
          <c:showSerName val="0"/>
          <c:showPercent val="0"/>
          <c:showBubbleSize val="0"/>
        </c:dLbls>
        <c:axId val="1331116368"/>
        <c:axId val="1331119696"/>
      </c:scatterChart>
      <c:valAx>
        <c:axId val="1331116368"/>
        <c:scaling>
          <c:orientation val="minMax"/>
          <c:min val="0.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31119696"/>
        <c:crosses val="autoZero"/>
        <c:crossBetween val="midCat"/>
      </c:valAx>
      <c:valAx>
        <c:axId val="1331119696"/>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31116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'Series de tiempo(2)'!$B$13:$C$24</c:f>
              <c:multiLvlStrCache>
                <c:ptCount val="12"/>
                <c:lvl>
                  <c:pt idx="0">
                    <c:v>I</c:v>
                  </c:pt>
                  <c:pt idx="1">
                    <c:v>II</c:v>
                  </c:pt>
                  <c:pt idx="2">
                    <c:v>III</c:v>
                  </c:pt>
                  <c:pt idx="3">
                    <c:v>I</c:v>
                  </c:pt>
                  <c:pt idx="4">
                    <c:v>II</c:v>
                  </c:pt>
                  <c:pt idx="5">
                    <c:v>III</c:v>
                  </c:pt>
                  <c:pt idx="6">
                    <c:v>I</c:v>
                  </c:pt>
                  <c:pt idx="7">
                    <c:v>II</c:v>
                  </c:pt>
                  <c:pt idx="8">
                    <c:v>III</c:v>
                  </c:pt>
                  <c:pt idx="9">
                    <c:v>I</c:v>
                  </c:pt>
                  <c:pt idx="10">
                    <c:v>II</c:v>
                  </c:pt>
                  <c:pt idx="11">
                    <c:v>III</c:v>
                  </c:pt>
                </c:lvl>
                <c:lvl>
                  <c:pt idx="0">
                    <c:v>2018</c:v>
                  </c:pt>
                  <c:pt idx="3">
                    <c:v>2019</c:v>
                  </c:pt>
                  <c:pt idx="6">
                    <c:v>2020</c:v>
                  </c:pt>
                  <c:pt idx="9">
                    <c:v>2021</c:v>
                  </c:pt>
                </c:lvl>
              </c:multiLvlStrCache>
            </c:multiLvlStrRef>
          </c:cat>
          <c:val>
            <c:numRef>
              <c:f>'Series de tiempo(2)'!$D$13:$D$24</c:f>
              <c:numCache>
                <c:formatCode>General</c:formatCode>
                <c:ptCount val="12"/>
                <c:pt idx="0">
                  <c:v>7624.8799999999992</c:v>
                </c:pt>
                <c:pt idx="1">
                  <c:v>4916.5000000000009</c:v>
                </c:pt>
                <c:pt idx="2">
                  <c:v>6519.6399999999994</c:v>
                </c:pt>
                <c:pt idx="3">
                  <c:v>4835.6899999999996</c:v>
                </c:pt>
                <c:pt idx="4">
                  <c:v>6248.2799999999988</c:v>
                </c:pt>
                <c:pt idx="5">
                  <c:v>4828.24</c:v>
                </c:pt>
                <c:pt idx="6">
                  <c:v>5398.8199999999988</c:v>
                </c:pt>
                <c:pt idx="7">
                  <c:v>1837.6999999999998</c:v>
                </c:pt>
                <c:pt idx="8">
                  <c:v>5219.1299999999992</c:v>
                </c:pt>
                <c:pt idx="9">
                  <c:v>3520.23</c:v>
                </c:pt>
                <c:pt idx="10">
                  <c:v>8359.14</c:v>
                </c:pt>
                <c:pt idx="11">
                  <c:v>9907.4599999999991</c:v>
                </c:pt>
              </c:numCache>
            </c:numRef>
          </c:val>
          <c:smooth val="0"/>
          <c:extLst>
            <c:ext xmlns:c16="http://schemas.microsoft.com/office/drawing/2014/chart" uri="{C3380CC4-5D6E-409C-BE32-E72D297353CC}">
              <c16:uniqueId val="{00000000-A8C0-4179-9609-C385FE3348DF}"/>
            </c:ext>
          </c:extLst>
        </c:ser>
        <c:dLbls>
          <c:showLegendKey val="0"/>
          <c:showVal val="0"/>
          <c:showCatName val="0"/>
          <c:showSerName val="0"/>
          <c:showPercent val="0"/>
          <c:showBubbleSize val="0"/>
        </c:dLbls>
        <c:marker val="1"/>
        <c:smooth val="0"/>
        <c:axId val="1998154432"/>
        <c:axId val="1998151520"/>
      </c:lineChart>
      <c:catAx>
        <c:axId val="19981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98151520"/>
        <c:crosses val="autoZero"/>
        <c:auto val="1"/>
        <c:lblAlgn val="ctr"/>
        <c:lblOffset val="100"/>
        <c:noMultiLvlLbl val="0"/>
      </c:catAx>
      <c:valAx>
        <c:axId val="199815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9815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Exponencial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21323939380458798"/>
                  <c:y val="-0.273176840798126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val>
            <c:numRef>
              <c:f>'Series de tiempo(2)'!$D$44:$D$55</c:f>
              <c:numCache>
                <c:formatCode>General</c:formatCode>
                <c:ptCount val="12"/>
                <c:pt idx="0">
                  <c:v>8220.2754892866051</c:v>
                </c:pt>
                <c:pt idx="1">
                  <c:v>5549.7496228916043</c:v>
                </c:pt>
                <c:pt idx="2">
                  <c:v>5494.6915912536269</c:v>
                </c:pt>
                <c:pt idx="3">
                  <c:v>5213.2891246535482</c:v>
                </c:pt>
                <c:pt idx="4">
                  <c:v>7053.0640849631118</c:v>
                </c:pt>
                <c:pt idx="5">
                  <c:v>4069.195496768903</c:v>
                </c:pt>
                <c:pt idx="6">
                  <c:v>5820.3916280741869</c:v>
                </c:pt>
                <c:pt idx="7">
                  <c:v>2074.3974131979858</c:v>
                </c:pt>
                <c:pt idx="8">
                  <c:v>4398.6339314225233</c:v>
                </c:pt>
                <c:pt idx="9">
                  <c:v>3795.1102687060506</c:v>
                </c:pt>
                <c:pt idx="10">
                  <c:v>9435.8047518962903</c:v>
                </c:pt>
                <c:pt idx="11">
                  <c:v>8349.914589253649</c:v>
                </c:pt>
              </c:numCache>
            </c:numRef>
          </c:val>
          <c:smooth val="0"/>
          <c:extLst>
            <c:ext xmlns:c16="http://schemas.microsoft.com/office/drawing/2014/chart" uri="{C3380CC4-5D6E-409C-BE32-E72D297353CC}">
              <c16:uniqueId val="{00000000-992D-4400-946D-DE180746BE6F}"/>
            </c:ext>
          </c:extLst>
        </c:ser>
        <c:dLbls>
          <c:showLegendKey val="0"/>
          <c:showVal val="0"/>
          <c:showCatName val="0"/>
          <c:showSerName val="0"/>
          <c:showPercent val="0"/>
          <c:showBubbleSize val="0"/>
        </c:dLbls>
        <c:marker val="1"/>
        <c:smooth val="0"/>
        <c:axId val="197626080"/>
        <c:axId val="197621504"/>
      </c:lineChart>
      <c:catAx>
        <c:axId val="197626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7621504"/>
        <c:crosses val="autoZero"/>
        <c:auto val="1"/>
        <c:lblAlgn val="ctr"/>
        <c:lblOffset val="100"/>
        <c:noMultiLvlLbl val="0"/>
      </c:catAx>
      <c:valAx>
        <c:axId val="197621504"/>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76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Lineal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178025416314487"/>
                  <c:y val="-0.23975813507182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val>
            <c:numRef>
              <c:f>'Series de tiempo(2)'!$D$44:$D$55</c:f>
              <c:numCache>
                <c:formatCode>General</c:formatCode>
                <c:ptCount val="12"/>
                <c:pt idx="0">
                  <c:v>8220.2754892866051</c:v>
                </c:pt>
                <c:pt idx="1">
                  <c:v>5549.7496228916043</c:v>
                </c:pt>
                <c:pt idx="2">
                  <c:v>5494.6915912536269</c:v>
                </c:pt>
                <c:pt idx="3">
                  <c:v>5213.2891246535482</c:v>
                </c:pt>
                <c:pt idx="4">
                  <c:v>7053.0640849631118</c:v>
                </c:pt>
                <c:pt idx="5">
                  <c:v>4069.195496768903</c:v>
                </c:pt>
                <c:pt idx="6">
                  <c:v>5820.3916280741869</c:v>
                </c:pt>
                <c:pt idx="7">
                  <c:v>2074.3974131979858</c:v>
                </c:pt>
                <c:pt idx="8">
                  <c:v>4398.6339314225233</c:v>
                </c:pt>
                <c:pt idx="9">
                  <c:v>3795.1102687060506</c:v>
                </c:pt>
                <c:pt idx="10">
                  <c:v>9435.8047518962903</c:v>
                </c:pt>
                <c:pt idx="11">
                  <c:v>8349.914589253649</c:v>
                </c:pt>
              </c:numCache>
            </c:numRef>
          </c:val>
          <c:smooth val="0"/>
          <c:extLst>
            <c:ext xmlns:c16="http://schemas.microsoft.com/office/drawing/2014/chart" uri="{C3380CC4-5D6E-409C-BE32-E72D297353CC}">
              <c16:uniqueId val="{00000001-DD43-4A88-9E3F-57538360E40C}"/>
            </c:ext>
          </c:extLst>
        </c:ser>
        <c:dLbls>
          <c:showLegendKey val="0"/>
          <c:showVal val="0"/>
          <c:showCatName val="0"/>
          <c:showSerName val="0"/>
          <c:showPercent val="0"/>
          <c:showBubbleSize val="0"/>
        </c:dLbls>
        <c:marker val="1"/>
        <c:smooth val="0"/>
        <c:axId val="197626080"/>
        <c:axId val="197621504"/>
      </c:lineChart>
      <c:catAx>
        <c:axId val="197626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7621504"/>
        <c:crosses val="autoZero"/>
        <c:auto val="1"/>
        <c:lblAlgn val="ctr"/>
        <c:lblOffset val="100"/>
        <c:noMultiLvlLbl val="0"/>
      </c:catAx>
      <c:valAx>
        <c:axId val="197621504"/>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76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Logaritmica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940077405578536E-3"/>
                  <c:y val="-0.180782039341856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val>
            <c:numRef>
              <c:f>'Series de tiempo(2)'!$D$44:$D$55</c:f>
              <c:numCache>
                <c:formatCode>General</c:formatCode>
                <c:ptCount val="12"/>
                <c:pt idx="0">
                  <c:v>8220.2754892866051</c:v>
                </c:pt>
                <c:pt idx="1">
                  <c:v>5549.7496228916043</c:v>
                </c:pt>
                <c:pt idx="2">
                  <c:v>5494.6915912536269</c:v>
                </c:pt>
                <c:pt idx="3">
                  <c:v>5213.2891246535482</c:v>
                </c:pt>
                <c:pt idx="4">
                  <c:v>7053.0640849631118</c:v>
                </c:pt>
                <c:pt idx="5">
                  <c:v>4069.195496768903</c:v>
                </c:pt>
                <c:pt idx="6">
                  <c:v>5820.3916280741869</c:v>
                </c:pt>
                <c:pt idx="7">
                  <c:v>2074.3974131979858</c:v>
                </c:pt>
                <c:pt idx="8">
                  <c:v>4398.6339314225233</c:v>
                </c:pt>
                <c:pt idx="9">
                  <c:v>3795.1102687060506</c:v>
                </c:pt>
                <c:pt idx="10">
                  <c:v>9435.8047518962903</c:v>
                </c:pt>
                <c:pt idx="11">
                  <c:v>8349.914589253649</c:v>
                </c:pt>
              </c:numCache>
            </c:numRef>
          </c:val>
          <c:smooth val="0"/>
          <c:extLst>
            <c:ext xmlns:c16="http://schemas.microsoft.com/office/drawing/2014/chart" uri="{C3380CC4-5D6E-409C-BE32-E72D297353CC}">
              <c16:uniqueId val="{00000001-A6A8-40E1-8E91-46F229DC5816}"/>
            </c:ext>
          </c:extLst>
        </c:ser>
        <c:dLbls>
          <c:showLegendKey val="0"/>
          <c:showVal val="0"/>
          <c:showCatName val="0"/>
          <c:showSerName val="0"/>
          <c:showPercent val="0"/>
          <c:showBubbleSize val="0"/>
        </c:dLbls>
        <c:marker val="1"/>
        <c:smooth val="0"/>
        <c:axId val="197626080"/>
        <c:axId val="197621504"/>
      </c:lineChart>
      <c:catAx>
        <c:axId val="197626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7621504"/>
        <c:crosses val="autoZero"/>
        <c:auto val="1"/>
        <c:lblAlgn val="ctr"/>
        <c:lblOffset val="100"/>
        <c:noMultiLvlLbl val="0"/>
      </c:catAx>
      <c:valAx>
        <c:axId val="197621504"/>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76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PE"/>
              <a:t>Cuadratica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PE"/>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trendline>
            <c:spPr>
              <a:ln w="25400" cap="rnd">
                <a:solidFill>
                  <a:schemeClr val="accent1">
                    <a:alpha val="50000"/>
                  </a:schemeClr>
                </a:solidFill>
              </a:ln>
              <a:effectLst/>
            </c:spPr>
            <c:trendlineType val="poly"/>
            <c:order val="2"/>
            <c:dispRSqr val="1"/>
            <c:dispEq val="1"/>
            <c:trendlineLbl>
              <c:layout>
                <c:manualLayout>
                  <c:x val="-6.9713213814374897E-2"/>
                  <c:y val="-0.12625448028673836"/>
                </c:manualLayout>
              </c:layout>
              <c:numFmt formatCode="General" sourceLinked="0"/>
              <c:spPr>
                <a:noFill/>
                <a:ln>
                  <a:noFill/>
                </a:ln>
                <a:effectLst/>
              </c:spPr>
              <c:txPr>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s-PE"/>
                </a:p>
              </c:txPr>
            </c:trendlineLbl>
          </c:trendline>
          <c:val>
            <c:numRef>
              <c:f>'Series de tiempo(2)'!$D$44:$D$55</c:f>
              <c:numCache>
                <c:formatCode>General</c:formatCode>
                <c:ptCount val="12"/>
                <c:pt idx="0">
                  <c:v>8220.2754892866051</c:v>
                </c:pt>
                <c:pt idx="1">
                  <c:v>5549.7496228916043</c:v>
                </c:pt>
                <c:pt idx="2">
                  <c:v>5494.6915912536269</c:v>
                </c:pt>
                <c:pt idx="3">
                  <c:v>5213.2891246535482</c:v>
                </c:pt>
                <c:pt idx="4">
                  <c:v>7053.0640849631118</c:v>
                </c:pt>
                <c:pt idx="5">
                  <c:v>4069.195496768903</c:v>
                </c:pt>
                <c:pt idx="6">
                  <c:v>5820.3916280741869</c:v>
                </c:pt>
                <c:pt idx="7">
                  <c:v>2074.3974131979858</c:v>
                </c:pt>
                <c:pt idx="8">
                  <c:v>4398.6339314225233</c:v>
                </c:pt>
                <c:pt idx="9">
                  <c:v>3795.1102687060506</c:v>
                </c:pt>
                <c:pt idx="10">
                  <c:v>9435.8047518962903</c:v>
                </c:pt>
                <c:pt idx="11">
                  <c:v>8349.914589253649</c:v>
                </c:pt>
              </c:numCache>
            </c:numRef>
          </c:val>
          <c:smooth val="0"/>
          <c:extLst>
            <c:ext xmlns:c16="http://schemas.microsoft.com/office/drawing/2014/chart" uri="{C3380CC4-5D6E-409C-BE32-E72D297353CC}">
              <c16:uniqueId val="{00000001-1221-4230-A8B7-FB6C99B6226D}"/>
            </c:ext>
          </c:extLst>
        </c:ser>
        <c:dLbls>
          <c:showLegendKey val="0"/>
          <c:showVal val="0"/>
          <c:showCatName val="0"/>
          <c:showSerName val="0"/>
          <c:showPercent val="0"/>
          <c:showBubbleSize val="0"/>
        </c:dLbls>
        <c:smooth val="0"/>
        <c:axId val="197626080"/>
        <c:axId val="197621504"/>
      </c:lineChart>
      <c:catAx>
        <c:axId val="197626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E"/>
          </a:p>
        </c:txPr>
        <c:crossAx val="197621504"/>
        <c:crosses val="autoZero"/>
        <c:auto val="1"/>
        <c:lblAlgn val="ctr"/>
        <c:lblOffset val="100"/>
        <c:noMultiLvlLbl val="0"/>
      </c:catAx>
      <c:valAx>
        <c:axId val="197621504"/>
        <c:scaling>
          <c:orientation val="minMax"/>
          <c:min val="20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E"/>
          </a:p>
        </c:txPr>
        <c:crossAx val="1976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Potencial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19996255764639589"/>
                  <c:y val="-0.2689978268845426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val>
            <c:numRef>
              <c:f>'Series de tiempo(2)'!$D$44:$D$55</c:f>
              <c:numCache>
                <c:formatCode>General</c:formatCode>
                <c:ptCount val="12"/>
                <c:pt idx="0">
                  <c:v>8220.2754892866051</c:v>
                </c:pt>
                <c:pt idx="1">
                  <c:v>5549.7496228916043</c:v>
                </c:pt>
                <c:pt idx="2">
                  <c:v>5494.6915912536269</c:v>
                </c:pt>
                <c:pt idx="3">
                  <c:v>5213.2891246535482</c:v>
                </c:pt>
                <c:pt idx="4">
                  <c:v>7053.0640849631118</c:v>
                </c:pt>
                <c:pt idx="5">
                  <c:v>4069.195496768903</c:v>
                </c:pt>
                <c:pt idx="6">
                  <c:v>5820.3916280741869</c:v>
                </c:pt>
                <c:pt idx="7">
                  <c:v>2074.3974131979858</c:v>
                </c:pt>
                <c:pt idx="8">
                  <c:v>4398.6339314225233</c:v>
                </c:pt>
                <c:pt idx="9">
                  <c:v>3795.1102687060506</c:v>
                </c:pt>
                <c:pt idx="10">
                  <c:v>9435.8047518962903</c:v>
                </c:pt>
                <c:pt idx="11">
                  <c:v>8349.914589253649</c:v>
                </c:pt>
              </c:numCache>
            </c:numRef>
          </c:val>
          <c:smooth val="0"/>
          <c:extLst>
            <c:ext xmlns:c16="http://schemas.microsoft.com/office/drawing/2014/chart" uri="{C3380CC4-5D6E-409C-BE32-E72D297353CC}">
              <c16:uniqueId val="{00000001-7CE4-4DE5-AFBE-F314A824B54E}"/>
            </c:ext>
          </c:extLst>
        </c:ser>
        <c:dLbls>
          <c:showLegendKey val="0"/>
          <c:showVal val="0"/>
          <c:showCatName val="0"/>
          <c:showSerName val="0"/>
          <c:showPercent val="0"/>
          <c:showBubbleSize val="0"/>
        </c:dLbls>
        <c:marker val="1"/>
        <c:smooth val="0"/>
        <c:axId val="197626080"/>
        <c:axId val="197621504"/>
      </c:lineChart>
      <c:catAx>
        <c:axId val="197626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7621504"/>
        <c:crosses val="autoZero"/>
        <c:auto val="1"/>
        <c:lblAlgn val="ctr"/>
        <c:lblOffset val="100"/>
        <c:noMultiLvlLbl val="0"/>
      </c:catAx>
      <c:valAx>
        <c:axId val="197621504"/>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976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PE"/>
        </a:p>
      </c:txPr>
    </c:title>
    <c:autoTitleDeleted val="0"/>
    <c:plotArea>
      <c:layout/>
      <c:lineChart>
        <c:grouping val="standard"/>
        <c:varyColors val="0"/>
        <c:ser>
          <c:idx val="0"/>
          <c:order val="0"/>
          <c:tx>
            <c:strRef>
              <c:f>Suavizacion!$C$5</c:f>
              <c:strCache>
                <c:ptCount val="1"/>
                <c:pt idx="0">
                  <c:v>Cantidad</c:v>
                </c:pt>
              </c:strCache>
            </c:strRef>
          </c:tx>
          <c:spPr>
            <a:ln w="22225" cap="rnd">
              <a:solidFill>
                <a:schemeClr val="accent1"/>
              </a:solidFill>
            </a:ln>
            <a:effectLst>
              <a:glow rad="139700">
                <a:schemeClr val="accent1">
                  <a:satMod val="175000"/>
                  <a:alpha val="14000"/>
                </a:schemeClr>
              </a:glow>
            </a:effectLst>
          </c:spPr>
          <c:marker>
            <c:symbol val="none"/>
          </c:marker>
          <c:cat>
            <c:strRef>
              <c:f>Suavizacion!$B$6:$B$17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Suavizacion!$C$6:$C$17</c:f>
              <c:numCache>
                <c:formatCode>General</c:formatCode>
                <c:ptCount val="12"/>
                <c:pt idx="0">
                  <c:v>13</c:v>
                </c:pt>
                <c:pt idx="1">
                  <c:v>10</c:v>
                </c:pt>
                <c:pt idx="2">
                  <c:v>8</c:v>
                </c:pt>
                <c:pt idx="3">
                  <c:v>10</c:v>
                </c:pt>
                <c:pt idx="4">
                  <c:v>13</c:v>
                </c:pt>
                <c:pt idx="5">
                  <c:v>16</c:v>
                </c:pt>
                <c:pt idx="6">
                  <c:v>21</c:v>
                </c:pt>
                <c:pt idx="7">
                  <c:v>18</c:v>
                </c:pt>
                <c:pt idx="8">
                  <c:v>10</c:v>
                </c:pt>
                <c:pt idx="9">
                  <c:v>24</c:v>
                </c:pt>
                <c:pt idx="10">
                  <c:v>14</c:v>
                </c:pt>
                <c:pt idx="11">
                  <c:v>11</c:v>
                </c:pt>
              </c:numCache>
            </c:numRef>
          </c:val>
          <c:smooth val="0"/>
          <c:extLst>
            <c:ext xmlns:c16="http://schemas.microsoft.com/office/drawing/2014/chart" uri="{C3380CC4-5D6E-409C-BE32-E72D297353CC}">
              <c16:uniqueId val="{00000000-E987-4AC0-9C36-D2EFC229C930}"/>
            </c:ext>
          </c:extLst>
        </c:ser>
        <c:dLbls>
          <c:showLegendKey val="0"/>
          <c:showVal val="0"/>
          <c:showCatName val="0"/>
          <c:showSerName val="0"/>
          <c:showPercent val="0"/>
          <c:showBubbleSize val="0"/>
        </c:dLbls>
        <c:smooth val="0"/>
        <c:axId val="1424534671"/>
        <c:axId val="1424530927"/>
      </c:lineChart>
      <c:catAx>
        <c:axId val="1424534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E"/>
          </a:p>
        </c:txPr>
        <c:crossAx val="1424530927"/>
        <c:crosses val="autoZero"/>
        <c:auto val="1"/>
        <c:lblAlgn val="ctr"/>
        <c:lblOffset val="100"/>
        <c:noMultiLvlLbl val="0"/>
      </c:catAx>
      <c:valAx>
        <c:axId val="1424530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E"/>
          </a:p>
        </c:txPr>
        <c:crossAx val="142453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PE"/>
        </a:p>
      </c:txPr>
    </c:title>
    <c:autoTitleDeleted val="0"/>
    <c:plotArea>
      <c:layout/>
      <c:lineChart>
        <c:grouping val="standard"/>
        <c:varyColors val="0"/>
        <c:ser>
          <c:idx val="0"/>
          <c:order val="0"/>
          <c:tx>
            <c:strRef>
              <c:f>'Suavizacion(2)'!$C$5</c:f>
              <c:strCache>
                <c:ptCount val="1"/>
                <c:pt idx="0">
                  <c:v>Cantidad</c:v>
                </c:pt>
              </c:strCache>
            </c:strRef>
          </c:tx>
          <c:spPr>
            <a:ln w="22225" cap="rnd">
              <a:solidFill>
                <a:schemeClr val="accent1"/>
              </a:solidFill>
            </a:ln>
            <a:effectLst>
              <a:glow rad="139700">
                <a:schemeClr val="accent1">
                  <a:satMod val="175000"/>
                  <a:alpha val="14000"/>
                </a:schemeClr>
              </a:glow>
            </a:effectLst>
          </c:spPr>
          <c:marker>
            <c:symbol val="none"/>
          </c:marker>
          <c:cat>
            <c:strRef>
              <c:f>'Suavizacion(2)'!$B$6:$B$17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'Suavizacion(2)'!$C$6:$C$17</c:f>
              <c:numCache>
                <c:formatCode>General</c:formatCode>
                <c:ptCount val="12"/>
                <c:pt idx="0">
                  <c:v>53</c:v>
                </c:pt>
                <c:pt idx="1">
                  <c:v>59</c:v>
                </c:pt>
                <c:pt idx="2">
                  <c:v>40</c:v>
                </c:pt>
                <c:pt idx="3">
                  <c:v>52</c:v>
                </c:pt>
                <c:pt idx="4">
                  <c:v>54</c:v>
                </c:pt>
                <c:pt idx="5">
                  <c:v>51</c:v>
                </c:pt>
                <c:pt idx="6">
                  <c:v>60</c:v>
                </c:pt>
                <c:pt idx="7">
                  <c:v>54</c:v>
                </c:pt>
                <c:pt idx="8">
                  <c:v>48</c:v>
                </c:pt>
                <c:pt idx="9">
                  <c:v>72</c:v>
                </c:pt>
                <c:pt idx="10">
                  <c:v>50</c:v>
                </c:pt>
                <c:pt idx="11">
                  <c:v>52</c:v>
                </c:pt>
              </c:numCache>
            </c:numRef>
          </c:val>
          <c:smooth val="0"/>
          <c:extLst>
            <c:ext xmlns:c16="http://schemas.microsoft.com/office/drawing/2014/chart" uri="{C3380CC4-5D6E-409C-BE32-E72D297353CC}">
              <c16:uniqueId val="{00000000-CEC5-480F-B4DD-75A9F3991499}"/>
            </c:ext>
          </c:extLst>
        </c:ser>
        <c:dLbls>
          <c:showLegendKey val="0"/>
          <c:showVal val="0"/>
          <c:showCatName val="0"/>
          <c:showSerName val="0"/>
          <c:showPercent val="0"/>
          <c:showBubbleSize val="0"/>
        </c:dLbls>
        <c:smooth val="0"/>
        <c:axId val="201489872"/>
        <c:axId val="201493200"/>
      </c:lineChart>
      <c:catAx>
        <c:axId val="201489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E"/>
          </a:p>
        </c:txPr>
        <c:crossAx val="201493200"/>
        <c:crosses val="autoZero"/>
        <c:auto val="1"/>
        <c:lblAlgn val="ctr"/>
        <c:lblOffset val="100"/>
        <c:noMultiLvlLbl val="0"/>
      </c:catAx>
      <c:valAx>
        <c:axId val="201493200"/>
        <c:scaling>
          <c:orientation val="minMax"/>
          <c:min val="4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E"/>
          </a:p>
        </c:txPr>
        <c:crossAx val="20148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Numero de ventas</a:t>
            </a:r>
          </a:p>
          <a:p>
            <a:pPr>
              <a:defRPr/>
            </a:pPr>
            <a:r>
              <a:rPr lang="en-US"/>
              <a:t>(M.Lineal)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NoLineal!$B$9</c:f>
              <c:strCache>
                <c:ptCount val="1"/>
                <c:pt idx="0">
                  <c:v>Numero de ventas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3701312335958005"/>
                  <c:y val="-5.1973567612730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xVal>
            <c:numRef>
              <c:f>NoLineal!$A$10:$A$21</c:f>
              <c:numCache>
                <c:formatCode>General</c:formatCode>
                <c:ptCount val="12"/>
                <c:pt idx="0">
                  <c:v>10</c:v>
                </c:pt>
                <c:pt idx="1">
                  <c:v>15</c:v>
                </c:pt>
                <c:pt idx="2">
                  <c:v>19</c:v>
                </c:pt>
                <c:pt idx="3">
                  <c:v>26</c:v>
                </c:pt>
                <c:pt idx="4">
                  <c:v>15</c:v>
                </c:pt>
                <c:pt idx="5">
                  <c:v>31</c:v>
                </c:pt>
                <c:pt idx="6">
                  <c:v>28</c:v>
                </c:pt>
                <c:pt idx="7">
                  <c:v>20</c:v>
                </c:pt>
                <c:pt idx="8">
                  <c:v>24</c:v>
                </c:pt>
                <c:pt idx="9">
                  <c:v>16</c:v>
                </c:pt>
                <c:pt idx="10">
                  <c:v>27</c:v>
                </c:pt>
                <c:pt idx="11">
                  <c:v>23</c:v>
                </c:pt>
              </c:numCache>
            </c:numRef>
          </c:xVal>
          <c:yVal>
            <c:numRef>
              <c:f>NoLineal!$B$10:$B$21</c:f>
              <c:numCache>
                <c:formatCode>General</c:formatCode>
                <c:ptCount val="12"/>
                <c:pt idx="0">
                  <c:v>6</c:v>
                </c:pt>
                <c:pt idx="1">
                  <c:v>11</c:v>
                </c:pt>
                <c:pt idx="2">
                  <c:v>8</c:v>
                </c:pt>
                <c:pt idx="3">
                  <c:v>18</c:v>
                </c:pt>
                <c:pt idx="4">
                  <c:v>9</c:v>
                </c:pt>
                <c:pt idx="5">
                  <c:v>22</c:v>
                </c:pt>
                <c:pt idx="6">
                  <c:v>16</c:v>
                </c:pt>
                <c:pt idx="7">
                  <c:v>10</c:v>
                </c:pt>
                <c:pt idx="8">
                  <c:v>19</c:v>
                </c:pt>
                <c:pt idx="9">
                  <c:v>13</c:v>
                </c:pt>
                <c:pt idx="10">
                  <c:v>15</c:v>
                </c:pt>
                <c:pt idx="11">
                  <c:v>12</c:v>
                </c:pt>
              </c:numCache>
            </c:numRef>
          </c:yVal>
          <c:smooth val="0"/>
          <c:extLst>
            <c:ext xmlns:c16="http://schemas.microsoft.com/office/drawing/2014/chart" uri="{C3380CC4-5D6E-409C-BE32-E72D297353CC}">
              <c16:uniqueId val="{00000001-0758-441F-9EFB-0D49DF35E245}"/>
            </c:ext>
          </c:extLst>
        </c:ser>
        <c:dLbls>
          <c:showLegendKey val="0"/>
          <c:showVal val="0"/>
          <c:showCatName val="0"/>
          <c:showSerName val="0"/>
          <c:showPercent val="0"/>
          <c:showBubbleSize val="0"/>
        </c:dLbls>
        <c:axId val="204955136"/>
        <c:axId val="204951808"/>
      </c:scatterChart>
      <c:valAx>
        <c:axId val="204955136"/>
        <c:scaling>
          <c:orientation val="minMax"/>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1808"/>
        <c:crosses val="autoZero"/>
        <c:crossBetween val="midCat"/>
      </c:valAx>
      <c:valAx>
        <c:axId val="204951808"/>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5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Numero de ventas</a:t>
            </a:r>
          </a:p>
          <a:p>
            <a:pPr>
              <a:defRPr/>
            </a:pPr>
            <a:r>
              <a:rPr lang="en-US"/>
              <a:t>(M.Exponencial)</a:t>
            </a:r>
          </a:p>
        </c:rich>
      </c:tx>
      <c:layout>
        <c:manualLayout>
          <c:xMode val="edge"/>
          <c:yMode val="edge"/>
          <c:x val="0.33260411198600176"/>
          <c:y val="2.78706800445930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NoLineal!$B$9</c:f>
              <c:strCache>
                <c:ptCount val="1"/>
                <c:pt idx="0">
                  <c:v>Numero de ventas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43359614962073806"/>
                  <c:y val="-0.134662343513750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xVal>
            <c:numRef>
              <c:f>NoLineal!$A$10:$A$21</c:f>
              <c:numCache>
                <c:formatCode>General</c:formatCode>
                <c:ptCount val="12"/>
                <c:pt idx="0">
                  <c:v>10</c:v>
                </c:pt>
                <c:pt idx="1">
                  <c:v>15</c:v>
                </c:pt>
                <c:pt idx="2">
                  <c:v>19</c:v>
                </c:pt>
                <c:pt idx="3">
                  <c:v>26</c:v>
                </c:pt>
                <c:pt idx="4">
                  <c:v>15</c:v>
                </c:pt>
                <c:pt idx="5">
                  <c:v>31</c:v>
                </c:pt>
                <c:pt idx="6">
                  <c:v>28</c:v>
                </c:pt>
                <c:pt idx="7">
                  <c:v>20</c:v>
                </c:pt>
                <c:pt idx="8">
                  <c:v>24</c:v>
                </c:pt>
                <c:pt idx="9">
                  <c:v>16</c:v>
                </c:pt>
                <c:pt idx="10">
                  <c:v>27</c:v>
                </c:pt>
                <c:pt idx="11">
                  <c:v>23</c:v>
                </c:pt>
              </c:numCache>
            </c:numRef>
          </c:xVal>
          <c:yVal>
            <c:numRef>
              <c:f>NoLineal!$B$10:$B$21</c:f>
              <c:numCache>
                <c:formatCode>General</c:formatCode>
                <c:ptCount val="12"/>
                <c:pt idx="0">
                  <c:v>6</c:v>
                </c:pt>
                <c:pt idx="1">
                  <c:v>11</c:v>
                </c:pt>
                <c:pt idx="2">
                  <c:v>8</c:v>
                </c:pt>
                <c:pt idx="3">
                  <c:v>18</c:v>
                </c:pt>
                <c:pt idx="4">
                  <c:v>9</c:v>
                </c:pt>
                <c:pt idx="5">
                  <c:v>22</c:v>
                </c:pt>
                <c:pt idx="6">
                  <c:v>16</c:v>
                </c:pt>
                <c:pt idx="7">
                  <c:v>10</c:v>
                </c:pt>
                <c:pt idx="8">
                  <c:v>19</c:v>
                </c:pt>
                <c:pt idx="9">
                  <c:v>13</c:v>
                </c:pt>
                <c:pt idx="10">
                  <c:v>15</c:v>
                </c:pt>
                <c:pt idx="11">
                  <c:v>12</c:v>
                </c:pt>
              </c:numCache>
            </c:numRef>
          </c:yVal>
          <c:smooth val="0"/>
          <c:extLst>
            <c:ext xmlns:c16="http://schemas.microsoft.com/office/drawing/2014/chart" uri="{C3380CC4-5D6E-409C-BE32-E72D297353CC}">
              <c16:uniqueId val="{00000001-CD28-4F0C-A82C-870FC5BB0F52}"/>
            </c:ext>
          </c:extLst>
        </c:ser>
        <c:dLbls>
          <c:showLegendKey val="0"/>
          <c:showVal val="0"/>
          <c:showCatName val="0"/>
          <c:showSerName val="0"/>
          <c:showPercent val="0"/>
          <c:showBubbleSize val="0"/>
        </c:dLbls>
        <c:axId val="204955136"/>
        <c:axId val="204951808"/>
      </c:scatterChart>
      <c:valAx>
        <c:axId val="204955136"/>
        <c:scaling>
          <c:orientation val="minMax"/>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1808"/>
        <c:crosses val="autoZero"/>
        <c:crossBetween val="midCat"/>
      </c:valAx>
      <c:valAx>
        <c:axId val="204951808"/>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5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Numero de ventas(M.Logaritmica)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NoLineal!$B$9</c:f>
              <c:strCache>
                <c:ptCount val="1"/>
                <c:pt idx="0">
                  <c:v>Numero de ventas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30545975503062117"/>
                  <c:y val="7.265864342208060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xVal>
            <c:numRef>
              <c:f>NoLineal!$A$10:$A$21</c:f>
              <c:numCache>
                <c:formatCode>General</c:formatCode>
                <c:ptCount val="12"/>
                <c:pt idx="0">
                  <c:v>10</c:v>
                </c:pt>
                <c:pt idx="1">
                  <c:v>15</c:v>
                </c:pt>
                <c:pt idx="2">
                  <c:v>19</c:v>
                </c:pt>
                <c:pt idx="3">
                  <c:v>26</c:v>
                </c:pt>
                <c:pt idx="4">
                  <c:v>15</c:v>
                </c:pt>
                <c:pt idx="5">
                  <c:v>31</c:v>
                </c:pt>
                <c:pt idx="6">
                  <c:v>28</c:v>
                </c:pt>
                <c:pt idx="7">
                  <c:v>20</c:v>
                </c:pt>
                <c:pt idx="8">
                  <c:v>24</c:v>
                </c:pt>
                <c:pt idx="9">
                  <c:v>16</c:v>
                </c:pt>
                <c:pt idx="10">
                  <c:v>27</c:v>
                </c:pt>
                <c:pt idx="11">
                  <c:v>23</c:v>
                </c:pt>
              </c:numCache>
            </c:numRef>
          </c:xVal>
          <c:yVal>
            <c:numRef>
              <c:f>NoLineal!$B$10:$B$21</c:f>
              <c:numCache>
                <c:formatCode>General</c:formatCode>
                <c:ptCount val="12"/>
                <c:pt idx="0">
                  <c:v>6</c:v>
                </c:pt>
                <c:pt idx="1">
                  <c:v>11</c:v>
                </c:pt>
                <c:pt idx="2">
                  <c:v>8</c:v>
                </c:pt>
                <c:pt idx="3">
                  <c:v>18</c:v>
                </c:pt>
                <c:pt idx="4">
                  <c:v>9</c:v>
                </c:pt>
                <c:pt idx="5">
                  <c:v>22</c:v>
                </c:pt>
                <c:pt idx="6">
                  <c:v>16</c:v>
                </c:pt>
                <c:pt idx="7">
                  <c:v>10</c:v>
                </c:pt>
                <c:pt idx="8">
                  <c:v>19</c:v>
                </c:pt>
                <c:pt idx="9">
                  <c:v>13</c:v>
                </c:pt>
                <c:pt idx="10">
                  <c:v>15</c:v>
                </c:pt>
                <c:pt idx="11">
                  <c:v>12</c:v>
                </c:pt>
              </c:numCache>
            </c:numRef>
          </c:yVal>
          <c:smooth val="0"/>
          <c:extLst>
            <c:ext xmlns:c16="http://schemas.microsoft.com/office/drawing/2014/chart" uri="{C3380CC4-5D6E-409C-BE32-E72D297353CC}">
              <c16:uniqueId val="{00000001-C25A-467F-8C00-212486E971BC}"/>
            </c:ext>
          </c:extLst>
        </c:ser>
        <c:dLbls>
          <c:showLegendKey val="0"/>
          <c:showVal val="0"/>
          <c:showCatName val="0"/>
          <c:showSerName val="0"/>
          <c:showPercent val="0"/>
          <c:showBubbleSize val="0"/>
        </c:dLbls>
        <c:axId val="204955136"/>
        <c:axId val="204951808"/>
      </c:scatterChart>
      <c:valAx>
        <c:axId val="204955136"/>
        <c:scaling>
          <c:orientation val="minMax"/>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1808"/>
        <c:crosses val="autoZero"/>
        <c:crossBetween val="midCat"/>
      </c:valAx>
      <c:valAx>
        <c:axId val="204951808"/>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5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Numero de ventas(M.Cuadratica)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NoLineal!$B$9</c:f>
              <c:strCache>
                <c:ptCount val="1"/>
                <c:pt idx="0">
                  <c:v>Numero de ventas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379459755030621"/>
                  <c:y val="-1.7224080267558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xVal>
            <c:numRef>
              <c:f>NoLineal!$A$10:$A$21</c:f>
              <c:numCache>
                <c:formatCode>General</c:formatCode>
                <c:ptCount val="12"/>
                <c:pt idx="0">
                  <c:v>10</c:v>
                </c:pt>
                <c:pt idx="1">
                  <c:v>15</c:v>
                </c:pt>
                <c:pt idx="2">
                  <c:v>19</c:v>
                </c:pt>
                <c:pt idx="3">
                  <c:v>26</c:v>
                </c:pt>
                <c:pt idx="4">
                  <c:v>15</c:v>
                </c:pt>
                <c:pt idx="5">
                  <c:v>31</c:v>
                </c:pt>
                <c:pt idx="6">
                  <c:v>28</c:v>
                </c:pt>
                <c:pt idx="7">
                  <c:v>20</c:v>
                </c:pt>
                <c:pt idx="8">
                  <c:v>24</c:v>
                </c:pt>
                <c:pt idx="9">
                  <c:v>16</c:v>
                </c:pt>
                <c:pt idx="10">
                  <c:v>27</c:v>
                </c:pt>
                <c:pt idx="11">
                  <c:v>23</c:v>
                </c:pt>
              </c:numCache>
            </c:numRef>
          </c:xVal>
          <c:yVal>
            <c:numRef>
              <c:f>NoLineal!$B$10:$B$21</c:f>
              <c:numCache>
                <c:formatCode>General</c:formatCode>
                <c:ptCount val="12"/>
                <c:pt idx="0">
                  <c:v>6</c:v>
                </c:pt>
                <c:pt idx="1">
                  <c:v>11</c:v>
                </c:pt>
                <c:pt idx="2">
                  <c:v>8</c:v>
                </c:pt>
                <c:pt idx="3">
                  <c:v>18</c:v>
                </c:pt>
                <c:pt idx="4">
                  <c:v>9</c:v>
                </c:pt>
                <c:pt idx="5">
                  <c:v>22</c:v>
                </c:pt>
                <c:pt idx="6">
                  <c:v>16</c:v>
                </c:pt>
                <c:pt idx="7">
                  <c:v>10</c:v>
                </c:pt>
                <c:pt idx="8">
                  <c:v>19</c:v>
                </c:pt>
                <c:pt idx="9">
                  <c:v>13</c:v>
                </c:pt>
                <c:pt idx="10">
                  <c:v>15</c:v>
                </c:pt>
                <c:pt idx="11">
                  <c:v>12</c:v>
                </c:pt>
              </c:numCache>
            </c:numRef>
          </c:yVal>
          <c:smooth val="0"/>
          <c:extLst>
            <c:ext xmlns:c16="http://schemas.microsoft.com/office/drawing/2014/chart" uri="{C3380CC4-5D6E-409C-BE32-E72D297353CC}">
              <c16:uniqueId val="{00000001-777A-430E-8B00-A07D959C2A2C}"/>
            </c:ext>
          </c:extLst>
        </c:ser>
        <c:dLbls>
          <c:showLegendKey val="0"/>
          <c:showVal val="0"/>
          <c:showCatName val="0"/>
          <c:showSerName val="0"/>
          <c:showPercent val="0"/>
          <c:showBubbleSize val="0"/>
        </c:dLbls>
        <c:axId val="204955136"/>
        <c:axId val="204951808"/>
      </c:scatterChart>
      <c:valAx>
        <c:axId val="204955136"/>
        <c:scaling>
          <c:orientation val="minMax"/>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1808"/>
        <c:crosses val="autoZero"/>
        <c:crossBetween val="midCat"/>
      </c:valAx>
      <c:valAx>
        <c:axId val="204951808"/>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5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Numero de ventas(M.Potencial)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NoLineal!$B$9</c:f>
              <c:strCache>
                <c:ptCount val="1"/>
                <c:pt idx="0">
                  <c:v>Numero de ventas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31467711309316426"/>
                  <c:y val="-3.57412600161473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xVal>
            <c:numRef>
              <c:f>NoLineal!$A$10:$A$21</c:f>
              <c:numCache>
                <c:formatCode>General</c:formatCode>
                <c:ptCount val="12"/>
                <c:pt idx="0">
                  <c:v>10</c:v>
                </c:pt>
                <c:pt idx="1">
                  <c:v>15</c:v>
                </c:pt>
                <c:pt idx="2">
                  <c:v>19</c:v>
                </c:pt>
                <c:pt idx="3">
                  <c:v>26</c:v>
                </c:pt>
                <c:pt idx="4">
                  <c:v>15</c:v>
                </c:pt>
                <c:pt idx="5">
                  <c:v>31</c:v>
                </c:pt>
                <c:pt idx="6">
                  <c:v>28</c:v>
                </c:pt>
                <c:pt idx="7">
                  <c:v>20</c:v>
                </c:pt>
                <c:pt idx="8">
                  <c:v>24</c:v>
                </c:pt>
                <c:pt idx="9">
                  <c:v>16</c:v>
                </c:pt>
                <c:pt idx="10">
                  <c:v>27</c:v>
                </c:pt>
                <c:pt idx="11">
                  <c:v>23</c:v>
                </c:pt>
              </c:numCache>
            </c:numRef>
          </c:xVal>
          <c:yVal>
            <c:numRef>
              <c:f>NoLineal!$B$10:$B$21</c:f>
              <c:numCache>
                <c:formatCode>General</c:formatCode>
                <c:ptCount val="12"/>
                <c:pt idx="0">
                  <c:v>6</c:v>
                </c:pt>
                <c:pt idx="1">
                  <c:v>11</c:v>
                </c:pt>
                <c:pt idx="2">
                  <c:v>8</c:v>
                </c:pt>
                <c:pt idx="3">
                  <c:v>18</c:v>
                </c:pt>
                <c:pt idx="4">
                  <c:v>9</c:v>
                </c:pt>
                <c:pt idx="5">
                  <c:v>22</c:v>
                </c:pt>
                <c:pt idx="6">
                  <c:v>16</c:v>
                </c:pt>
                <c:pt idx="7">
                  <c:v>10</c:v>
                </c:pt>
                <c:pt idx="8">
                  <c:v>19</c:v>
                </c:pt>
                <c:pt idx="9">
                  <c:v>13</c:v>
                </c:pt>
                <c:pt idx="10">
                  <c:v>15</c:v>
                </c:pt>
                <c:pt idx="11">
                  <c:v>12</c:v>
                </c:pt>
              </c:numCache>
            </c:numRef>
          </c:yVal>
          <c:smooth val="0"/>
          <c:extLst>
            <c:ext xmlns:c16="http://schemas.microsoft.com/office/drawing/2014/chart" uri="{C3380CC4-5D6E-409C-BE32-E72D297353CC}">
              <c16:uniqueId val="{00000001-8427-4E07-98ED-427451EFCB55}"/>
            </c:ext>
          </c:extLst>
        </c:ser>
        <c:dLbls>
          <c:showLegendKey val="0"/>
          <c:showVal val="0"/>
          <c:showCatName val="0"/>
          <c:showSerName val="0"/>
          <c:showPercent val="0"/>
          <c:showBubbleSize val="0"/>
        </c:dLbls>
        <c:axId val="204955136"/>
        <c:axId val="204951808"/>
      </c:scatterChart>
      <c:valAx>
        <c:axId val="204955136"/>
        <c:scaling>
          <c:orientation val="minMax"/>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1808"/>
        <c:crosses val="autoZero"/>
        <c:crossBetween val="midCat"/>
      </c:valAx>
      <c:valAx>
        <c:axId val="204951808"/>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04955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Venta(M.Exponencial)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NoLineal!$B$47</c:f>
              <c:strCache>
                <c:ptCount val="1"/>
                <c:pt idx="0">
                  <c:v>Venta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5.5304610265240188E-2"/>
                  <c:y val="-0.372345502266762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xVal>
            <c:numRef>
              <c:f>NoLineal!$A$48:$A$55</c:f>
              <c:numCache>
                <c:formatCode>General</c:formatCode>
                <c:ptCount val="8"/>
                <c:pt idx="0">
                  <c:v>60</c:v>
                </c:pt>
                <c:pt idx="1">
                  <c:v>50</c:v>
                </c:pt>
                <c:pt idx="2">
                  <c:v>50</c:v>
                </c:pt>
                <c:pt idx="3">
                  <c:v>45</c:v>
                </c:pt>
                <c:pt idx="4">
                  <c:v>50</c:v>
                </c:pt>
                <c:pt idx="5">
                  <c:v>55</c:v>
                </c:pt>
                <c:pt idx="6">
                  <c:v>60</c:v>
                </c:pt>
                <c:pt idx="7">
                  <c:v>65</c:v>
                </c:pt>
              </c:numCache>
            </c:numRef>
          </c:xVal>
          <c:yVal>
            <c:numRef>
              <c:f>NoLineal!$B$48:$B$55</c:f>
              <c:numCache>
                <c:formatCode>General</c:formatCode>
                <c:ptCount val="8"/>
                <c:pt idx="0">
                  <c:v>40</c:v>
                </c:pt>
                <c:pt idx="1">
                  <c:v>44</c:v>
                </c:pt>
                <c:pt idx="2">
                  <c:v>30</c:v>
                </c:pt>
                <c:pt idx="3">
                  <c:v>45</c:v>
                </c:pt>
                <c:pt idx="4">
                  <c:v>40</c:v>
                </c:pt>
                <c:pt idx="5">
                  <c:v>42</c:v>
                </c:pt>
                <c:pt idx="6">
                  <c:v>38</c:v>
                </c:pt>
                <c:pt idx="7">
                  <c:v>25</c:v>
                </c:pt>
              </c:numCache>
            </c:numRef>
          </c:yVal>
          <c:smooth val="0"/>
          <c:extLst>
            <c:ext xmlns:c16="http://schemas.microsoft.com/office/drawing/2014/chart" uri="{C3380CC4-5D6E-409C-BE32-E72D297353CC}">
              <c16:uniqueId val="{00000000-2147-4054-BC3F-4560351627FB}"/>
            </c:ext>
          </c:extLst>
        </c:ser>
        <c:dLbls>
          <c:showLegendKey val="0"/>
          <c:showVal val="0"/>
          <c:showCatName val="0"/>
          <c:showSerName val="0"/>
          <c:showPercent val="0"/>
          <c:showBubbleSize val="0"/>
        </c:dLbls>
        <c:axId val="161179264"/>
        <c:axId val="161180096"/>
      </c:scatterChart>
      <c:valAx>
        <c:axId val="161179264"/>
        <c:scaling>
          <c:orientation val="minMax"/>
          <c:min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180096"/>
        <c:crosses val="autoZero"/>
        <c:crossBetween val="midCat"/>
      </c:valAx>
      <c:valAx>
        <c:axId val="161180096"/>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179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Venta(Logaritmica)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scatterChart>
        <c:scatterStyle val="lineMarker"/>
        <c:varyColors val="0"/>
        <c:ser>
          <c:idx val="0"/>
          <c:order val="0"/>
          <c:tx>
            <c:strRef>
              <c:f>NoLineal!$B$47</c:f>
              <c:strCache>
                <c:ptCount val="1"/>
                <c:pt idx="0">
                  <c:v>Venta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8.2757517718147641E-2"/>
                  <c:y val="-0.362870913863039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trendlineLbl>
          </c:trendline>
          <c:xVal>
            <c:numRef>
              <c:f>NoLineal!$A$48:$A$55</c:f>
              <c:numCache>
                <c:formatCode>General</c:formatCode>
                <c:ptCount val="8"/>
                <c:pt idx="0">
                  <c:v>60</c:v>
                </c:pt>
                <c:pt idx="1">
                  <c:v>50</c:v>
                </c:pt>
                <c:pt idx="2">
                  <c:v>50</c:v>
                </c:pt>
                <c:pt idx="3">
                  <c:v>45</c:v>
                </c:pt>
                <c:pt idx="4">
                  <c:v>50</c:v>
                </c:pt>
                <c:pt idx="5">
                  <c:v>55</c:v>
                </c:pt>
                <c:pt idx="6">
                  <c:v>60</c:v>
                </c:pt>
                <c:pt idx="7">
                  <c:v>65</c:v>
                </c:pt>
              </c:numCache>
            </c:numRef>
          </c:xVal>
          <c:yVal>
            <c:numRef>
              <c:f>NoLineal!$B$48:$B$55</c:f>
              <c:numCache>
                <c:formatCode>General</c:formatCode>
                <c:ptCount val="8"/>
                <c:pt idx="0">
                  <c:v>40</c:v>
                </c:pt>
                <c:pt idx="1">
                  <c:v>44</c:v>
                </c:pt>
                <c:pt idx="2">
                  <c:v>30</c:v>
                </c:pt>
                <c:pt idx="3">
                  <c:v>45</c:v>
                </c:pt>
                <c:pt idx="4">
                  <c:v>40</c:v>
                </c:pt>
                <c:pt idx="5">
                  <c:v>42</c:v>
                </c:pt>
                <c:pt idx="6">
                  <c:v>38</c:v>
                </c:pt>
                <c:pt idx="7">
                  <c:v>25</c:v>
                </c:pt>
              </c:numCache>
            </c:numRef>
          </c:yVal>
          <c:smooth val="0"/>
          <c:extLst>
            <c:ext xmlns:c16="http://schemas.microsoft.com/office/drawing/2014/chart" uri="{C3380CC4-5D6E-409C-BE32-E72D297353CC}">
              <c16:uniqueId val="{00000000-4E72-41B0-9EB2-B5DFF462106E}"/>
            </c:ext>
          </c:extLst>
        </c:ser>
        <c:dLbls>
          <c:showLegendKey val="0"/>
          <c:showVal val="0"/>
          <c:showCatName val="0"/>
          <c:showSerName val="0"/>
          <c:showPercent val="0"/>
          <c:showBubbleSize val="0"/>
        </c:dLbls>
        <c:axId val="161179264"/>
        <c:axId val="161180096"/>
      </c:scatterChart>
      <c:valAx>
        <c:axId val="161179264"/>
        <c:scaling>
          <c:orientation val="minMax"/>
          <c:min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180096"/>
        <c:crosses val="autoZero"/>
        <c:crossBetween val="midCat"/>
      </c:valAx>
      <c:valAx>
        <c:axId val="161180096"/>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179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9.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502920</xdr:colOff>
      <xdr:row>3</xdr:row>
      <xdr:rowOff>114300</xdr:rowOff>
    </xdr:from>
    <xdr:to>
      <xdr:col>11</xdr:col>
      <xdr:colOff>472440</xdr:colOff>
      <xdr:row>10</xdr:row>
      <xdr:rowOff>68580</xdr:rowOff>
    </xdr:to>
    <xdr:graphicFrame macro="">
      <xdr:nvGraphicFramePr>
        <xdr:cNvPr id="2" name="Gráfico 1">
          <a:extLst>
            <a:ext uri="{FF2B5EF4-FFF2-40B4-BE49-F238E27FC236}">
              <a16:creationId xmlns:a16="http://schemas.microsoft.com/office/drawing/2014/main" id="{71DBA1F4-30A9-48C1-AE35-5B76BE9DB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480060</xdr:colOff>
      <xdr:row>28</xdr:row>
      <xdr:rowOff>106680</xdr:rowOff>
    </xdr:from>
    <xdr:to>
      <xdr:col>8</xdr:col>
      <xdr:colOff>449580</xdr:colOff>
      <xdr:row>41</xdr:row>
      <xdr:rowOff>152400</xdr:rowOff>
    </xdr:to>
    <xdr:graphicFrame macro="">
      <xdr:nvGraphicFramePr>
        <xdr:cNvPr id="6" name="Gráfico 5">
          <a:extLst>
            <a:ext uri="{FF2B5EF4-FFF2-40B4-BE49-F238E27FC236}">
              <a16:creationId xmlns:a16="http://schemas.microsoft.com/office/drawing/2014/main" id="{5BC1F203-ACF1-444F-9194-DF9528DFA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76200</xdr:colOff>
      <xdr:row>3</xdr:row>
      <xdr:rowOff>175260</xdr:rowOff>
    </xdr:from>
    <xdr:to>
      <xdr:col>9</xdr:col>
      <xdr:colOff>114300</xdr:colOff>
      <xdr:row>18</xdr:row>
      <xdr:rowOff>160020</xdr:rowOff>
    </xdr:to>
    <xdr:graphicFrame macro="">
      <xdr:nvGraphicFramePr>
        <xdr:cNvPr id="2" name="Gráfico 1">
          <a:extLst>
            <a:ext uri="{FF2B5EF4-FFF2-40B4-BE49-F238E27FC236}">
              <a16:creationId xmlns:a16="http://schemas.microsoft.com/office/drawing/2014/main" id="{977E1776-4E42-46F6-AC75-F66D88013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25</xdr:row>
      <xdr:rowOff>53340</xdr:rowOff>
    </xdr:from>
    <xdr:to>
      <xdr:col>4</xdr:col>
      <xdr:colOff>693420</xdr:colOff>
      <xdr:row>26</xdr:row>
      <xdr:rowOff>137160</xdr:rowOff>
    </xdr:to>
    <xdr:sp macro="" textlink="">
      <xdr:nvSpPr>
        <xdr:cNvPr id="3" name="Elipse 2">
          <a:extLst>
            <a:ext uri="{FF2B5EF4-FFF2-40B4-BE49-F238E27FC236}">
              <a16:creationId xmlns:a16="http://schemas.microsoft.com/office/drawing/2014/main" id="{A7CBEDBE-D184-4A72-9E0C-3145FED6A13F}"/>
            </a:ext>
          </a:extLst>
        </xdr:cNvPr>
        <xdr:cNvSpPr/>
      </xdr:nvSpPr>
      <xdr:spPr>
        <a:xfrm>
          <a:off x="3261360" y="4640580"/>
          <a:ext cx="601980" cy="2667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372980</xdr:colOff>
      <xdr:row>3</xdr:row>
      <xdr:rowOff>129539</xdr:rowOff>
    </xdr:from>
    <xdr:to>
      <xdr:col>4</xdr:col>
      <xdr:colOff>426720</xdr:colOff>
      <xdr:row>3</xdr:row>
      <xdr:rowOff>396894</xdr:rowOff>
    </xdr:to>
    <xdr:pic>
      <xdr:nvPicPr>
        <xdr:cNvPr id="2" name="Imagen 1">
          <a:extLst>
            <a:ext uri="{FF2B5EF4-FFF2-40B4-BE49-F238E27FC236}">
              <a16:creationId xmlns:a16="http://schemas.microsoft.com/office/drawing/2014/main" id="{D274771E-D405-4B57-BF39-C5E4EA7CDD1B}"/>
            </a:ext>
          </a:extLst>
        </xdr:cNvPr>
        <xdr:cNvPicPr>
          <a:picLocks noChangeAspect="1"/>
        </xdr:cNvPicPr>
      </xdr:nvPicPr>
      <xdr:blipFill>
        <a:blip xmlns:r="http://schemas.openxmlformats.org/officeDocument/2006/relationships" r:embed="rId1"/>
        <a:stretch>
          <a:fillRect/>
        </a:stretch>
      </xdr:blipFill>
      <xdr:spPr>
        <a:xfrm>
          <a:off x="2750420" y="784859"/>
          <a:ext cx="846220" cy="267355"/>
        </a:xfrm>
        <a:prstGeom prst="rect">
          <a:avLst/>
        </a:prstGeom>
      </xdr:spPr>
    </xdr:pic>
    <xdr:clientData/>
  </xdr:twoCellAnchor>
  <xdr:twoCellAnchor editAs="oneCell">
    <xdr:from>
      <xdr:col>5</xdr:col>
      <xdr:colOff>343221</xdr:colOff>
      <xdr:row>3</xdr:row>
      <xdr:rowOff>175260</xdr:rowOff>
    </xdr:from>
    <xdr:to>
      <xdr:col>5</xdr:col>
      <xdr:colOff>572474</xdr:colOff>
      <xdr:row>3</xdr:row>
      <xdr:rowOff>418684</xdr:rowOff>
    </xdr:to>
    <xdr:pic>
      <xdr:nvPicPr>
        <xdr:cNvPr id="3" name="Imagen 2">
          <a:extLst>
            <a:ext uri="{FF2B5EF4-FFF2-40B4-BE49-F238E27FC236}">
              <a16:creationId xmlns:a16="http://schemas.microsoft.com/office/drawing/2014/main" id="{6C80F270-ABFC-4FBD-AC93-765559F7B6C2}"/>
            </a:ext>
          </a:extLst>
        </xdr:cNvPr>
        <xdr:cNvPicPr>
          <a:picLocks noChangeAspect="1"/>
        </xdr:cNvPicPr>
      </xdr:nvPicPr>
      <xdr:blipFill>
        <a:blip xmlns:r="http://schemas.openxmlformats.org/officeDocument/2006/relationships" r:embed="rId2"/>
        <a:stretch>
          <a:fillRect/>
        </a:stretch>
      </xdr:blipFill>
      <xdr:spPr>
        <a:xfrm>
          <a:off x="4305621" y="830580"/>
          <a:ext cx="229253" cy="243424"/>
        </a:xfrm>
        <a:prstGeom prst="rect">
          <a:avLst/>
        </a:prstGeom>
      </xdr:spPr>
    </xdr:pic>
    <xdr:clientData/>
  </xdr:twoCellAnchor>
  <xdr:twoCellAnchor editAs="oneCell">
    <xdr:from>
      <xdr:col>6</xdr:col>
      <xdr:colOff>236220</xdr:colOff>
      <xdr:row>3</xdr:row>
      <xdr:rowOff>190500</xdr:rowOff>
    </xdr:from>
    <xdr:to>
      <xdr:col>6</xdr:col>
      <xdr:colOff>522687</xdr:colOff>
      <xdr:row>3</xdr:row>
      <xdr:rowOff>414363</xdr:rowOff>
    </xdr:to>
    <xdr:pic>
      <xdr:nvPicPr>
        <xdr:cNvPr id="4" name="Imagen 3">
          <a:extLst>
            <a:ext uri="{FF2B5EF4-FFF2-40B4-BE49-F238E27FC236}">
              <a16:creationId xmlns:a16="http://schemas.microsoft.com/office/drawing/2014/main" id="{A254D9F4-DC5D-4620-B9CE-BF95926CB7C4}"/>
            </a:ext>
          </a:extLst>
        </xdr:cNvPr>
        <xdr:cNvPicPr>
          <a:picLocks noChangeAspect="1"/>
        </xdr:cNvPicPr>
      </xdr:nvPicPr>
      <xdr:blipFill>
        <a:blip xmlns:r="http://schemas.openxmlformats.org/officeDocument/2006/relationships" r:embed="rId3"/>
        <a:stretch>
          <a:fillRect/>
        </a:stretch>
      </xdr:blipFill>
      <xdr:spPr>
        <a:xfrm>
          <a:off x="4991100" y="845820"/>
          <a:ext cx="286467" cy="223863"/>
        </a:xfrm>
        <a:prstGeom prst="rect">
          <a:avLst/>
        </a:prstGeom>
      </xdr:spPr>
    </xdr:pic>
    <xdr:clientData/>
  </xdr:twoCellAnchor>
  <xdr:twoCellAnchor editAs="oneCell">
    <xdr:from>
      <xdr:col>7</xdr:col>
      <xdr:colOff>167752</xdr:colOff>
      <xdr:row>3</xdr:row>
      <xdr:rowOff>220981</xdr:rowOff>
    </xdr:from>
    <xdr:to>
      <xdr:col>7</xdr:col>
      <xdr:colOff>472112</xdr:colOff>
      <xdr:row>3</xdr:row>
      <xdr:rowOff>472441</xdr:rowOff>
    </xdr:to>
    <xdr:pic>
      <xdr:nvPicPr>
        <xdr:cNvPr id="5" name="Imagen 4">
          <a:extLst>
            <a:ext uri="{FF2B5EF4-FFF2-40B4-BE49-F238E27FC236}">
              <a16:creationId xmlns:a16="http://schemas.microsoft.com/office/drawing/2014/main" id="{CDF79A0E-0447-4BFD-88BA-156CD5848048}"/>
            </a:ext>
          </a:extLst>
        </xdr:cNvPr>
        <xdr:cNvPicPr>
          <a:picLocks noChangeAspect="1"/>
        </xdr:cNvPicPr>
      </xdr:nvPicPr>
      <xdr:blipFill>
        <a:blip xmlns:r="http://schemas.openxmlformats.org/officeDocument/2006/relationships" r:embed="rId4"/>
        <a:stretch>
          <a:fillRect/>
        </a:stretch>
      </xdr:blipFill>
      <xdr:spPr>
        <a:xfrm>
          <a:off x="5715112" y="876301"/>
          <a:ext cx="304360" cy="251460"/>
        </a:xfrm>
        <a:prstGeom prst="rect">
          <a:avLst/>
        </a:prstGeom>
      </xdr:spPr>
    </xdr:pic>
    <xdr:clientData/>
  </xdr:twoCellAnchor>
  <xdr:twoCellAnchor>
    <xdr:from>
      <xdr:col>3</xdr:col>
      <xdr:colOff>106680</xdr:colOff>
      <xdr:row>4</xdr:row>
      <xdr:rowOff>91440</xdr:rowOff>
    </xdr:from>
    <xdr:to>
      <xdr:col>4</xdr:col>
      <xdr:colOff>557433</xdr:colOff>
      <xdr:row>4</xdr:row>
      <xdr:rowOff>103163</xdr:rowOff>
    </xdr:to>
    <xdr:cxnSp macro="">
      <xdr:nvCxnSpPr>
        <xdr:cNvPr id="6" name="Conector recto de flecha 5">
          <a:extLst>
            <a:ext uri="{FF2B5EF4-FFF2-40B4-BE49-F238E27FC236}">
              <a16:creationId xmlns:a16="http://schemas.microsoft.com/office/drawing/2014/main" id="{85A166A8-A312-4EC7-B252-8315B172CA82}"/>
            </a:ext>
          </a:extLst>
        </xdr:cNvPr>
        <xdr:cNvCxnSpPr/>
      </xdr:nvCxnSpPr>
      <xdr:spPr>
        <a:xfrm flipV="1">
          <a:off x="2484120" y="1036320"/>
          <a:ext cx="1243233" cy="117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4</xdr:col>
      <xdr:colOff>304800</xdr:colOff>
      <xdr:row>19</xdr:row>
      <xdr:rowOff>121920</xdr:rowOff>
    </xdr:from>
    <xdr:to>
      <xdr:col>5</xdr:col>
      <xdr:colOff>99060</xdr:colOff>
      <xdr:row>22</xdr:row>
      <xdr:rowOff>74141</xdr:rowOff>
    </xdr:to>
    <xdr:pic>
      <xdr:nvPicPr>
        <xdr:cNvPr id="7" name="Imagen 6">
          <a:extLst>
            <a:ext uri="{FF2B5EF4-FFF2-40B4-BE49-F238E27FC236}">
              <a16:creationId xmlns:a16="http://schemas.microsoft.com/office/drawing/2014/main" id="{4735BBEB-B307-45B2-9062-731F1D05E260}"/>
            </a:ext>
          </a:extLst>
        </xdr:cNvPr>
        <xdr:cNvPicPr>
          <a:picLocks noChangeAspect="1"/>
        </xdr:cNvPicPr>
      </xdr:nvPicPr>
      <xdr:blipFill>
        <a:blip xmlns:r="http://schemas.openxmlformats.org/officeDocument/2006/relationships" r:embed="rId5"/>
        <a:stretch>
          <a:fillRect/>
        </a:stretch>
      </xdr:blipFill>
      <xdr:spPr>
        <a:xfrm>
          <a:off x="3474720" y="4107180"/>
          <a:ext cx="1219200" cy="500861"/>
        </a:xfrm>
        <a:prstGeom prst="rect">
          <a:avLst/>
        </a:prstGeom>
      </xdr:spPr>
    </xdr:pic>
    <xdr:clientData/>
  </xdr:twoCellAnchor>
  <xdr:twoCellAnchor editAs="oneCell">
    <xdr:from>
      <xdr:col>4</xdr:col>
      <xdr:colOff>365760</xdr:colOff>
      <xdr:row>24</xdr:row>
      <xdr:rowOff>137160</xdr:rowOff>
    </xdr:from>
    <xdr:to>
      <xdr:col>5</xdr:col>
      <xdr:colOff>54003</xdr:colOff>
      <xdr:row>27</xdr:row>
      <xdr:rowOff>146645</xdr:rowOff>
    </xdr:to>
    <xdr:pic>
      <xdr:nvPicPr>
        <xdr:cNvPr id="8" name="Imagen 7">
          <a:extLst>
            <a:ext uri="{FF2B5EF4-FFF2-40B4-BE49-F238E27FC236}">
              <a16:creationId xmlns:a16="http://schemas.microsoft.com/office/drawing/2014/main" id="{15C9FAC0-92E5-46D3-A00F-22681849AF75}"/>
            </a:ext>
          </a:extLst>
        </xdr:cNvPr>
        <xdr:cNvPicPr>
          <a:picLocks noChangeAspect="1"/>
        </xdr:cNvPicPr>
      </xdr:nvPicPr>
      <xdr:blipFill>
        <a:blip xmlns:r="http://schemas.openxmlformats.org/officeDocument/2006/relationships" r:embed="rId6"/>
        <a:stretch>
          <a:fillRect/>
        </a:stretch>
      </xdr:blipFill>
      <xdr:spPr>
        <a:xfrm>
          <a:off x="3535680" y="5036820"/>
          <a:ext cx="1113183" cy="558125"/>
        </a:xfrm>
        <a:prstGeom prst="rect">
          <a:avLst/>
        </a:prstGeom>
      </xdr:spPr>
    </xdr:pic>
    <xdr:clientData/>
  </xdr:twoCellAnchor>
  <xdr:twoCellAnchor editAs="oneCell">
    <xdr:from>
      <xdr:col>3</xdr:col>
      <xdr:colOff>502920</xdr:colOff>
      <xdr:row>28</xdr:row>
      <xdr:rowOff>45720</xdr:rowOff>
    </xdr:from>
    <xdr:to>
      <xdr:col>5</xdr:col>
      <xdr:colOff>120049</xdr:colOff>
      <xdr:row>31</xdr:row>
      <xdr:rowOff>67884</xdr:rowOff>
    </xdr:to>
    <xdr:pic>
      <xdr:nvPicPr>
        <xdr:cNvPr id="9" name="Imagen 8">
          <a:extLst>
            <a:ext uri="{FF2B5EF4-FFF2-40B4-BE49-F238E27FC236}">
              <a16:creationId xmlns:a16="http://schemas.microsoft.com/office/drawing/2014/main" id="{EE39F3F0-D040-45E6-866F-8320431F747F}"/>
            </a:ext>
          </a:extLst>
        </xdr:cNvPr>
        <xdr:cNvPicPr>
          <a:picLocks noChangeAspect="1"/>
        </xdr:cNvPicPr>
      </xdr:nvPicPr>
      <xdr:blipFill>
        <a:blip xmlns:r="http://schemas.openxmlformats.org/officeDocument/2006/relationships" r:embed="rId7"/>
        <a:stretch>
          <a:fillRect/>
        </a:stretch>
      </xdr:blipFill>
      <xdr:spPr>
        <a:xfrm>
          <a:off x="2880360" y="5676900"/>
          <a:ext cx="1834549" cy="570804"/>
        </a:xfrm>
        <a:prstGeom prst="rect">
          <a:avLst/>
        </a:prstGeom>
      </xdr:spPr>
    </xdr:pic>
    <xdr:clientData/>
  </xdr:twoCellAnchor>
  <xdr:twoCellAnchor editAs="oneCell">
    <xdr:from>
      <xdr:col>8</xdr:col>
      <xdr:colOff>144780</xdr:colOff>
      <xdr:row>3</xdr:row>
      <xdr:rowOff>130864</xdr:rowOff>
    </xdr:from>
    <xdr:to>
      <xdr:col>8</xdr:col>
      <xdr:colOff>601980</xdr:colOff>
      <xdr:row>3</xdr:row>
      <xdr:rowOff>491747</xdr:rowOff>
    </xdr:to>
    <xdr:pic>
      <xdr:nvPicPr>
        <xdr:cNvPr id="10" name="Imagen 9">
          <a:extLst>
            <a:ext uri="{FF2B5EF4-FFF2-40B4-BE49-F238E27FC236}">
              <a16:creationId xmlns:a16="http://schemas.microsoft.com/office/drawing/2014/main" id="{FB151C4E-AE2E-4896-AEAA-BA79F08B5864}"/>
            </a:ext>
          </a:extLst>
        </xdr:cNvPr>
        <xdr:cNvPicPr>
          <a:picLocks noChangeAspect="1"/>
        </xdr:cNvPicPr>
      </xdr:nvPicPr>
      <xdr:blipFill>
        <a:blip xmlns:r="http://schemas.openxmlformats.org/officeDocument/2006/relationships" r:embed="rId8"/>
        <a:stretch>
          <a:fillRect/>
        </a:stretch>
      </xdr:blipFill>
      <xdr:spPr>
        <a:xfrm>
          <a:off x="6484620" y="786184"/>
          <a:ext cx="457200" cy="360883"/>
        </a:xfrm>
        <a:prstGeom prst="rect">
          <a:avLst/>
        </a:prstGeom>
      </xdr:spPr>
    </xdr:pic>
    <xdr:clientData/>
  </xdr:twoCellAnchor>
  <xdr:twoCellAnchor editAs="oneCell">
    <xdr:from>
      <xdr:col>9</xdr:col>
      <xdr:colOff>157067</xdr:colOff>
      <xdr:row>3</xdr:row>
      <xdr:rowOff>160020</xdr:rowOff>
    </xdr:from>
    <xdr:to>
      <xdr:col>9</xdr:col>
      <xdr:colOff>590959</xdr:colOff>
      <xdr:row>3</xdr:row>
      <xdr:rowOff>556260</xdr:rowOff>
    </xdr:to>
    <xdr:pic>
      <xdr:nvPicPr>
        <xdr:cNvPr id="11" name="Imagen 10">
          <a:extLst>
            <a:ext uri="{FF2B5EF4-FFF2-40B4-BE49-F238E27FC236}">
              <a16:creationId xmlns:a16="http://schemas.microsoft.com/office/drawing/2014/main" id="{6EC2F029-FE52-4ECF-BE81-5E0E9CD57C3E}"/>
            </a:ext>
          </a:extLst>
        </xdr:cNvPr>
        <xdr:cNvPicPr>
          <a:picLocks noChangeAspect="1"/>
        </xdr:cNvPicPr>
      </xdr:nvPicPr>
      <xdr:blipFill>
        <a:blip xmlns:r="http://schemas.openxmlformats.org/officeDocument/2006/relationships" r:embed="rId9"/>
        <a:stretch>
          <a:fillRect/>
        </a:stretch>
      </xdr:blipFill>
      <xdr:spPr>
        <a:xfrm>
          <a:off x="7289387" y="815340"/>
          <a:ext cx="433892" cy="396240"/>
        </a:xfrm>
        <a:prstGeom prst="rect">
          <a:avLst/>
        </a:prstGeom>
      </xdr:spPr>
    </xdr:pic>
    <xdr:clientData/>
  </xdr:twoCellAnchor>
  <xdr:twoCellAnchor editAs="oneCell">
    <xdr:from>
      <xdr:col>10</xdr:col>
      <xdr:colOff>137160</xdr:colOff>
      <xdr:row>3</xdr:row>
      <xdr:rowOff>178572</xdr:rowOff>
    </xdr:from>
    <xdr:to>
      <xdr:col>10</xdr:col>
      <xdr:colOff>711813</xdr:colOff>
      <xdr:row>3</xdr:row>
      <xdr:rowOff>411624</xdr:rowOff>
    </xdr:to>
    <xdr:pic>
      <xdr:nvPicPr>
        <xdr:cNvPr id="12" name="Imagen 11">
          <a:extLst>
            <a:ext uri="{FF2B5EF4-FFF2-40B4-BE49-F238E27FC236}">
              <a16:creationId xmlns:a16="http://schemas.microsoft.com/office/drawing/2014/main" id="{A2F52D34-3928-4796-8551-1734626382CD}"/>
            </a:ext>
          </a:extLst>
        </xdr:cNvPr>
        <xdr:cNvPicPr>
          <a:picLocks noChangeAspect="1"/>
        </xdr:cNvPicPr>
      </xdr:nvPicPr>
      <xdr:blipFill>
        <a:blip xmlns:r="http://schemas.openxmlformats.org/officeDocument/2006/relationships" r:embed="rId10"/>
        <a:stretch>
          <a:fillRect/>
        </a:stretch>
      </xdr:blipFill>
      <xdr:spPr>
        <a:xfrm>
          <a:off x="8061960" y="833892"/>
          <a:ext cx="574653" cy="233052"/>
        </a:xfrm>
        <a:prstGeom prst="rect">
          <a:avLst/>
        </a:prstGeom>
      </xdr:spPr>
    </xdr:pic>
    <xdr:clientData/>
  </xdr:twoCellAnchor>
  <xdr:twoCellAnchor editAs="oneCell">
    <xdr:from>
      <xdr:col>9</xdr:col>
      <xdr:colOff>733656</xdr:colOff>
      <xdr:row>22</xdr:row>
      <xdr:rowOff>4677</xdr:rowOff>
    </xdr:from>
    <xdr:to>
      <xdr:col>12</xdr:col>
      <xdr:colOff>11481</xdr:colOff>
      <xdr:row>25</xdr:row>
      <xdr:rowOff>91206</xdr:rowOff>
    </xdr:to>
    <xdr:pic>
      <xdr:nvPicPr>
        <xdr:cNvPr id="13" name="Imagen 12">
          <a:extLst>
            <a:ext uri="{FF2B5EF4-FFF2-40B4-BE49-F238E27FC236}">
              <a16:creationId xmlns:a16="http://schemas.microsoft.com/office/drawing/2014/main" id="{3ED389D0-A9E3-4B2A-8D44-10BA2988DC85}"/>
            </a:ext>
          </a:extLst>
        </xdr:cNvPr>
        <xdr:cNvPicPr>
          <a:picLocks noChangeAspect="1"/>
        </xdr:cNvPicPr>
      </xdr:nvPicPr>
      <xdr:blipFill>
        <a:blip xmlns:r="http://schemas.openxmlformats.org/officeDocument/2006/relationships" r:embed="rId11"/>
        <a:stretch>
          <a:fillRect/>
        </a:stretch>
      </xdr:blipFill>
      <xdr:spPr>
        <a:xfrm>
          <a:off x="7865976" y="4538577"/>
          <a:ext cx="1655265" cy="635169"/>
        </a:xfrm>
        <a:prstGeom prst="rect">
          <a:avLst/>
        </a:prstGeom>
      </xdr:spPr>
    </xdr:pic>
    <xdr:clientData/>
  </xdr:twoCellAnchor>
  <xdr:twoCellAnchor editAs="oneCell">
    <xdr:from>
      <xdr:col>10</xdr:col>
      <xdr:colOff>86138</xdr:colOff>
      <xdr:row>26</xdr:row>
      <xdr:rowOff>178905</xdr:rowOff>
    </xdr:from>
    <xdr:to>
      <xdr:col>11</xdr:col>
      <xdr:colOff>774122</xdr:colOff>
      <xdr:row>30</xdr:row>
      <xdr:rowOff>26507</xdr:rowOff>
    </xdr:to>
    <xdr:pic>
      <xdr:nvPicPr>
        <xdr:cNvPr id="14" name="Imagen 13">
          <a:extLst>
            <a:ext uri="{FF2B5EF4-FFF2-40B4-BE49-F238E27FC236}">
              <a16:creationId xmlns:a16="http://schemas.microsoft.com/office/drawing/2014/main" id="{6373EE79-AEF4-4317-A9E1-7C044929FAFF}"/>
            </a:ext>
          </a:extLst>
        </xdr:cNvPr>
        <xdr:cNvPicPr>
          <a:picLocks noChangeAspect="1"/>
        </xdr:cNvPicPr>
      </xdr:nvPicPr>
      <xdr:blipFill>
        <a:blip xmlns:r="http://schemas.openxmlformats.org/officeDocument/2006/relationships" r:embed="rId12"/>
        <a:stretch>
          <a:fillRect/>
        </a:stretch>
      </xdr:blipFill>
      <xdr:spPr>
        <a:xfrm>
          <a:off x="8010938" y="5444325"/>
          <a:ext cx="1480464" cy="579122"/>
        </a:xfrm>
        <a:prstGeom prst="rect">
          <a:avLst/>
        </a:prstGeom>
      </xdr:spPr>
    </xdr:pic>
    <xdr:clientData/>
  </xdr:twoCellAnchor>
  <xdr:twoCellAnchor editAs="oneCell">
    <xdr:from>
      <xdr:col>9</xdr:col>
      <xdr:colOff>397566</xdr:colOff>
      <xdr:row>31</xdr:row>
      <xdr:rowOff>184923</xdr:rowOff>
    </xdr:from>
    <xdr:to>
      <xdr:col>12</xdr:col>
      <xdr:colOff>7038</xdr:colOff>
      <xdr:row>35</xdr:row>
      <xdr:rowOff>64058</xdr:rowOff>
    </xdr:to>
    <xdr:pic>
      <xdr:nvPicPr>
        <xdr:cNvPr id="15" name="Imagen 14">
          <a:extLst>
            <a:ext uri="{FF2B5EF4-FFF2-40B4-BE49-F238E27FC236}">
              <a16:creationId xmlns:a16="http://schemas.microsoft.com/office/drawing/2014/main" id="{8FBD070D-13E5-4B0E-964E-53B46D7EA13E}"/>
            </a:ext>
          </a:extLst>
        </xdr:cNvPr>
        <xdr:cNvPicPr>
          <a:picLocks noChangeAspect="1"/>
        </xdr:cNvPicPr>
      </xdr:nvPicPr>
      <xdr:blipFill>
        <a:blip xmlns:r="http://schemas.openxmlformats.org/officeDocument/2006/relationships" r:embed="rId13"/>
        <a:stretch>
          <a:fillRect/>
        </a:stretch>
      </xdr:blipFill>
      <xdr:spPr>
        <a:xfrm>
          <a:off x="7529886" y="6364743"/>
          <a:ext cx="1986912" cy="61065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372980</xdr:colOff>
      <xdr:row>3</xdr:row>
      <xdr:rowOff>22859</xdr:rowOff>
    </xdr:from>
    <xdr:to>
      <xdr:col>4</xdr:col>
      <xdr:colOff>426720</xdr:colOff>
      <xdr:row>3</xdr:row>
      <xdr:rowOff>290214</xdr:rowOff>
    </xdr:to>
    <xdr:pic>
      <xdr:nvPicPr>
        <xdr:cNvPr id="2" name="Imagen 1">
          <a:extLst>
            <a:ext uri="{FF2B5EF4-FFF2-40B4-BE49-F238E27FC236}">
              <a16:creationId xmlns:a16="http://schemas.microsoft.com/office/drawing/2014/main" id="{F50EEA27-6C64-41D1-97B4-BD5ACA4AFE81}"/>
            </a:ext>
          </a:extLst>
        </xdr:cNvPr>
        <xdr:cNvPicPr>
          <a:picLocks noChangeAspect="1"/>
        </xdr:cNvPicPr>
      </xdr:nvPicPr>
      <xdr:blipFill>
        <a:blip xmlns:r="http://schemas.openxmlformats.org/officeDocument/2006/relationships" r:embed="rId1"/>
        <a:stretch>
          <a:fillRect/>
        </a:stretch>
      </xdr:blipFill>
      <xdr:spPr>
        <a:xfrm>
          <a:off x="2750420" y="525779"/>
          <a:ext cx="846220" cy="259735"/>
        </a:xfrm>
        <a:prstGeom prst="rect">
          <a:avLst/>
        </a:prstGeom>
      </xdr:spPr>
    </xdr:pic>
    <xdr:clientData/>
  </xdr:twoCellAnchor>
  <xdr:twoCellAnchor editAs="oneCell">
    <xdr:from>
      <xdr:col>5</xdr:col>
      <xdr:colOff>358461</xdr:colOff>
      <xdr:row>3</xdr:row>
      <xdr:rowOff>30480</xdr:rowOff>
    </xdr:from>
    <xdr:to>
      <xdr:col>5</xdr:col>
      <xdr:colOff>587714</xdr:colOff>
      <xdr:row>3</xdr:row>
      <xdr:rowOff>273904</xdr:rowOff>
    </xdr:to>
    <xdr:pic>
      <xdr:nvPicPr>
        <xdr:cNvPr id="3" name="Imagen 2">
          <a:extLst>
            <a:ext uri="{FF2B5EF4-FFF2-40B4-BE49-F238E27FC236}">
              <a16:creationId xmlns:a16="http://schemas.microsoft.com/office/drawing/2014/main" id="{39BBDA87-7D2F-4383-839C-6BF7A9B8DE87}"/>
            </a:ext>
          </a:extLst>
        </xdr:cNvPr>
        <xdr:cNvPicPr>
          <a:picLocks noChangeAspect="1"/>
        </xdr:cNvPicPr>
      </xdr:nvPicPr>
      <xdr:blipFill>
        <a:blip xmlns:r="http://schemas.openxmlformats.org/officeDocument/2006/relationships" r:embed="rId2"/>
        <a:stretch>
          <a:fillRect/>
        </a:stretch>
      </xdr:blipFill>
      <xdr:spPr>
        <a:xfrm>
          <a:off x="4320861" y="533400"/>
          <a:ext cx="229253" cy="235804"/>
        </a:xfrm>
        <a:prstGeom prst="rect">
          <a:avLst/>
        </a:prstGeom>
      </xdr:spPr>
    </xdr:pic>
    <xdr:clientData/>
  </xdr:twoCellAnchor>
  <xdr:twoCellAnchor editAs="oneCell">
    <xdr:from>
      <xdr:col>6</xdr:col>
      <xdr:colOff>228600</xdr:colOff>
      <xdr:row>3</xdr:row>
      <xdr:rowOff>53340</xdr:rowOff>
    </xdr:from>
    <xdr:to>
      <xdr:col>6</xdr:col>
      <xdr:colOff>515067</xdr:colOff>
      <xdr:row>3</xdr:row>
      <xdr:rowOff>277203</xdr:rowOff>
    </xdr:to>
    <xdr:pic>
      <xdr:nvPicPr>
        <xdr:cNvPr id="4" name="Imagen 3">
          <a:extLst>
            <a:ext uri="{FF2B5EF4-FFF2-40B4-BE49-F238E27FC236}">
              <a16:creationId xmlns:a16="http://schemas.microsoft.com/office/drawing/2014/main" id="{43187C8B-1F81-484D-A60A-966DD9CFE60F}"/>
            </a:ext>
          </a:extLst>
        </xdr:cNvPr>
        <xdr:cNvPicPr>
          <a:picLocks noChangeAspect="1"/>
        </xdr:cNvPicPr>
      </xdr:nvPicPr>
      <xdr:blipFill>
        <a:blip xmlns:r="http://schemas.openxmlformats.org/officeDocument/2006/relationships" r:embed="rId3"/>
        <a:stretch>
          <a:fillRect/>
        </a:stretch>
      </xdr:blipFill>
      <xdr:spPr>
        <a:xfrm>
          <a:off x="4983480" y="556260"/>
          <a:ext cx="286467" cy="216243"/>
        </a:xfrm>
        <a:prstGeom prst="rect">
          <a:avLst/>
        </a:prstGeom>
      </xdr:spPr>
    </xdr:pic>
    <xdr:clientData/>
  </xdr:twoCellAnchor>
  <xdr:twoCellAnchor editAs="oneCell">
    <xdr:from>
      <xdr:col>7</xdr:col>
      <xdr:colOff>175372</xdr:colOff>
      <xdr:row>3</xdr:row>
      <xdr:rowOff>30481</xdr:rowOff>
    </xdr:from>
    <xdr:to>
      <xdr:col>7</xdr:col>
      <xdr:colOff>479732</xdr:colOff>
      <xdr:row>3</xdr:row>
      <xdr:rowOff>281941</xdr:rowOff>
    </xdr:to>
    <xdr:pic>
      <xdr:nvPicPr>
        <xdr:cNvPr id="5" name="Imagen 4">
          <a:extLst>
            <a:ext uri="{FF2B5EF4-FFF2-40B4-BE49-F238E27FC236}">
              <a16:creationId xmlns:a16="http://schemas.microsoft.com/office/drawing/2014/main" id="{FEFC33D9-C1AA-4717-9469-C5CCDD567DD9}"/>
            </a:ext>
          </a:extLst>
        </xdr:cNvPr>
        <xdr:cNvPicPr>
          <a:picLocks noChangeAspect="1"/>
        </xdr:cNvPicPr>
      </xdr:nvPicPr>
      <xdr:blipFill>
        <a:blip xmlns:r="http://schemas.openxmlformats.org/officeDocument/2006/relationships" r:embed="rId4"/>
        <a:stretch>
          <a:fillRect/>
        </a:stretch>
      </xdr:blipFill>
      <xdr:spPr>
        <a:xfrm>
          <a:off x="5722732" y="533401"/>
          <a:ext cx="304360" cy="243840"/>
        </a:xfrm>
        <a:prstGeom prst="rect">
          <a:avLst/>
        </a:prstGeom>
      </xdr:spPr>
    </xdr:pic>
    <xdr:clientData/>
  </xdr:twoCellAnchor>
  <xdr:twoCellAnchor>
    <xdr:from>
      <xdr:col>3</xdr:col>
      <xdr:colOff>106680</xdr:colOff>
      <xdr:row>4</xdr:row>
      <xdr:rowOff>91440</xdr:rowOff>
    </xdr:from>
    <xdr:to>
      <xdr:col>4</xdr:col>
      <xdr:colOff>557433</xdr:colOff>
      <xdr:row>4</xdr:row>
      <xdr:rowOff>103163</xdr:rowOff>
    </xdr:to>
    <xdr:cxnSp macro="">
      <xdr:nvCxnSpPr>
        <xdr:cNvPr id="6" name="Conector recto de flecha 5">
          <a:extLst>
            <a:ext uri="{FF2B5EF4-FFF2-40B4-BE49-F238E27FC236}">
              <a16:creationId xmlns:a16="http://schemas.microsoft.com/office/drawing/2014/main" id="{D342BF1F-26D6-49F7-9D1B-5E64FC8CC8ED}"/>
            </a:ext>
          </a:extLst>
        </xdr:cNvPr>
        <xdr:cNvCxnSpPr/>
      </xdr:nvCxnSpPr>
      <xdr:spPr>
        <a:xfrm flipV="1">
          <a:off x="2484120" y="1036320"/>
          <a:ext cx="1243233" cy="117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4</xdr:col>
      <xdr:colOff>304800</xdr:colOff>
      <xdr:row>19</xdr:row>
      <xdr:rowOff>121920</xdr:rowOff>
    </xdr:from>
    <xdr:to>
      <xdr:col>5</xdr:col>
      <xdr:colOff>144780</xdr:colOff>
      <xdr:row>22</xdr:row>
      <xdr:rowOff>74141</xdr:rowOff>
    </xdr:to>
    <xdr:pic>
      <xdr:nvPicPr>
        <xdr:cNvPr id="7" name="Imagen 6">
          <a:extLst>
            <a:ext uri="{FF2B5EF4-FFF2-40B4-BE49-F238E27FC236}">
              <a16:creationId xmlns:a16="http://schemas.microsoft.com/office/drawing/2014/main" id="{FBA56185-0449-4A07-9F6E-4082EE37462E}"/>
            </a:ext>
          </a:extLst>
        </xdr:cNvPr>
        <xdr:cNvPicPr>
          <a:picLocks noChangeAspect="1"/>
        </xdr:cNvPicPr>
      </xdr:nvPicPr>
      <xdr:blipFill>
        <a:blip xmlns:r="http://schemas.openxmlformats.org/officeDocument/2006/relationships" r:embed="rId5"/>
        <a:stretch>
          <a:fillRect/>
        </a:stretch>
      </xdr:blipFill>
      <xdr:spPr>
        <a:xfrm>
          <a:off x="3474720" y="4107180"/>
          <a:ext cx="1219200" cy="500861"/>
        </a:xfrm>
        <a:prstGeom prst="rect">
          <a:avLst/>
        </a:prstGeom>
      </xdr:spPr>
    </xdr:pic>
    <xdr:clientData/>
  </xdr:twoCellAnchor>
  <xdr:twoCellAnchor editAs="oneCell">
    <xdr:from>
      <xdr:col>4</xdr:col>
      <xdr:colOff>365760</xdr:colOff>
      <xdr:row>24</xdr:row>
      <xdr:rowOff>137160</xdr:rowOff>
    </xdr:from>
    <xdr:to>
      <xdr:col>5</xdr:col>
      <xdr:colOff>99723</xdr:colOff>
      <xdr:row>27</xdr:row>
      <xdr:rowOff>146645</xdr:rowOff>
    </xdr:to>
    <xdr:pic>
      <xdr:nvPicPr>
        <xdr:cNvPr id="8" name="Imagen 7">
          <a:extLst>
            <a:ext uri="{FF2B5EF4-FFF2-40B4-BE49-F238E27FC236}">
              <a16:creationId xmlns:a16="http://schemas.microsoft.com/office/drawing/2014/main" id="{213C6BFF-2438-47AD-B649-50ED033D7A7A}"/>
            </a:ext>
          </a:extLst>
        </xdr:cNvPr>
        <xdr:cNvPicPr>
          <a:picLocks noChangeAspect="1"/>
        </xdr:cNvPicPr>
      </xdr:nvPicPr>
      <xdr:blipFill>
        <a:blip xmlns:r="http://schemas.openxmlformats.org/officeDocument/2006/relationships" r:embed="rId6"/>
        <a:stretch>
          <a:fillRect/>
        </a:stretch>
      </xdr:blipFill>
      <xdr:spPr>
        <a:xfrm>
          <a:off x="3535680" y="5036820"/>
          <a:ext cx="1113183" cy="558125"/>
        </a:xfrm>
        <a:prstGeom prst="rect">
          <a:avLst/>
        </a:prstGeom>
      </xdr:spPr>
    </xdr:pic>
    <xdr:clientData/>
  </xdr:twoCellAnchor>
  <xdr:twoCellAnchor editAs="oneCell">
    <xdr:from>
      <xdr:col>3</xdr:col>
      <xdr:colOff>502920</xdr:colOff>
      <xdr:row>28</xdr:row>
      <xdr:rowOff>45720</xdr:rowOff>
    </xdr:from>
    <xdr:to>
      <xdr:col>5</xdr:col>
      <xdr:colOff>165769</xdr:colOff>
      <xdr:row>31</xdr:row>
      <xdr:rowOff>67884</xdr:rowOff>
    </xdr:to>
    <xdr:pic>
      <xdr:nvPicPr>
        <xdr:cNvPr id="9" name="Imagen 8">
          <a:extLst>
            <a:ext uri="{FF2B5EF4-FFF2-40B4-BE49-F238E27FC236}">
              <a16:creationId xmlns:a16="http://schemas.microsoft.com/office/drawing/2014/main" id="{9CDF65B9-19FA-486C-B96D-331E6DF8844E}"/>
            </a:ext>
          </a:extLst>
        </xdr:cNvPr>
        <xdr:cNvPicPr>
          <a:picLocks noChangeAspect="1"/>
        </xdr:cNvPicPr>
      </xdr:nvPicPr>
      <xdr:blipFill>
        <a:blip xmlns:r="http://schemas.openxmlformats.org/officeDocument/2006/relationships" r:embed="rId7"/>
        <a:stretch>
          <a:fillRect/>
        </a:stretch>
      </xdr:blipFill>
      <xdr:spPr>
        <a:xfrm>
          <a:off x="2880360" y="5676900"/>
          <a:ext cx="1834549" cy="570804"/>
        </a:xfrm>
        <a:prstGeom prst="rect">
          <a:avLst/>
        </a:prstGeom>
      </xdr:spPr>
    </xdr:pic>
    <xdr:clientData/>
  </xdr:twoCellAnchor>
  <xdr:twoCellAnchor editAs="oneCell">
    <xdr:from>
      <xdr:col>8</xdr:col>
      <xdr:colOff>137160</xdr:colOff>
      <xdr:row>3</xdr:row>
      <xdr:rowOff>77524</xdr:rowOff>
    </xdr:from>
    <xdr:to>
      <xdr:col>8</xdr:col>
      <xdr:colOff>594360</xdr:colOff>
      <xdr:row>3</xdr:row>
      <xdr:rowOff>438407</xdr:rowOff>
    </xdr:to>
    <xdr:pic>
      <xdr:nvPicPr>
        <xdr:cNvPr id="10" name="Imagen 9">
          <a:extLst>
            <a:ext uri="{FF2B5EF4-FFF2-40B4-BE49-F238E27FC236}">
              <a16:creationId xmlns:a16="http://schemas.microsoft.com/office/drawing/2014/main" id="{8DAEABC0-CB5A-42AB-B3EB-AB0629DB9043}"/>
            </a:ext>
          </a:extLst>
        </xdr:cNvPr>
        <xdr:cNvPicPr>
          <a:picLocks noChangeAspect="1"/>
        </xdr:cNvPicPr>
      </xdr:nvPicPr>
      <xdr:blipFill>
        <a:blip xmlns:r="http://schemas.openxmlformats.org/officeDocument/2006/relationships" r:embed="rId8"/>
        <a:stretch>
          <a:fillRect/>
        </a:stretch>
      </xdr:blipFill>
      <xdr:spPr>
        <a:xfrm>
          <a:off x="6477000" y="580444"/>
          <a:ext cx="457200" cy="330403"/>
        </a:xfrm>
        <a:prstGeom prst="rect">
          <a:avLst/>
        </a:prstGeom>
      </xdr:spPr>
    </xdr:pic>
    <xdr:clientData/>
  </xdr:twoCellAnchor>
  <xdr:twoCellAnchor editAs="oneCell">
    <xdr:from>
      <xdr:col>9</xdr:col>
      <xdr:colOff>126587</xdr:colOff>
      <xdr:row>3</xdr:row>
      <xdr:rowOff>38100</xdr:rowOff>
    </xdr:from>
    <xdr:to>
      <xdr:col>9</xdr:col>
      <xdr:colOff>560479</xdr:colOff>
      <xdr:row>3</xdr:row>
      <xdr:rowOff>434340</xdr:rowOff>
    </xdr:to>
    <xdr:pic>
      <xdr:nvPicPr>
        <xdr:cNvPr id="11" name="Imagen 10">
          <a:extLst>
            <a:ext uri="{FF2B5EF4-FFF2-40B4-BE49-F238E27FC236}">
              <a16:creationId xmlns:a16="http://schemas.microsoft.com/office/drawing/2014/main" id="{2A9329F4-61C5-4AB4-B007-54636B288991}"/>
            </a:ext>
          </a:extLst>
        </xdr:cNvPr>
        <xdr:cNvPicPr>
          <a:picLocks noChangeAspect="1"/>
        </xdr:cNvPicPr>
      </xdr:nvPicPr>
      <xdr:blipFill>
        <a:blip xmlns:r="http://schemas.openxmlformats.org/officeDocument/2006/relationships" r:embed="rId9"/>
        <a:stretch>
          <a:fillRect/>
        </a:stretch>
      </xdr:blipFill>
      <xdr:spPr>
        <a:xfrm>
          <a:off x="7258907" y="541020"/>
          <a:ext cx="433892" cy="365760"/>
        </a:xfrm>
        <a:prstGeom prst="rect">
          <a:avLst/>
        </a:prstGeom>
      </xdr:spPr>
    </xdr:pic>
    <xdr:clientData/>
  </xdr:twoCellAnchor>
  <xdr:twoCellAnchor editAs="oneCell">
    <xdr:from>
      <xdr:col>10</xdr:col>
      <xdr:colOff>99060</xdr:colOff>
      <xdr:row>3</xdr:row>
      <xdr:rowOff>117612</xdr:rowOff>
    </xdr:from>
    <xdr:to>
      <xdr:col>10</xdr:col>
      <xdr:colOff>673713</xdr:colOff>
      <xdr:row>3</xdr:row>
      <xdr:rowOff>350664</xdr:rowOff>
    </xdr:to>
    <xdr:pic>
      <xdr:nvPicPr>
        <xdr:cNvPr id="12" name="Imagen 11">
          <a:extLst>
            <a:ext uri="{FF2B5EF4-FFF2-40B4-BE49-F238E27FC236}">
              <a16:creationId xmlns:a16="http://schemas.microsoft.com/office/drawing/2014/main" id="{622C8686-6417-4AE7-AE82-13BCE385C730}"/>
            </a:ext>
          </a:extLst>
        </xdr:cNvPr>
        <xdr:cNvPicPr>
          <a:picLocks noChangeAspect="1"/>
        </xdr:cNvPicPr>
      </xdr:nvPicPr>
      <xdr:blipFill>
        <a:blip xmlns:r="http://schemas.openxmlformats.org/officeDocument/2006/relationships" r:embed="rId10"/>
        <a:stretch>
          <a:fillRect/>
        </a:stretch>
      </xdr:blipFill>
      <xdr:spPr>
        <a:xfrm>
          <a:off x="8023860" y="620532"/>
          <a:ext cx="574653" cy="225432"/>
        </a:xfrm>
        <a:prstGeom prst="rect">
          <a:avLst/>
        </a:prstGeom>
      </xdr:spPr>
    </xdr:pic>
    <xdr:clientData/>
  </xdr:twoCellAnchor>
  <xdr:twoCellAnchor editAs="oneCell">
    <xdr:from>
      <xdr:col>9</xdr:col>
      <xdr:colOff>733656</xdr:colOff>
      <xdr:row>22</xdr:row>
      <xdr:rowOff>4677</xdr:rowOff>
    </xdr:from>
    <xdr:to>
      <xdr:col>12</xdr:col>
      <xdr:colOff>11481</xdr:colOff>
      <xdr:row>25</xdr:row>
      <xdr:rowOff>91206</xdr:rowOff>
    </xdr:to>
    <xdr:pic>
      <xdr:nvPicPr>
        <xdr:cNvPr id="13" name="Imagen 12">
          <a:extLst>
            <a:ext uri="{FF2B5EF4-FFF2-40B4-BE49-F238E27FC236}">
              <a16:creationId xmlns:a16="http://schemas.microsoft.com/office/drawing/2014/main" id="{CA1167F2-F09D-45C0-8A33-C8E420A8EACF}"/>
            </a:ext>
          </a:extLst>
        </xdr:cNvPr>
        <xdr:cNvPicPr>
          <a:picLocks noChangeAspect="1"/>
        </xdr:cNvPicPr>
      </xdr:nvPicPr>
      <xdr:blipFill>
        <a:blip xmlns:r="http://schemas.openxmlformats.org/officeDocument/2006/relationships" r:embed="rId11"/>
        <a:stretch>
          <a:fillRect/>
        </a:stretch>
      </xdr:blipFill>
      <xdr:spPr>
        <a:xfrm>
          <a:off x="7865976" y="4538577"/>
          <a:ext cx="1655265" cy="635169"/>
        </a:xfrm>
        <a:prstGeom prst="rect">
          <a:avLst/>
        </a:prstGeom>
      </xdr:spPr>
    </xdr:pic>
    <xdr:clientData/>
  </xdr:twoCellAnchor>
  <xdr:twoCellAnchor editAs="oneCell">
    <xdr:from>
      <xdr:col>10</xdr:col>
      <xdr:colOff>86138</xdr:colOff>
      <xdr:row>26</xdr:row>
      <xdr:rowOff>178905</xdr:rowOff>
    </xdr:from>
    <xdr:to>
      <xdr:col>11</xdr:col>
      <xdr:colOff>774122</xdr:colOff>
      <xdr:row>30</xdr:row>
      <xdr:rowOff>26507</xdr:rowOff>
    </xdr:to>
    <xdr:pic>
      <xdr:nvPicPr>
        <xdr:cNvPr id="14" name="Imagen 13">
          <a:extLst>
            <a:ext uri="{FF2B5EF4-FFF2-40B4-BE49-F238E27FC236}">
              <a16:creationId xmlns:a16="http://schemas.microsoft.com/office/drawing/2014/main" id="{386E7D11-740C-42AB-9BD4-89D86E75331D}"/>
            </a:ext>
          </a:extLst>
        </xdr:cNvPr>
        <xdr:cNvPicPr>
          <a:picLocks noChangeAspect="1"/>
        </xdr:cNvPicPr>
      </xdr:nvPicPr>
      <xdr:blipFill>
        <a:blip xmlns:r="http://schemas.openxmlformats.org/officeDocument/2006/relationships" r:embed="rId12"/>
        <a:stretch>
          <a:fillRect/>
        </a:stretch>
      </xdr:blipFill>
      <xdr:spPr>
        <a:xfrm>
          <a:off x="8010938" y="5444325"/>
          <a:ext cx="1480464" cy="579122"/>
        </a:xfrm>
        <a:prstGeom prst="rect">
          <a:avLst/>
        </a:prstGeom>
      </xdr:spPr>
    </xdr:pic>
    <xdr:clientData/>
  </xdr:twoCellAnchor>
  <xdr:twoCellAnchor editAs="oneCell">
    <xdr:from>
      <xdr:col>9</xdr:col>
      <xdr:colOff>397566</xdr:colOff>
      <xdr:row>31</xdr:row>
      <xdr:rowOff>184923</xdr:rowOff>
    </xdr:from>
    <xdr:to>
      <xdr:col>12</xdr:col>
      <xdr:colOff>7038</xdr:colOff>
      <xdr:row>35</xdr:row>
      <xdr:rowOff>64058</xdr:rowOff>
    </xdr:to>
    <xdr:pic>
      <xdr:nvPicPr>
        <xdr:cNvPr id="15" name="Imagen 14">
          <a:extLst>
            <a:ext uri="{FF2B5EF4-FFF2-40B4-BE49-F238E27FC236}">
              <a16:creationId xmlns:a16="http://schemas.microsoft.com/office/drawing/2014/main" id="{90EA12ED-EAD7-4942-879C-CE63EA7DFDC8}"/>
            </a:ext>
          </a:extLst>
        </xdr:cNvPr>
        <xdr:cNvPicPr>
          <a:picLocks noChangeAspect="1"/>
        </xdr:cNvPicPr>
      </xdr:nvPicPr>
      <xdr:blipFill>
        <a:blip xmlns:r="http://schemas.openxmlformats.org/officeDocument/2006/relationships" r:embed="rId13"/>
        <a:stretch>
          <a:fillRect/>
        </a:stretch>
      </xdr:blipFill>
      <xdr:spPr>
        <a:xfrm>
          <a:off x="7529886" y="6364743"/>
          <a:ext cx="1986912" cy="6106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449580</xdr:colOff>
      <xdr:row>7</xdr:row>
      <xdr:rowOff>38100</xdr:rowOff>
    </xdr:from>
    <xdr:to>
      <xdr:col>7</xdr:col>
      <xdr:colOff>609600</xdr:colOff>
      <xdr:row>16</xdr:row>
      <xdr:rowOff>50800</xdr:rowOff>
    </xdr:to>
    <xdr:graphicFrame macro="">
      <xdr:nvGraphicFramePr>
        <xdr:cNvPr id="3" name="Gráfico 2">
          <a:extLst>
            <a:ext uri="{FF2B5EF4-FFF2-40B4-BE49-F238E27FC236}">
              <a16:creationId xmlns:a16="http://schemas.microsoft.com/office/drawing/2014/main" id="{89551FA5-E81C-4643-8E96-35C0C62F9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677332</xdr:colOff>
      <xdr:row>7</xdr:row>
      <xdr:rowOff>49952</xdr:rowOff>
    </xdr:from>
    <xdr:to>
      <xdr:col>12</xdr:col>
      <xdr:colOff>651933</xdr:colOff>
      <xdr:row>16</xdr:row>
      <xdr:rowOff>50799</xdr:rowOff>
    </xdr:to>
    <xdr:graphicFrame macro="">
      <xdr:nvGraphicFramePr>
        <xdr:cNvPr id="4" name="Gráfico 3">
          <a:extLst>
            <a:ext uri="{FF2B5EF4-FFF2-40B4-BE49-F238E27FC236}">
              <a16:creationId xmlns:a16="http://schemas.microsoft.com/office/drawing/2014/main" id="{6C50F724-35AC-4F65-A5B5-5D8C3553C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442806</xdr:colOff>
      <xdr:row>17</xdr:row>
      <xdr:rowOff>50800</xdr:rowOff>
    </xdr:from>
    <xdr:to>
      <xdr:col>7</xdr:col>
      <xdr:colOff>448732</xdr:colOff>
      <xdr:row>27</xdr:row>
      <xdr:rowOff>127001</xdr:rowOff>
    </xdr:to>
    <xdr:graphicFrame macro="">
      <xdr:nvGraphicFramePr>
        <xdr:cNvPr id="5" name="Gráfico 4">
          <a:extLst>
            <a:ext uri="{FF2B5EF4-FFF2-40B4-BE49-F238E27FC236}">
              <a16:creationId xmlns:a16="http://schemas.microsoft.com/office/drawing/2014/main" id="{0FAB3CB9-E54E-42D3-999A-0DE9C46C3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669714</xdr:colOff>
      <xdr:row>16</xdr:row>
      <xdr:rowOff>187115</xdr:rowOff>
    </xdr:from>
    <xdr:to>
      <xdr:col>12</xdr:col>
      <xdr:colOff>677335</xdr:colOff>
      <xdr:row>27</xdr:row>
      <xdr:rowOff>50801</xdr:rowOff>
    </xdr:to>
    <xdr:graphicFrame macro="">
      <xdr:nvGraphicFramePr>
        <xdr:cNvPr id="6" name="Gráfico 5">
          <a:extLst>
            <a:ext uri="{FF2B5EF4-FFF2-40B4-BE49-F238E27FC236}">
              <a16:creationId xmlns:a16="http://schemas.microsoft.com/office/drawing/2014/main" id="{05882778-AE53-4407-A6DB-C66F20478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703503</xdr:colOff>
      <xdr:row>7</xdr:row>
      <xdr:rowOff>39254</xdr:rowOff>
    </xdr:from>
    <xdr:to>
      <xdr:col>17</xdr:col>
      <xdr:colOff>610370</xdr:colOff>
      <xdr:row>16</xdr:row>
      <xdr:rowOff>22321</xdr:rowOff>
    </xdr:to>
    <xdr:graphicFrame macro="">
      <xdr:nvGraphicFramePr>
        <xdr:cNvPr id="7" name="Gráfico 6">
          <a:extLst>
            <a:ext uri="{FF2B5EF4-FFF2-40B4-BE49-F238E27FC236}">
              <a16:creationId xmlns:a16="http://schemas.microsoft.com/office/drawing/2014/main" id="{60BAE472-0A95-45DE-A9B0-6697579E0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485775</xdr:colOff>
      <xdr:row>45</xdr:row>
      <xdr:rowOff>28576</xdr:rowOff>
    </xdr:from>
    <xdr:to>
      <xdr:col>7</xdr:col>
      <xdr:colOff>409575</xdr:colOff>
      <xdr:row>56</xdr:row>
      <xdr:rowOff>133351</xdr:rowOff>
    </xdr:to>
    <xdr:graphicFrame macro="">
      <xdr:nvGraphicFramePr>
        <xdr:cNvPr id="8" name="Gráfico 7">
          <a:extLst>
            <a:ext uri="{FF2B5EF4-FFF2-40B4-BE49-F238E27FC236}">
              <a16:creationId xmlns:a16="http://schemas.microsoft.com/office/drawing/2014/main" id="{28859C69-24B9-4078-B962-CA97E3F1C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552450</xdr:colOff>
      <xdr:row>45</xdr:row>
      <xdr:rowOff>38100</xdr:rowOff>
    </xdr:from>
    <xdr:to>
      <xdr:col>17</xdr:col>
      <xdr:colOff>476250</xdr:colOff>
      <xdr:row>56</xdr:row>
      <xdr:rowOff>142875</xdr:rowOff>
    </xdr:to>
    <xdr:graphicFrame macro="">
      <xdr:nvGraphicFramePr>
        <xdr:cNvPr id="10" name="Gráfico 9">
          <a:extLst>
            <a:ext uri="{FF2B5EF4-FFF2-40B4-BE49-F238E27FC236}">
              <a16:creationId xmlns:a16="http://schemas.microsoft.com/office/drawing/2014/main" id="{04B1A1BC-DFE8-40C3-96DB-72A249176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419100</xdr:colOff>
      <xdr:row>57</xdr:row>
      <xdr:rowOff>123825</xdr:rowOff>
    </xdr:from>
    <xdr:to>
      <xdr:col>7</xdr:col>
      <xdr:colOff>342900</xdr:colOff>
      <xdr:row>69</xdr:row>
      <xdr:rowOff>47625</xdr:rowOff>
    </xdr:to>
    <xdr:graphicFrame macro="">
      <xdr:nvGraphicFramePr>
        <xdr:cNvPr id="11" name="Gráfico 10">
          <a:extLst>
            <a:ext uri="{FF2B5EF4-FFF2-40B4-BE49-F238E27FC236}">
              <a16:creationId xmlns:a16="http://schemas.microsoft.com/office/drawing/2014/main" id="{95AA265E-5A07-4809-98EB-F36624052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552450</xdr:colOff>
      <xdr:row>44</xdr:row>
      <xdr:rowOff>161925</xdr:rowOff>
    </xdr:from>
    <xdr:to>
      <xdr:col>12</xdr:col>
      <xdr:colOff>476250</xdr:colOff>
      <xdr:row>56</xdr:row>
      <xdr:rowOff>85725</xdr:rowOff>
    </xdr:to>
    <xdr:graphicFrame macro="">
      <xdr:nvGraphicFramePr>
        <xdr:cNvPr id="12" name="Gráfico 11">
          <a:extLst>
            <a:ext uri="{FF2B5EF4-FFF2-40B4-BE49-F238E27FC236}">
              <a16:creationId xmlns:a16="http://schemas.microsoft.com/office/drawing/2014/main" id="{9461A3F2-DB67-4C98-B3A3-E68ED8405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533400</xdr:colOff>
      <xdr:row>57</xdr:row>
      <xdr:rowOff>38100</xdr:rowOff>
    </xdr:from>
    <xdr:to>
      <xdr:col>12</xdr:col>
      <xdr:colOff>457200</xdr:colOff>
      <xdr:row>68</xdr:row>
      <xdr:rowOff>142875</xdr:rowOff>
    </xdr:to>
    <xdr:graphicFrame macro="">
      <xdr:nvGraphicFramePr>
        <xdr:cNvPr id="13" name="Gráfico 12">
          <a:extLst>
            <a:ext uri="{FF2B5EF4-FFF2-40B4-BE49-F238E27FC236}">
              <a16:creationId xmlns:a16="http://schemas.microsoft.com/office/drawing/2014/main" id="{19C1769D-E24D-4432-8F29-300CAF7CA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22860</xdr:colOff>
      <xdr:row>12</xdr:row>
      <xdr:rowOff>76201</xdr:rowOff>
    </xdr:from>
    <xdr:to>
      <xdr:col>9</xdr:col>
      <xdr:colOff>5965</xdr:colOff>
      <xdr:row>13</xdr:row>
      <xdr:rowOff>137161</xdr:rowOff>
    </xdr:to>
    <mc:AlternateContent xmlns:mc="http://schemas.openxmlformats.org/markup-compatibility/2006" xmlns:a14="http://schemas.microsoft.com/office/drawing/2010/main">
      <mc:Choice Requires="a14">
        <xdr:sp macro="" textlink="">
          <xdr:nvSpPr>
            <xdr:cNvPr id="2" name="Object 162">
              <a:extLst>
                <a:ext uri="{FF2B5EF4-FFF2-40B4-BE49-F238E27FC236}">
                  <a16:creationId xmlns:a16="http://schemas.microsoft.com/office/drawing/2014/main" id="{37678328-9470-4A37-BB99-7357C4BDB355}"/>
                </a:ext>
              </a:extLst>
            </xdr:cNvPr>
            <xdr:cNvSpPr txBox="1"/>
          </xdr:nvSpPr>
          <xdr:spPr bwMode="auto">
            <a:xfrm>
              <a:off x="7155180" y="5996941"/>
              <a:ext cx="1568065" cy="243840"/>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600" i="1">
                            <a:solidFill>
                              <a:srgbClr val="000000"/>
                            </a:solidFill>
                            <a:latin typeface="Cambria Math" panose="02040503050406030204" pitchFamily="18" charset="0"/>
                          </a:rPr>
                        </m:ctrlPr>
                      </m:dPr>
                      <m:e>
                        <m:sSub>
                          <m:sSubPr>
                            <m:ctrlPr>
                              <a:rPr lang="es-PE" sz="1600" i="1">
                                <a:solidFill>
                                  <a:srgbClr val="000000"/>
                                </a:solidFill>
                                <a:latin typeface="Cambria Math" panose="02040503050406030204" pitchFamily="18" charset="0"/>
                              </a:rPr>
                            </m:ctrlPr>
                          </m:sSubPr>
                          <m:e>
                            <m:r>
                              <a:rPr lang="es-PE" sz="1600" i="1">
                                <a:solidFill>
                                  <a:srgbClr val="000000"/>
                                </a:solidFill>
                                <a:latin typeface="Cambria Math" panose="02040503050406030204" pitchFamily="18" charset="0"/>
                              </a:rPr>
                              <m:t>𝑟</m:t>
                            </m:r>
                          </m:e>
                          <m:sub>
                            <m:r>
                              <a:rPr lang="es-PE" sz="1600" i="1">
                                <a:solidFill>
                                  <a:srgbClr val="000000"/>
                                </a:solidFill>
                                <a:latin typeface="Cambria Math" panose="02040503050406030204" pitchFamily="18" charset="0"/>
                              </a:rPr>
                              <m:t>𝑋</m:t>
                            </m:r>
                            <m:r>
                              <a:rPr lang="es-PE" sz="1600" i="1">
                                <a:solidFill>
                                  <a:srgbClr val="000000"/>
                                </a:solidFill>
                                <a:latin typeface="Cambria Math" panose="02040503050406030204" pitchFamily="18" charset="0"/>
                              </a:rPr>
                              <m:t>1,</m:t>
                            </m:r>
                            <m:r>
                              <a:rPr lang="es-PE" sz="1600" i="1">
                                <a:solidFill>
                                  <a:srgbClr val="000000"/>
                                </a:solidFill>
                                <a:latin typeface="Cambria Math" panose="02040503050406030204" pitchFamily="18" charset="0"/>
                              </a:rPr>
                              <m:t>𝑋</m:t>
                            </m:r>
                            <m:r>
                              <a:rPr lang="es-PE" sz="1600" i="1">
                                <a:solidFill>
                                  <a:srgbClr val="000000"/>
                                </a:solidFill>
                                <a:latin typeface="Cambria Math" panose="02040503050406030204" pitchFamily="18" charset="0"/>
                              </a:rPr>
                              <m:t>2</m:t>
                            </m:r>
                          </m:sub>
                        </m:sSub>
                      </m:e>
                    </m:d>
                    <m:r>
                      <a:rPr lang="es-PE" sz="1600" i="1">
                        <a:solidFill>
                          <a:srgbClr val="000000"/>
                        </a:solidFill>
                        <a:latin typeface="Cambria Math" panose="02040503050406030204" pitchFamily="18" charset="0"/>
                      </a:rPr>
                      <m:t>=0.</m:t>
                    </m:r>
                    <m:r>
                      <a:rPr lang="es-PE" sz="1600" b="0" i="1">
                        <a:solidFill>
                          <a:srgbClr val="000000"/>
                        </a:solidFill>
                        <a:latin typeface="Cambria Math" panose="02040503050406030204" pitchFamily="18" charset="0"/>
                      </a:rPr>
                      <m:t>716</m:t>
                    </m:r>
                  </m:oMath>
                </m:oMathPara>
              </a14:m>
              <a:endParaRPr lang="es-PE" sz="1600"/>
            </a:p>
          </xdr:txBody>
        </xdr:sp>
      </mc:Choice>
      <mc:Fallback xmlns="">
        <xdr:sp macro="" textlink="">
          <xdr:nvSpPr>
            <xdr:cNvPr id="2" name="Object 162">
              <a:extLst>
                <a:ext uri="{FF2B5EF4-FFF2-40B4-BE49-F238E27FC236}">
                  <a16:creationId xmlns:a16="http://schemas.microsoft.com/office/drawing/2014/main" id="{37678328-9470-4A37-BB99-7357C4BDB355}"/>
                </a:ext>
              </a:extLst>
            </xdr:cNvPr>
            <xdr:cNvSpPr txBox="1"/>
          </xdr:nvSpPr>
          <xdr:spPr bwMode="auto">
            <a:xfrm>
              <a:off x="7155180" y="5996941"/>
              <a:ext cx="1568065" cy="243840"/>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600" i="0">
                  <a:solidFill>
                    <a:srgbClr val="000000"/>
                  </a:solidFill>
                  <a:latin typeface="Cambria Math" panose="02040503050406030204" pitchFamily="18" charset="0"/>
                </a:rPr>
                <a:t>|𝑟_(𝑋1,𝑋2) |=0.</a:t>
              </a:r>
              <a:r>
                <a:rPr lang="es-PE" sz="1600" b="0" i="0">
                  <a:solidFill>
                    <a:srgbClr val="000000"/>
                  </a:solidFill>
                  <a:latin typeface="Cambria Math" panose="02040503050406030204" pitchFamily="18" charset="0"/>
                </a:rPr>
                <a:t>716</a:t>
              </a:r>
              <a:endParaRPr lang="es-PE" sz="1600"/>
            </a:p>
          </xdr:txBody>
        </xdr:sp>
      </mc:Fallback>
    </mc:AlternateContent>
    <xdr:clientData/>
  </xdr:twoCellAnchor>
  <xdr:twoCellAnchor>
    <xdr:from>
      <xdr:col>9</xdr:col>
      <xdr:colOff>160020</xdr:colOff>
      <xdr:row>12</xdr:row>
      <xdr:rowOff>0</xdr:rowOff>
    </xdr:from>
    <xdr:to>
      <xdr:col>10</xdr:col>
      <xdr:colOff>563880</xdr:colOff>
      <xdr:row>13</xdr:row>
      <xdr:rowOff>68580</xdr:rowOff>
    </xdr:to>
    <mc:AlternateContent xmlns:mc="http://schemas.openxmlformats.org/markup-compatibility/2006" xmlns:a14="http://schemas.microsoft.com/office/drawing/2010/main">
      <mc:Choice Requires="a14">
        <xdr:sp macro="" textlink="">
          <xdr:nvSpPr>
            <xdr:cNvPr id="3" name="Object 164">
              <a:extLst>
                <a:ext uri="{FF2B5EF4-FFF2-40B4-BE49-F238E27FC236}">
                  <a16:creationId xmlns:a16="http://schemas.microsoft.com/office/drawing/2014/main" id="{B27D3D66-D490-4B09-9F45-25AFFEB7F8A4}"/>
                </a:ext>
              </a:extLst>
            </xdr:cNvPr>
            <xdr:cNvSpPr txBox="1"/>
          </xdr:nvSpPr>
          <xdr:spPr bwMode="auto">
            <a:xfrm>
              <a:off x="8877300" y="5920740"/>
              <a:ext cx="1196340" cy="251460"/>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200" i="1">
                            <a:solidFill>
                              <a:srgbClr val="000000"/>
                            </a:solidFill>
                            <a:latin typeface="Cambria Math" panose="02040503050406030204" pitchFamily="18" charset="0"/>
                          </a:rPr>
                        </m:ctrlPr>
                      </m:dPr>
                      <m:e>
                        <m:sSub>
                          <m:sSubPr>
                            <m:ctrlPr>
                              <a:rPr lang="es-PE" sz="1200" i="1">
                                <a:solidFill>
                                  <a:srgbClr val="000000"/>
                                </a:solidFill>
                                <a:latin typeface="Cambria Math" panose="02040503050406030204" pitchFamily="18" charset="0"/>
                              </a:rPr>
                            </m:ctrlPr>
                          </m:sSubPr>
                          <m:e>
                            <m:r>
                              <a:rPr lang="es-PE" sz="1200" i="1">
                                <a:solidFill>
                                  <a:srgbClr val="000000"/>
                                </a:solidFill>
                                <a:latin typeface="Cambria Math" panose="02040503050406030204" pitchFamily="18" charset="0"/>
                              </a:rPr>
                              <m:t>𝑟</m:t>
                            </m:r>
                          </m:e>
                          <m:sub>
                            <m:r>
                              <a:rPr lang="es-PE" sz="1200" i="1">
                                <a:solidFill>
                                  <a:srgbClr val="000000"/>
                                </a:solidFill>
                                <a:latin typeface="Cambria Math" panose="02040503050406030204" pitchFamily="18" charset="0"/>
                              </a:rPr>
                              <m:t>𝑌</m:t>
                            </m:r>
                            <m:r>
                              <a:rPr lang="es-PE" sz="1200" i="1">
                                <a:solidFill>
                                  <a:srgbClr val="000000"/>
                                </a:solidFill>
                                <a:latin typeface="Cambria Math" panose="02040503050406030204" pitchFamily="18" charset="0"/>
                              </a:rPr>
                              <m:t>,</m:t>
                            </m:r>
                            <m:r>
                              <a:rPr lang="es-PE" sz="1200" i="1">
                                <a:solidFill>
                                  <a:srgbClr val="000000"/>
                                </a:solidFill>
                                <a:latin typeface="Cambria Math" panose="02040503050406030204" pitchFamily="18" charset="0"/>
                              </a:rPr>
                              <m:t>𝑋</m:t>
                            </m:r>
                            <m:r>
                              <a:rPr lang="es-PE" sz="1200" i="1">
                                <a:solidFill>
                                  <a:srgbClr val="000000"/>
                                </a:solidFill>
                                <a:latin typeface="Cambria Math" panose="02040503050406030204" pitchFamily="18" charset="0"/>
                              </a:rPr>
                              <m:t>1</m:t>
                            </m:r>
                          </m:sub>
                        </m:sSub>
                      </m:e>
                    </m:d>
                    <m:r>
                      <a:rPr lang="es-PE" sz="1200" i="1">
                        <a:solidFill>
                          <a:srgbClr val="000000"/>
                        </a:solidFill>
                        <a:latin typeface="Cambria Math" panose="02040503050406030204" pitchFamily="18" charset="0"/>
                      </a:rPr>
                      <m:t>=0.</m:t>
                    </m:r>
                    <m:r>
                      <a:rPr lang="es-PE" sz="1200" b="0" i="1">
                        <a:solidFill>
                          <a:srgbClr val="000000"/>
                        </a:solidFill>
                        <a:latin typeface="Cambria Math" panose="02040503050406030204" pitchFamily="18" charset="0"/>
                      </a:rPr>
                      <m:t>899</m:t>
                    </m:r>
                  </m:oMath>
                </m:oMathPara>
              </a14:m>
              <a:endParaRPr lang="es-PE" sz="1200"/>
            </a:p>
          </xdr:txBody>
        </xdr:sp>
      </mc:Choice>
      <mc:Fallback xmlns="">
        <xdr:sp macro="" textlink="">
          <xdr:nvSpPr>
            <xdr:cNvPr id="3" name="Object 164">
              <a:extLst>
                <a:ext uri="{FF2B5EF4-FFF2-40B4-BE49-F238E27FC236}">
                  <a16:creationId xmlns:a16="http://schemas.microsoft.com/office/drawing/2014/main" id="{B27D3D66-D490-4B09-9F45-25AFFEB7F8A4}"/>
                </a:ext>
              </a:extLst>
            </xdr:cNvPr>
            <xdr:cNvSpPr txBox="1"/>
          </xdr:nvSpPr>
          <xdr:spPr bwMode="auto">
            <a:xfrm>
              <a:off x="8877300" y="5920740"/>
              <a:ext cx="1196340" cy="251460"/>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200" i="0">
                  <a:solidFill>
                    <a:srgbClr val="000000"/>
                  </a:solidFill>
                  <a:latin typeface="Cambria Math" panose="02040503050406030204" pitchFamily="18" charset="0"/>
                </a:rPr>
                <a:t>|𝑟_(𝑌,𝑋1) |=0.</a:t>
              </a:r>
              <a:r>
                <a:rPr lang="es-PE" sz="1200" b="0" i="0">
                  <a:solidFill>
                    <a:srgbClr val="000000"/>
                  </a:solidFill>
                  <a:latin typeface="Cambria Math" panose="02040503050406030204" pitchFamily="18" charset="0"/>
                </a:rPr>
                <a:t>899</a:t>
              </a:r>
              <a:endParaRPr lang="es-PE" sz="1200"/>
            </a:p>
          </xdr:txBody>
        </xdr:sp>
      </mc:Fallback>
    </mc:AlternateContent>
    <xdr:clientData/>
  </xdr:twoCellAnchor>
  <xdr:twoCellAnchor>
    <xdr:from>
      <xdr:col>9</xdr:col>
      <xdr:colOff>175260</xdr:colOff>
      <xdr:row>13</xdr:row>
      <xdr:rowOff>53340</xdr:rowOff>
    </xdr:from>
    <xdr:to>
      <xdr:col>10</xdr:col>
      <xdr:colOff>787511</xdr:colOff>
      <xdr:row>14</xdr:row>
      <xdr:rowOff>73218</xdr:rowOff>
    </xdr:to>
    <mc:AlternateContent xmlns:mc="http://schemas.openxmlformats.org/markup-compatibility/2006" xmlns:a14="http://schemas.microsoft.com/office/drawing/2010/main">
      <mc:Choice Requires="a14">
        <xdr:sp macro="" textlink="">
          <xdr:nvSpPr>
            <xdr:cNvPr id="4" name="Object 164">
              <a:extLst>
                <a:ext uri="{FF2B5EF4-FFF2-40B4-BE49-F238E27FC236}">
                  <a16:creationId xmlns:a16="http://schemas.microsoft.com/office/drawing/2014/main" id="{503A1ABC-C0D7-4E21-AE67-73EBD4EA5F89}"/>
                </a:ext>
              </a:extLst>
            </xdr:cNvPr>
            <xdr:cNvSpPr txBox="1"/>
          </xdr:nvSpPr>
          <xdr:spPr bwMode="auto">
            <a:xfrm>
              <a:off x="8892540" y="6156960"/>
              <a:ext cx="1404731" cy="202758"/>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200" i="1">
                            <a:solidFill>
                              <a:srgbClr val="000000"/>
                            </a:solidFill>
                            <a:latin typeface="Cambria Math" panose="02040503050406030204" pitchFamily="18" charset="0"/>
                          </a:rPr>
                        </m:ctrlPr>
                      </m:dPr>
                      <m:e>
                        <m:sSub>
                          <m:sSubPr>
                            <m:ctrlPr>
                              <a:rPr lang="es-PE" sz="1200" i="1">
                                <a:solidFill>
                                  <a:srgbClr val="000000"/>
                                </a:solidFill>
                                <a:latin typeface="Cambria Math" panose="02040503050406030204" pitchFamily="18" charset="0"/>
                              </a:rPr>
                            </m:ctrlPr>
                          </m:sSubPr>
                          <m:e>
                            <m:r>
                              <a:rPr lang="es-PE" sz="1200" i="1">
                                <a:solidFill>
                                  <a:srgbClr val="000000"/>
                                </a:solidFill>
                                <a:latin typeface="Cambria Math" panose="02040503050406030204" pitchFamily="18" charset="0"/>
                              </a:rPr>
                              <m:t>𝑟</m:t>
                            </m:r>
                          </m:e>
                          <m:sub>
                            <m:r>
                              <a:rPr lang="es-PE" sz="1200" i="1">
                                <a:solidFill>
                                  <a:srgbClr val="000000"/>
                                </a:solidFill>
                                <a:latin typeface="Cambria Math" panose="02040503050406030204" pitchFamily="18" charset="0"/>
                              </a:rPr>
                              <m:t>𝑌</m:t>
                            </m:r>
                            <m:r>
                              <a:rPr lang="es-PE" sz="1200" i="1">
                                <a:solidFill>
                                  <a:srgbClr val="000000"/>
                                </a:solidFill>
                                <a:latin typeface="Cambria Math" panose="02040503050406030204" pitchFamily="18" charset="0"/>
                              </a:rPr>
                              <m:t>,</m:t>
                            </m:r>
                            <m:r>
                              <a:rPr lang="es-PE" sz="1200" i="1">
                                <a:solidFill>
                                  <a:srgbClr val="000000"/>
                                </a:solidFill>
                                <a:latin typeface="Cambria Math" panose="02040503050406030204" pitchFamily="18" charset="0"/>
                              </a:rPr>
                              <m:t>𝑋</m:t>
                            </m:r>
                            <m:r>
                              <a:rPr lang="es-PE" sz="1200" b="0" i="1">
                                <a:solidFill>
                                  <a:srgbClr val="000000"/>
                                </a:solidFill>
                                <a:latin typeface="Cambria Math" panose="02040503050406030204" pitchFamily="18" charset="0"/>
                              </a:rPr>
                              <m:t>2</m:t>
                            </m:r>
                          </m:sub>
                        </m:sSub>
                      </m:e>
                    </m:d>
                    <m:r>
                      <a:rPr lang="es-PE" sz="1200" i="1">
                        <a:solidFill>
                          <a:srgbClr val="000000"/>
                        </a:solidFill>
                        <a:latin typeface="Cambria Math" panose="02040503050406030204" pitchFamily="18" charset="0"/>
                      </a:rPr>
                      <m:t>=0.</m:t>
                    </m:r>
                    <m:r>
                      <a:rPr lang="es-PE" sz="1200" b="0" i="1">
                        <a:solidFill>
                          <a:srgbClr val="000000"/>
                        </a:solidFill>
                        <a:latin typeface="Cambria Math" panose="02040503050406030204" pitchFamily="18" charset="0"/>
                      </a:rPr>
                      <m:t>938</m:t>
                    </m:r>
                  </m:oMath>
                </m:oMathPara>
              </a14:m>
              <a:endParaRPr lang="es-PE" sz="1200"/>
            </a:p>
          </xdr:txBody>
        </xdr:sp>
      </mc:Choice>
      <mc:Fallback xmlns="">
        <xdr:sp macro="" textlink="">
          <xdr:nvSpPr>
            <xdr:cNvPr id="4" name="Object 164">
              <a:extLst>
                <a:ext uri="{FF2B5EF4-FFF2-40B4-BE49-F238E27FC236}">
                  <a16:creationId xmlns:a16="http://schemas.microsoft.com/office/drawing/2014/main" id="{503A1ABC-C0D7-4E21-AE67-73EBD4EA5F89}"/>
                </a:ext>
              </a:extLst>
            </xdr:cNvPr>
            <xdr:cNvSpPr txBox="1"/>
          </xdr:nvSpPr>
          <xdr:spPr bwMode="auto">
            <a:xfrm>
              <a:off x="8892540" y="6156960"/>
              <a:ext cx="1404731" cy="202758"/>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200" i="0">
                  <a:solidFill>
                    <a:srgbClr val="000000"/>
                  </a:solidFill>
                  <a:latin typeface="Cambria Math" panose="02040503050406030204" pitchFamily="18" charset="0"/>
                </a:rPr>
                <a:t>|𝑟_(𝑌,𝑋</a:t>
              </a:r>
              <a:r>
                <a:rPr lang="es-PE" sz="1200" b="0" i="0">
                  <a:solidFill>
                    <a:srgbClr val="000000"/>
                  </a:solidFill>
                  <a:latin typeface="Cambria Math" panose="02040503050406030204" pitchFamily="18" charset="0"/>
                </a:rPr>
                <a:t>2) |</a:t>
              </a:r>
              <a:r>
                <a:rPr lang="es-PE" sz="1200" i="0">
                  <a:solidFill>
                    <a:srgbClr val="000000"/>
                  </a:solidFill>
                  <a:latin typeface="Cambria Math" panose="02040503050406030204" pitchFamily="18" charset="0"/>
                </a:rPr>
                <a:t>=0.</a:t>
              </a:r>
              <a:r>
                <a:rPr lang="es-PE" sz="1200" b="0" i="0">
                  <a:solidFill>
                    <a:srgbClr val="000000"/>
                  </a:solidFill>
                  <a:latin typeface="Cambria Math" panose="02040503050406030204" pitchFamily="18" charset="0"/>
                </a:rPr>
                <a:t>938</a:t>
              </a:r>
              <a:endParaRPr lang="es-PE" sz="1200"/>
            </a:p>
          </xdr:txBody>
        </xdr:sp>
      </mc:Fallback>
    </mc:AlternateContent>
    <xdr:clientData/>
  </xdr:twoCellAnchor>
  <xdr:twoCellAnchor>
    <xdr:from>
      <xdr:col>1</xdr:col>
      <xdr:colOff>53340</xdr:colOff>
      <xdr:row>46</xdr:row>
      <xdr:rowOff>53340</xdr:rowOff>
    </xdr:from>
    <xdr:to>
      <xdr:col>6</xdr:col>
      <xdr:colOff>430955</xdr:colOff>
      <xdr:row>50</xdr:row>
      <xdr:rowOff>128121</xdr:rowOff>
    </xdr:to>
    <mc:AlternateContent xmlns:mc="http://schemas.openxmlformats.org/markup-compatibility/2006" xmlns:a14="http://schemas.microsoft.com/office/drawing/2010/main">
      <mc:Choice Requires="a14">
        <xdr:sp macro="" textlink="">
          <xdr:nvSpPr>
            <xdr:cNvPr id="11" name="Object 10">
              <a:extLst>
                <a:ext uri="{FF2B5EF4-FFF2-40B4-BE49-F238E27FC236}">
                  <a16:creationId xmlns:a16="http://schemas.microsoft.com/office/drawing/2014/main" id="{0DCAA18A-52F9-4595-98EB-8E8E86E26566}"/>
                </a:ext>
              </a:extLst>
            </xdr:cNvPr>
            <xdr:cNvSpPr txBox="1"/>
          </xdr:nvSpPr>
          <xdr:spPr bwMode="auto">
            <a:xfrm>
              <a:off x="845820" y="8557260"/>
              <a:ext cx="4591475" cy="806301"/>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𝐻</m:t>
                        </m:r>
                      </m:e>
                      <m:sub>
                        <m:r>
                          <a:rPr lang="es-PE" i="1">
                            <a:solidFill>
                              <a:srgbClr val="000000"/>
                            </a:solidFill>
                            <a:latin typeface="Cambria Math" panose="02040503050406030204" pitchFamily="18" charset="0"/>
                          </a:rPr>
                          <m:t>0</m:t>
                        </m:r>
                      </m:sub>
                    </m:sSub>
                    <m:r>
                      <a:rPr lang="es-PE" i="1">
                        <a:solidFill>
                          <a:srgbClr val="000000"/>
                        </a:solidFill>
                        <a:latin typeface="Cambria Math" panose="02040503050406030204" pitchFamily="18" charset="0"/>
                      </a:rPr>
                      <m:t>:</m:t>
                    </m:r>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𝛽</m:t>
                        </m:r>
                      </m:e>
                      <m:sub>
                        <m:r>
                          <a:rPr lang="es-PE" b="0" i="1">
                            <a:solidFill>
                              <a:srgbClr val="000000"/>
                            </a:solidFill>
                            <a:latin typeface="Cambria Math" panose="02040503050406030204" pitchFamily="18" charset="0"/>
                          </a:rPr>
                          <m:t>1</m:t>
                        </m:r>
                      </m:sub>
                    </m:sSub>
                    <m:r>
                      <a:rPr lang="es-PE" i="1">
                        <a:solidFill>
                          <a:srgbClr val="000000"/>
                        </a:solidFill>
                        <a:latin typeface="Cambria Math" panose="02040503050406030204" pitchFamily="18" charset="0"/>
                      </a:rPr>
                      <m:t>=</m:t>
                    </m:r>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𝛽</m:t>
                        </m:r>
                      </m:e>
                      <m:sub>
                        <m:r>
                          <a:rPr lang="es-PE" b="0" i="1">
                            <a:solidFill>
                              <a:srgbClr val="000000"/>
                            </a:solidFill>
                            <a:latin typeface="Cambria Math" panose="02040503050406030204" pitchFamily="18" charset="0"/>
                          </a:rPr>
                          <m:t>2</m:t>
                        </m:r>
                      </m:sub>
                    </m:sSub>
                    <m:r>
                      <a:rPr lang="es-PE" i="1">
                        <a:solidFill>
                          <a:srgbClr val="000000"/>
                        </a:solidFill>
                        <a:latin typeface="Cambria Math" panose="02040503050406030204" pitchFamily="18" charset="0"/>
                      </a:rPr>
                      <m:t>=0</m:t>
                    </m:r>
                  </m:oMath>
                  <m:oMath xmlns:m="http://schemas.openxmlformats.org/officeDocument/2006/math">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𝐻</m:t>
                        </m:r>
                      </m:e>
                      <m:sub>
                        <m:r>
                          <a:rPr lang="es-PE" i="1">
                            <a:solidFill>
                              <a:srgbClr val="000000"/>
                            </a:solidFill>
                            <a:latin typeface="Cambria Math" panose="02040503050406030204" pitchFamily="18" charset="0"/>
                          </a:rPr>
                          <m:t>1</m:t>
                        </m:r>
                      </m:sub>
                    </m:sSub>
                    <m:r>
                      <a:rPr lang="es-PE" i="1">
                        <a:solidFill>
                          <a:srgbClr val="000000"/>
                        </a:solidFill>
                        <a:latin typeface="Cambria Math" panose="02040503050406030204" pitchFamily="18" charset="0"/>
                      </a:rPr>
                      <m:t>:</m:t>
                    </m:r>
                    <m:r>
                      <a:rPr lang="es-PE" i="1">
                        <a:solidFill>
                          <a:srgbClr val="000000"/>
                        </a:solidFill>
                        <a:latin typeface="Cambria Math" panose="02040503050406030204" pitchFamily="18" charset="0"/>
                      </a:rPr>
                      <m:t>𝐴𝑙</m:t>
                    </m:r>
                    <m:r>
                      <a:rPr lang="es-PE" i="1">
                        <a:solidFill>
                          <a:srgbClr val="000000"/>
                        </a:solidFill>
                        <a:latin typeface="Cambria Math" panose="02040503050406030204" pitchFamily="18" charset="0"/>
                      </a:rPr>
                      <m:t> </m:t>
                    </m:r>
                    <m:r>
                      <a:rPr lang="es-PE" i="1">
                        <a:solidFill>
                          <a:srgbClr val="000000"/>
                        </a:solidFill>
                        <a:latin typeface="Cambria Math" panose="02040503050406030204" pitchFamily="18" charset="0"/>
                      </a:rPr>
                      <m:t>𝑚𝑒𝑛𝑜𝑠</m:t>
                    </m:r>
                    <m:r>
                      <a:rPr lang="es-PE" i="1">
                        <a:solidFill>
                          <a:srgbClr val="000000"/>
                        </a:solidFill>
                        <a:latin typeface="Cambria Math" panose="02040503050406030204" pitchFamily="18" charset="0"/>
                      </a:rPr>
                      <m:t> </m:t>
                    </m:r>
                    <m:r>
                      <a:rPr lang="es-PE" i="1">
                        <a:solidFill>
                          <a:srgbClr val="000000"/>
                        </a:solidFill>
                        <a:latin typeface="Cambria Math" panose="02040503050406030204" pitchFamily="18" charset="0"/>
                      </a:rPr>
                      <m:t>𝑢𝑛</m:t>
                    </m:r>
                    <m:r>
                      <a:rPr lang="es-PE" i="1">
                        <a:solidFill>
                          <a:srgbClr val="000000"/>
                        </a:solidFill>
                        <a:latin typeface="Cambria Math" panose="02040503050406030204" pitchFamily="18" charset="0"/>
                      </a:rPr>
                      <m:t> </m:t>
                    </m:r>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𝛽</m:t>
                        </m:r>
                      </m:e>
                      <m:sub>
                        <m:r>
                          <a:rPr lang="es-PE" i="1">
                            <a:solidFill>
                              <a:srgbClr val="000000"/>
                            </a:solidFill>
                            <a:latin typeface="Cambria Math" panose="02040503050406030204" pitchFamily="18" charset="0"/>
                          </a:rPr>
                          <m:t>𝑖</m:t>
                        </m:r>
                      </m:sub>
                    </m:sSub>
                    <m:r>
                      <a:rPr lang="es-PE" i="1">
                        <a:solidFill>
                          <a:srgbClr val="000000"/>
                        </a:solidFill>
                        <a:latin typeface="Cambria Math" panose="02040503050406030204" pitchFamily="18" charset="0"/>
                      </a:rPr>
                      <m:t>≠0 </m:t>
                    </m:r>
                    <m:r>
                      <a:rPr lang="es-PE" i="1">
                        <a:solidFill>
                          <a:srgbClr val="000000"/>
                        </a:solidFill>
                        <a:latin typeface="Cambria Math" panose="02040503050406030204" pitchFamily="18" charset="0"/>
                      </a:rPr>
                      <m:t>𝑖</m:t>
                    </m:r>
                    <m:r>
                      <a:rPr lang="es-PE" i="1">
                        <a:solidFill>
                          <a:srgbClr val="000000"/>
                        </a:solidFill>
                        <a:latin typeface="Cambria Math" panose="02040503050406030204" pitchFamily="18" charset="0"/>
                      </a:rPr>
                      <m:t>=1,2</m:t>
                    </m:r>
                  </m:oMath>
                </m:oMathPara>
              </a14:m>
              <a:br>
                <a:rPr lang="es-PE" i="1">
                  <a:solidFill>
                    <a:srgbClr val="000000"/>
                  </a:solidFill>
                  <a:latin typeface="Cambria Math" panose="02040503050406030204" pitchFamily="18" charset="0"/>
                </a:rPr>
              </a:br>
              <a:endParaRPr lang="es-PE"/>
            </a:p>
          </xdr:txBody>
        </xdr:sp>
      </mc:Choice>
      <mc:Fallback xmlns="">
        <xdr:sp macro="" textlink="">
          <xdr:nvSpPr>
            <xdr:cNvPr id="11" name="Object 10">
              <a:extLst>
                <a:ext uri="{FF2B5EF4-FFF2-40B4-BE49-F238E27FC236}">
                  <a16:creationId xmlns:a16="http://schemas.microsoft.com/office/drawing/2014/main" id="{0DCAA18A-52F9-4595-98EB-8E8E86E26566}"/>
                </a:ext>
              </a:extLst>
            </xdr:cNvPr>
            <xdr:cNvSpPr txBox="1"/>
          </xdr:nvSpPr>
          <xdr:spPr bwMode="auto">
            <a:xfrm>
              <a:off x="845820" y="8557260"/>
              <a:ext cx="4591475" cy="806301"/>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i="0">
                  <a:solidFill>
                    <a:srgbClr val="000000"/>
                  </a:solidFill>
                  <a:latin typeface="Cambria Math" panose="02040503050406030204" pitchFamily="18" charset="0"/>
                </a:rPr>
                <a:t>𝐻_0:𝛽_</a:t>
              </a:r>
              <a:r>
                <a:rPr lang="es-PE" b="0" i="0">
                  <a:solidFill>
                    <a:srgbClr val="000000"/>
                  </a:solidFill>
                  <a:latin typeface="Cambria Math" panose="02040503050406030204" pitchFamily="18" charset="0"/>
                </a:rPr>
                <a:t>1</a:t>
              </a:r>
              <a:r>
                <a:rPr lang="es-PE" i="0">
                  <a:solidFill>
                    <a:srgbClr val="000000"/>
                  </a:solidFill>
                  <a:latin typeface="Cambria Math" panose="02040503050406030204" pitchFamily="18" charset="0"/>
                </a:rPr>
                <a:t>=𝛽_</a:t>
              </a:r>
              <a:r>
                <a:rPr lang="es-PE" b="0" i="0">
                  <a:solidFill>
                    <a:srgbClr val="000000"/>
                  </a:solidFill>
                  <a:latin typeface="Cambria Math" panose="02040503050406030204" pitchFamily="18" charset="0"/>
                </a:rPr>
                <a:t>2</a:t>
              </a:r>
              <a:r>
                <a:rPr lang="es-PE" i="0">
                  <a:solidFill>
                    <a:srgbClr val="000000"/>
                  </a:solidFill>
                  <a:latin typeface="Cambria Math" panose="02040503050406030204" pitchFamily="18" charset="0"/>
                </a:rPr>
                <a:t>=0</a:t>
              </a:r>
              <a:br>
                <a:rPr lang="es-PE" i="1">
                  <a:solidFill>
                    <a:srgbClr val="000000"/>
                  </a:solidFill>
                  <a:latin typeface="Cambria Math" panose="02040503050406030204" pitchFamily="18" charset="0"/>
                </a:rPr>
              </a:br>
              <a:r>
                <a:rPr lang="es-PE" i="0">
                  <a:solidFill>
                    <a:srgbClr val="000000"/>
                  </a:solidFill>
                  <a:latin typeface="Cambria Math" panose="02040503050406030204" pitchFamily="18" charset="0"/>
                </a:rPr>
                <a:t>𝐻_1:𝐴𝑙 𝑚𝑒𝑛𝑜𝑠 𝑢𝑛 𝛽_𝑖≠0 𝑖=1,2</a:t>
              </a:r>
              <a:br>
                <a:rPr lang="es-PE" i="1">
                  <a:solidFill>
                    <a:srgbClr val="000000"/>
                  </a:solidFill>
                  <a:latin typeface="Cambria Math" panose="02040503050406030204" pitchFamily="18" charset="0"/>
                </a:rPr>
              </a:br>
              <a:endParaRPr lang="es-PE"/>
            </a:p>
          </xdr:txBody>
        </xdr:sp>
      </mc:Fallback>
    </mc:AlternateContent>
    <xdr:clientData/>
  </xdr:twoCellAnchor>
  <xdr:oneCellAnchor>
    <xdr:from>
      <xdr:col>1</xdr:col>
      <xdr:colOff>205740</xdr:colOff>
      <xdr:row>55</xdr:row>
      <xdr:rowOff>167640</xdr:rowOff>
    </xdr:from>
    <xdr:ext cx="4313582" cy="374141"/>
    <xdr:sp macro="" textlink="">
      <xdr:nvSpPr>
        <xdr:cNvPr id="12" name="CuadroTexto 11">
          <a:extLst>
            <a:ext uri="{FF2B5EF4-FFF2-40B4-BE49-F238E27FC236}">
              <a16:creationId xmlns:a16="http://schemas.microsoft.com/office/drawing/2014/main" id="{5444643A-54F0-4577-B2CB-492329382DEE}"/>
            </a:ext>
          </a:extLst>
        </xdr:cNvPr>
        <xdr:cNvSpPr txBox="1"/>
      </xdr:nvSpPr>
      <xdr:spPr>
        <a:xfrm>
          <a:off x="998220" y="10317480"/>
          <a:ext cx="4313582" cy="374141"/>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PE" sz="1800" b="1">
              <a:solidFill>
                <a:schemeClr val="bg1">
                  <a:lumMod val="95000"/>
                </a:schemeClr>
              </a:solidFill>
            </a:rPr>
            <a:t>Sig. (valor crítico) &lt; alfa, se rechaza Ho</a:t>
          </a:r>
        </a:p>
      </xdr:txBody>
    </xdr:sp>
    <xdr:clientData/>
  </xdr:oneCellAnchor>
  <xdr:twoCellAnchor>
    <xdr:from>
      <xdr:col>9</xdr:col>
      <xdr:colOff>785284</xdr:colOff>
      <xdr:row>44</xdr:row>
      <xdr:rowOff>93133</xdr:rowOff>
    </xdr:from>
    <xdr:to>
      <xdr:col>10</xdr:col>
      <xdr:colOff>3175</xdr:colOff>
      <xdr:row>59</xdr:row>
      <xdr:rowOff>152400</xdr:rowOff>
    </xdr:to>
    <xdr:cxnSp macro="">
      <xdr:nvCxnSpPr>
        <xdr:cNvPr id="13" name="Conector recto 12">
          <a:extLst>
            <a:ext uri="{FF2B5EF4-FFF2-40B4-BE49-F238E27FC236}">
              <a16:creationId xmlns:a16="http://schemas.microsoft.com/office/drawing/2014/main" id="{A0FA5325-7C26-435E-BA56-AFA8C7626F28}"/>
            </a:ext>
          </a:extLst>
        </xdr:cNvPr>
        <xdr:cNvCxnSpPr/>
      </xdr:nvCxnSpPr>
      <xdr:spPr>
        <a:xfrm>
          <a:off x="8310034" y="8170333"/>
          <a:ext cx="8466" cy="277389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186267</xdr:colOff>
      <xdr:row>44</xdr:row>
      <xdr:rowOff>169333</xdr:rowOff>
    </xdr:from>
    <xdr:to>
      <xdr:col>12</xdr:col>
      <xdr:colOff>607656</xdr:colOff>
      <xdr:row>48</xdr:row>
      <xdr:rowOff>79930</xdr:rowOff>
    </xdr:to>
    <mc:AlternateContent xmlns:mc="http://schemas.openxmlformats.org/markup-compatibility/2006" xmlns:a14="http://schemas.microsoft.com/office/drawing/2010/main">
      <mc:Choice Requires="a14">
        <xdr:sp macro="" textlink="">
          <xdr:nvSpPr>
            <xdr:cNvPr id="15" name="Object 10">
              <a:extLst>
                <a:ext uri="{FF2B5EF4-FFF2-40B4-BE49-F238E27FC236}">
                  <a16:creationId xmlns:a16="http://schemas.microsoft.com/office/drawing/2014/main" id="{2B0E9FB9-06A5-49A9-B41B-066A4B57F9B4}"/>
                </a:ext>
              </a:extLst>
            </xdr:cNvPr>
            <xdr:cNvSpPr txBox="1"/>
          </xdr:nvSpPr>
          <xdr:spPr bwMode="auto">
            <a:xfrm>
              <a:off x="8390467" y="8466666"/>
              <a:ext cx="2013122" cy="655664"/>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𝐻</m:t>
                        </m:r>
                      </m:e>
                      <m:sub>
                        <m:r>
                          <a:rPr lang="es-PE" i="1">
                            <a:solidFill>
                              <a:srgbClr val="000000"/>
                            </a:solidFill>
                            <a:latin typeface="Cambria Math" panose="02040503050406030204" pitchFamily="18" charset="0"/>
                          </a:rPr>
                          <m:t>0</m:t>
                        </m:r>
                      </m:sub>
                    </m:sSub>
                    <m:r>
                      <a:rPr lang="es-PE" i="1">
                        <a:solidFill>
                          <a:srgbClr val="000000"/>
                        </a:solidFill>
                        <a:latin typeface="Cambria Math" panose="02040503050406030204" pitchFamily="18" charset="0"/>
                      </a:rPr>
                      <m:t>:</m:t>
                    </m:r>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𝛽</m:t>
                        </m:r>
                      </m:e>
                      <m:sub>
                        <m:r>
                          <a:rPr lang="es-PE" b="0" i="1">
                            <a:solidFill>
                              <a:srgbClr val="000000"/>
                            </a:solidFill>
                            <a:latin typeface="Cambria Math" panose="02040503050406030204" pitchFamily="18" charset="0"/>
                          </a:rPr>
                          <m:t>1</m:t>
                        </m:r>
                      </m:sub>
                    </m:sSub>
                    <m:r>
                      <a:rPr lang="es-PE" i="1">
                        <a:solidFill>
                          <a:srgbClr val="000000"/>
                        </a:solidFill>
                        <a:latin typeface="Cambria Math" panose="02040503050406030204" pitchFamily="18" charset="0"/>
                      </a:rPr>
                      <m:t>=0</m:t>
                    </m:r>
                  </m:oMath>
                  <m:oMath xmlns:m="http://schemas.openxmlformats.org/officeDocument/2006/math">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𝐻</m:t>
                        </m:r>
                      </m:e>
                      <m:sub>
                        <m:r>
                          <a:rPr lang="es-PE" i="1">
                            <a:solidFill>
                              <a:srgbClr val="000000"/>
                            </a:solidFill>
                            <a:latin typeface="Cambria Math" panose="02040503050406030204" pitchFamily="18" charset="0"/>
                          </a:rPr>
                          <m:t>1</m:t>
                        </m:r>
                      </m:sub>
                    </m:sSub>
                    <m:r>
                      <a:rPr lang="es-PE" i="1">
                        <a:solidFill>
                          <a:srgbClr val="000000"/>
                        </a:solidFill>
                        <a:latin typeface="Cambria Math" panose="02040503050406030204" pitchFamily="18" charset="0"/>
                      </a:rPr>
                      <m:t>:</m:t>
                    </m:r>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𝛽</m:t>
                        </m:r>
                      </m:e>
                      <m:sub>
                        <m:r>
                          <a:rPr lang="es-PE" b="0" i="1">
                            <a:solidFill>
                              <a:srgbClr val="000000"/>
                            </a:solidFill>
                            <a:latin typeface="Cambria Math" panose="02040503050406030204" pitchFamily="18" charset="0"/>
                          </a:rPr>
                          <m:t>1</m:t>
                        </m:r>
                      </m:sub>
                    </m:sSub>
                    <m:r>
                      <a:rPr lang="es-PE" i="1">
                        <a:solidFill>
                          <a:srgbClr val="000000"/>
                        </a:solidFill>
                        <a:latin typeface="Cambria Math" panose="02040503050406030204" pitchFamily="18" charset="0"/>
                      </a:rPr>
                      <m:t>≠0</m:t>
                    </m:r>
                  </m:oMath>
                </m:oMathPara>
              </a14:m>
              <a:br>
                <a:rPr lang="es-PE" i="1">
                  <a:solidFill>
                    <a:srgbClr val="000000"/>
                  </a:solidFill>
                  <a:latin typeface="Cambria Math" panose="02040503050406030204" pitchFamily="18" charset="0"/>
                </a:rPr>
              </a:br>
              <a:endParaRPr lang="es-PE"/>
            </a:p>
          </xdr:txBody>
        </xdr:sp>
      </mc:Choice>
      <mc:Fallback xmlns="">
        <xdr:sp macro="" textlink="">
          <xdr:nvSpPr>
            <xdr:cNvPr id="15" name="Object 10">
              <a:extLst>
                <a:ext uri="{FF2B5EF4-FFF2-40B4-BE49-F238E27FC236}">
                  <a16:creationId xmlns:a16="http://schemas.microsoft.com/office/drawing/2014/main" id="{2B0E9FB9-06A5-49A9-B41B-066A4B57F9B4}"/>
                </a:ext>
              </a:extLst>
            </xdr:cNvPr>
            <xdr:cNvSpPr txBox="1"/>
          </xdr:nvSpPr>
          <xdr:spPr bwMode="auto">
            <a:xfrm>
              <a:off x="8390467" y="8466666"/>
              <a:ext cx="2013122" cy="655664"/>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i="0">
                  <a:solidFill>
                    <a:srgbClr val="000000"/>
                  </a:solidFill>
                  <a:latin typeface="Cambria Math" panose="02040503050406030204" pitchFamily="18" charset="0"/>
                </a:rPr>
                <a:t>𝐻_0:𝛽_</a:t>
              </a:r>
              <a:r>
                <a:rPr lang="es-PE" b="0" i="0">
                  <a:solidFill>
                    <a:srgbClr val="000000"/>
                  </a:solidFill>
                  <a:latin typeface="Cambria Math" panose="02040503050406030204" pitchFamily="18" charset="0"/>
                </a:rPr>
                <a:t>1</a:t>
              </a:r>
              <a:r>
                <a:rPr lang="es-PE" i="0">
                  <a:solidFill>
                    <a:srgbClr val="000000"/>
                  </a:solidFill>
                  <a:latin typeface="Cambria Math" panose="02040503050406030204" pitchFamily="18" charset="0"/>
                </a:rPr>
                <a:t>=0</a:t>
              </a:r>
              <a:br>
                <a:rPr lang="es-PE" i="1">
                  <a:solidFill>
                    <a:srgbClr val="000000"/>
                  </a:solidFill>
                  <a:latin typeface="Cambria Math" panose="02040503050406030204" pitchFamily="18" charset="0"/>
                </a:rPr>
              </a:br>
              <a:r>
                <a:rPr lang="es-PE" i="0">
                  <a:solidFill>
                    <a:srgbClr val="000000"/>
                  </a:solidFill>
                  <a:latin typeface="Cambria Math" panose="02040503050406030204" pitchFamily="18" charset="0"/>
                </a:rPr>
                <a:t>𝐻_1:𝛽_</a:t>
              </a:r>
              <a:r>
                <a:rPr lang="es-PE" b="0" i="0">
                  <a:solidFill>
                    <a:srgbClr val="000000"/>
                  </a:solidFill>
                  <a:latin typeface="Cambria Math" panose="02040503050406030204" pitchFamily="18" charset="0"/>
                </a:rPr>
                <a:t>1</a:t>
              </a:r>
              <a:r>
                <a:rPr lang="es-PE" i="0">
                  <a:solidFill>
                    <a:srgbClr val="000000"/>
                  </a:solidFill>
                  <a:latin typeface="Cambria Math" panose="02040503050406030204" pitchFamily="18" charset="0"/>
                </a:rPr>
                <a:t>≠0</a:t>
              </a:r>
              <a:br>
                <a:rPr lang="es-PE" i="1">
                  <a:solidFill>
                    <a:srgbClr val="000000"/>
                  </a:solidFill>
                  <a:latin typeface="Cambria Math" panose="02040503050406030204" pitchFamily="18" charset="0"/>
                </a:rPr>
              </a:br>
              <a:endParaRPr lang="es-PE"/>
            </a:p>
          </xdr:txBody>
        </xdr:sp>
      </mc:Fallback>
    </mc:AlternateContent>
    <xdr:clientData/>
  </xdr:twoCellAnchor>
  <xdr:oneCellAnchor>
    <xdr:from>
      <xdr:col>10</xdr:col>
      <xdr:colOff>304800</xdr:colOff>
      <xdr:row>56</xdr:row>
      <xdr:rowOff>93134</xdr:rowOff>
    </xdr:from>
    <xdr:ext cx="4313582" cy="374141"/>
    <xdr:sp macro="" textlink="">
      <xdr:nvSpPr>
        <xdr:cNvPr id="16" name="CuadroTexto 15">
          <a:extLst>
            <a:ext uri="{FF2B5EF4-FFF2-40B4-BE49-F238E27FC236}">
              <a16:creationId xmlns:a16="http://schemas.microsoft.com/office/drawing/2014/main" id="{BE456E69-BDDC-4873-9AE9-2FA7CEE4B4A9}"/>
            </a:ext>
          </a:extLst>
        </xdr:cNvPr>
        <xdr:cNvSpPr txBox="1"/>
      </xdr:nvSpPr>
      <xdr:spPr>
        <a:xfrm>
          <a:off x="8509000" y="10625667"/>
          <a:ext cx="4313582" cy="374141"/>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PE" sz="1800" b="1">
              <a:solidFill>
                <a:schemeClr val="bg1">
                  <a:lumMod val="95000"/>
                </a:schemeClr>
              </a:solidFill>
            </a:rPr>
            <a:t>Sig. (probabilidad) &lt; alfa, se rechaza Ho</a:t>
          </a:r>
        </a:p>
      </xdr:txBody>
    </xdr:sp>
    <xdr:clientData/>
  </xdr:oneCellAnchor>
  <xdr:twoCellAnchor>
    <xdr:from>
      <xdr:col>14</xdr:col>
      <xdr:colOff>778933</xdr:colOff>
      <xdr:row>44</xdr:row>
      <xdr:rowOff>127000</xdr:rowOff>
    </xdr:from>
    <xdr:to>
      <xdr:col>17</xdr:col>
      <xdr:colOff>404456</xdr:colOff>
      <xdr:row>48</xdr:row>
      <xdr:rowOff>33515</xdr:rowOff>
    </xdr:to>
    <mc:AlternateContent xmlns:mc="http://schemas.openxmlformats.org/markup-compatibility/2006" xmlns:a14="http://schemas.microsoft.com/office/drawing/2010/main">
      <mc:Choice Requires="a14">
        <xdr:sp macro="" textlink="">
          <xdr:nvSpPr>
            <xdr:cNvPr id="17" name="Object 10">
              <a:extLst>
                <a:ext uri="{FF2B5EF4-FFF2-40B4-BE49-F238E27FC236}">
                  <a16:creationId xmlns:a16="http://schemas.microsoft.com/office/drawing/2014/main" id="{CFF7BFF1-FB96-4A20-9F66-527DDF01D879}"/>
                </a:ext>
              </a:extLst>
            </xdr:cNvPr>
            <xdr:cNvSpPr txBox="1"/>
          </xdr:nvSpPr>
          <xdr:spPr bwMode="auto">
            <a:xfrm>
              <a:off x="12166600" y="8424333"/>
              <a:ext cx="2013123" cy="651582"/>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𝐻</m:t>
                        </m:r>
                      </m:e>
                      <m:sub>
                        <m:r>
                          <a:rPr lang="es-PE" i="1">
                            <a:solidFill>
                              <a:srgbClr val="000000"/>
                            </a:solidFill>
                            <a:latin typeface="Cambria Math" panose="02040503050406030204" pitchFamily="18" charset="0"/>
                          </a:rPr>
                          <m:t>0</m:t>
                        </m:r>
                      </m:sub>
                    </m:sSub>
                    <m:r>
                      <a:rPr lang="es-PE" i="1">
                        <a:solidFill>
                          <a:srgbClr val="000000"/>
                        </a:solidFill>
                        <a:latin typeface="Cambria Math" panose="02040503050406030204" pitchFamily="18" charset="0"/>
                      </a:rPr>
                      <m:t>:</m:t>
                    </m:r>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𝛽</m:t>
                        </m:r>
                      </m:e>
                      <m:sub>
                        <m:r>
                          <a:rPr lang="es-PE" b="0" i="1">
                            <a:solidFill>
                              <a:srgbClr val="000000"/>
                            </a:solidFill>
                            <a:latin typeface="Cambria Math" panose="02040503050406030204" pitchFamily="18" charset="0"/>
                          </a:rPr>
                          <m:t>2</m:t>
                        </m:r>
                      </m:sub>
                    </m:sSub>
                    <m:r>
                      <a:rPr lang="es-PE" i="1">
                        <a:solidFill>
                          <a:srgbClr val="000000"/>
                        </a:solidFill>
                        <a:latin typeface="Cambria Math" panose="02040503050406030204" pitchFamily="18" charset="0"/>
                      </a:rPr>
                      <m:t>=0</m:t>
                    </m:r>
                  </m:oMath>
                  <m:oMath xmlns:m="http://schemas.openxmlformats.org/officeDocument/2006/math">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𝐻</m:t>
                        </m:r>
                      </m:e>
                      <m:sub>
                        <m:r>
                          <a:rPr lang="es-PE" i="1">
                            <a:solidFill>
                              <a:srgbClr val="000000"/>
                            </a:solidFill>
                            <a:latin typeface="Cambria Math" panose="02040503050406030204" pitchFamily="18" charset="0"/>
                          </a:rPr>
                          <m:t>1</m:t>
                        </m:r>
                      </m:sub>
                    </m:sSub>
                    <m:r>
                      <a:rPr lang="es-PE" i="1">
                        <a:solidFill>
                          <a:srgbClr val="000000"/>
                        </a:solidFill>
                        <a:latin typeface="Cambria Math" panose="02040503050406030204" pitchFamily="18" charset="0"/>
                      </a:rPr>
                      <m:t>:</m:t>
                    </m:r>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𝛽</m:t>
                        </m:r>
                      </m:e>
                      <m:sub>
                        <m:r>
                          <a:rPr lang="es-PE" b="0" i="1">
                            <a:solidFill>
                              <a:srgbClr val="000000"/>
                            </a:solidFill>
                            <a:latin typeface="Cambria Math" panose="02040503050406030204" pitchFamily="18" charset="0"/>
                          </a:rPr>
                          <m:t>2</m:t>
                        </m:r>
                      </m:sub>
                    </m:sSub>
                    <m:r>
                      <a:rPr lang="es-PE" i="1">
                        <a:solidFill>
                          <a:srgbClr val="000000"/>
                        </a:solidFill>
                        <a:latin typeface="Cambria Math" panose="02040503050406030204" pitchFamily="18" charset="0"/>
                      </a:rPr>
                      <m:t>≠0</m:t>
                    </m:r>
                  </m:oMath>
                </m:oMathPara>
              </a14:m>
              <a:br>
                <a:rPr lang="es-PE" i="1">
                  <a:solidFill>
                    <a:srgbClr val="000000"/>
                  </a:solidFill>
                  <a:latin typeface="Cambria Math" panose="02040503050406030204" pitchFamily="18" charset="0"/>
                </a:rPr>
              </a:br>
              <a:endParaRPr lang="es-PE"/>
            </a:p>
          </xdr:txBody>
        </xdr:sp>
      </mc:Choice>
      <mc:Fallback xmlns="">
        <xdr:sp macro="" textlink="">
          <xdr:nvSpPr>
            <xdr:cNvPr id="17" name="Object 10">
              <a:extLst>
                <a:ext uri="{FF2B5EF4-FFF2-40B4-BE49-F238E27FC236}">
                  <a16:creationId xmlns:a16="http://schemas.microsoft.com/office/drawing/2014/main" id="{CFF7BFF1-FB96-4A20-9F66-527DDF01D879}"/>
                </a:ext>
              </a:extLst>
            </xdr:cNvPr>
            <xdr:cNvSpPr txBox="1"/>
          </xdr:nvSpPr>
          <xdr:spPr bwMode="auto">
            <a:xfrm>
              <a:off x="12166600" y="8424333"/>
              <a:ext cx="2013123" cy="651582"/>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i="0">
                  <a:solidFill>
                    <a:srgbClr val="000000"/>
                  </a:solidFill>
                  <a:latin typeface="Cambria Math" panose="02040503050406030204" pitchFamily="18" charset="0"/>
                </a:rPr>
                <a:t>𝐻_0:𝛽_</a:t>
              </a:r>
              <a:r>
                <a:rPr lang="es-PE" b="0" i="0">
                  <a:solidFill>
                    <a:srgbClr val="000000"/>
                  </a:solidFill>
                  <a:latin typeface="Cambria Math" panose="02040503050406030204" pitchFamily="18" charset="0"/>
                </a:rPr>
                <a:t>2</a:t>
              </a:r>
              <a:r>
                <a:rPr lang="es-PE" i="0">
                  <a:solidFill>
                    <a:srgbClr val="000000"/>
                  </a:solidFill>
                  <a:latin typeface="Cambria Math" panose="02040503050406030204" pitchFamily="18" charset="0"/>
                </a:rPr>
                <a:t>=0</a:t>
              </a:r>
              <a:br>
                <a:rPr lang="es-PE" i="1">
                  <a:solidFill>
                    <a:srgbClr val="000000"/>
                  </a:solidFill>
                  <a:latin typeface="Cambria Math" panose="02040503050406030204" pitchFamily="18" charset="0"/>
                </a:rPr>
              </a:br>
              <a:r>
                <a:rPr lang="es-PE" i="0">
                  <a:solidFill>
                    <a:srgbClr val="000000"/>
                  </a:solidFill>
                  <a:latin typeface="Cambria Math" panose="02040503050406030204" pitchFamily="18" charset="0"/>
                </a:rPr>
                <a:t>𝐻_1:𝛽_</a:t>
              </a:r>
              <a:r>
                <a:rPr lang="es-PE" b="0" i="0">
                  <a:solidFill>
                    <a:srgbClr val="000000"/>
                  </a:solidFill>
                  <a:latin typeface="Cambria Math" panose="02040503050406030204" pitchFamily="18" charset="0"/>
                </a:rPr>
                <a:t>2</a:t>
              </a:r>
              <a:r>
                <a:rPr lang="es-PE" i="0">
                  <a:solidFill>
                    <a:srgbClr val="000000"/>
                  </a:solidFill>
                  <a:latin typeface="Cambria Math" panose="02040503050406030204" pitchFamily="18" charset="0"/>
                </a:rPr>
                <a:t>≠0</a:t>
              </a:r>
              <a:br>
                <a:rPr lang="es-PE" i="1">
                  <a:solidFill>
                    <a:srgbClr val="000000"/>
                  </a:solidFill>
                  <a:latin typeface="Cambria Math" panose="02040503050406030204" pitchFamily="18" charset="0"/>
                </a:rPr>
              </a:br>
              <a:endParaRPr lang="es-PE"/>
            </a:p>
          </xdr:txBody>
        </xdr:sp>
      </mc:Fallback>
    </mc:AlternateContent>
    <xdr:clientData/>
  </xdr:twoCellAnchor>
  <xdr:oneCellAnchor>
    <xdr:from>
      <xdr:col>5</xdr:col>
      <xdr:colOff>160865</xdr:colOff>
      <xdr:row>61</xdr:row>
      <xdr:rowOff>25399</xdr:rowOff>
    </xdr:from>
    <xdr:ext cx="6053667" cy="52488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D6FFD6AB-7ECD-4A8C-8E2C-76B44F9DE92F}"/>
                </a:ext>
              </a:extLst>
            </xdr:cNvPr>
            <xdr:cNvSpPr txBox="1"/>
          </xdr:nvSpPr>
          <xdr:spPr>
            <a:xfrm>
              <a:off x="4385732" y="11489266"/>
              <a:ext cx="6053667" cy="524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PE" sz="3200" i="1">
                            <a:latin typeface="Cambria Math" panose="02040503050406030204" pitchFamily="18" charset="0"/>
                          </a:rPr>
                        </m:ctrlPr>
                      </m:accPr>
                      <m:e>
                        <m:r>
                          <a:rPr lang="es-PE" sz="3200" b="0" i="1">
                            <a:latin typeface="Cambria Math" panose="02040503050406030204" pitchFamily="18" charset="0"/>
                          </a:rPr>
                          <m:t>𝑌</m:t>
                        </m:r>
                      </m:e>
                    </m:acc>
                    <m:r>
                      <a:rPr lang="es-PE" sz="3200" b="0" i="1">
                        <a:latin typeface="Cambria Math" panose="02040503050406030204" pitchFamily="18" charset="0"/>
                      </a:rPr>
                      <m:t>=</m:t>
                    </m:r>
                    <m:r>
                      <m:rPr>
                        <m:nor/>
                      </m:rPr>
                      <a:rPr lang="es-PE" sz="3200" b="0" i="0">
                        <a:latin typeface="Cambria Math" panose="02040503050406030204" pitchFamily="18" charset="0"/>
                      </a:rPr>
                      <m:t>−0.053</m:t>
                    </m:r>
                    <m:r>
                      <m:rPr>
                        <m:nor/>
                      </m:rPr>
                      <a:rPr lang="es-PE" sz="3200">
                        <a:solidFill>
                          <a:schemeClr val="tx1"/>
                        </a:solidFill>
                        <a:effectLst/>
                        <a:latin typeface="+mn-lt"/>
                        <a:ea typeface="+mn-ea"/>
                        <a:cs typeface="+mn-cs"/>
                      </a:rPr>
                      <m:t>+</m:t>
                    </m:r>
                    <m:r>
                      <m:rPr>
                        <m:nor/>
                      </m:rPr>
                      <a:rPr lang="es-PE" sz="3200" b="0" i="0">
                        <a:solidFill>
                          <a:schemeClr val="tx1"/>
                        </a:solidFill>
                        <a:effectLst/>
                        <a:latin typeface="+mn-lt"/>
                        <a:ea typeface="+mn-ea"/>
                        <a:cs typeface="+mn-cs"/>
                      </a:rPr>
                      <m:t>0.678</m:t>
                    </m:r>
                    <m:sSub>
                      <m:sSubPr>
                        <m:ctrlPr>
                          <a:rPr lang="es-PE" sz="3200" b="0" i="1">
                            <a:solidFill>
                              <a:schemeClr val="tx1"/>
                            </a:solidFill>
                            <a:effectLst/>
                            <a:latin typeface="Cambria Math" panose="02040503050406030204" pitchFamily="18" charset="0"/>
                            <a:ea typeface="+mn-ea"/>
                            <a:cs typeface="+mn-cs"/>
                          </a:rPr>
                        </m:ctrlPr>
                      </m:sSubPr>
                      <m:e>
                        <m:r>
                          <a:rPr lang="es-PE" sz="3200" b="0" i="1">
                            <a:solidFill>
                              <a:schemeClr val="tx1"/>
                            </a:solidFill>
                            <a:effectLst/>
                            <a:latin typeface="Cambria Math" panose="02040503050406030204" pitchFamily="18" charset="0"/>
                            <a:ea typeface="+mn-ea"/>
                            <a:cs typeface="+mn-cs"/>
                          </a:rPr>
                          <m:t>𝑋</m:t>
                        </m:r>
                      </m:e>
                      <m:sub>
                        <m:r>
                          <a:rPr lang="es-PE" sz="3200" b="0" i="1">
                            <a:solidFill>
                              <a:schemeClr val="tx1"/>
                            </a:solidFill>
                            <a:effectLst/>
                            <a:latin typeface="Cambria Math" panose="02040503050406030204" pitchFamily="18" charset="0"/>
                            <a:ea typeface="+mn-ea"/>
                            <a:cs typeface="+mn-cs"/>
                          </a:rPr>
                          <m:t>1</m:t>
                        </m:r>
                      </m:sub>
                    </m:sSub>
                    <m:r>
                      <m:rPr>
                        <m:nor/>
                      </m:rPr>
                      <a:rPr lang="es-PE" sz="3200" b="0" i="0">
                        <a:solidFill>
                          <a:schemeClr val="tx1"/>
                        </a:solidFill>
                        <a:effectLst/>
                        <a:latin typeface="+mn-lt"/>
                        <a:ea typeface="+mn-ea"/>
                        <a:cs typeface="+mn-cs"/>
                      </a:rPr>
                      <m:t>+</m:t>
                    </m:r>
                    <m:r>
                      <a:rPr lang="es-PE" sz="3200" b="0" i="1">
                        <a:solidFill>
                          <a:schemeClr val="tx1"/>
                        </a:solidFill>
                        <a:effectLst/>
                        <a:latin typeface="Cambria Math" panose="02040503050406030204" pitchFamily="18" charset="0"/>
                        <a:ea typeface="+mn-ea"/>
                        <a:cs typeface="+mn-cs"/>
                      </a:rPr>
                      <m:t>0.299</m:t>
                    </m:r>
                    <m:sSub>
                      <m:sSubPr>
                        <m:ctrlPr>
                          <a:rPr lang="es-PE" sz="3200" i="1">
                            <a:solidFill>
                              <a:schemeClr val="tx1"/>
                            </a:solidFill>
                            <a:effectLst/>
                            <a:latin typeface="Cambria Math" panose="02040503050406030204" pitchFamily="18" charset="0"/>
                            <a:ea typeface="+mn-ea"/>
                            <a:cs typeface="+mn-cs"/>
                          </a:rPr>
                        </m:ctrlPr>
                      </m:sSubPr>
                      <m:e>
                        <m:r>
                          <a:rPr lang="es-PE" sz="3200" b="0" i="1">
                            <a:solidFill>
                              <a:schemeClr val="tx1"/>
                            </a:solidFill>
                            <a:effectLst/>
                            <a:latin typeface="Cambria Math" panose="02040503050406030204" pitchFamily="18" charset="0"/>
                            <a:ea typeface="+mn-ea"/>
                            <a:cs typeface="+mn-cs"/>
                          </a:rPr>
                          <m:t>𝑋</m:t>
                        </m:r>
                      </m:e>
                      <m:sub>
                        <m:r>
                          <a:rPr lang="es-PE" sz="3200" b="0" i="1">
                            <a:solidFill>
                              <a:schemeClr val="tx1"/>
                            </a:solidFill>
                            <a:effectLst/>
                            <a:latin typeface="Cambria Math" panose="02040503050406030204" pitchFamily="18" charset="0"/>
                            <a:ea typeface="+mn-ea"/>
                            <a:cs typeface="+mn-cs"/>
                          </a:rPr>
                          <m:t>2</m:t>
                        </m:r>
                      </m:sub>
                    </m:sSub>
                    <m:r>
                      <a:rPr lang="es-PE" sz="3200" b="0" i="1">
                        <a:latin typeface="Cambria Math" panose="02040503050406030204" pitchFamily="18" charset="0"/>
                      </a:rPr>
                      <m:t> </m:t>
                    </m:r>
                  </m:oMath>
                </m:oMathPara>
              </a14:m>
              <a:endParaRPr lang="es-PE" sz="3200"/>
            </a:p>
          </xdr:txBody>
        </xdr:sp>
      </mc:Choice>
      <mc:Fallback xmlns="">
        <xdr:sp macro="" textlink="">
          <xdr:nvSpPr>
            <xdr:cNvPr id="18" name="CuadroTexto 17">
              <a:extLst>
                <a:ext uri="{FF2B5EF4-FFF2-40B4-BE49-F238E27FC236}">
                  <a16:creationId xmlns:a16="http://schemas.microsoft.com/office/drawing/2014/main" id="{D6FFD6AB-7ECD-4A8C-8E2C-76B44F9DE92F}"/>
                </a:ext>
              </a:extLst>
            </xdr:cNvPr>
            <xdr:cNvSpPr txBox="1"/>
          </xdr:nvSpPr>
          <xdr:spPr>
            <a:xfrm>
              <a:off x="4385732" y="11489266"/>
              <a:ext cx="6053667" cy="524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3200" b="0" i="0">
                  <a:latin typeface="Cambria Math" panose="02040503050406030204" pitchFamily="18" charset="0"/>
                </a:rPr>
                <a:t>𝑌 ̂="−0.053</a:t>
              </a:r>
              <a:r>
                <a:rPr lang="es-PE" sz="3200" i="0">
                  <a:solidFill>
                    <a:schemeClr val="tx1"/>
                  </a:solidFill>
                  <a:effectLst/>
                  <a:latin typeface="Cambria Math" panose="02040503050406030204" pitchFamily="18" charset="0"/>
                  <a:ea typeface="+mn-ea"/>
                  <a:cs typeface="+mn-cs"/>
                </a:rPr>
                <a:t>+</a:t>
              </a:r>
              <a:r>
                <a:rPr lang="es-PE" sz="3200" b="0" i="0">
                  <a:solidFill>
                    <a:schemeClr val="tx1"/>
                  </a:solidFill>
                  <a:effectLst/>
                  <a:latin typeface="Cambria Math" panose="02040503050406030204" pitchFamily="18" charset="0"/>
                  <a:ea typeface="+mn-ea"/>
                  <a:cs typeface="+mn-cs"/>
                </a:rPr>
                <a:t>0.678" 𝑋_1</a:t>
              </a:r>
              <a:r>
                <a:rPr lang="es-PE" sz="3200" b="0" i="0">
                  <a:solidFill>
                    <a:schemeClr val="tx1"/>
                  </a:solidFill>
                  <a:effectLst/>
                  <a:latin typeface="+mn-lt"/>
                  <a:ea typeface="+mn-ea"/>
                  <a:cs typeface="+mn-cs"/>
                </a:rPr>
                <a:t> </a:t>
              </a:r>
              <a:r>
                <a:rPr lang="es-PE" sz="3200" b="0" i="0">
                  <a:solidFill>
                    <a:schemeClr val="tx1"/>
                  </a:solidFill>
                  <a:effectLst/>
                  <a:latin typeface="Cambria Math" panose="02040503050406030204" pitchFamily="18" charset="0"/>
                  <a:ea typeface="+mn-ea"/>
                  <a:cs typeface="+mn-cs"/>
                </a:rPr>
                <a:t>"+" 0.299𝑋_2 </a:t>
              </a:r>
              <a:r>
                <a:rPr lang="es-PE" sz="3200" b="0" i="0">
                  <a:latin typeface="Cambria Math" panose="02040503050406030204" pitchFamily="18" charset="0"/>
                </a:rPr>
                <a:t> </a:t>
              </a:r>
              <a:endParaRPr lang="es-PE" sz="3200"/>
            </a:p>
          </xdr:txBody>
        </xdr:sp>
      </mc:Fallback>
    </mc:AlternateContent>
    <xdr:clientData/>
  </xdr:oneCellAnchor>
  <xdr:twoCellAnchor>
    <xdr:from>
      <xdr:col>3</xdr:col>
      <xdr:colOff>313268</xdr:colOff>
      <xdr:row>66</xdr:row>
      <xdr:rowOff>101600</xdr:rowOff>
    </xdr:from>
    <xdr:to>
      <xdr:col>5</xdr:col>
      <xdr:colOff>127000</xdr:colOff>
      <xdr:row>68</xdr:row>
      <xdr:rowOff>67733</xdr:rowOff>
    </xdr:to>
    <mc:AlternateContent xmlns:mc="http://schemas.openxmlformats.org/markup-compatibility/2006" xmlns:a14="http://schemas.microsoft.com/office/drawing/2010/main">
      <mc:Choice Requires="a14">
        <xdr:sp macro="" textlink="">
          <xdr:nvSpPr>
            <xdr:cNvPr id="20" name="Object 10">
              <a:extLst>
                <a:ext uri="{FF2B5EF4-FFF2-40B4-BE49-F238E27FC236}">
                  <a16:creationId xmlns:a16="http://schemas.microsoft.com/office/drawing/2014/main" id="{FF957B47-1F61-436D-99D5-F373E6E95E8D}"/>
                </a:ext>
              </a:extLst>
            </xdr:cNvPr>
            <xdr:cNvSpPr txBox="1"/>
          </xdr:nvSpPr>
          <xdr:spPr bwMode="auto">
            <a:xfrm>
              <a:off x="2946401" y="12505267"/>
              <a:ext cx="1405466" cy="355599"/>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sSub>
                      <m:sSubPr>
                        <m:ctrlPr>
                          <a:rPr lang="es-PE" i="1">
                            <a:solidFill>
                              <a:srgbClr val="000000"/>
                            </a:solidFill>
                            <a:latin typeface="Cambria Math" panose="02040503050406030204" pitchFamily="18" charset="0"/>
                          </a:rPr>
                        </m:ctrlPr>
                      </m:sSubPr>
                      <m:e>
                        <m:acc>
                          <m:accPr>
                            <m:chr m:val="̂"/>
                            <m:ctrlPr>
                              <a:rPr lang="es-PE" i="1">
                                <a:solidFill>
                                  <a:srgbClr val="000000"/>
                                </a:solidFill>
                                <a:latin typeface="Cambria Math" panose="02040503050406030204" pitchFamily="18" charset="0"/>
                              </a:rPr>
                            </m:ctrlPr>
                          </m:accPr>
                          <m:e>
                            <m:r>
                              <a:rPr lang="es-PE" i="1">
                                <a:solidFill>
                                  <a:srgbClr val="000000"/>
                                </a:solidFill>
                                <a:latin typeface="Cambria Math" panose="02040503050406030204" pitchFamily="18" charset="0"/>
                              </a:rPr>
                              <m:t>𝛽</m:t>
                            </m:r>
                          </m:e>
                        </m:acc>
                      </m:e>
                      <m:sub>
                        <m:r>
                          <a:rPr lang="es-PE" i="1">
                            <a:solidFill>
                              <a:srgbClr val="000000"/>
                            </a:solidFill>
                            <a:latin typeface="Cambria Math" panose="02040503050406030204" pitchFamily="18" charset="0"/>
                          </a:rPr>
                          <m:t>1</m:t>
                        </m:r>
                      </m:sub>
                    </m:sSub>
                    <m:r>
                      <a:rPr lang="es-PE" i="1">
                        <a:solidFill>
                          <a:srgbClr val="000000"/>
                        </a:solidFill>
                        <a:latin typeface="Cambria Math" panose="02040503050406030204" pitchFamily="18" charset="0"/>
                      </a:rPr>
                      <m:t>=</m:t>
                    </m:r>
                    <m:r>
                      <a:rPr lang="es-PE" b="0" i="1">
                        <a:solidFill>
                          <a:srgbClr val="000000"/>
                        </a:solidFill>
                        <a:latin typeface="Cambria Math" panose="02040503050406030204" pitchFamily="18" charset="0"/>
                      </a:rPr>
                      <m:t>0.678</m:t>
                    </m:r>
                  </m:oMath>
                </m:oMathPara>
              </a14:m>
              <a:endParaRPr lang="es-PE"/>
            </a:p>
          </xdr:txBody>
        </xdr:sp>
      </mc:Choice>
      <mc:Fallback xmlns="">
        <xdr:sp macro="" textlink="">
          <xdr:nvSpPr>
            <xdr:cNvPr id="20" name="Object 10">
              <a:extLst>
                <a:ext uri="{FF2B5EF4-FFF2-40B4-BE49-F238E27FC236}">
                  <a16:creationId xmlns:a16="http://schemas.microsoft.com/office/drawing/2014/main" id="{FF957B47-1F61-436D-99D5-F373E6E95E8D}"/>
                </a:ext>
              </a:extLst>
            </xdr:cNvPr>
            <xdr:cNvSpPr txBox="1"/>
          </xdr:nvSpPr>
          <xdr:spPr bwMode="auto">
            <a:xfrm>
              <a:off x="2946401" y="12505267"/>
              <a:ext cx="1405466" cy="355599"/>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i="0">
                  <a:solidFill>
                    <a:srgbClr val="000000"/>
                  </a:solidFill>
                  <a:latin typeface="Cambria Math" panose="02040503050406030204" pitchFamily="18" charset="0"/>
                </a:rPr>
                <a:t>𝛽 ̂_1=</a:t>
              </a:r>
              <a:r>
                <a:rPr lang="es-PE" b="0" i="0">
                  <a:solidFill>
                    <a:srgbClr val="000000"/>
                  </a:solidFill>
                  <a:latin typeface="Cambria Math" panose="02040503050406030204" pitchFamily="18" charset="0"/>
                </a:rPr>
                <a:t>0.678</a:t>
              </a:r>
              <a:endParaRPr lang="es-PE"/>
            </a:p>
          </xdr:txBody>
        </xdr:sp>
      </mc:Fallback>
    </mc:AlternateContent>
    <xdr:clientData/>
  </xdr:twoCellAnchor>
  <xdr:twoCellAnchor>
    <xdr:from>
      <xdr:col>3</xdr:col>
      <xdr:colOff>296335</xdr:colOff>
      <xdr:row>70</xdr:row>
      <xdr:rowOff>84667</xdr:rowOff>
    </xdr:from>
    <xdr:to>
      <xdr:col>5</xdr:col>
      <xdr:colOff>110067</xdr:colOff>
      <xdr:row>72</xdr:row>
      <xdr:rowOff>59267</xdr:rowOff>
    </xdr:to>
    <mc:AlternateContent xmlns:mc="http://schemas.openxmlformats.org/markup-compatibility/2006" xmlns:a14="http://schemas.microsoft.com/office/drawing/2010/main">
      <mc:Choice Requires="a14">
        <xdr:sp macro="" textlink="">
          <xdr:nvSpPr>
            <xdr:cNvPr id="21" name="Object 10">
              <a:extLst>
                <a:ext uri="{FF2B5EF4-FFF2-40B4-BE49-F238E27FC236}">
                  <a16:creationId xmlns:a16="http://schemas.microsoft.com/office/drawing/2014/main" id="{9B3B6923-8F32-41AF-9007-C9F484F471FE}"/>
                </a:ext>
              </a:extLst>
            </xdr:cNvPr>
            <xdr:cNvSpPr txBox="1"/>
          </xdr:nvSpPr>
          <xdr:spPr bwMode="auto">
            <a:xfrm>
              <a:off x="2929468" y="13267267"/>
              <a:ext cx="1405466" cy="355600"/>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sSub>
                      <m:sSubPr>
                        <m:ctrlPr>
                          <a:rPr lang="es-PE" i="1">
                            <a:solidFill>
                              <a:srgbClr val="000000"/>
                            </a:solidFill>
                            <a:latin typeface="Cambria Math" panose="02040503050406030204" pitchFamily="18" charset="0"/>
                          </a:rPr>
                        </m:ctrlPr>
                      </m:sSubPr>
                      <m:e>
                        <m:acc>
                          <m:accPr>
                            <m:chr m:val="̂"/>
                            <m:ctrlPr>
                              <a:rPr lang="es-PE" i="1">
                                <a:solidFill>
                                  <a:srgbClr val="000000"/>
                                </a:solidFill>
                                <a:latin typeface="Cambria Math" panose="02040503050406030204" pitchFamily="18" charset="0"/>
                              </a:rPr>
                            </m:ctrlPr>
                          </m:accPr>
                          <m:e>
                            <m:r>
                              <a:rPr lang="es-PE" i="1">
                                <a:solidFill>
                                  <a:srgbClr val="000000"/>
                                </a:solidFill>
                                <a:latin typeface="Cambria Math" panose="02040503050406030204" pitchFamily="18" charset="0"/>
                              </a:rPr>
                              <m:t>𝛽</m:t>
                            </m:r>
                          </m:e>
                        </m:acc>
                      </m:e>
                      <m:sub>
                        <m:r>
                          <a:rPr lang="es-PE" b="0" i="1">
                            <a:solidFill>
                              <a:srgbClr val="000000"/>
                            </a:solidFill>
                            <a:latin typeface="Cambria Math" panose="02040503050406030204" pitchFamily="18" charset="0"/>
                          </a:rPr>
                          <m:t>2</m:t>
                        </m:r>
                      </m:sub>
                    </m:sSub>
                    <m:r>
                      <a:rPr lang="es-PE" i="1">
                        <a:solidFill>
                          <a:srgbClr val="000000"/>
                        </a:solidFill>
                        <a:latin typeface="Cambria Math" panose="02040503050406030204" pitchFamily="18" charset="0"/>
                      </a:rPr>
                      <m:t>=</m:t>
                    </m:r>
                    <m:r>
                      <a:rPr lang="es-PE" b="0" i="1">
                        <a:solidFill>
                          <a:srgbClr val="000000"/>
                        </a:solidFill>
                        <a:latin typeface="Cambria Math" panose="02040503050406030204" pitchFamily="18" charset="0"/>
                      </a:rPr>
                      <m:t>0.299</m:t>
                    </m:r>
                  </m:oMath>
                </m:oMathPara>
              </a14:m>
              <a:endParaRPr lang="es-PE"/>
            </a:p>
          </xdr:txBody>
        </xdr:sp>
      </mc:Choice>
      <mc:Fallback xmlns="">
        <xdr:sp macro="" textlink="">
          <xdr:nvSpPr>
            <xdr:cNvPr id="21" name="Object 10">
              <a:extLst>
                <a:ext uri="{FF2B5EF4-FFF2-40B4-BE49-F238E27FC236}">
                  <a16:creationId xmlns:a16="http://schemas.microsoft.com/office/drawing/2014/main" id="{9B3B6923-8F32-41AF-9007-C9F484F471FE}"/>
                </a:ext>
              </a:extLst>
            </xdr:cNvPr>
            <xdr:cNvSpPr txBox="1"/>
          </xdr:nvSpPr>
          <xdr:spPr bwMode="auto">
            <a:xfrm>
              <a:off x="2929468" y="13267267"/>
              <a:ext cx="1405466" cy="355600"/>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i="0">
                  <a:solidFill>
                    <a:srgbClr val="000000"/>
                  </a:solidFill>
                  <a:latin typeface="Cambria Math" panose="02040503050406030204" pitchFamily="18" charset="0"/>
                </a:rPr>
                <a:t>𝛽 ̂_</a:t>
              </a:r>
              <a:r>
                <a:rPr lang="es-PE" b="0" i="0">
                  <a:solidFill>
                    <a:srgbClr val="000000"/>
                  </a:solidFill>
                  <a:latin typeface="Cambria Math" panose="02040503050406030204" pitchFamily="18" charset="0"/>
                </a:rPr>
                <a:t>2</a:t>
              </a:r>
              <a:r>
                <a:rPr lang="es-PE" i="0">
                  <a:solidFill>
                    <a:srgbClr val="000000"/>
                  </a:solidFill>
                  <a:latin typeface="Cambria Math" panose="02040503050406030204" pitchFamily="18" charset="0"/>
                </a:rPr>
                <a:t>=</a:t>
              </a:r>
              <a:r>
                <a:rPr lang="es-PE" b="0" i="0">
                  <a:solidFill>
                    <a:srgbClr val="000000"/>
                  </a:solidFill>
                  <a:latin typeface="Cambria Math" panose="02040503050406030204" pitchFamily="18" charset="0"/>
                </a:rPr>
                <a:t>0.299</a:t>
              </a:r>
              <a:endParaRPr lang="es-PE"/>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22860</xdr:colOff>
      <xdr:row>20</xdr:row>
      <xdr:rowOff>76201</xdr:rowOff>
    </xdr:from>
    <xdr:to>
      <xdr:col>10</xdr:col>
      <xdr:colOff>5965</xdr:colOff>
      <xdr:row>21</xdr:row>
      <xdr:rowOff>137161</xdr:rowOff>
    </xdr:to>
    <mc:AlternateContent xmlns:mc="http://schemas.openxmlformats.org/markup-compatibility/2006" xmlns:a14="http://schemas.microsoft.com/office/drawing/2010/main">
      <mc:Choice Requires="a14">
        <xdr:sp macro="" textlink="">
          <xdr:nvSpPr>
            <xdr:cNvPr id="5" name="Object 162">
              <a:extLst>
                <a:ext uri="{FF2B5EF4-FFF2-40B4-BE49-F238E27FC236}">
                  <a16:creationId xmlns:a16="http://schemas.microsoft.com/office/drawing/2014/main" id="{C37E4C48-94FA-4BA4-9708-F384FA3AB5CE}"/>
                </a:ext>
              </a:extLst>
            </xdr:cNvPr>
            <xdr:cNvSpPr txBox="1"/>
          </xdr:nvSpPr>
          <xdr:spPr bwMode="auto">
            <a:xfrm>
              <a:off x="5974080" y="2301241"/>
              <a:ext cx="1568065" cy="251460"/>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600" i="1">
                            <a:solidFill>
                              <a:srgbClr val="000000"/>
                            </a:solidFill>
                            <a:latin typeface="Cambria Math" panose="02040503050406030204" pitchFamily="18" charset="0"/>
                          </a:rPr>
                        </m:ctrlPr>
                      </m:dPr>
                      <m:e>
                        <m:sSub>
                          <m:sSubPr>
                            <m:ctrlPr>
                              <a:rPr lang="es-PE" sz="1600" i="1">
                                <a:solidFill>
                                  <a:srgbClr val="000000"/>
                                </a:solidFill>
                                <a:latin typeface="Cambria Math" panose="02040503050406030204" pitchFamily="18" charset="0"/>
                              </a:rPr>
                            </m:ctrlPr>
                          </m:sSubPr>
                          <m:e>
                            <m:r>
                              <a:rPr lang="es-PE" sz="1600" i="1">
                                <a:solidFill>
                                  <a:srgbClr val="000000"/>
                                </a:solidFill>
                                <a:latin typeface="Cambria Math" panose="02040503050406030204" pitchFamily="18" charset="0"/>
                              </a:rPr>
                              <m:t>𝑟</m:t>
                            </m:r>
                          </m:e>
                          <m:sub>
                            <m:r>
                              <a:rPr lang="es-PE" sz="1600" i="1">
                                <a:solidFill>
                                  <a:srgbClr val="000000"/>
                                </a:solidFill>
                                <a:latin typeface="Cambria Math" panose="02040503050406030204" pitchFamily="18" charset="0"/>
                              </a:rPr>
                              <m:t>𝑋</m:t>
                            </m:r>
                            <m:r>
                              <a:rPr lang="es-PE" sz="1600" i="1">
                                <a:solidFill>
                                  <a:srgbClr val="000000"/>
                                </a:solidFill>
                                <a:latin typeface="Cambria Math" panose="02040503050406030204" pitchFamily="18" charset="0"/>
                              </a:rPr>
                              <m:t>1,</m:t>
                            </m:r>
                            <m:r>
                              <a:rPr lang="es-PE" sz="1600" i="1">
                                <a:solidFill>
                                  <a:srgbClr val="000000"/>
                                </a:solidFill>
                                <a:latin typeface="Cambria Math" panose="02040503050406030204" pitchFamily="18" charset="0"/>
                              </a:rPr>
                              <m:t>𝑋</m:t>
                            </m:r>
                            <m:r>
                              <a:rPr lang="es-PE" sz="1600" i="1">
                                <a:solidFill>
                                  <a:srgbClr val="000000"/>
                                </a:solidFill>
                                <a:latin typeface="Cambria Math" panose="02040503050406030204" pitchFamily="18" charset="0"/>
                              </a:rPr>
                              <m:t>2</m:t>
                            </m:r>
                          </m:sub>
                        </m:sSub>
                      </m:e>
                    </m:d>
                    <m:r>
                      <a:rPr lang="es-PE" sz="1600" i="1">
                        <a:solidFill>
                          <a:srgbClr val="000000"/>
                        </a:solidFill>
                        <a:latin typeface="Cambria Math" panose="02040503050406030204" pitchFamily="18" charset="0"/>
                      </a:rPr>
                      <m:t>=0.</m:t>
                    </m:r>
                    <m:r>
                      <a:rPr lang="es-PE" sz="1600" b="0" i="1">
                        <a:solidFill>
                          <a:srgbClr val="000000"/>
                        </a:solidFill>
                        <a:latin typeface="Cambria Math" panose="02040503050406030204" pitchFamily="18" charset="0"/>
                      </a:rPr>
                      <m:t>503</m:t>
                    </m:r>
                  </m:oMath>
                </m:oMathPara>
              </a14:m>
              <a:endParaRPr lang="es-PE" sz="1600"/>
            </a:p>
          </xdr:txBody>
        </xdr:sp>
      </mc:Choice>
      <mc:Fallback xmlns="">
        <xdr:sp macro="" textlink="">
          <xdr:nvSpPr>
            <xdr:cNvPr id="5" name="Object 162">
              <a:extLst>
                <a:ext uri="{FF2B5EF4-FFF2-40B4-BE49-F238E27FC236}">
                  <a16:creationId xmlns:a16="http://schemas.microsoft.com/office/drawing/2014/main" id="{C37E4C48-94FA-4BA4-9708-F384FA3AB5CE}"/>
                </a:ext>
              </a:extLst>
            </xdr:cNvPr>
            <xdr:cNvSpPr txBox="1"/>
          </xdr:nvSpPr>
          <xdr:spPr bwMode="auto">
            <a:xfrm>
              <a:off x="5974080" y="2301241"/>
              <a:ext cx="1568065" cy="251460"/>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600" i="0">
                  <a:solidFill>
                    <a:srgbClr val="000000"/>
                  </a:solidFill>
                  <a:latin typeface="Cambria Math" panose="02040503050406030204" pitchFamily="18" charset="0"/>
                </a:rPr>
                <a:t>|𝑟_(𝑋1,𝑋2) |=0.</a:t>
              </a:r>
              <a:r>
                <a:rPr lang="es-PE" sz="1600" b="0" i="0">
                  <a:solidFill>
                    <a:srgbClr val="000000"/>
                  </a:solidFill>
                  <a:latin typeface="Cambria Math" panose="02040503050406030204" pitchFamily="18" charset="0"/>
                </a:rPr>
                <a:t>503</a:t>
              </a:r>
              <a:endParaRPr lang="es-PE" sz="1600"/>
            </a:p>
          </xdr:txBody>
        </xdr:sp>
      </mc:Fallback>
    </mc:AlternateContent>
    <xdr:clientData/>
  </xdr:twoCellAnchor>
  <xdr:twoCellAnchor>
    <xdr:from>
      <xdr:col>10</xdr:col>
      <xdr:colOff>160020</xdr:colOff>
      <xdr:row>20</xdr:row>
      <xdr:rowOff>0</xdr:rowOff>
    </xdr:from>
    <xdr:to>
      <xdr:col>11</xdr:col>
      <xdr:colOff>563880</xdr:colOff>
      <xdr:row>21</xdr:row>
      <xdr:rowOff>68580</xdr:rowOff>
    </xdr:to>
    <mc:AlternateContent xmlns:mc="http://schemas.openxmlformats.org/markup-compatibility/2006" xmlns:a14="http://schemas.microsoft.com/office/drawing/2010/main">
      <mc:Choice Requires="a14">
        <xdr:sp macro="" textlink="">
          <xdr:nvSpPr>
            <xdr:cNvPr id="6" name="Object 164">
              <a:extLst>
                <a:ext uri="{FF2B5EF4-FFF2-40B4-BE49-F238E27FC236}">
                  <a16:creationId xmlns:a16="http://schemas.microsoft.com/office/drawing/2014/main" id="{2DC250B5-104C-47C5-A1AA-64DBE158993E}"/>
                </a:ext>
              </a:extLst>
            </xdr:cNvPr>
            <xdr:cNvSpPr txBox="1"/>
          </xdr:nvSpPr>
          <xdr:spPr bwMode="auto">
            <a:xfrm>
              <a:off x="7696200" y="2225040"/>
              <a:ext cx="1196340" cy="259080"/>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200" i="1">
                            <a:solidFill>
                              <a:srgbClr val="000000"/>
                            </a:solidFill>
                            <a:latin typeface="Cambria Math" panose="02040503050406030204" pitchFamily="18" charset="0"/>
                          </a:rPr>
                        </m:ctrlPr>
                      </m:dPr>
                      <m:e>
                        <m:sSub>
                          <m:sSubPr>
                            <m:ctrlPr>
                              <a:rPr lang="es-PE" sz="1200" i="1">
                                <a:solidFill>
                                  <a:srgbClr val="000000"/>
                                </a:solidFill>
                                <a:latin typeface="Cambria Math" panose="02040503050406030204" pitchFamily="18" charset="0"/>
                              </a:rPr>
                            </m:ctrlPr>
                          </m:sSubPr>
                          <m:e>
                            <m:r>
                              <a:rPr lang="es-PE" sz="1200" i="1">
                                <a:solidFill>
                                  <a:srgbClr val="000000"/>
                                </a:solidFill>
                                <a:latin typeface="Cambria Math" panose="02040503050406030204" pitchFamily="18" charset="0"/>
                              </a:rPr>
                              <m:t>𝑟</m:t>
                            </m:r>
                          </m:e>
                          <m:sub>
                            <m:r>
                              <a:rPr lang="es-PE" sz="1200" i="1">
                                <a:solidFill>
                                  <a:srgbClr val="000000"/>
                                </a:solidFill>
                                <a:latin typeface="Cambria Math" panose="02040503050406030204" pitchFamily="18" charset="0"/>
                              </a:rPr>
                              <m:t>𝑌</m:t>
                            </m:r>
                            <m:r>
                              <a:rPr lang="es-PE" sz="1200" i="1">
                                <a:solidFill>
                                  <a:srgbClr val="000000"/>
                                </a:solidFill>
                                <a:latin typeface="Cambria Math" panose="02040503050406030204" pitchFamily="18" charset="0"/>
                              </a:rPr>
                              <m:t>,</m:t>
                            </m:r>
                            <m:r>
                              <a:rPr lang="es-PE" sz="1200" i="1">
                                <a:solidFill>
                                  <a:srgbClr val="000000"/>
                                </a:solidFill>
                                <a:latin typeface="Cambria Math" panose="02040503050406030204" pitchFamily="18" charset="0"/>
                              </a:rPr>
                              <m:t>𝑋</m:t>
                            </m:r>
                            <m:r>
                              <a:rPr lang="es-PE" sz="1200" i="1">
                                <a:solidFill>
                                  <a:srgbClr val="000000"/>
                                </a:solidFill>
                                <a:latin typeface="Cambria Math" panose="02040503050406030204" pitchFamily="18" charset="0"/>
                              </a:rPr>
                              <m:t>1</m:t>
                            </m:r>
                          </m:sub>
                        </m:sSub>
                      </m:e>
                    </m:d>
                    <m:r>
                      <a:rPr lang="es-PE" sz="1200" i="1">
                        <a:solidFill>
                          <a:srgbClr val="000000"/>
                        </a:solidFill>
                        <a:latin typeface="Cambria Math" panose="02040503050406030204" pitchFamily="18" charset="0"/>
                      </a:rPr>
                      <m:t>=0.</m:t>
                    </m:r>
                    <m:r>
                      <a:rPr lang="es-PE" sz="1200" b="0" i="1">
                        <a:solidFill>
                          <a:srgbClr val="000000"/>
                        </a:solidFill>
                        <a:latin typeface="Cambria Math" panose="02040503050406030204" pitchFamily="18" charset="0"/>
                      </a:rPr>
                      <m:t>702</m:t>
                    </m:r>
                  </m:oMath>
                </m:oMathPara>
              </a14:m>
              <a:endParaRPr lang="es-PE" sz="1200"/>
            </a:p>
          </xdr:txBody>
        </xdr:sp>
      </mc:Choice>
      <mc:Fallback xmlns="">
        <xdr:sp macro="" textlink="">
          <xdr:nvSpPr>
            <xdr:cNvPr id="6" name="Object 164">
              <a:extLst>
                <a:ext uri="{FF2B5EF4-FFF2-40B4-BE49-F238E27FC236}">
                  <a16:creationId xmlns:a16="http://schemas.microsoft.com/office/drawing/2014/main" id="{2DC250B5-104C-47C5-A1AA-64DBE158993E}"/>
                </a:ext>
              </a:extLst>
            </xdr:cNvPr>
            <xdr:cNvSpPr txBox="1"/>
          </xdr:nvSpPr>
          <xdr:spPr bwMode="auto">
            <a:xfrm>
              <a:off x="7696200" y="2225040"/>
              <a:ext cx="1196340" cy="259080"/>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200" i="0">
                  <a:solidFill>
                    <a:srgbClr val="000000"/>
                  </a:solidFill>
                  <a:latin typeface="Cambria Math" panose="02040503050406030204" pitchFamily="18" charset="0"/>
                </a:rPr>
                <a:t>|𝑟_(𝑌,𝑋1) |=0.</a:t>
              </a:r>
              <a:r>
                <a:rPr lang="es-PE" sz="1200" b="0" i="0">
                  <a:solidFill>
                    <a:srgbClr val="000000"/>
                  </a:solidFill>
                  <a:latin typeface="Cambria Math" panose="02040503050406030204" pitchFamily="18" charset="0"/>
                </a:rPr>
                <a:t>702</a:t>
              </a:r>
              <a:endParaRPr lang="es-PE" sz="1200"/>
            </a:p>
          </xdr:txBody>
        </xdr:sp>
      </mc:Fallback>
    </mc:AlternateContent>
    <xdr:clientData/>
  </xdr:twoCellAnchor>
  <xdr:twoCellAnchor>
    <xdr:from>
      <xdr:col>10</xdr:col>
      <xdr:colOff>175260</xdr:colOff>
      <xdr:row>21</xdr:row>
      <xdr:rowOff>53340</xdr:rowOff>
    </xdr:from>
    <xdr:to>
      <xdr:col>11</xdr:col>
      <xdr:colOff>787511</xdr:colOff>
      <xdr:row>22</xdr:row>
      <xdr:rowOff>73218</xdr:rowOff>
    </xdr:to>
    <mc:AlternateContent xmlns:mc="http://schemas.openxmlformats.org/markup-compatibility/2006" xmlns:a14="http://schemas.microsoft.com/office/drawing/2010/main">
      <mc:Choice Requires="a14">
        <xdr:sp macro="" textlink="">
          <xdr:nvSpPr>
            <xdr:cNvPr id="7" name="Object 164">
              <a:extLst>
                <a:ext uri="{FF2B5EF4-FFF2-40B4-BE49-F238E27FC236}">
                  <a16:creationId xmlns:a16="http://schemas.microsoft.com/office/drawing/2014/main" id="{42564B62-1F0D-4FA8-B1DC-3486B59CD29D}"/>
                </a:ext>
              </a:extLst>
            </xdr:cNvPr>
            <xdr:cNvSpPr txBox="1"/>
          </xdr:nvSpPr>
          <xdr:spPr bwMode="auto">
            <a:xfrm>
              <a:off x="7711440" y="2468880"/>
              <a:ext cx="1404731" cy="202758"/>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200" i="1">
                            <a:solidFill>
                              <a:srgbClr val="000000"/>
                            </a:solidFill>
                            <a:latin typeface="Cambria Math" panose="02040503050406030204" pitchFamily="18" charset="0"/>
                          </a:rPr>
                        </m:ctrlPr>
                      </m:dPr>
                      <m:e>
                        <m:sSub>
                          <m:sSubPr>
                            <m:ctrlPr>
                              <a:rPr lang="es-PE" sz="1200" i="1">
                                <a:solidFill>
                                  <a:srgbClr val="000000"/>
                                </a:solidFill>
                                <a:latin typeface="Cambria Math" panose="02040503050406030204" pitchFamily="18" charset="0"/>
                              </a:rPr>
                            </m:ctrlPr>
                          </m:sSubPr>
                          <m:e>
                            <m:r>
                              <a:rPr lang="es-PE" sz="1200" i="1">
                                <a:solidFill>
                                  <a:srgbClr val="000000"/>
                                </a:solidFill>
                                <a:latin typeface="Cambria Math" panose="02040503050406030204" pitchFamily="18" charset="0"/>
                              </a:rPr>
                              <m:t>𝑟</m:t>
                            </m:r>
                          </m:e>
                          <m:sub>
                            <m:r>
                              <a:rPr lang="es-PE" sz="1200" i="1">
                                <a:solidFill>
                                  <a:srgbClr val="000000"/>
                                </a:solidFill>
                                <a:latin typeface="Cambria Math" panose="02040503050406030204" pitchFamily="18" charset="0"/>
                              </a:rPr>
                              <m:t>𝑌</m:t>
                            </m:r>
                            <m:r>
                              <a:rPr lang="es-PE" sz="1200" i="1">
                                <a:solidFill>
                                  <a:srgbClr val="000000"/>
                                </a:solidFill>
                                <a:latin typeface="Cambria Math" panose="02040503050406030204" pitchFamily="18" charset="0"/>
                              </a:rPr>
                              <m:t>,</m:t>
                            </m:r>
                            <m:r>
                              <a:rPr lang="es-PE" sz="1200" i="1">
                                <a:solidFill>
                                  <a:srgbClr val="000000"/>
                                </a:solidFill>
                                <a:latin typeface="Cambria Math" panose="02040503050406030204" pitchFamily="18" charset="0"/>
                              </a:rPr>
                              <m:t>𝑋</m:t>
                            </m:r>
                            <m:r>
                              <a:rPr lang="es-PE" sz="1200" b="0" i="1">
                                <a:solidFill>
                                  <a:srgbClr val="000000"/>
                                </a:solidFill>
                                <a:latin typeface="Cambria Math" panose="02040503050406030204" pitchFamily="18" charset="0"/>
                              </a:rPr>
                              <m:t>2</m:t>
                            </m:r>
                          </m:sub>
                        </m:sSub>
                      </m:e>
                    </m:d>
                    <m:r>
                      <a:rPr lang="es-PE" sz="1200" i="1">
                        <a:solidFill>
                          <a:srgbClr val="000000"/>
                        </a:solidFill>
                        <a:latin typeface="Cambria Math" panose="02040503050406030204" pitchFamily="18" charset="0"/>
                      </a:rPr>
                      <m:t>=0.</m:t>
                    </m:r>
                    <m:r>
                      <a:rPr lang="es-PE" sz="1200" b="0" i="1">
                        <a:solidFill>
                          <a:srgbClr val="000000"/>
                        </a:solidFill>
                        <a:latin typeface="Cambria Math" panose="02040503050406030204" pitchFamily="18" charset="0"/>
                      </a:rPr>
                      <m:t>442</m:t>
                    </m:r>
                  </m:oMath>
                </m:oMathPara>
              </a14:m>
              <a:endParaRPr lang="es-PE" sz="1200"/>
            </a:p>
          </xdr:txBody>
        </xdr:sp>
      </mc:Choice>
      <mc:Fallback xmlns="">
        <xdr:sp macro="" textlink="">
          <xdr:nvSpPr>
            <xdr:cNvPr id="7" name="Object 164">
              <a:extLst>
                <a:ext uri="{FF2B5EF4-FFF2-40B4-BE49-F238E27FC236}">
                  <a16:creationId xmlns:a16="http://schemas.microsoft.com/office/drawing/2014/main" id="{42564B62-1F0D-4FA8-B1DC-3486B59CD29D}"/>
                </a:ext>
              </a:extLst>
            </xdr:cNvPr>
            <xdr:cNvSpPr txBox="1"/>
          </xdr:nvSpPr>
          <xdr:spPr bwMode="auto">
            <a:xfrm>
              <a:off x="7711440" y="2468880"/>
              <a:ext cx="1404731" cy="202758"/>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200" i="0">
                  <a:solidFill>
                    <a:srgbClr val="000000"/>
                  </a:solidFill>
                  <a:latin typeface="Cambria Math" panose="02040503050406030204" pitchFamily="18" charset="0"/>
                </a:rPr>
                <a:t>|𝑟_(𝑌,𝑋</a:t>
              </a:r>
              <a:r>
                <a:rPr lang="es-PE" sz="1200" b="0" i="0">
                  <a:solidFill>
                    <a:srgbClr val="000000"/>
                  </a:solidFill>
                  <a:latin typeface="Cambria Math" panose="02040503050406030204" pitchFamily="18" charset="0"/>
                </a:rPr>
                <a:t>2) |</a:t>
              </a:r>
              <a:r>
                <a:rPr lang="es-PE" sz="1200" i="0">
                  <a:solidFill>
                    <a:srgbClr val="000000"/>
                  </a:solidFill>
                  <a:latin typeface="Cambria Math" panose="02040503050406030204" pitchFamily="18" charset="0"/>
                </a:rPr>
                <a:t>=0.</a:t>
              </a:r>
              <a:r>
                <a:rPr lang="es-PE" sz="1200" b="0" i="0">
                  <a:solidFill>
                    <a:srgbClr val="000000"/>
                  </a:solidFill>
                  <a:latin typeface="Cambria Math" panose="02040503050406030204" pitchFamily="18" charset="0"/>
                </a:rPr>
                <a:t>442</a:t>
              </a:r>
              <a:endParaRPr lang="es-PE" sz="1200"/>
            </a:p>
          </xdr:txBody>
        </xdr:sp>
      </mc:Fallback>
    </mc:AlternateContent>
    <xdr:clientData/>
  </xdr:twoCellAnchor>
  <xdr:twoCellAnchor>
    <xdr:from>
      <xdr:col>8</xdr:col>
      <xdr:colOff>22860</xdr:colOff>
      <xdr:row>23</xdr:row>
      <xdr:rowOff>83820</xdr:rowOff>
    </xdr:from>
    <xdr:to>
      <xdr:col>10</xdr:col>
      <xdr:colOff>53340</xdr:colOff>
      <xdr:row>24</xdr:row>
      <xdr:rowOff>175259</xdr:rowOff>
    </xdr:to>
    <mc:AlternateContent xmlns:mc="http://schemas.openxmlformats.org/markup-compatibility/2006" xmlns:a14="http://schemas.microsoft.com/office/drawing/2010/main">
      <mc:Choice Requires="a14">
        <xdr:sp macro="" textlink="">
          <xdr:nvSpPr>
            <xdr:cNvPr id="8" name="Object 162">
              <a:extLst>
                <a:ext uri="{FF2B5EF4-FFF2-40B4-BE49-F238E27FC236}">
                  <a16:creationId xmlns:a16="http://schemas.microsoft.com/office/drawing/2014/main" id="{17C9F0C9-2F50-48C3-B886-EA34AF55FDEB}"/>
                </a:ext>
              </a:extLst>
            </xdr:cNvPr>
            <xdr:cNvSpPr txBox="1"/>
          </xdr:nvSpPr>
          <xdr:spPr bwMode="auto">
            <a:xfrm>
              <a:off x="6362700" y="2118360"/>
              <a:ext cx="1615440" cy="274319"/>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600" i="1">
                            <a:solidFill>
                              <a:srgbClr val="000000"/>
                            </a:solidFill>
                            <a:latin typeface="Cambria Math" panose="02040503050406030204" pitchFamily="18" charset="0"/>
                          </a:rPr>
                        </m:ctrlPr>
                      </m:dPr>
                      <m:e>
                        <m:sSub>
                          <m:sSubPr>
                            <m:ctrlPr>
                              <a:rPr lang="es-PE" sz="1600" i="1">
                                <a:solidFill>
                                  <a:srgbClr val="000000"/>
                                </a:solidFill>
                                <a:latin typeface="Cambria Math" panose="02040503050406030204" pitchFamily="18" charset="0"/>
                              </a:rPr>
                            </m:ctrlPr>
                          </m:sSubPr>
                          <m:e>
                            <m:r>
                              <a:rPr lang="es-PE" sz="1600" i="1">
                                <a:solidFill>
                                  <a:srgbClr val="000000"/>
                                </a:solidFill>
                                <a:latin typeface="Cambria Math" panose="02040503050406030204" pitchFamily="18" charset="0"/>
                              </a:rPr>
                              <m:t>𝑟</m:t>
                            </m:r>
                          </m:e>
                          <m:sub>
                            <m:r>
                              <a:rPr lang="es-PE" sz="1600" i="1">
                                <a:solidFill>
                                  <a:srgbClr val="000000"/>
                                </a:solidFill>
                                <a:latin typeface="Cambria Math" panose="02040503050406030204" pitchFamily="18" charset="0"/>
                              </a:rPr>
                              <m:t>𝑋</m:t>
                            </m:r>
                            <m:r>
                              <a:rPr lang="es-PE" sz="1600" i="1">
                                <a:solidFill>
                                  <a:srgbClr val="000000"/>
                                </a:solidFill>
                                <a:latin typeface="Cambria Math" panose="02040503050406030204" pitchFamily="18" charset="0"/>
                              </a:rPr>
                              <m:t>1,</m:t>
                            </m:r>
                            <m:r>
                              <a:rPr lang="es-PE" sz="1600" i="1">
                                <a:solidFill>
                                  <a:srgbClr val="000000"/>
                                </a:solidFill>
                                <a:latin typeface="Cambria Math" panose="02040503050406030204" pitchFamily="18" charset="0"/>
                              </a:rPr>
                              <m:t>𝑋</m:t>
                            </m:r>
                            <m:r>
                              <a:rPr lang="es-PE" sz="1600" b="0" i="1">
                                <a:solidFill>
                                  <a:srgbClr val="000000"/>
                                </a:solidFill>
                                <a:latin typeface="Cambria Math" panose="02040503050406030204" pitchFamily="18" charset="0"/>
                              </a:rPr>
                              <m:t>3</m:t>
                            </m:r>
                          </m:sub>
                        </m:sSub>
                      </m:e>
                    </m:d>
                    <m:r>
                      <a:rPr lang="es-PE" sz="1600" b="0" i="1">
                        <a:solidFill>
                          <a:srgbClr val="000000"/>
                        </a:solidFill>
                        <a:latin typeface="Cambria Math" panose="02040503050406030204" pitchFamily="18" charset="0"/>
                      </a:rPr>
                      <m:t>=</m:t>
                    </m:r>
                    <m:r>
                      <a:rPr lang="es-PE" sz="1600" i="1">
                        <a:solidFill>
                          <a:srgbClr val="000000"/>
                        </a:solidFill>
                        <a:latin typeface="Cambria Math" panose="02040503050406030204" pitchFamily="18" charset="0"/>
                      </a:rPr>
                      <m:t>0</m:t>
                    </m:r>
                    <m:r>
                      <a:rPr lang="es-PE" sz="1600" b="0" i="1">
                        <a:solidFill>
                          <a:srgbClr val="000000"/>
                        </a:solidFill>
                        <a:latin typeface="Cambria Math" panose="02040503050406030204" pitchFamily="18" charset="0"/>
                      </a:rPr>
                      <m:t>.323</m:t>
                    </m:r>
                  </m:oMath>
                </m:oMathPara>
              </a14:m>
              <a:endParaRPr lang="es-PE" sz="1600"/>
            </a:p>
          </xdr:txBody>
        </xdr:sp>
      </mc:Choice>
      <mc:Fallback xmlns="">
        <xdr:sp macro="" textlink="">
          <xdr:nvSpPr>
            <xdr:cNvPr id="8" name="Object 162">
              <a:extLst>
                <a:ext uri="{FF2B5EF4-FFF2-40B4-BE49-F238E27FC236}">
                  <a16:creationId xmlns:a16="http://schemas.microsoft.com/office/drawing/2014/main" id="{17C9F0C9-2F50-48C3-B886-EA34AF55FDEB}"/>
                </a:ext>
              </a:extLst>
            </xdr:cNvPr>
            <xdr:cNvSpPr txBox="1"/>
          </xdr:nvSpPr>
          <xdr:spPr bwMode="auto">
            <a:xfrm>
              <a:off x="6362700" y="2118360"/>
              <a:ext cx="1615440" cy="274319"/>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600" i="0">
                  <a:solidFill>
                    <a:srgbClr val="000000"/>
                  </a:solidFill>
                  <a:latin typeface="Cambria Math" panose="02040503050406030204" pitchFamily="18" charset="0"/>
                </a:rPr>
                <a:t>|𝑟_(𝑋1,𝑋</a:t>
              </a:r>
              <a:r>
                <a:rPr lang="es-PE" sz="1600" b="0" i="0">
                  <a:solidFill>
                    <a:srgbClr val="000000"/>
                  </a:solidFill>
                  <a:latin typeface="Cambria Math" panose="02040503050406030204" pitchFamily="18" charset="0"/>
                </a:rPr>
                <a:t>3) |=</a:t>
              </a:r>
              <a:r>
                <a:rPr lang="es-PE" sz="1600" i="0">
                  <a:solidFill>
                    <a:srgbClr val="000000"/>
                  </a:solidFill>
                  <a:latin typeface="Cambria Math" panose="02040503050406030204" pitchFamily="18" charset="0"/>
                </a:rPr>
                <a:t>0</a:t>
              </a:r>
              <a:r>
                <a:rPr lang="es-PE" sz="1600" b="0" i="0">
                  <a:solidFill>
                    <a:srgbClr val="000000"/>
                  </a:solidFill>
                  <a:latin typeface="Cambria Math" panose="02040503050406030204" pitchFamily="18" charset="0"/>
                </a:rPr>
                <a:t>.323</a:t>
              </a:r>
              <a:endParaRPr lang="es-PE" sz="1600"/>
            </a:p>
          </xdr:txBody>
        </xdr:sp>
      </mc:Fallback>
    </mc:AlternateContent>
    <xdr:clientData/>
  </xdr:twoCellAnchor>
  <xdr:twoCellAnchor>
    <xdr:from>
      <xdr:col>10</xdr:col>
      <xdr:colOff>160020</xdr:colOff>
      <xdr:row>23</xdr:row>
      <xdr:rowOff>0</xdr:rowOff>
    </xdr:from>
    <xdr:to>
      <xdr:col>11</xdr:col>
      <xdr:colOff>563880</xdr:colOff>
      <xdr:row>24</xdr:row>
      <xdr:rowOff>68580</xdr:rowOff>
    </xdr:to>
    <mc:AlternateContent xmlns:mc="http://schemas.openxmlformats.org/markup-compatibility/2006" xmlns:a14="http://schemas.microsoft.com/office/drawing/2010/main">
      <mc:Choice Requires="a14">
        <xdr:sp macro="" textlink="">
          <xdr:nvSpPr>
            <xdr:cNvPr id="9" name="Object 164">
              <a:extLst>
                <a:ext uri="{FF2B5EF4-FFF2-40B4-BE49-F238E27FC236}">
                  <a16:creationId xmlns:a16="http://schemas.microsoft.com/office/drawing/2014/main" id="{181FB827-50BD-4CF0-A878-4B621FEA724E}"/>
                </a:ext>
              </a:extLst>
            </xdr:cNvPr>
            <xdr:cNvSpPr txBox="1"/>
          </xdr:nvSpPr>
          <xdr:spPr bwMode="auto">
            <a:xfrm>
              <a:off x="8084820" y="1478280"/>
              <a:ext cx="1196340" cy="251460"/>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200" i="1">
                            <a:solidFill>
                              <a:srgbClr val="000000"/>
                            </a:solidFill>
                            <a:latin typeface="Cambria Math" panose="02040503050406030204" pitchFamily="18" charset="0"/>
                          </a:rPr>
                        </m:ctrlPr>
                      </m:dPr>
                      <m:e>
                        <m:sSub>
                          <m:sSubPr>
                            <m:ctrlPr>
                              <a:rPr lang="es-PE" sz="1200" i="1">
                                <a:solidFill>
                                  <a:srgbClr val="000000"/>
                                </a:solidFill>
                                <a:latin typeface="Cambria Math" panose="02040503050406030204" pitchFamily="18" charset="0"/>
                              </a:rPr>
                            </m:ctrlPr>
                          </m:sSubPr>
                          <m:e>
                            <m:r>
                              <a:rPr lang="es-PE" sz="1200" i="1">
                                <a:solidFill>
                                  <a:srgbClr val="000000"/>
                                </a:solidFill>
                                <a:latin typeface="Cambria Math" panose="02040503050406030204" pitchFamily="18" charset="0"/>
                              </a:rPr>
                              <m:t>𝑟</m:t>
                            </m:r>
                          </m:e>
                          <m:sub>
                            <m:r>
                              <a:rPr lang="es-PE" sz="1200" i="1">
                                <a:solidFill>
                                  <a:srgbClr val="000000"/>
                                </a:solidFill>
                                <a:latin typeface="Cambria Math" panose="02040503050406030204" pitchFamily="18" charset="0"/>
                              </a:rPr>
                              <m:t>𝑌</m:t>
                            </m:r>
                            <m:r>
                              <a:rPr lang="es-PE" sz="1200" i="1">
                                <a:solidFill>
                                  <a:srgbClr val="000000"/>
                                </a:solidFill>
                                <a:latin typeface="Cambria Math" panose="02040503050406030204" pitchFamily="18" charset="0"/>
                              </a:rPr>
                              <m:t>,</m:t>
                            </m:r>
                            <m:r>
                              <a:rPr lang="es-PE" sz="1200" i="1">
                                <a:solidFill>
                                  <a:srgbClr val="000000"/>
                                </a:solidFill>
                                <a:latin typeface="Cambria Math" panose="02040503050406030204" pitchFamily="18" charset="0"/>
                              </a:rPr>
                              <m:t>𝑋</m:t>
                            </m:r>
                            <m:r>
                              <a:rPr lang="es-PE" sz="1200" i="1">
                                <a:solidFill>
                                  <a:srgbClr val="000000"/>
                                </a:solidFill>
                                <a:latin typeface="Cambria Math" panose="02040503050406030204" pitchFamily="18" charset="0"/>
                              </a:rPr>
                              <m:t>1</m:t>
                            </m:r>
                          </m:sub>
                        </m:sSub>
                      </m:e>
                    </m:d>
                    <m:r>
                      <a:rPr lang="es-PE" sz="1200" i="1">
                        <a:solidFill>
                          <a:srgbClr val="000000"/>
                        </a:solidFill>
                        <a:latin typeface="Cambria Math" panose="02040503050406030204" pitchFamily="18" charset="0"/>
                      </a:rPr>
                      <m:t>=0.</m:t>
                    </m:r>
                    <m:r>
                      <a:rPr lang="es-PE" sz="1200" b="0" i="1">
                        <a:solidFill>
                          <a:srgbClr val="000000"/>
                        </a:solidFill>
                        <a:latin typeface="Cambria Math" panose="02040503050406030204" pitchFamily="18" charset="0"/>
                      </a:rPr>
                      <m:t>702</m:t>
                    </m:r>
                  </m:oMath>
                </m:oMathPara>
              </a14:m>
              <a:endParaRPr lang="es-PE" sz="1200"/>
            </a:p>
          </xdr:txBody>
        </xdr:sp>
      </mc:Choice>
      <mc:Fallback xmlns="">
        <xdr:sp macro="" textlink="">
          <xdr:nvSpPr>
            <xdr:cNvPr id="9" name="Object 164">
              <a:extLst>
                <a:ext uri="{FF2B5EF4-FFF2-40B4-BE49-F238E27FC236}">
                  <a16:creationId xmlns:a16="http://schemas.microsoft.com/office/drawing/2014/main" id="{181FB827-50BD-4CF0-A878-4B621FEA724E}"/>
                </a:ext>
              </a:extLst>
            </xdr:cNvPr>
            <xdr:cNvSpPr txBox="1"/>
          </xdr:nvSpPr>
          <xdr:spPr bwMode="auto">
            <a:xfrm>
              <a:off x="8084820" y="1478280"/>
              <a:ext cx="1196340" cy="251460"/>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200" i="0">
                  <a:solidFill>
                    <a:srgbClr val="000000"/>
                  </a:solidFill>
                  <a:latin typeface="Cambria Math" panose="02040503050406030204" pitchFamily="18" charset="0"/>
                </a:rPr>
                <a:t>|𝑟_(𝑌,𝑋1) |=0.</a:t>
              </a:r>
              <a:r>
                <a:rPr lang="es-PE" sz="1200" b="0" i="0">
                  <a:solidFill>
                    <a:srgbClr val="000000"/>
                  </a:solidFill>
                  <a:latin typeface="Cambria Math" panose="02040503050406030204" pitchFamily="18" charset="0"/>
                </a:rPr>
                <a:t>702</a:t>
              </a:r>
              <a:endParaRPr lang="es-PE" sz="1200"/>
            </a:p>
          </xdr:txBody>
        </xdr:sp>
      </mc:Fallback>
    </mc:AlternateContent>
    <xdr:clientData/>
  </xdr:twoCellAnchor>
  <xdr:twoCellAnchor>
    <xdr:from>
      <xdr:col>10</xdr:col>
      <xdr:colOff>175260</xdr:colOff>
      <xdr:row>24</xdr:row>
      <xdr:rowOff>53340</xdr:rowOff>
    </xdr:from>
    <xdr:to>
      <xdr:col>11</xdr:col>
      <xdr:colOff>787511</xdr:colOff>
      <xdr:row>25</xdr:row>
      <xdr:rowOff>73218</xdr:rowOff>
    </xdr:to>
    <mc:AlternateContent xmlns:mc="http://schemas.openxmlformats.org/markup-compatibility/2006" xmlns:a14="http://schemas.microsoft.com/office/drawing/2010/main">
      <mc:Choice Requires="a14">
        <xdr:sp macro="" textlink="">
          <xdr:nvSpPr>
            <xdr:cNvPr id="10" name="Object 164">
              <a:extLst>
                <a:ext uri="{FF2B5EF4-FFF2-40B4-BE49-F238E27FC236}">
                  <a16:creationId xmlns:a16="http://schemas.microsoft.com/office/drawing/2014/main" id="{ED1D5FF0-BE79-4667-AF71-82F2856CE5B0}"/>
                </a:ext>
              </a:extLst>
            </xdr:cNvPr>
            <xdr:cNvSpPr txBox="1"/>
          </xdr:nvSpPr>
          <xdr:spPr bwMode="auto">
            <a:xfrm>
              <a:off x="8100060" y="1714500"/>
              <a:ext cx="1404731" cy="202758"/>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200" i="1">
                            <a:solidFill>
                              <a:srgbClr val="000000"/>
                            </a:solidFill>
                            <a:latin typeface="Cambria Math" panose="02040503050406030204" pitchFamily="18" charset="0"/>
                          </a:rPr>
                        </m:ctrlPr>
                      </m:dPr>
                      <m:e>
                        <m:sSub>
                          <m:sSubPr>
                            <m:ctrlPr>
                              <a:rPr lang="es-PE" sz="1200" i="1">
                                <a:solidFill>
                                  <a:srgbClr val="000000"/>
                                </a:solidFill>
                                <a:latin typeface="Cambria Math" panose="02040503050406030204" pitchFamily="18" charset="0"/>
                              </a:rPr>
                            </m:ctrlPr>
                          </m:sSubPr>
                          <m:e>
                            <m:r>
                              <a:rPr lang="es-PE" sz="1200" i="1">
                                <a:solidFill>
                                  <a:srgbClr val="000000"/>
                                </a:solidFill>
                                <a:latin typeface="Cambria Math" panose="02040503050406030204" pitchFamily="18" charset="0"/>
                              </a:rPr>
                              <m:t>𝑟</m:t>
                            </m:r>
                          </m:e>
                          <m:sub>
                            <m:r>
                              <a:rPr lang="es-PE" sz="1200" i="1">
                                <a:solidFill>
                                  <a:srgbClr val="000000"/>
                                </a:solidFill>
                                <a:latin typeface="Cambria Math" panose="02040503050406030204" pitchFamily="18" charset="0"/>
                              </a:rPr>
                              <m:t>𝑌</m:t>
                            </m:r>
                            <m:r>
                              <a:rPr lang="es-PE" sz="1200" i="1">
                                <a:solidFill>
                                  <a:srgbClr val="000000"/>
                                </a:solidFill>
                                <a:latin typeface="Cambria Math" panose="02040503050406030204" pitchFamily="18" charset="0"/>
                              </a:rPr>
                              <m:t>,</m:t>
                            </m:r>
                            <m:r>
                              <a:rPr lang="es-PE" sz="1200" i="1">
                                <a:solidFill>
                                  <a:srgbClr val="000000"/>
                                </a:solidFill>
                                <a:latin typeface="Cambria Math" panose="02040503050406030204" pitchFamily="18" charset="0"/>
                              </a:rPr>
                              <m:t>𝑋</m:t>
                            </m:r>
                            <m:r>
                              <a:rPr lang="es-PE" sz="1200" b="0" i="1">
                                <a:solidFill>
                                  <a:srgbClr val="000000"/>
                                </a:solidFill>
                                <a:latin typeface="Cambria Math" panose="02040503050406030204" pitchFamily="18" charset="0"/>
                              </a:rPr>
                              <m:t>3</m:t>
                            </m:r>
                          </m:sub>
                        </m:sSub>
                      </m:e>
                    </m:d>
                    <m:r>
                      <a:rPr lang="es-PE" sz="1200" i="1">
                        <a:solidFill>
                          <a:srgbClr val="000000"/>
                        </a:solidFill>
                        <a:latin typeface="Cambria Math" panose="02040503050406030204" pitchFamily="18" charset="0"/>
                      </a:rPr>
                      <m:t>=0.</m:t>
                    </m:r>
                    <m:r>
                      <a:rPr lang="es-PE" sz="1200" b="0" i="1">
                        <a:solidFill>
                          <a:srgbClr val="000000"/>
                        </a:solidFill>
                        <a:latin typeface="Cambria Math" panose="02040503050406030204" pitchFamily="18" charset="0"/>
                      </a:rPr>
                      <m:t>317</m:t>
                    </m:r>
                  </m:oMath>
                </m:oMathPara>
              </a14:m>
              <a:endParaRPr lang="es-PE" sz="1200"/>
            </a:p>
          </xdr:txBody>
        </xdr:sp>
      </mc:Choice>
      <mc:Fallback xmlns="">
        <xdr:sp macro="" textlink="">
          <xdr:nvSpPr>
            <xdr:cNvPr id="10" name="Object 164">
              <a:extLst>
                <a:ext uri="{FF2B5EF4-FFF2-40B4-BE49-F238E27FC236}">
                  <a16:creationId xmlns:a16="http://schemas.microsoft.com/office/drawing/2014/main" id="{ED1D5FF0-BE79-4667-AF71-82F2856CE5B0}"/>
                </a:ext>
              </a:extLst>
            </xdr:cNvPr>
            <xdr:cNvSpPr txBox="1"/>
          </xdr:nvSpPr>
          <xdr:spPr bwMode="auto">
            <a:xfrm>
              <a:off x="8100060" y="1714500"/>
              <a:ext cx="1404731" cy="202758"/>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200" i="0">
                  <a:solidFill>
                    <a:srgbClr val="000000"/>
                  </a:solidFill>
                  <a:latin typeface="Cambria Math" panose="02040503050406030204" pitchFamily="18" charset="0"/>
                </a:rPr>
                <a:t>|𝑟_(𝑌,𝑋</a:t>
              </a:r>
              <a:r>
                <a:rPr lang="es-PE" sz="1200" b="0" i="0">
                  <a:solidFill>
                    <a:srgbClr val="000000"/>
                  </a:solidFill>
                  <a:latin typeface="Cambria Math" panose="02040503050406030204" pitchFamily="18" charset="0"/>
                </a:rPr>
                <a:t>3) |</a:t>
              </a:r>
              <a:r>
                <a:rPr lang="es-PE" sz="1200" i="0">
                  <a:solidFill>
                    <a:srgbClr val="000000"/>
                  </a:solidFill>
                  <a:latin typeface="Cambria Math" panose="02040503050406030204" pitchFamily="18" charset="0"/>
                </a:rPr>
                <a:t>=0.</a:t>
              </a:r>
              <a:r>
                <a:rPr lang="es-PE" sz="1200" b="0" i="0">
                  <a:solidFill>
                    <a:srgbClr val="000000"/>
                  </a:solidFill>
                  <a:latin typeface="Cambria Math" panose="02040503050406030204" pitchFamily="18" charset="0"/>
                </a:rPr>
                <a:t>317</a:t>
              </a:r>
              <a:endParaRPr lang="es-PE" sz="1200"/>
            </a:p>
          </xdr:txBody>
        </xdr:sp>
      </mc:Fallback>
    </mc:AlternateContent>
    <xdr:clientData/>
  </xdr:twoCellAnchor>
  <xdr:twoCellAnchor>
    <xdr:from>
      <xdr:col>8</xdr:col>
      <xdr:colOff>22860</xdr:colOff>
      <xdr:row>26</xdr:row>
      <xdr:rowOff>76201</xdr:rowOff>
    </xdr:from>
    <xdr:to>
      <xdr:col>10</xdr:col>
      <xdr:colOff>5965</xdr:colOff>
      <xdr:row>27</xdr:row>
      <xdr:rowOff>137161</xdr:rowOff>
    </xdr:to>
    <mc:AlternateContent xmlns:mc="http://schemas.openxmlformats.org/markup-compatibility/2006" xmlns:a14="http://schemas.microsoft.com/office/drawing/2010/main">
      <mc:Choice Requires="a14">
        <xdr:sp macro="" textlink="">
          <xdr:nvSpPr>
            <xdr:cNvPr id="11" name="Object 162">
              <a:extLst>
                <a:ext uri="{FF2B5EF4-FFF2-40B4-BE49-F238E27FC236}">
                  <a16:creationId xmlns:a16="http://schemas.microsoft.com/office/drawing/2014/main" id="{FC70800E-C808-415F-B8A8-EA4A8A7DAA8E}"/>
                </a:ext>
              </a:extLst>
            </xdr:cNvPr>
            <xdr:cNvSpPr txBox="1"/>
          </xdr:nvSpPr>
          <xdr:spPr bwMode="auto">
            <a:xfrm>
              <a:off x="6362700" y="2110741"/>
              <a:ext cx="1568065" cy="243840"/>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600" i="1">
                            <a:solidFill>
                              <a:srgbClr val="000000"/>
                            </a:solidFill>
                            <a:latin typeface="Cambria Math" panose="02040503050406030204" pitchFamily="18" charset="0"/>
                          </a:rPr>
                        </m:ctrlPr>
                      </m:dPr>
                      <m:e>
                        <m:sSub>
                          <m:sSubPr>
                            <m:ctrlPr>
                              <a:rPr lang="es-PE" sz="1600" i="1">
                                <a:solidFill>
                                  <a:srgbClr val="000000"/>
                                </a:solidFill>
                                <a:latin typeface="Cambria Math" panose="02040503050406030204" pitchFamily="18" charset="0"/>
                              </a:rPr>
                            </m:ctrlPr>
                          </m:sSubPr>
                          <m:e>
                            <m:r>
                              <a:rPr lang="es-PE" sz="1600" i="1">
                                <a:solidFill>
                                  <a:srgbClr val="000000"/>
                                </a:solidFill>
                                <a:latin typeface="Cambria Math" panose="02040503050406030204" pitchFamily="18" charset="0"/>
                              </a:rPr>
                              <m:t>𝑟</m:t>
                            </m:r>
                          </m:e>
                          <m:sub>
                            <m:r>
                              <a:rPr lang="es-PE" sz="1600" i="1">
                                <a:solidFill>
                                  <a:srgbClr val="000000"/>
                                </a:solidFill>
                                <a:latin typeface="Cambria Math" panose="02040503050406030204" pitchFamily="18" charset="0"/>
                              </a:rPr>
                              <m:t>𝑋</m:t>
                            </m:r>
                            <m:r>
                              <a:rPr lang="es-PE" sz="1600" b="0" i="1">
                                <a:solidFill>
                                  <a:srgbClr val="000000"/>
                                </a:solidFill>
                                <a:latin typeface="Cambria Math" panose="02040503050406030204" pitchFamily="18" charset="0"/>
                              </a:rPr>
                              <m:t>2</m:t>
                            </m:r>
                            <m:r>
                              <a:rPr lang="es-PE" sz="1600" i="1">
                                <a:solidFill>
                                  <a:srgbClr val="000000"/>
                                </a:solidFill>
                                <a:latin typeface="Cambria Math" panose="02040503050406030204" pitchFamily="18" charset="0"/>
                              </a:rPr>
                              <m:t>,</m:t>
                            </m:r>
                            <m:r>
                              <a:rPr lang="es-PE" sz="1600" i="1">
                                <a:solidFill>
                                  <a:srgbClr val="000000"/>
                                </a:solidFill>
                                <a:latin typeface="Cambria Math" panose="02040503050406030204" pitchFamily="18" charset="0"/>
                              </a:rPr>
                              <m:t>𝑋</m:t>
                            </m:r>
                            <m:r>
                              <a:rPr lang="es-PE" sz="1600" b="0" i="1">
                                <a:solidFill>
                                  <a:srgbClr val="000000"/>
                                </a:solidFill>
                                <a:latin typeface="Cambria Math" panose="02040503050406030204" pitchFamily="18" charset="0"/>
                              </a:rPr>
                              <m:t>3</m:t>
                            </m:r>
                          </m:sub>
                        </m:sSub>
                      </m:e>
                    </m:d>
                    <m:r>
                      <a:rPr lang="es-PE" sz="1600" i="1">
                        <a:solidFill>
                          <a:srgbClr val="000000"/>
                        </a:solidFill>
                        <a:latin typeface="Cambria Math" panose="02040503050406030204" pitchFamily="18" charset="0"/>
                      </a:rPr>
                      <m:t>=0.</m:t>
                    </m:r>
                    <m:r>
                      <a:rPr lang="es-PE" sz="1600" b="0" i="1">
                        <a:solidFill>
                          <a:srgbClr val="000000"/>
                        </a:solidFill>
                        <a:latin typeface="Cambria Math" panose="02040503050406030204" pitchFamily="18" charset="0"/>
                      </a:rPr>
                      <m:t>205</m:t>
                    </m:r>
                  </m:oMath>
                </m:oMathPara>
              </a14:m>
              <a:endParaRPr lang="es-PE" sz="1600"/>
            </a:p>
          </xdr:txBody>
        </xdr:sp>
      </mc:Choice>
      <mc:Fallback xmlns="">
        <xdr:sp macro="" textlink="">
          <xdr:nvSpPr>
            <xdr:cNvPr id="11" name="Object 162">
              <a:extLst>
                <a:ext uri="{FF2B5EF4-FFF2-40B4-BE49-F238E27FC236}">
                  <a16:creationId xmlns:a16="http://schemas.microsoft.com/office/drawing/2014/main" id="{FC70800E-C808-415F-B8A8-EA4A8A7DAA8E}"/>
                </a:ext>
              </a:extLst>
            </xdr:cNvPr>
            <xdr:cNvSpPr txBox="1"/>
          </xdr:nvSpPr>
          <xdr:spPr bwMode="auto">
            <a:xfrm>
              <a:off x="6362700" y="2110741"/>
              <a:ext cx="1568065" cy="243840"/>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600" i="0">
                  <a:solidFill>
                    <a:srgbClr val="000000"/>
                  </a:solidFill>
                  <a:latin typeface="Cambria Math" panose="02040503050406030204" pitchFamily="18" charset="0"/>
                </a:rPr>
                <a:t>|𝑟_(𝑋</a:t>
              </a:r>
              <a:r>
                <a:rPr lang="es-PE" sz="1600" b="0" i="0">
                  <a:solidFill>
                    <a:srgbClr val="000000"/>
                  </a:solidFill>
                  <a:latin typeface="Cambria Math" panose="02040503050406030204" pitchFamily="18" charset="0"/>
                </a:rPr>
                <a:t>2</a:t>
              </a:r>
              <a:r>
                <a:rPr lang="es-PE" sz="1600" i="0">
                  <a:solidFill>
                    <a:srgbClr val="000000"/>
                  </a:solidFill>
                  <a:latin typeface="Cambria Math" panose="02040503050406030204" pitchFamily="18" charset="0"/>
                </a:rPr>
                <a:t>,𝑋</a:t>
              </a:r>
              <a:r>
                <a:rPr lang="es-PE" sz="1600" b="0" i="0">
                  <a:solidFill>
                    <a:srgbClr val="000000"/>
                  </a:solidFill>
                  <a:latin typeface="Cambria Math" panose="02040503050406030204" pitchFamily="18" charset="0"/>
                </a:rPr>
                <a:t>3) |</a:t>
              </a:r>
              <a:r>
                <a:rPr lang="es-PE" sz="1600" i="0">
                  <a:solidFill>
                    <a:srgbClr val="000000"/>
                  </a:solidFill>
                  <a:latin typeface="Cambria Math" panose="02040503050406030204" pitchFamily="18" charset="0"/>
                </a:rPr>
                <a:t>=0.</a:t>
              </a:r>
              <a:r>
                <a:rPr lang="es-PE" sz="1600" b="0" i="0">
                  <a:solidFill>
                    <a:srgbClr val="000000"/>
                  </a:solidFill>
                  <a:latin typeface="Cambria Math" panose="02040503050406030204" pitchFamily="18" charset="0"/>
                </a:rPr>
                <a:t>205</a:t>
              </a:r>
              <a:endParaRPr lang="es-PE" sz="1600"/>
            </a:p>
          </xdr:txBody>
        </xdr:sp>
      </mc:Fallback>
    </mc:AlternateContent>
    <xdr:clientData/>
  </xdr:twoCellAnchor>
  <xdr:twoCellAnchor>
    <xdr:from>
      <xdr:col>10</xdr:col>
      <xdr:colOff>160020</xdr:colOff>
      <xdr:row>26</xdr:row>
      <xdr:rowOff>0</xdr:rowOff>
    </xdr:from>
    <xdr:to>
      <xdr:col>11</xdr:col>
      <xdr:colOff>563880</xdr:colOff>
      <xdr:row>27</xdr:row>
      <xdr:rowOff>68580</xdr:rowOff>
    </xdr:to>
    <mc:AlternateContent xmlns:mc="http://schemas.openxmlformats.org/markup-compatibility/2006" xmlns:a14="http://schemas.microsoft.com/office/drawing/2010/main">
      <mc:Choice Requires="a14">
        <xdr:sp macro="" textlink="">
          <xdr:nvSpPr>
            <xdr:cNvPr id="12" name="Object 164">
              <a:extLst>
                <a:ext uri="{FF2B5EF4-FFF2-40B4-BE49-F238E27FC236}">
                  <a16:creationId xmlns:a16="http://schemas.microsoft.com/office/drawing/2014/main" id="{61B06B78-C7EE-4389-B1F8-B3345CF17356}"/>
                </a:ext>
              </a:extLst>
            </xdr:cNvPr>
            <xdr:cNvSpPr txBox="1"/>
          </xdr:nvSpPr>
          <xdr:spPr bwMode="auto">
            <a:xfrm>
              <a:off x="8084820" y="2034540"/>
              <a:ext cx="1196340" cy="251460"/>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200" i="1">
                            <a:solidFill>
                              <a:srgbClr val="000000"/>
                            </a:solidFill>
                            <a:latin typeface="Cambria Math" panose="02040503050406030204" pitchFamily="18" charset="0"/>
                          </a:rPr>
                        </m:ctrlPr>
                      </m:dPr>
                      <m:e>
                        <m:sSub>
                          <m:sSubPr>
                            <m:ctrlPr>
                              <a:rPr lang="es-PE" sz="1200" i="1">
                                <a:solidFill>
                                  <a:srgbClr val="000000"/>
                                </a:solidFill>
                                <a:latin typeface="Cambria Math" panose="02040503050406030204" pitchFamily="18" charset="0"/>
                              </a:rPr>
                            </m:ctrlPr>
                          </m:sSubPr>
                          <m:e>
                            <m:r>
                              <a:rPr lang="es-PE" sz="1200" i="1">
                                <a:solidFill>
                                  <a:srgbClr val="000000"/>
                                </a:solidFill>
                                <a:latin typeface="Cambria Math" panose="02040503050406030204" pitchFamily="18" charset="0"/>
                              </a:rPr>
                              <m:t>𝑟</m:t>
                            </m:r>
                          </m:e>
                          <m:sub>
                            <m:r>
                              <a:rPr lang="es-PE" sz="1200" i="1">
                                <a:solidFill>
                                  <a:srgbClr val="000000"/>
                                </a:solidFill>
                                <a:latin typeface="Cambria Math" panose="02040503050406030204" pitchFamily="18" charset="0"/>
                              </a:rPr>
                              <m:t>𝑌</m:t>
                            </m:r>
                            <m:r>
                              <a:rPr lang="es-PE" sz="1200" i="1">
                                <a:solidFill>
                                  <a:srgbClr val="000000"/>
                                </a:solidFill>
                                <a:latin typeface="Cambria Math" panose="02040503050406030204" pitchFamily="18" charset="0"/>
                              </a:rPr>
                              <m:t>,</m:t>
                            </m:r>
                            <m:r>
                              <a:rPr lang="es-PE" sz="1200" i="1">
                                <a:solidFill>
                                  <a:srgbClr val="000000"/>
                                </a:solidFill>
                                <a:latin typeface="Cambria Math" panose="02040503050406030204" pitchFamily="18" charset="0"/>
                              </a:rPr>
                              <m:t>𝑋</m:t>
                            </m:r>
                            <m:r>
                              <a:rPr lang="es-PE" sz="1200" b="0" i="1">
                                <a:solidFill>
                                  <a:srgbClr val="000000"/>
                                </a:solidFill>
                                <a:latin typeface="Cambria Math" panose="02040503050406030204" pitchFamily="18" charset="0"/>
                              </a:rPr>
                              <m:t>2</m:t>
                            </m:r>
                          </m:sub>
                        </m:sSub>
                      </m:e>
                    </m:d>
                    <m:r>
                      <a:rPr lang="es-PE" sz="1200" i="1">
                        <a:solidFill>
                          <a:srgbClr val="000000"/>
                        </a:solidFill>
                        <a:latin typeface="Cambria Math" panose="02040503050406030204" pitchFamily="18" charset="0"/>
                      </a:rPr>
                      <m:t>=0.</m:t>
                    </m:r>
                    <m:r>
                      <a:rPr lang="es-PE" sz="1200" b="0" i="1">
                        <a:solidFill>
                          <a:srgbClr val="000000"/>
                        </a:solidFill>
                        <a:latin typeface="Cambria Math" panose="02040503050406030204" pitchFamily="18" charset="0"/>
                      </a:rPr>
                      <m:t>442</m:t>
                    </m:r>
                  </m:oMath>
                </m:oMathPara>
              </a14:m>
              <a:endParaRPr lang="es-PE" sz="1200"/>
            </a:p>
          </xdr:txBody>
        </xdr:sp>
      </mc:Choice>
      <mc:Fallback xmlns="">
        <xdr:sp macro="" textlink="">
          <xdr:nvSpPr>
            <xdr:cNvPr id="12" name="Object 164">
              <a:extLst>
                <a:ext uri="{FF2B5EF4-FFF2-40B4-BE49-F238E27FC236}">
                  <a16:creationId xmlns:a16="http://schemas.microsoft.com/office/drawing/2014/main" id="{61B06B78-C7EE-4389-B1F8-B3345CF17356}"/>
                </a:ext>
              </a:extLst>
            </xdr:cNvPr>
            <xdr:cNvSpPr txBox="1"/>
          </xdr:nvSpPr>
          <xdr:spPr bwMode="auto">
            <a:xfrm>
              <a:off x="8084820" y="2034540"/>
              <a:ext cx="1196340" cy="251460"/>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200" i="0">
                  <a:solidFill>
                    <a:srgbClr val="000000"/>
                  </a:solidFill>
                  <a:latin typeface="Cambria Math" panose="02040503050406030204" pitchFamily="18" charset="0"/>
                </a:rPr>
                <a:t>|𝑟_(𝑌,𝑋</a:t>
              </a:r>
              <a:r>
                <a:rPr lang="es-PE" sz="1200" b="0" i="0">
                  <a:solidFill>
                    <a:srgbClr val="000000"/>
                  </a:solidFill>
                  <a:latin typeface="Cambria Math" panose="02040503050406030204" pitchFamily="18" charset="0"/>
                </a:rPr>
                <a:t>2) |</a:t>
              </a:r>
              <a:r>
                <a:rPr lang="es-PE" sz="1200" i="0">
                  <a:solidFill>
                    <a:srgbClr val="000000"/>
                  </a:solidFill>
                  <a:latin typeface="Cambria Math" panose="02040503050406030204" pitchFamily="18" charset="0"/>
                </a:rPr>
                <a:t>=0.</a:t>
              </a:r>
              <a:r>
                <a:rPr lang="es-PE" sz="1200" b="0" i="0">
                  <a:solidFill>
                    <a:srgbClr val="000000"/>
                  </a:solidFill>
                  <a:latin typeface="Cambria Math" panose="02040503050406030204" pitchFamily="18" charset="0"/>
                </a:rPr>
                <a:t>442</a:t>
              </a:r>
              <a:endParaRPr lang="es-PE" sz="1200"/>
            </a:p>
          </xdr:txBody>
        </xdr:sp>
      </mc:Fallback>
    </mc:AlternateContent>
    <xdr:clientData/>
  </xdr:twoCellAnchor>
  <xdr:twoCellAnchor>
    <xdr:from>
      <xdr:col>10</xdr:col>
      <xdr:colOff>175260</xdr:colOff>
      <xdr:row>27</xdr:row>
      <xdr:rowOff>53340</xdr:rowOff>
    </xdr:from>
    <xdr:to>
      <xdr:col>11</xdr:col>
      <xdr:colOff>787511</xdr:colOff>
      <xdr:row>28</xdr:row>
      <xdr:rowOff>73218</xdr:rowOff>
    </xdr:to>
    <mc:AlternateContent xmlns:mc="http://schemas.openxmlformats.org/markup-compatibility/2006" xmlns:a14="http://schemas.microsoft.com/office/drawing/2010/main">
      <mc:Choice Requires="a14">
        <xdr:sp macro="" textlink="">
          <xdr:nvSpPr>
            <xdr:cNvPr id="13" name="Object 164">
              <a:extLst>
                <a:ext uri="{FF2B5EF4-FFF2-40B4-BE49-F238E27FC236}">
                  <a16:creationId xmlns:a16="http://schemas.microsoft.com/office/drawing/2014/main" id="{DC090BA7-1501-47F3-9F10-106A19F6D562}"/>
                </a:ext>
              </a:extLst>
            </xdr:cNvPr>
            <xdr:cNvSpPr txBox="1"/>
          </xdr:nvSpPr>
          <xdr:spPr bwMode="auto">
            <a:xfrm>
              <a:off x="8100060" y="2270760"/>
              <a:ext cx="1404731" cy="202758"/>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d>
                      <m:dPr>
                        <m:begChr m:val="|"/>
                        <m:endChr m:val="|"/>
                        <m:ctrlPr>
                          <a:rPr lang="es-PE" sz="1200" i="1">
                            <a:solidFill>
                              <a:srgbClr val="000000"/>
                            </a:solidFill>
                            <a:latin typeface="Cambria Math" panose="02040503050406030204" pitchFamily="18" charset="0"/>
                          </a:rPr>
                        </m:ctrlPr>
                      </m:dPr>
                      <m:e>
                        <m:sSub>
                          <m:sSubPr>
                            <m:ctrlPr>
                              <a:rPr lang="es-PE" sz="1200" i="1">
                                <a:solidFill>
                                  <a:srgbClr val="000000"/>
                                </a:solidFill>
                                <a:latin typeface="Cambria Math" panose="02040503050406030204" pitchFamily="18" charset="0"/>
                              </a:rPr>
                            </m:ctrlPr>
                          </m:sSubPr>
                          <m:e>
                            <m:r>
                              <a:rPr lang="es-PE" sz="1200" i="1">
                                <a:solidFill>
                                  <a:srgbClr val="000000"/>
                                </a:solidFill>
                                <a:latin typeface="Cambria Math" panose="02040503050406030204" pitchFamily="18" charset="0"/>
                              </a:rPr>
                              <m:t>𝑟</m:t>
                            </m:r>
                          </m:e>
                          <m:sub>
                            <m:r>
                              <a:rPr lang="es-PE" sz="1200" i="1">
                                <a:solidFill>
                                  <a:srgbClr val="000000"/>
                                </a:solidFill>
                                <a:latin typeface="Cambria Math" panose="02040503050406030204" pitchFamily="18" charset="0"/>
                              </a:rPr>
                              <m:t>𝑌</m:t>
                            </m:r>
                            <m:r>
                              <a:rPr lang="es-PE" sz="1200" i="1">
                                <a:solidFill>
                                  <a:srgbClr val="000000"/>
                                </a:solidFill>
                                <a:latin typeface="Cambria Math" panose="02040503050406030204" pitchFamily="18" charset="0"/>
                              </a:rPr>
                              <m:t>,</m:t>
                            </m:r>
                            <m:r>
                              <a:rPr lang="es-PE" sz="1200" i="1">
                                <a:solidFill>
                                  <a:srgbClr val="000000"/>
                                </a:solidFill>
                                <a:latin typeface="Cambria Math" panose="02040503050406030204" pitchFamily="18" charset="0"/>
                              </a:rPr>
                              <m:t>𝑋</m:t>
                            </m:r>
                            <m:r>
                              <a:rPr lang="es-PE" sz="1200" b="0" i="1">
                                <a:solidFill>
                                  <a:srgbClr val="000000"/>
                                </a:solidFill>
                                <a:latin typeface="Cambria Math" panose="02040503050406030204" pitchFamily="18" charset="0"/>
                              </a:rPr>
                              <m:t>3</m:t>
                            </m:r>
                          </m:sub>
                        </m:sSub>
                      </m:e>
                    </m:d>
                    <m:r>
                      <a:rPr lang="es-PE" sz="1200" i="1">
                        <a:solidFill>
                          <a:srgbClr val="000000"/>
                        </a:solidFill>
                        <a:latin typeface="Cambria Math" panose="02040503050406030204" pitchFamily="18" charset="0"/>
                      </a:rPr>
                      <m:t>=0.</m:t>
                    </m:r>
                    <m:r>
                      <a:rPr lang="es-PE" sz="1200" b="0" i="1">
                        <a:solidFill>
                          <a:srgbClr val="000000"/>
                        </a:solidFill>
                        <a:latin typeface="Cambria Math" panose="02040503050406030204" pitchFamily="18" charset="0"/>
                      </a:rPr>
                      <m:t>317</m:t>
                    </m:r>
                  </m:oMath>
                </m:oMathPara>
              </a14:m>
              <a:endParaRPr lang="es-PE" sz="1200"/>
            </a:p>
          </xdr:txBody>
        </xdr:sp>
      </mc:Choice>
      <mc:Fallback xmlns="">
        <xdr:sp macro="" textlink="">
          <xdr:nvSpPr>
            <xdr:cNvPr id="13" name="Object 164">
              <a:extLst>
                <a:ext uri="{FF2B5EF4-FFF2-40B4-BE49-F238E27FC236}">
                  <a16:creationId xmlns:a16="http://schemas.microsoft.com/office/drawing/2014/main" id="{DC090BA7-1501-47F3-9F10-106A19F6D562}"/>
                </a:ext>
              </a:extLst>
            </xdr:cNvPr>
            <xdr:cNvSpPr txBox="1"/>
          </xdr:nvSpPr>
          <xdr:spPr bwMode="auto">
            <a:xfrm>
              <a:off x="8100060" y="2270760"/>
              <a:ext cx="1404731" cy="202758"/>
            </a:xfrm>
            <a:prstGeom prst="rect">
              <a:avLst/>
            </a:prstGeom>
            <a:noFill/>
            <a:ln>
              <a:noFill/>
            </a:ln>
          </xdr:spPr>
          <xdr:txBody>
            <a:bodyPr wrap="square">
              <a:no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sz="1200" i="0">
                  <a:solidFill>
                    <a:srgbClr val="000000"/>
                  </a:solidFill>
                  <a:latin typeface="Cambria Math" panose="02040503050406030204" pitchFamily="18" charset="0"/>
                </a:rPr>
                <a:t>|𝑟_(𝑌,𝑋</a:t>
              </a:r>
              <a:r>
                <a:rPr lang="es-PE" sz="1200" b="0" i="0">
                  <a:solidFill>
                    <a:srgbClr val="000000"/>
                  </a:solidFill>
                  <a:latin typeface="Cambria Math" panose="02040503050406030204" pitchFamily="18" charset="0"/>
                </a:rPr>
                <a:t>3) |</a:t>
              </a:r>
              <a:r>
                <a:rPr lang="es-PE" sz="1200" i="0">
                  <a:solidFill>
                    <a:srgbClr val="000000"/>
                  </a:solidFill>
                  <a:latin typeface="Cambria Math" panose="02040503050406030204" pitchFamily="18" charset="0"/>
                </a:rPr>
                <a:t>=0.</a:t>
              </a:r>
              <a:r>
                <a:rPr lang="es-PE" sz="1200" b="0" i="0">
                  <a:solidFill>
                    <a:srgbClr val="000000"/>
                  </a:solidFill>
                  <a:latin typeface="Cambria Math" panose="02040503050406030204" pitchFamily="18" charset="0"/>
                </a:rPr>
                <a:t>317</a:t>
              </a:r>
              <a:endParaRPr lang="es-PE" sz="1200"/>
            </a:p>
          </xdr:txBody>
        </xdr:sp>
      </mc:Fallback>
    </mc:AlternateContent>
    <xdr:clientData/>
  </xdr:twoCellAnchor>
  <xdr:twoCellAnchor>
    <xdr:from>
      <xdr:col>1</xdr:col>
      <xdr:colOff>729343</xdr:colOff>
      <xdr:row>84</xdr:row>
      <xdr:rowOff>10885</xdr:rowOff>
    </xdr:from>
    <xdr:to>
      <xdr:col>3</xdr:col>
      <xdr:colOff>662704</xdr:colOff>
      <xdr:row>87</xdr:row>
      <xdr:rowOff>151122</xdr:rowOff>
    </xdr:to>
    <mc:AlternateContent xmlns:mc="http://schemas.openxmlformats.org/markup-compatibility/2006" xmlns:a14="http://schemas.microsoft.com/office/drawing/2010/main">
      <mc:Choice Requires="a14">
        <xdr:sp macro="" textlink="">
          <xdr:nvSpPr>
            <xdr:cNvPr id="14" name="Object 10">
              <a:extLst>
                <a:ext uri="{FF2B5EF4-FFF2-40B4-BE49-F238E27FC236}">
                  <a16:creationId xmlns:a16="http://schemas.microsoft.com/office/drawing/2014/main" id="{4AB8DF43-88EF-469E-84A0-76AFF68CDD9D}"/>
                </a:ext>
              </a:extLst>
            </xdr:cNvPr>
            <xdr:cNvSpPr txBox="1"/>
          </xdr:nvSpPr>
          <xdr:spPr bwMode="auto">
            <a:xfrm>
              <a:off x="1524000" y="16110856"/>
              <a:ext cx="1522675" cy="695409"/>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left"/>
                  </m:oMathParaPr>
                  <m:oMath xmlns:m="http://schemas.openxmlformats.org/officeDocument/2006/math">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𝐻</m:t>
                        </m:r>
                      </m:e>
                      <m:sub>
                        <m:r>
                          <a:rPr lang="es-PE" i="1">
                            <a:solidFill>
                              <a:srgbClr val="000000"/>
                            </a:solidFill>
                            <a:latin typeface="Cambria Math" panose="02040503050406030204" pitchFamily="18" charset="0"/>
                          </a:rPr>
                          <m:t>0</m:t>
                        </m:r>
                      </m:sub>
                    </m:sSub>
                    <m:r>
                      <a:rPr lang="es-PE" i="1">
                        <a:solidFill>
                          <a:srgbClr val="000000"/>
                        </a:solidFill>
                        <a:latin typeface="Cambria Math" panose="02040503050406030204" pitchFamily="18" charset="0"/>
                      </a:rPr>
                      <m:t>:</m:t>
                    </m:r>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𝛽</m:t>
                        </m:r>
                      </m:e>
                      <m:sub>
                        <m:r>
                          <a:rPr lang="es-PE" i="1">
                            <a:solidFill>
                              <a:srgbClr val="000000"/>
                            </a:solidFill>
                            <a:latin typeface="Cambria Math" panose="02040503050406030204" pitchFamily="18" charset="0"/>
                          </a:rPr>
                          <m:t>1</m:t>
                        </m:r>
                      </m:sub>
                    </m:sSub>
                    <m:r>
                      <a:rPr lang="es-PE" i="1">
                        <a:solidFill>
                          <a:srgbClr val="000000"/>
                        </a:solidFill>
                        <a:latin typeface="Cambria Math" panose="02040503050406030204" pitchFamily="18" charset="0"/>
                      </a:rPr>
                      <m:t>=0</m:t>
                    </m:r>
                  </m:oMath>
                  <m:oMath xmlns:m="http://schemas.openxmlformats.org/officeDocument/2006/math">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𝐻</m:t>
                        </m:r>
                      </m:e>
                      <m:sub>
                        <m:r>
                          <a:rPr lang="es-PE" i="1">
                            <a:solidFill>
                              <a:srgbClr val="000000"/>
                            </a:solidFill>
                            <a:latin typeface="Cambria Math" panose="02040503050406030204" pitchFamily="18" charset="0"/>
                          </a:rPr>
                          <m:t>1</m:t>
                        </m:r>
                      </m:sub>
                    </m:sSub>
                    <m:r>
                      <a:rPr lang="es-PE" i="1">
                        <a:solidFill>
                          <a:srgbClr val="000000"/>
                        </a:solidFill>
                        <a:latin typeface="Cambria Math" panose="02040503050406030204" pitchFamily="18" charset="0"/>
                      </a:rPr>
                      <m:t>:</m:t>
                    </m:r>
                    <m:sSub>
                      <m:sSubPr>
                        <m:ctrlPr>
                          <a:rPr lang="es-PE" i="1">
                            <a:solidFill>
                              <a:srgbClr val="000000"/>
                            </a:solidFill>
                            <a:latin typeface="Cambria Math" panose="02040503050406030204" pitchFamily="18" charset="0"/>
                          </a:rPr>
                        </m:ctrlPr>
                      </m:sSubPr>
                      <m:e>
                        <m:r>
                          <a:rPr lang="es-PE" i="1">
                            <a:solidFill>
                              <a:srgbClr val="000000"/>
                            </a:solidFill>
                            <a:latin typeface="Cambria Math" panose="02040503050406030204" pitchFamily="18" charset="0"/>
                          </a:rPr>
                          <m:t>𝛽</m:t>
                        </m:r>
                      </m:e>
                      <m:sub>
                        <m:r>
                          <a:rPr lang="es-PE" b="0" i="1">
                            <a:solidFill>
                              <a:srgbClr val="000000"/>
                            </a:solidFill>
                            <a:latin typeface="Cambria Math" panose="02040503050406030204" pitchFamily="18" charset="0"/>
                          </a:rPr>
                          <m:t>1</m:t>
                        </m:r>
                      </m:sub>
                    </m:sSub>
                    <m:r>
                      <a:rPr lang="es-PE" i="1">
                        <a:solidFill>
                          <a:srgbClr val="000000"/>
                        </a:solidFill>
                        <a:latin typeface="Cambria Math" panose="02040503050406030204" pitchFamily="18" charset="0"/>
                      </a:rPr>
                      <m:t>≠0 </m:t>
                    </m:r>
                  </m:oMath>
                </m:oMathPara>
              </a14:m>
              <a:br>
                <a:rPr lang="es-PE" i="1">
                  <a:solidFill>
                    <a:srgbClr val="000000"/>
                  </a:solidFill>
                  <a:latin typeface="Cambria Math" panose="02040503050406030204" pitchFamily="18" charset="0"/>
                </a:rPr>
              </a:br>
              <a:endParaRPr lang="es-PE"/>
            </a:p>
          </xdr:txBody>
        </xdr:sp>
      </mc:Choice>
      <mc:Fallback xmlns="">
        <xdr:sp macro="" textlink="">
          <xdr:nvSpPr>
            <xdr:cNvPr id="14" name="Object 10">
              <a:extLst>
                <a:ext uri="{FF2B5EF4-FFF2-40B4-BE49-F238E27FC236}">
                  <a16:creationId xmlns:a16="http://schemas.microsoft.com/office/drawing/2014/main" id="{4AB8DF43-88EF-469E-84A0-76AFF68CDD9D}"/>
                </a:ext>
              </a:extLst>
            </xdr:cNvPr>
            <xdr:cNvSpPr txBox="1"/>
          </xdr:nvSpPr>
          <xdr:spPr bwMode="auto">
            <a:xfrm>
              <a:off x="1524000" y="16110856"/>
              <a:ext cx="1522675" cy="695409"/>
            </a:xfrm>
            <a:prstGeom prst="rect">
              <a:avLst/>
            </a:prstGeom>
            <a:noFill/>
            <a:ln>
              <a:noFill/>
            </a:ln>
          </xdr:spPr>
          <xdr:txBody>
            <a:bodyPr wrap="square">
              <a:normAutofit/>
            </a:bodyPr>
            <a:lstStyle>
              <a:defPPr>
                <a:defRPr lang="es-P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PE" i="0">
                  <a:solidFill>
                    <a:srgbClr val="000000"/>
                  </a:solidFill>
                  <a:latin typeface="Cambria Math" panose="02040503050406030204" pitchFamily="18" charset="0"/>
                </a:rPr>
                <a:t>𝐻_0:𝛽_1=0</a:t>
              </a:r>
              <a:br>
                <a:rPr lang="es-PE" i="1">
                  <a:solidFill>
                    <a:srgbClr val="000000"/>
                  </a:solidFill>
                  <a:latin typeface="Cambria Math" panose="02040503050406030204" pitchFamily="18" charset="0"/>
                </a:rPr>
              </a:br>
              <a:r>
                <a:rPr lang="es-PE" i="0">
                  <a:solidFill>
                    <a:srgbClr val="000000"/>
                  </a:solidFill>
                  <a:latin typeface="Cambria Math" panose="02040503050406030204" pitchFamily="18" charset="0"/>
                </a:rPr>
                <a:t>𝐻_1:𝛽_</a:t>
              </a:r>
              <a:r>
                <a:rPr lang="es-PE" b="0" i="0">
                  <a:solidFill>
                    <a:srgbClr val="000000"/>
                  </a:solidFill>
                  <a:latin typeface="Cambria Math" panose="02040503050406030204" pitchFamily="18" charset="0"/>
                </a:rPr>
                <a:t>1</a:t>
              </a:r>
              <a:r>
                <a:rPr lang="es-PE" i="0">
                  <a:solidFill>
                    <a:srgbClr val="000000"/>
                  </a:solidFill>
                  <a:latin typeface="Cambria Math" panose="02040503050406030204" pitchFamily="18" charset="0"/>
                </a:rPr>
                <a:t>≠0 </a:t>
              </a:r>
              <a:br>
                <a:rPr lang="es-PE" i="1">
                  <a:solidFill>
                    <a:srgbClr val="000000"/>
                  </a:solidFill>
                  <a:latin typeface="Cambria Math" panose="02040503050406030204" pitchFamily="18" charset="0"/>
                </a:rPr>
              </a:br>
              <a:endParaRPr lang="es-PE"/>
            </a:p>
          </xdr:txBody>
        </xdr:sp>
      </mc:Fallback>
    </mc:AlternateContent>
    <xdr:clientData/>
  </xdr:twoCellAnchor>
  <xdr:oneCellAnchor>
    <xdr:from>
      <xdr:col>2</xdr:col>
      <xdr:colOff>50800</xdr:colOff>
      <xdr:row>92</xdr:row>
      <xdr:rowOff>16934</xdr:rowOff>
    </xdr:from>
    <xdr:ext cx="5201480" cy="52488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E186B506-68D2-42BE-9A8A-71735273B89C}"/>
                </a:ext>
              </a:extLst>
            </xdr:cNvPr>
            <xdr:cNvSpPr txBox="1"/>
          </xdr:nvSpPr>
          <xdr:spPr>
            <a:xfrm>
              <a:off x="1642533" y="17746134"/>
              <a:ext cx="5201480" cy="524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PE" sz="3200" i="1">
                            <a:latin typeface="Cambria Math" panose="02040503050406030204" pitchFamily="18" charset="0"/>
                          </a:rPr>
                        </m:ctrlPr>
                      </m:accPr>
                      <m:e>
                        <m:r>
                          <a:rPr lang="es-PE" sz="3200" b="0" i="1">
                            <a:latin typeface="Cambria Math" panose="02040503050406030204" pitchFamily="18" charset="0"/>
                          </a:rPr>
                          <m:t>𝑌</m:t>
                        </m:r>
                      </m:e>
                    </m:acc>
                    <m:r>
                      <a:rPr lang="es-PE" sz="3200" b="0" i="1">
                        <a:latin typeface="Cambria Math" panose="02040503050406030204" pitchFamily="18" charset="0"/>
                      </a:rPr>
                      <m:t>=</m:t>
                    </m:r>
                    <m:r>
                      <m:rPr>
                        <m:nor/>
                      </m:rPr>
                      <a:rPr lang="es-PE" sz="3200" b="0" i="0">
                        <a:latin typeface="Cambria Math" panose="02040503050406030204" pitchFamily="18" charset="0"/>
                      </a:rPr>
                      <m:t>−3.78</m:t>
                    </m:r>
                    <m:r>
                      <m:rPr>
                        <m:nor/>
                      </m:rPr>
                      <a:rPr lang="es-PE" sz="3200">
                        <a:solidFill>
                          <a:schemeClr val="tx1"/>
                        </a:solidFill>
                        <a:effectLst/>
                        <a:latin typeface="+mn-lt"/>
                        <a:ea typeface="+mn-ea"/>
                        <a:cs typeface="+mn-cs"/>
                      </a:rPr>
                      <m:t>+</m:t>
                    </m:r>
                    <m:r>
                      <a:rPr lang="es-PE" sz="3200" b="0" i="1">
                        <a:solidFill>
                          <a:schemeClr val="tx1"/>
                        </a:solidFill>
                        <a:effectLst/>
                        <a:latin typeface="Cambria Math" panose="02040503050406030204" pitchFamily="18" charset="0"/>
                        <a:ea typeface="+mn-ea"/>
                        <a:cs typeface="+mn-cs"/>
                      </a:rPr>
                      <m:t>16.04</m:t>
                    </m:r>
                    <m:sSub>
                      <m:sSubPr>
                        <m:ctrlPr>
                          <a:rPr lang="es-PE" sz="3200" i="1">
                            <a:solidFill>
                              <a:schemeClr val="tx1"/>
                            </a:solidFill>
                            <a:effectLst/>
                            <a:latin typeface="Cambria Math" panose="02040503050406030204" pitchFamily="18" charset="0"/>
                            <a:ea typeface="+mn-ea"/>
                            <a:cs typeface="+mn-cs"/>
                          </a:rPr>
                        </m:ctrlPr>
                      </m:sSubPr>
                      <m:e>
                        <m:r>
                          <a:rPr lang="es-PE" sz="3200" b="0" i="1">
                            <a:solidFill>
                              <a:schemeClr val="tx1"/>
                            </a:solidFill>
                            <a:effectLst/>
                            <a:latin typeface="Cambria Math" panose="02040503050406030204" pitchFamily="18" charset="0"/>
                            <a:ea typeface="+mn-ea"/>
                            <a:cs typeface="+mn-cs"/>
                          </a:rPr>
                          <m:t>𝑋</m:t>
                        </m:r>
                      </m:e>
                      <m:sub>
                        <m:r>
                          <a:rPr lang="es-PE" sz="3200" b="0" i="1">
                            <a:solidFill>
                              <a:schemeClr val="tx1"/>
                            </a:solidFill>
                            <a:effectLst/>
                            <a:latin typeface="Cambria Math" panose="02040503050406030204" pitchFamily="18" charset="0"/>
                            <a:ea typeface="+mn-ea"/>
                            <a:cs typeface="+mn-cs"/>
                          </a:rPr>
                          <m:t>1</m:t>
                        </m:r>
                      </m:sub>
                    </m:sSub>
                    <m:r>
                      <a:rPr lang="es-PE" sz="3200" b="0" i="1">
                        <a:solidFill>
                          <a:schemeClr val="tx1"/>
                        </a:solidFill>
                        <a:effectLst/>
                        <a:latin typeface="Cambria Math" panose="02040503050406030204" pitchFamily="18" charset="0"/>
                        <a:ea typeface="+mn-ea"/>
                        <a:cs typeface="+mn-cs"/>
                      </a:rPr>
                      <m:t> </m:t>
                    </m:r>
                    <m:r>
                      <a:rPr lang="es-PE" sz="3200" b="0" i="1">
                        <a:latin typeface="Cambria Math" panose="02040503050406030204" pitchFamily="18" charset="0"/>
                      </a:rPr>
                      <m:t> </m:t>
                    </m:r>
                  </m:oMath>
                </m:oMathPara>
              </a14:m>
              <a:endParaRPr lang="es-PE" sz="3200"/>
            </a:p>
          </xdr:txBody>
        </xdr:sp>
      </mc:Choice>
      <mc:Fallback xmlns="">
        <xdr:sp macro="" textlink="">
          <xdr:nvSpPr>
            <xdr:cNvPr id="15" name="CuadroTexto 14">
              <a:extLst>
                <a:ext uri="{FF2B5EF4-FFF2-40B4-BE49-F238E27FC236}">
                  <a16:creationId xmlns:a16="http://schemas.microsoft.com/office/drawing/2014/main" id="{E186B506-68D2-42BE-9A8A-71735273B89C}"/>
                </a:ext>
              </a:extLst>
            </xdr:cNvPr>
            <xdr:cNvSpPr txBox="1"/>
          </xdr:nvSpPr>
          <xdr:spPr>
            <a:xfrm>
              <a:off x="1642533" y="17746134"/>
              <a:ext cx="5201480" cy="524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3200" b="0" i="0">
                  <a:latin typeface="Cambria Math" panose="02040503050406030204" pitchFamily="18" charset="0"/>
                </a:rPr>
                <a:t>𝑌 ̂="-3.78</a:t>
              </a:r>
              <a:r>
                <a:rPr lang="es-PE" sz="3200" i="0">
                  <a:solidFill>
                    <a:schemeClr val="tx1"/>
                  </a:solidFill>
                  <a:effectLst/>
                  <a:latin typeface="Cambria Math" panose="02040503050406030204" pitchFamily="18" charset="0"/>
                  <a:ea typeface="+mn-ea"/>
                  <a:cs typeface="+mn-cs"/>
                </a:rPr>
                <a:t>+</a:t>
              </a:r>
              <a:r>
                <a:rPr lang="es-PE" sz="3200" b="0" i="0">
                  <a:solidFill>
                    <a:schemeClr val="tx1"/>
                  </a:solidFill>
                  <a:effectLst/>
                  <a:latin typeface="Cambria Math" panose="02040503050406030204" pitchFamily="18" charset="0"/>
                  <a:ea typeface="+mn-ea"/>
                  <a:cs typeface="+mn-cs"/>
                </a:rPr>
                <a:t>" 16.04𝑋_1  </a:t>
              </a:r>
              <a:r>
                <a:rPr lang="es-PE" sz="3200" b="0" i="0">
                  <a:latin typeface="Cambria Math" panose="02040503050406030204" pitchFamily="18" charset="0"/>
                </a:rPr>
                <a:t> </a:t>
              </a:r>
              <a:endParaRPr lang="es-PE" sz="3200"/>
            </a:p>
          </xdr:txBody>
        </xdr:sp>
      </mc:Fallback>
    </mc:AlternateContent>
    <xdr:clientData/>
  </xdr:oneCellAnchor>
  <xdr:oneCellAnchor>
    <xdr:from>
      <xdr:col>1</xdr:col>
      <xdr:colOff>702733</xdr:colOff>
      <xdr:row>102</xdr:row>
      <xdr:rowOff>25400</xdr:rowOff>
    </xdr:from>
    <xdr:ext cx="5201480" cy="52488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DDF0F830-18EC-4629-9880-2602F521382C}"/>
                </a:ext>
              </a:extLst>
            </xdr:cNvPr>
            <xdr:cNvSpPr txBox="1"/>
          </xdr:nvSpPr>
          <xdr:spPr>
            <a:xfrm>
              <a:off x="1498600" y="19659600"/>
              <a:ext cx="5201480" cy="524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PE" sz="3200" i="1">
                            <a:latin typeface="Cambria Math" panose="02040503050406030204" pitchFamily="18" charset="0"/>
                          </a:rPr>
                        </m:ctrlPr>
                      </m:accPr>
                      <m:e>
                        <m:r>
                          <a:rPr lang="es-PE" sz="3200" b="0" i="1">
                            <a:latin typeface="Cambria Math" panose="02040503050406030204" pitchFamily="18" charset="0"/>
                          </a:rPr>
                          <m:t>𝑌</m:t>
                        </m:r>
                      </m:e>
                    </m:acc>
                    <m:r>
                      <a:rPr lang="es-PE" sz="3200" b="0" i="1">
                        <a:latin typeface="Cambria Math" panose="02040503050406030204" pitchFamily="18" charset="0"/>
                      </a:rPr>
                      <m:t>=</m:t>
                    </m:r>
                    <m:r>
                      <m:rPr>
                        <m:nor/>
                      </m:rPr>
                      <a:rPr lang="es-PE" sz="3200" b="0" i="0">
                        <a:latin typeface="Cambria Math" panose="02040503050406030204" pitchFamily="18" charset="0"/>
                      </a:rPr>
                      <m:t>−3.78</m:t>
                    </m:r>
                    <m:r>
                      <m:rPr>
                        <m:nor/>
                      </m:rPr>
                      <a:rPr lang="es-PE" sz="3200">
                        <a:solidFill>
                          <a:schemeClr val="tx1"/>
                        </a:solidFill>
                        <a:effectLst/>
                        <a:latin typeface="+mn-lt"/>
                        <a:ea typeface="+mn-ea"/>
                        <a:cs typeface="+mn-cs"/>
                      </a:rPr>
                      <m:t>+</m:t>
                    </m:r>
                    <m:r>
                      <a:rPr lang="es-PE" sz="3200" b="0" i="1">
                        <a:solidFill>
                          <a:schemeClr val="tx1"/>
                        </a:solidFill>
                        <a:effectLst/>
                        <a:latin typeface="Cambria Math" panose="02040503050406030204" pitchFamily="18" charset="0"/>
                        <a:ea typeface="+mn-ea"/>
                        <a:cs typeface="+mn-cs"/>
                      </a:rPr>
                      <m:t>16.04(500) </m:t>
                    </m:r>
                    <m:r>
                      <a:rPr lang="es-PE" sz="3200" b="0" i="1">
                        <a:latin typeface="Cambria Math" panose="02040503050406030204" pitchFamily="18" charset="0"/>
                      </a:rPr>
                      <m:t> </m:t>
                    </m:r>
                  </m:oMath>
                </m:oMathPara>
              </a14:m>
              <a:endParaRPr lang="es-PE" sz="3200"/>
            </a:p>
          </xdr:txBody>
        </xdr:sp>
      </mc:Choice>
      <mc:Fallback xmlns="">
        <xdr:sp macro="" textlink="">
          <xdr:nvSpPr>
            <xdr:cNvPr id="17" name="CuadroTexto 16">
              <a:extLst>
                <a:ext uri="{FF2B5EF4-FFF2-40B4-BE49-F238E27FC236}">
                  <a16:creationId xmlns:a16="http://schemas.microsoft.com/office/drawing/2014/main" id="{DDF0F830-18EC-4629-9880-2602F521382C}"/>
                </a:ext>
              </a:extLst>
            </xdr:cNvPr>
            <xdr:cNvSpPr txBox="1"/>
          </xdr:nvSpPr>
          <xdr:spPr>
            <a:xfrm>
              <a:off x="1498600" y="19659600"/>
              <a:ext cx="5201480" cy="524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3200" b="0" i="0">
                  <a:latin typeface="Cambria Math" panose="02040503050406030204" pitchFamily="18" charset="0"/>
                </a:rPr>
                <a:t>𝑌 ̂="-3.78</a:t>
              </a:r>
              <a:r>
                <a:rPr lang="es-PE" sz="3200" i="0">
                  <a:solidFill>
                    <a:schemeClr val="tx1"/>
                  </a:solidFill>
                  <a:effectLst/>
                  <a:latin typeface="Cambria Math" panose="02040503050406030204" pitchFamily="18" charset="0"/>
                  <a:ea typeface="+mn-ea"/>
                  <a:cs typeface="+mn-cs"/>
                </a:rPr>
                <a:t>+</a:t>
              </a:r>
              <a:r>
                <a:rPr lang="es-PE" sz="3200" b="0" i="0">
                  <a:solidFill>
                    <a:schemeClr val="tx1"/>
                  </a:solidFill>
                  <a:effectLst/>
                  <a:latin typeface="Cambria Math" panose="02040503050406030204" pitchFamily="18" charset="0"/>
                  <a:ea typeface="+mn-ea"/>
                  <a:cs typeface="+mn-cs"/>
                </a:rPr>
                <a:t>" 16.04(500) </a:t>
              </a:r>
              <a:r>
                <a:rPr lang="es-PE" sz="3200" b="0" i="0">
                  <a:latin typeface="Cambria Math" panose="02040503050406030204" pitchFamily="18" charset="0"/>
                </a:rPr>
                <a:t> </a:t>
              </a:r>
              <a:endParaRPr lang="es-PE" sz="3200"/>
            </a:p>
          </xdr:txBody>
        </xdr:sp>
      </mc:Fallback>
    </mc:AlternateContent>
    <xdr:clientData/>
  </xdr:oneCellAnchor>
  <xdr:oneCellAnchor>
    <xdr:from>
      <xdr:col>2</xdr:col>
      <xdr:colOff>279400</xdr:colOff>
      <xdr:row>105</xdr:row>
      <xdr:rowOff>42333</xdr:rowOff>
    </xdr:from>
    <xdr:ext cx="1100667" cy="49106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F758FBE3-E03D-47C1-BF0B-3C2D4D58A7B5}"/>
                </a:ext>
              </a:extLst>
            </xdr:cNvPr>
            <xdr:cNvSpPr txBox="1"/>
          </xdr:nvSpPr>
          <xdr:spPr>
            <a:xfrm>
              <a:off x="1871133" y="20235333"/>
              <a:ext cx="1100667" cy="491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acc>
                      <m:accPr>
                        <m:chr m:val="̂"/>
                        <m:ctrlPr>
                          <a:rPr lang="es-PE" sz="3200" i="1">
                            <a:latin typeface="Cambria Math" panose="02040503050406030204" pitchFamily="18" charset="0"/>
                          </a:rPr>
                        </m:ctrlPr>
                      </m:accPr>
                      <m:e>
                        <m:r>
                          <a:rPr lang="es-PE" sz="3200" b="0" i="1">
                            <a:latin typeface="Cambria Math" panose="02040503050406030204" pitchFamily="18" charset="0"/>
                          </a:rPr>
                          <m:t>𝑌</m:t>
                        </m:r>
                      </m:e>
                    </m:acc>
                    <m:r>
                      <a:rPr lang="es-PE" sz="3200" b="0" i="1">
                        <a:latin typeface="Cambria Math" panose="02040503050406030204" pitchFamily="18" charset="0"/>
                      </a:rPr>
                      <m:t>=</m:t>
                    </m:r>
                  </m:oMath>
                </m:oMathPara>
              </a14:m>
              <a:endParaRPr lang="es-PE" sz="3200"/>
            </a:p>
          </xdr:txBody>
        </xdr:sp>
      </mc:Choice>
      <mc:Fallback xmlns="">
        <xdr:sp macro="" textlink="">
          <xdr:nvSpPr>
            <xdr:cNvPr id="18" name="CuadroTexto 17">
              <a:extLst>
                <a:ext uri="{FF2B5EF4-FFF2-40B4-BE49-F238E27FC236}">
                  <a16:creationId xmlns:a16="http://schemas.microsoft.com/office/drawing/2014/main" id="{F758FBE3-E03D-47C1-BF0B-3C2D4D58A7B5}"/>
                </a:ext>
              </a:extLst>
            </xdr:cNvPr>
            <xdr:cNvSpPr txBox="1"/>
          </xdr:nvSpPr>
          <xdr:spPr>
            <a:xfrm>
              <a:off x="1871133" y="20235333"/>
              <a:ext cx="1100667" cy="491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PE" sz="3200" b="0" i="0">
                  <a:latin typeface="Cambria Math" panose="02040503050406030204" pitchFamily="18" charset="0"/>
                </a:rPr>
                <a:t>𝑌 ̂=</a:t>
              </a:r>
              <a:endParaRPr lang="es-PE" sz="32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9</xdr:col>
      <xdr:colOff>403860</xdr:colOff>
      <xdr:row>10</xdr:row>
      <xdr:rowOff>99060</xdr:rowOff>
    </xdr:from>
    <xdr:to>
      <xdr:col>15</xdr:col>
      <xdr:colOff>220980</xdr:colOff>
      <xdr:row>25</xdr:row>
      <xdr:rowOff>175260</xdr:rowOff>
    </xdr:to>
    <xdr:graphicFrame macro="">
      <xdr:nvGraphicFramePr>
        <xdr:cNvPr id="2" name="Gráfico 1">
          <a:extLst>
            <a:ext uri="{FF2B5EF4-FFF2-40B4-BE49-F238E27FC236}">
              <a16:creationId xmlns:a16="http://schemas.microsoft.com/office/drawing/2014/main" id="{3C326C9C-C620-4ADF-8AD4-7C6F78DD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203200</xdr:colOff>
      <xdr:row>67</xdr:row>
      <xdr:rowOff>173567</xdr:rowOff>
    </xdr:from>
    <xdr:to>
      <xdr:col>10</xdr:col>
      <xdr:colOff>228600</xdr:colOff>
      <xdr:row>78</xdr:row>
      <xdr:rowOff>59267</xdr:rowOff>
    </xdr:to>
    <xdr:graphicFrame macro="">
      <xdr:nvGraphicFramePr>
        <xdr:cNvPr id="3" name="Gráfico 2">
          <a:extLst>
            <a:ext uri="{FF2B5EF4-FFF2-40B4-BE49-F238E27FC236}">
              <a16:creationId xmlns:a16="http://schemas.microsoft.com/office/drawing/2014/main" id="{28BF5771-FA61-4204-847B-68A9FB7C0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313267</xdr:colOff>
      <xdr:row>67</xdr:row>
      <xdr:rowOff>152400</xdr:rowOff>
    </xdr:from>
    <xdr:to>
      <xdr:col>15</xdr:col>
      <xdr:colOff>338666</xdr:colOff>
      <xdr:row>78</xdr:row>
      <xdr:rowOff>38100</xdr:rowOff>
    </xdr:to>
    <xdr:graphicFrame macro="">
      <xdr:nvGraphicFramePr>
        <xdr:cNvPr id="9" name="Gráfico 8">
          <a:extLst>
            <a:ext uri="{FF2B5EF4-FFF2-40B4-BE49-F238E27FC236}">
              <a16:creationId xmlns:a16="http://schemas.microsoft.com/office/drawing/2014/main" id="{4370DF4D-4BF3-486C-B2C0-E411ED559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203200</xdr:colOff>
      <xdr:row>78</xdr:row>
      <xdr:rowOff>118534</xdr:rowOff>
    </xdr:from>
    <xdr:to>
      <xdr:col>10</xdr:col>
      <xdr:colOff>228600</xdr:colOff>
      <xdr:row>89</xdr:row>
      <xdr:rowOff>173567</xdr:rowOff>
    </xdr:to>
    <xdr:graphicFrame macro="">
      <xdr:nvGraphicFramePr>
        <xdr:cNvPr id="10" name="Gráfico 9">
          <a:extLst>
            <a:ext uri="{FF2B5EF4-FFF2-40B4-BE49-F238E27FC236}">
              <a16:creationId xmlns:a16="http://schemas.microsoft.com/office/drawing/2014/main" id="{29C2C7AE-97CD-4D94-87DE-7504A8F67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296334</xdr:colOff>
      <xdr:row>78</xdr:row>
      <xdr:rowOff>50799</xdr:rowOff>
    </xdr:from>
    <xdr:to>
      <xdr:col>15</xdr:col>
      <xdr:colOff>321733</xdr:colOff>
      <xdr:row>89</xdr:row>
      <xdr:rowOff>105832</xdr:rowOff>
    </xdr:to>
    <xdr:graphicFrame macro="">
      <xdr:nvGraphicFramePr>
        <xdr:cNvPr id="11" name="Gráfico 10">
          <a:extLst>
            <a:ext uri="{FF2B5EF4-FFF2-40B4-BE49-F238E27FC236}">
              <a16:creationId xmlns:a16="http://schemas.microsoft.com/office/drawing/2014/main" id="{CCC1D2E3-CAD7-4B4D-9B0A-7DC8E064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476250</xdr:colOff>
      <xdr:row>67</xdr:row>
      <xdr:rowOff>152400</xdr:rowOff>
    </xdr:from>
    <xdr:to>
      <xdr:col>20</xdr:col>
      <xdr:colOff>501650</xdr:colOff>
      <xdr:row>78</xdr:row>
      <xdr:rowOff>38100</xdr:rowOff>
    </xdr:to>
    <xdr:graphicFrame macro="">
      <xdr:nvGraphicFramePr>
        <xdr:cNvPr id="12" name="Gráfico 11">
          <a:extLst>
            <a:ext uri="{FF2B5EF4-FFF2-40B4-BE49-F238E27FC236}">
              <a16:creationId xmlns:a16="http://schemas.microsoft.com/office/drawing/2014/main" id="{B793A58B-A5FC-4005-B8C9-7888E9590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217107</xdr:colOff>
      <xdr:row>9</xdr:row>
      <xdr:rowOff>100692</xdr:rowOff>
    </xdr:from>
    <xdr:to>
      <xdr:col>29</xdr:col>
      <xdr:colOff>53825</xdr:colOff>
      <xdr:row>33</xdr:row>
      <xdr:rowOff>25400</xdr:rowOff>
    </xdr:to>
    <xdr:graphicFrame macro="">
      <xdr:nvGraphicFramePr>
        <xdr:cNvPr id="6" name="Gráfico 5">
          <a:extLst>
            <a:ext uri="{FF2B5EF4-FFF2-40B4-BE49-F238E27FC236}">
              <a16:creationId xmlns:a16="http://schemas.microsoft.com/office/drawing/2014/main" id="{9A15B75F-8F49-4FA5-9A88-37B907BA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723900</xdr:colOff>
      <xdr:row>8</xdr:row>
      <xdr:rowOff>129540</xdr:rowOff>
    </xdr:from>
    <xdr:to>
      <xdr:col>14</xdr:col>
      <xdr:colOff>541020</xdr:colOff>
      <xdr:row>20</xdr:row>
      <xdr:rowOff>53340</xdr:rowOff>
    </xdr:to>
    <xdr:graphicFrame macro="">
      <xdr:nvGraphicFramePr>
        <xdr:cNvPr id="4" name="Gráfico 3">
          <a:extLst>
            <a:ext uri="{FF2B5EF4-FFF2-40B4-BE49-F238E27FC236}">
              <a16:creationId xmlns:a16="http://schemas.microsoft.com/office/drawing/2014/main" id="{AD8DA597-EC5B-40AE-8146-56508E7A8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41</xdr:row>
      <xdr:rowOff>53340</xdr:rowOff>
    </xdr:from>
    <xdr:to>
      <xdr:col>7</xdr:col>
      <xdr:colOff>426720</xdr:colOff>
      <xdr:row>48</xdr:row>
      <xdr:rowOff>175260</xdr:rowOff>
    </xdr:to>
    <xdr:graphicFrame macro="">
      <xdr:nvGraphicFramePr>
        <xdr:cNvPr id="11" name="Gráfico 10">
          <a:extLst>
            <a:ext uri="{FF2B5EF4-FFF2-40B4-BE49-F238E27FC236}">
              <a16:creationId xmlns:a16="http://schemas.microsoft.com/office/drawing/2014/main" id="{6C4D5A99-2615-4CD3-9986-508359127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41</xdr:row>
      <xdr:rowOff>0</xdr:rowOff>
    </xdr:from>
    <xdr:to>
      <xdr:col>10</xdr:col>
      <xdr:colOff>777240</xdr:colOff>
      <xdr:row>48</xdr:row>
      <xdr:rowOff>121920</xdr:rowOff>
    </xdr:to>
    <xdr:graphicFrame macro="">
      <xdr:nvGraphicFramePr>
        <xdr:cNvPr id="12" name="Gráfico 11">
          <a:extLst>
            <a:ext uri="{FF2B5EF4-FFF2-40B4-BE49-F238E27FC236}">
              <a16:creationId xmlns:a16="http://schemas.microsoft.com/office/drawing/2014/main" id="{32D78A6A-A252-44E6-BBE3-913EF0583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22860</xdr:colOff>
      <xdr:row>40</xdr:row>
      <xdr:rowOff>182880</xdr:rowOff>
    </xdr:from>
    <xdr:to>
      <xdr:col>14</xdr:col>
      <xdr:colOff>342900</xdr:colOff>
      <xdr:row>48</xdr:row>
      <xdr:rowOff>114300</xdr:rowOff>
    </xdr:to>
    <xdr:graphicFrame macro="">
      <xdr:nvGraphicFramePr>
        <xdr:cNvPr id="13" name="Gráfico 12">
          <a:extLst>
            <a:ext uri="{FF2B5EF4-FFF2-40B4-BE49-F238E27FC236}">
              <a16:creationId xmlns:a16="http://schemas.microsoft.com/office/drawing/2014/main" id="{AD01D7B1-E814-4BAA-9175-73C4BD8F4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76200</xdr:colOff>
      <xdr:row>49</xdr:row>
      <xdr:rowOff>45720</xdr:rowOff>
    </xdr:from>
    <xdr:to>
      <xdr:col>7</xdr:col>
      <xdr:colOff>396240</xdr:colOff>
      <xdr:row>56</xdr:row>
      <xdr:rowOff>167640</xdr:rowOff>
    </xdr:to>
    <xdr:graphicFrame macro="">
      <xdr:nvGraphicFramePr>
        <xdr:cNvPr id="14" name="Gráfico 13">
          <a:extLst>
            <a:ext uri="{FF2B5EF4-FFF2-40B4-BE49-F238E27FC236}">
              <a16:creationId xmlns:a16="http://schemas.microsoft.com/office/drawing/2014/main" id="{A7E412BA-8A1B-42D4-9AE6-307FD0BF2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480060</xdr:colOff>
      <xdr:row>49</xdr:row>
      <xdr:rowOff>45720</xdr:rowOff>
    </xdr:from>
    <xdr:to>
      <xdr:col>11</xdr:col>
      <xdr:colOff>7620</xdr:colOff>
      <xdr:row>56</xdr:row>
      <xdr:rowOff>167640</xdr:rowOff>
    </xdr:to>
    <xdr:graphicFrame macro="">
      <xdr:nvGraphicFramePr>
        <xdr:cNvPr id="15" name="Gráfico 14">
          <a:extLst>
            <a:ext uri="{FF2B5EF4-FFF2-40B4-BE49-F238E27FC236}">
              <a16:creationId xmlns:a16="http://schemas.microsoft.com/office/drawing/2014/main" id="{E016D8B1-272A-4544-A086-D2FAC4F46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533400</xdr:colOff>
      <xdr:row>3</xdr:row>
      <xdr:rowOff>76200</xdr:rowOff>
    </xdr:from>
    <xdr:to>
      <xdr:col>9</xdr:col>
      <xdr:colOff>0</xdr:colOff>
      <xdr:row>16</xdr:row>
      <xdr:rowOff>106680</xdr:rowOff>
    </xdr:to>
    <xdr:graphicFrame macro="">
      <xdr:nvGraphicFramePr>
        <xdr:cNvPr id="3" name="Gráfico 2">
          <a:extLst>
            <a:ext uri="{FF2B5EF4-FFF2-40B4-BE49-F238E27FC236}">
              <a16:creationId xmlns:a16="http://schemas.microsoft.com/office/drawing/2014/main" id="{8F933CB4-B5DC-4F8E-B16B-A78E64824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27</xdr:row>
      <xdr:rowOff>38100</xdr:rowOff>
    </xdr:from>
    <xdr:to>
      <xdr:col>4</xdr:col>
      <xdr:colOff>708660</xdr:colOff>
      <xdr:row>28</xdr:row>
      <xdr:rowOff>121920</xdr:rowOff>
    </xdr:to>
    <xdr:sp macro="" textlink="">
      <xdr:nvSpPr>
        <xdr:cNvPr id="4" name="Elipse 3">
          <a:extLst>
            <a:ext uri="{FF2B5EF4-FFF2-40B4-BE49-F238E27FC236}">
              <a16:creationId xmlns:a16="http://schemas.microsoft.com/office/drawing/2014/main" id="{FF9048E2-77CF-437A-BEDC-AE8BBF2F0CC5}"/>
            </a:ext>
          </a:extLst>
        </xdr:cNvPr>
        <xdr:cNvSpPr/>
      </xdr:nvSpPr>
      <xdr:spPr>
        <a:xfrm>
          <a:off x="3276600" y="4991100"/>
          <a:ext cx="601980" cy="2667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372980</xdr:colOff>
      <xdr:row>3</xdr:row>
      <xdr:rowOff>22859</xdr:rowOff>
    </xdr:from>
    <xdr:to>
      <xdr:col>4</xdr:col>
      <xdr:colOff>426720</xdr:colOff>
      <xdr:row>3</xdr:row>
      <xdr:rowOff>282594</xdr:rowOff>
    </xdr:to>
    <xdr:pic>
      <xdr:nvPicPr>
        <xdr:cNvPr id="2" name="Imagen 1">
          <a:extLst>
            <a:ext uri="{FF2B5EF4-FFF2-40B4-BE49-F238E27FC236}">
              <a16:creationId xmlns:a16="http://schemas.microsoft.com/office/drawing/2014/main" id="{BBB7BF49-E1F3-425D-98D2-51F434488368}"/>
            </a:ext>
          </a:extLst>
        </xdr:cNvPr>
        <xdr:cNvPicPr>
          <a:picLocks noChangeAspect="1"/>
        </xdr:cNvPicPr>
      </xdr:nvPicPr>
      <xdr:blipFill>
        <a:blip xmlns:r="http://schemas.openxmlformats.org/officeDocument/2006/relationships" r:embed="rId1"/>
        <a:stretch>
          <a:fillRect/>
        </a:stretch>
      </xdr:blipFill>
      <xdr:spPr>
        <a:xfrm>
          <a:off x="2407520" y="579119"/>
          <a:ext cx="846220" cy="252115"/>
        </a:xfrm>
        <a:prstGeom prst="rect">
          <a:avLst/>
        </a:prstGeom>
      </xdr:spPr>
    </xdr:pic>
    <xdr:clientData/>
  </xdr:twoCellAnchor>
  <xdr:twoCellAnchor editAs="oneCell">
    <xdr:from>
      <xdr:col>5</xdr:col>
      <xdr:colOff>358461</xdr:colOff>
      <xdr:row>3</xdr:row>
      <xdr:rowOff>30480</xdr:rowOff>
    </xdr:from>
    <xdr:to>
      <xdr:col>5</xdr:col>
      <xdr:colOff>587714</xdr:colOff>
      <xdr:row>3</xdr:row>
      <xdr:rowOff>266284</xdr:rowOff>
    </xdr:to>
    <xdr:pic>
      <xdr:nvPicPr>
        <xdr:cNvPr id="3" name="Imagen 2">
          <a:extLst>
            <a:ext uri="{FF2B5EF4-FFF2-40B4-BE49-F238E27FC236}">
              <a16:creationId xmlns:a16="http://schemas.microsoft.com/office/drawing/2014/main" id="{6F1E33F6-CE4E-4413-8A83-C43F7623775B}"/>
            </a:ext>
          </a:extLst>
        </xdr:cNvPr>
        <xdr:cNvPicPr>
          <a:picLocks noChangeAspect="1"/>
        </xdr:cNvPicPr>
      </xdr:nvPicPr>
      <xdr:blipFill>
        <a:blip xmlns:r="http://schemas.openxmlformats.org/officeDocument/2006/relationships" r:embed="rId2"/>
        <a:stretch>
          <a:fillRect/>
        </a:stretch>
      </xdr:blipFill>
      <xdr:spPr>
        <a:xfrm>
          <a:off x="4458021" y="586740"/>
          <a:ext cx="229253" cy="228184"/>
        </a:xfrm>
        <a:prstGeom prst="rect">
          <a:avLst/>
        </a:prstGeom>
      </xdr:spPr>
    </xdr:pic>
    <xdr:clientData/>
  </xdr:twoCellAnchor>
  <xdr:twoCellAnchor editAs="oneCell">
    <xdr:from>
      <xdr:col>6</xdr:col>
      <xdr:colOff>228600</xdr:colOff>
      <xdr:row>3</xdr:row>
      <xdr:rowOff>53340</xdr:rowOff>
    </xdr:from>
    <xdr:to>
      <xdr:col>6</xdr:col>
      <xdr:colOff>515067</xdr:colOff>
      <xdr:row>3</xdr:row>
      <xdr:rowOff>269583</xdr:rowOff>
    </xdr:to>
    <xdr:pic>
      <xdr:nvPicPr>
        <xdr:cNvPr id="4" name="Imagen 3">
          <a:extLst>
            <a:ext uri="{FF2B5EF4-FFF2-40B4-BE49-F238E27FC236}">
              <a16:creationId xmlns:a16="http://schemas.microsoft.com/office/drawing/2014/main" id="{EECF7A3B-466B-4C60-A915-691320CE5CFA}"/>
            </a:ext>
          </a:extLst>
        </xdr:cNvPr>
        <xdr:cNvPicPr>
          <a:picLocks noChangeAspect="1"/>
        </xdr:cNvPicPr>
      </xdr:nvPicPr>
      <xdr:blipFill>
        <a:blip xmlns:r="http://schemas.openxmlformats.org/officeDocument/2006/relationships" r:embed="rId3"/>
        <a:stretch>
          <a:fillRect/>
        </a:stretch>
      </xdr:blipFill>
      <xdr:spPr>
        <a:xfrm>
          <a:off x="5120640" y="609600"/>
          <a:ext cx="286467" cy="208623"/>
        </a:xfrm>
        <a:prstGeom prst="rect">
          <a:avLst/>
        </a:prstGeom>
      </xdr:spPr>
    </xdr:pic>
    <xdr:clientData/>
  </xdr:twoCellAnchor>
  <xdr:twoCellAnchor editAs="oneCell">
    <xdr:from>
      <xdr:col>7</xdr:col>
      <xdr:colOff>175372</xdr:colOff>
      <xdr:row>3</xdr:row>
      <xdr:rowOff>30481</xdr:rowOff>
    </xdr:from>
    <xdr:to>
      <xdr:col>7</xdr:col>
      <xdr:colOff>479732</xdr:colOff>
      <xdr:row>3</xdr:row>
      <xdr:rowOff>274321</xdr:rowOff>
    </xdr:to>
    <xdr:pic>
      <xdr:nvPicPr>
        <xdr:cNvPr id="5" name="Imagen 4">
          <a:extLst>
            <a:ext uri="{FF2B5EF4-FFF2-40B4-BE49-F238E27FC236}">
              <a16:creationId xmlns:a16="http://schemas.microsoft.com/office/drawing/2014/main" id="{D6A2E7F7-BC7E-47FD-AB16-4F992B47BB21}"/>
            </a:ext>
          </a:extLst>
        </xdr:cNvPr>
        <xdr:cNvPicPr>
          <a:picLocks noChangeAspect="1"/>
        </xdr:cNvPicPr>
      </xdr:nvPicPr>
      <xdr:blipFill>
        <a:blip xmlns:r="http://schemas.openxmlformats.org/officeDocument/2006/relationships" r:embed="rId4"/>
        <a:stretch>
          <a:fillRect/>
        </a:stretch>
      </xdr:blipFill>
      <xdr:spPr>
        <a:xfrm>
          <a:off x="6058012" y="586741"/>
          <a:ext cx="304360" cy="236220"/>
        </a:xfrm>
        <a:prstGeom prst="rect">
          <a:avLst/>
        </a:prstGeom>
      </xdr:spPr>
    </xdr:pic>
    <xdr:clientData/>
  </xdr:twoCellAnchor>
  <xdr:twoCellAnchor>
    <xdr:from>
      <xdr:col>3</xdr:col>
      <xdr:colOff>106680</xdr:colOff>
      <xdr:row>4</xdr:row>
      <xdr:rowOff>91440</xdr:rowOff>
    </xdr:from>
    <xdr:to>
      <xdr:col>4</xdr:col>
      <xdr:colOff>557433</xdr:colOff>
      <xdr:row>4</xdr:row>
      <xdr:rowOff>103163</xdr:rowOff>
    </xdr:to>
    <xdr:cxnSp macro="">
      <xdr:nvCxnSpPr>
        <xdr:cNvPr id="6" name="Conector recto de flecha 5">
          <a:extLst>
            <a:ext uri="{FF2B5EF4-FFF2-40B4-BE49-F238E27FC236}">
              <a16:creationId xmlns:a16="http://schemas.microsoft.com/office/drawing/2014/main" id="{790FC204-B46E-4169-BDCA-66E87E1A12E5}"/>
            </a:ext>
          </a:extLst>
        </xdr:cNvPr>
        <xdr:cNvCxnSpPr/>
      </xdr:nvCxnSpPr>
      <xdr:spPr>
        <a:xfrm flipV="1">
          <a:off x="2141220" y="1074420"/>
          <a:ext cx="1342293" cy="117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4</xdr:col>
      <xdr:colOff>304800</xdr:colOff>
      <xdr:row>19</xdr:row>
      <xdr:rowOff>121920</xdr:rowOff>
    </xdr:from>
    <xdr:to>
      <xdr:col>5</xdr:col>
      <xdr:colOff>731520</xdr:colOff>
      <xdr:row>22</xdr:row>
      <xdr:rowOff>74141</xdr:rowOff>
    </xdr:to>
    <xdr:pic>
      <xdr:nvPicPr>
        <xdr:cNvPr id="7" name="Imagen 6">
          <a:extLst>
            <a:ext uri="{FF2B5EF4-FFF2-40B4-BE49-F238E27FC236}">
              <a16:creationId xmlns:a16="http://schemas.microsoft.com/office/drawing/2014/main" id="{586CE53B-B78F-4620-9B89-7CD84ED868CB}"/>
            </a:ext>
          </a:extLst>
        </xdr:cNvPr>
        <xdr:cNvPicPr>
          <a:picLocks noChangeAspect="1"/>
        </xdr:cNvPicPr>
      </xdr:nvPicPr>
      <xdr:blipFill>
        <a:blip xmlns:r="http://schemas.openxmlformats.org/officeDocument/2006/relationships" r:embed="rId5"/>
        <a:stretch>
          <a:fillRect/>
        </a:stretch>
      </xdr:blipFill>
      <xdr:spPr>
        <a:xfrm>
          <a:off x="3230880" y="4259580"/>
          <a:ext cx="1219200" cy="500861"/>
        </a:xfrm>
        <a:prstGeom prst="rect">
          <a:avLst/>
        </a:prstGeom>
      </xdr:spPr>
    </xdr:pic>
    <xdr:clientData/>
  </xdr:twoCellAnchor>
  <xdr:twoCellAnchor editAs="oneCell">
    <xdr:from>
      <xdr:col>4</xdr:col>
      <xdr:colOff>365760</xdr:colOff>
      <xdr:row>24</xdr:row>
      <xdr:rowOff>137160</xdr:rowOff>
    </xdr:from>
    <xdr:to>
      <xdr:col>5</xdr:col>
      <xdr:colOff>686463</xdr:colOff>
      <xdr:row>27</xdr:row>
      <xdr:rowOff>146645</xdr:rowOff>
    </xdr:to>
    <xdr:pic>
      <xdr:nvPicPr>
        <xdr:cNvPr id="8" name="Imagen 7">
          <a:extLst>
            <a:ext uri="{FF2B5EF4-FFF2-40B4-BE49-F238E27FC236}">
              <a16:creationId xmlns:a16="http://schemas.microsoft.com/office/drawing/2014/main" id="{C4C2DF36-C641-4B75-AC54-64D495AD3067}"/>
            </a:ext>
          </a:extLst>
        </xdr:cNvPr>
        <xdr:cNvPicPr>
          <a:picLocks noChangeAspect="1"/>
        </xdr:cNvPicPr>
      </xdr:nvPicPr>
      <xdr:blipFill>
        <a:blip xmlns:r="http://schemas.openxmlformats.org/officeDocument/2006/relationships" r:embed="rId6"/>
        <a:stretch>
          <a:fillRect/>
        </a:stretch>
      </xdr:blipFill>
      <xdr:spPr>
        <a:xfrm>
          <a:off x="3291840" y="5189220"/>
          <a:ext cx="1113183" cy="558125"/>
        </a:xfrm>
        <a:prstGeom prst="rect">
          <a:avLst/>
        </a:prstGeom>
      </xdr:spPr>
    </xdr:pic>
    <xdr:clientData/>
  </xdr:twoCellAnchor>
  <xdr:twoCellAnchor editAs="oneCell">
    <xdr:from>
      <xdr:col>3</xdr:col>
      <xdr:colOff>502920</xdr:colOff>
      <xdr:row>28</xdr:row>
      <xdr:rowOff>45720</xdr:rowOff>
    </xdr:from>
    <xdr:to>
      <xdr:col>5</xdr:col>
      <xdr:colOff>752509</xdr:colOff>
      <xdr:row>31</xdr:row>
      <xdr:rowOff>67884</xdr:rowOff>
    </xdr:to>
    <xdr:pic>
      <xdr:nvPicPr>
        <xdr:cNvPr id="9" name="Imagen 8">
          <a:extLst>
            <a:ext uri="{FF2B5EF4-FFF2-40B4-BE49-F238E27FC236}">
              <a16:creationId xmlns:a16="http://schemas.microsoft.com/office/drawing/2014/main" id="{3CBF0199-DBAA-41DB-B291-FC13D450380F}"/>
            </a:ext>
          </a:extLst>
        </xdr:cNvPr>
        <xdr:cNvPicPr>
          <a:picLocks noChangeAspect="1"/>
        </xdr:cNvPicPr>
      </xdr:nvPicPr>
      <xdr:blipFill>
        <a:blip xmlns:r="http://schemas.openxmlformats.org/officeDocument/2006/relationships" r:embed="rId7"/>
        <a:stretch>
          <a:fillRect/>
        </a:stretch>
      </xdr:blipFill>
      <xdr:spPr>
        <a:xfrm>
          <a:off x="2537460" y="5829300"/>
          <a:ext cx="1834549" cy="570804"/>
        </a:xfrm>
        <a:prstGeom prst="rect">
          <a:avLst/>
        </a:prstGeom>
      </xdr:spPr>
    </xdr:pic>
    <xdr:clientData/>
  </xdr:twoCellAnchor>
  <xdr:twoCellAnchor editAs="oneCell">
    <xdr:from>
      <xdr:col>8</xdr:col>
      <xdr:colOff>137160</xdr:colOff>
      <xdr:row>3</xdr:row>
      <xdr:rowOff>77524</xdr:rowOff>
    </xdr:from>
    <xdr:to>
      <xdr:col>8</xdr:col>
      <xdr:colOff>594360</xdr:colOff>
      <xdr:row>3</xdr:row>
      <xdr:rowOff>407927</xdr:rowOff>
    </xdr:to>
    <xdr:pic>
      <xdr:nvPicPr>
        <xdr:cNvPr id="10" name="Imagen 9">
          <a:extLst>
            <a:ext uri="{FF2B5EF4-FFF2-40B4-BE49-F238E27FC236}">
              <a16:creationId xmlns:a16="http://schemas.microsoft.com/office/drawing/2014/main" id="{225DCC2D-E588-4B3E-9A16-B479DA4035DB}"/>
            </a:ext>
          </a:extLst>
        </xdr:cNvPr>
        <xdr:cNvPicPr>
          <a:picLocks noChangeAspect="1"/>
        </xdr:cNvPicPr>
      </xdr:nvPicPr>
      <xdr:blipFill>
        <a:blip xmlns:r="http://schemas.openxmlformats.org/officeDocument/2006/relationships" r:embed="rId8"/>
        <a:stretch>
          <a:fillRect/>
        </a:stretch>
      </xdr:blipFill>
      <xdr:spPr>
        <a:xfrm>
          <a:off x="6812280" y="633784"/>
          <a:ext cx="457200" cy="299923"/>
        </a:xfrm>
        <a:prstGeom prst="rect">
          <a:avLst/>
        </a:prstGeom>
      </xdr:spPr>
    </xdr:pic>
    <xdr:clientData/>
  </xdr:twoCellAnchor>
  <xdr:twoCellAnchor editAs="oneCell">
    <xdr:from>
      <xdr:col>9</xdr:col>
      <xdr:colOff>126587</xdr:colOff>
      <xdr:row>3</xdr:row>
      <xdr:rowOff>38100</xdr:rowOff>
    </xdr:from>
    <xdr:to>
      <xdr:col>9</xdr:col>
      <xdr:colOff>560479</xdr:colOff>
      <xdr:row>3</xdr:row>
      <xdr:rowOff>403860</xdr:rowOff>
    </xdr:to>
    <xdr:pic>
      <xdr:nvPicPr>
        <xdr:cNvPr id="11" name="Imagen 10">
          <a:extLst>
            <a:ext uri="{FF2B5EF4-FFF2-40B4-BE49-F238E27FC236}">
              <a16:creationId xmlns:a16="http://schemas.microsoft.com/office/drawing/2014/main" id="{CB140F1E-017C-482C-BBC0-F48362370C86}"/>
            </a:ext>
          </a:extLst>
        </xdr:cNvPr>
        <xdr:cNvPicPr>
          <a:picLocks noChangeAspect="1"/>
        </xdr:cNvPicPr>
      </xdr:nvPicPr>
      <xdr:blipFill>
        <a:blip xmlns:r="http://schemas.openxmlformats.org/officeDocument/2006/relationships" r:embed="rId9"/>
        <a:stretch>
          <a:fillRect/>
        </a:stretch>
      </xdr:blipFill>
      <xdr:spPr>
        <a:xfrm>
          <a:off x="7594187" y="594360"/>
          <a:ext cx="433892" cy="335280"/>
        </a:xfrm>
        <a:prstGeom prst="rect">
          <a:avLst/>
        </a:prstGeom>
      </xdr:spPr>
    </xdr:pic>
    <xdr:clientData/>
  </xdr:twoCellAnchor>
  <xdr:twoCellAnchor editAs="oneCell">
    <xdr:from>
      <xdr:col>10</xdr:col>
      <xdr:colOff>99060</xdr:colOff>
      <xdr:row>3</xdr:row>
      <xdr:rowOff>117612</xdr:rowOff>
    </xdr:from>
    <xdr:to>
      <xdr:col>10</xdr:col>
      <xdr:colOff>673713</xdr:colOff>
      <xdr:row>3</xdr:row>
      <xdr:rowOff>343044</xdr:rowOff>
    </xdr:to>
    <xdr:pic>
      <xdr:nvPicPr>
        <xdr:cNvPr id="12" name="Imagen 11">
          <a:extLst>
            <a:ext uri="{FF2B5EF4-FFF2-40B4-BE49-F238E27FC236}">
              <a16:creationId xmlns:a16="http://schemas.microsoft.com/office/drawing/2014/main" id="{4AAD1CB2-8B07-4207-9463-F5FD27A1B682}"/>
            </a:ext>
          </a:extLst>
        </xdr:cNvPr>
        <xdr:cNvPicPr>
          <a:picLocks noChangeAspect="1"/>
        </xdr:cNvPicPr>
      </xdr:nvPicPr>
      <xdr:blipFill>
        <a:blip xmlns:r="http://schemas.openxmlformats.org/officeDocument/2006/relationships" r:embed="rId10"/>
        <a:stretch>
          <a:fillRect/>
        </a:stretch>
      </xdr:blipFill>
      <xdr:spPr>
        <a:xfrm>
          <a:off x="8359140" y="673872"/>
          <a:ext cx="574653" cy="217812"/>
        </a:xfrm>
        <a:prstGeom prst="rect">
          <a:avLst/>
        </a:prstGeom>
      </xdr:spPr>
    </xdr:pic>
    <xdr:clientData/>
  </xdr:twoCellAnchor>
  <xdr:twoCellAnchor editAs="oneCell">
    <xdr:from>
      <xdr:col>9</xdr:col>
      <xdr:colOff>733656</xdr:colOff>
      <xdr:row>22</xdr:row>
      <xdr:rowOff>4677</xdr:rowOff>
    </xdr:from>
    <xdr:to>
      <xdr:col>12</xdr:col>
      <xdr:colOff>11481</xdr:colOff>
      <xdr:row>25</xdr:row>
      <xdr:rowOff>91206</xdr:rowOff>
    </xdr:to>
    <xdr:pic>
      <xdr:nvPicPr>
        <xdr:cNvPr id="13" name="Imagen 12">
          <a:extLst>
            <a:ext uri="{FF2B5EF4-FFF2-40B4-BE49-F238E27FC236}">
              <a16:creationId xmlns:a16="http://schemas.microsoft.com/office/drawing/2014/main" id="{51FEFF44-0A02-4A88-B4CA-CE9457DECB48}"/>
            </a:ext>
          </a:extLst>
        </xdr:cNvPr>
        <xdr:cNvPicPr>
          <a:picLocks noChangeAspect="1"/>
        </xdr:cNvPicPr>
      </xdr:nvPicPr>
      <xdr:blipFill>
        <a:blip xmlns:r="http://schemas.openxmlformats.org/officeDocument/2006/relationships" r:embed="rId11"/>
        <a:stretch>
          <a:fillRect/>
        </a:stretch>
      </xdr:blipFill>
      <xdr:spPr>
        <a:xfrm>
          <a:off x="7833703" y="4513924"/>
          <a:ext cx="1644507" cy="624411"/>
        </a:xfrm>
        <a:prstGeom prst="rect">
          <a:avLst/>
        </a:prstGeom>
      </xdr:spPr>
    </xdr:pic>
    <xdr:clientData/>
  </xdr:twoCellAnchor>
  <xdr:twoCellAnchor editAs="oneCell">
    <xdr:from>
      <xdr:col>10</xdr:col>
      <xdr:colOff>86138</xdr:colOff>
      <xdr:row>26</xdr:row>
      <xdr:rowOff>178905</xdr:rowOff>
    </xdr:from>
    <xdr:to>
      <xdr:col>11</xdr:col>
      <xdr:colOff>774122</xdr:colOff>
      <xdr:row>30</xdr:row>
      <xdr:rowOff>26507</xdr:rowOff>
    </xdr:to>
    <xdr:pic>
      <xdr:nvPicPr>
        <xdr:cNvPr id="14" name="Imagen 13">
          <a:extLst>
            <a:ext uri="{FF2B5EF4-FFF2-40B4-BE49-F238E27FC236}">
              <a16:creationId xmlns:a16="http://schemas.microsoft.com/office/drawing/2014/main" id="{4629315A-E4E5-4ED0-A1F8-97B89269E842}"/>
            </a:ext>
          </a:extLst>
        </xdr:cNvPr>
        <xdr:cNvPicPr>
          <a:picLocks noChangeAspect="1"/>
        </xdr:cNvPicPr>
      </xdr:nvPicPr>
      <xdr:blipFill>
        <a:blip xmlns:r="http://schemas.openxmlformats.org/officeDocument/2006/relationships" r:embed="rId12"/>
        <a:stretch>
          <a:fillRect/>
        </a:stretch>
      </xdr:blipFill>
      <xdr:spPr>
        <a:xfrm>
          <a:off x="8346218" y="5596725"/>
          <a:ext cx="1480464" cy="579122"/>
        </a:xfrm>
        <a:prstGeom prst="rect">
          <a:avLst/>
        </a:prstGeom>
      </xdr:spPr>
    </xdr:pic>
    <xdr:clientData/>
  </xdr:twoCellAnchor>
  <xdr:twoCellAnchor editAs="oneCell">
    <xdr:from>
      <xdr:col>9</xdr:col>
      <xdr:colOff>397566</xdr:colOff>
      <xdr:row>31</xdr:row>
      <xdr:rowOff>184923</xdr:rowOff>
    </xdr:from>
    <xdr:to>
      <xdr:col>12</xdr:col>
      <xdr:colOff>7038</xdr:colOff>
      <xdr:row>35</xdr:row>
      <xdr:rowOff>64058</xdr:rowOff>
    </xdr:to>
    <xdr:pic>
      <xdr:nvPicPr>
        <xdr:cNvPr id="15" name="Imagen 14">
          <a:extLst>
            <a:ext uri="{FF2B5EF4-FFF2-40B4-BE49-F238E27FC236}">
              <a16:creationId xmlns:a16="http://schemas.microsoft.com/office/drawing/2014/main" id="{725E25DC-354A-4331-8F22-70901AA5BDEF}"/>
            </a:ext>
          </a:extLst>
        </xdr:cNvPr>
        <xdr:cNvPicPr>
          <a:picLocks noChangeAspect="1"/>
        </xdr:cNvPicPr>
      </xdr:nvPicPr>
      <xdr:blipFill>
        <a:blip xmlns:r="http://schemas.openxmlformats.org/officeDocument/2006/relationships" r:embed="rId13"/>
        <a:stretch>
          <a:fillRect/>
        </a:stretch>
      </xdr:blipFill>
      <xdr:spPr>
        <a:xfrm>
          <a:off x="7865166" y="6517143"/>
          <a:ext cx="1986912" cy="61065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372980</xdr:colOff>
      <xdr:row>3</xdr:row>
      <xdr:rowOff>22859</xdr:rowOff>
    </xdr:from>
    <xdr:to>
      <xdr:col>4</xdr:col>
      <xdr:colOff>426720</xdr:colOff>
      <xdr:row>3</xdr:row>
      <xdr:rowOff>290214</xdr:rowOff>
    </xdr:to>
    <xdr:pic>
      <xdr:nvPicPr>
        <xdr:cNvPr id="2" name="Imagen 1">
          <a:extLst>
            <a:ext uri="{FF2B5EF4-FFF2-40B4-BE49-F238E27FC236}">
              <a16:creationId xmlns:a16="http://schemas.microsoft.com/office/drawing/2014/main" id="{E2E15601-B8FB-440E-B08E-266C64EBCDE3}"/>
            </a:ext>
          </a:extLst>
        </xdr:cNvPr>
        <xdr:cNvPicPr>
          <a:picLocks noChangeAspect="1"/>
        </xdr:cNvPicPr>
      </xdr:nvPicPr>
      <xdr:blipFill>
        <a:blip xmlns:r="http://schemas.openxmlformats.org/officeDocument/2006/relationships" r:embed="rId1"/>
        <a:stretch>
          <a:fillRect/>
        </a:stretch>
      </xdr:blipFill>
      <xdr:spPr>
        <a:xfrm>
          <a:off x="2750420" y="525779"/>
          <a:ext cx="846220" cy="259735"/>
        </a:xfrm>
        <a:prstGeom prst="rect">
          <a:avLst/>
        </a:prstGeom>
      </xdr:spPr>
    </xdr:pic>
    <xdr:clientData/>
  </xdr:twoCellAnchor>
  <xdr:twoCellAnchor editAs="oneCell">
    <xdr:from>
      <xdr:col>5</xdr:col>
      <xdr:colOff>358461</xdr:colOff>
      <xdr:row>3</xdr:row>
      <xdr:rowOff>30480</xdr:rowOff>
    </xdr:from>
    <xdr:to>
      <xdr:col>5</xdr:col>
      <xdr:colOff>587714</xdr:colOff>
      <xdr:row>3</xdr:row>
      <xdr:rowOff>273904</xdr:rowOff>
    </xdr:to>
    <xdr:pic>
      <xdr:nvPicPr>
        <xdr:cNvPr id="3" name="Imagen 2">
          <a:extLst>
            <a:ext uri="{FF2B5EF4-FFF2-40B4-BE49-F238E27FC236}">
              <a16:creationId xmlns:a16="http://schemas.microsoft.com/office/drawing/2014/main" id="{F21A4458-3BAB-4137-9ED7-97720B82CB11}"/>
            </a:ext>
          </a:extLst>
        </xdr:cNvPr>
        <xdr:cNvPicPr>
          <a:picLocks noChangeAspect="1"/>
        </xdr:cNvPicPr>
      </xdr:nvPicPr>
      <xdr:blipFill>
        <a:blip xmlns:r="http://schemas.openxmlformats.org/officeDocument/2006/relationships" r:embed="rId2"/>
        <a:stretch>
          <a:fillRect/>
        </a:stretch>
      </xdr:blipFill>
      <xdr:spPr>
        <a:xfrm>
          <a:off x="4320861" y="533400"/>
          <a:ext cx="229253" cy="235804"/>
        </a:xfrm>
        <a:prstGeom prst="rect">
          <a:avLst/>
        </a:prstGeom>
      </xdr:spPr>
    </xdr:pic>
    <xdr:clientData/>
  </xdr:twoCellAnchor>
  <xdr:twoCellAnchor editAs="oneCell">
    <xdr:from>
      <xdr:col>6</xdr:col>
      <xdr:colOff>228600</xdr:colOff>
      <xdr:row>3</xdr:row>
      <xdr:rowOff>53340</xdr:rowOff>
    </xdr:from>
    <xdr:to>
      <xdr:col>6</xdr:col>
      <xdr:colOff>515067</xdr:colOff>
      <xdr:row>3</xdr:row>
      <xdr:rowOff>277203</xdr:rowOff>
    </xdr:to>
    <xdr:pic>
      <xdr:nvPicPr>
        <xdr:cNvPr id="4" name="Imagen 3">
          <a:extLst>
            <a:ext uri="{FF2B5EF4-FFF2-40B4-BE49-F238E27FC236}">
              <a16:creationId xmlns:a16="http://schemas.microsoft.com/office/drawing/2014/main" id="{181CA27E-DC20-4760-9A03-DD0572860832}"/>
            </a:ext>
          </a:extLst>
        </xdr:cNvPr>
        <xdr:cNvPicPr>
          <a:picLocks noChangeAspect="1"/>
        </xdr:cNvPicPr>
      </xdr:nvPicPr>
      <xdr:blipFill>
        <a:blip xmlns:r="http://schemas.openxmlformats.org/officeDocument/2006/relationships" r:embed="rId3"/>
        <a:stretch>
          <a:fillRect/>
        </a:stretch>
      </xdr:blipFill>
      <xdr:spPr>
        <a:xfrm>
          <a:off x="4983480" y="556260"/>
          <a:ext cx="286467" cy="216243"/>
        </a:xfrm>
        <a:prstGeom prst="rect">
          <a:avLst/>
        </a:prstGeom>
      </xdr:spPr>
    </xdr:pic>
    <xdr:clientData/>
  </xdr:twoCellAnchor>
  <xdr:twoCellAnchor editAs="oneCell">
    <xdr:from>
      <xdr:col>7</xdr:col>
      <xdr:colOff>175372</xdr:colOff>
      <xdr:row>3</xdr:row>
      <xdr:rowOff>30481</xdr:rowOff>
    </xdr:from>
    <xdr:to>
      <xdr:col>7</xdr:col>
      <xdr:colOff>479732</xdr:colOff>
      <xdr:row>3</xdr:row>
      <xdr:rowOff>281941</xdr:rowOff>
    </xdr:to>
    <xdr:pic>
      <xdr:nvPicPr>
        <xdr:cNvPr id="5" name="Imagen 4">
          <a:extLst>
            <a:ext uri="{FF2B5EF4-FFF2-40B4-BE49-F238E27FC236}">
              <a16:creationId xmlns:a16="http://schemas.microsoft.com/office/drawing/2014/main" id="{D7878CE9-508F-4157-B260-5D358A606953}"/>
            </a:ext>
          </a:extLst>
        </xdr:cNvPr>
        <xdr:cNvPicPr>
          <a:picLocks noChangeAspect="1"/>
        </xdr:cNvPicPr>
      </xdr:nvPicPr>
      <xdr:blipFill>
        <a:blip xmlns:r="http://schemas.openxmlformats.org/officeDocument/2006/relationships" r:embed="rId4"/>
        <a:stretch>
          <a:fillRect/>
        </a:stretch>
      </xdr:blipFill>
      <xdr:spPr>
        <a:xfrm>
          <a:off x="5722732" y="533401"/>
          <a:ext cx="304360" cy="243840"/>
        </a:xfrm>
        <a:prstGeom prst="rect">
          <a:avLst/>
        </a:prstGeom>
      </xdr:spPr>
    </xdr:pic>
    <xdr:clientData/>
  </xdr:twoCellAnchor>
  <xdr:twoCellAnchor>
    <xdr:from>
      <xdr:col>3</xdr:col>
      <xdr:colOff>106680</xdr:colOff>
      <xdr:row>4</xdr:row>
      <xdr:rowOff>91440</xdr:rowOff>
    </xdr:from>
    <xdr:to>
      <xdr:col>4</xdr:col>
      <xdr:colOff>557433</xdr:colOff>
      <xdr:row>4</xdr:row>
      <xdr:rowOff>103163</xdr:rowOff>
    </xdr:to>
    <xdr:cxnSp macro="">
      <xdr:nvCxnSpPr>
        <xdr:cNvPr id="6" name="Conector recto de flecha 5">
          <a:extLst>
            <a:ext uri="{FF2B5EF4-FFF2-40B4-BE49-F238E27FC236}">
              <a16:creationId xmlns:a16="http://schemas.microsoft.com/office/drawing/2014/main" id="{FC117579-7A1A-4646-805D-80C2BFEED045}"/>
            </a:ext>
          </a:extLst>
        </xdr:cNvPr>
        <xdr:cNvCxnSpPr/>
      </xdr:nvCxnSpPr>
      <xdr:spPr>
        <a:xfrm flipV="1">
          <a:off x="2484120" y="1036320"/>
          <a:ext cx="1243233" cy="117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4</xdr:col>
      <xdr:colOff>304800</xdr:colOff>
      <xdr:row>19</xdr:row>
      <xdr:rowOff>121920</xdr:rowOff>
    </xdr:from>
    <xdr:to>
      <xdr:col>5</xdr:col>
      <xdr:colOff>731520</xdr:colOff>
      <xdr:row>22</xdr:row>
      <xdr:rowOff>74141</xdr:rowOff>
    </xdr:to>
    <xdr:pic>
      <xdr:nvPicPr>
        <xdr:cNvPr id="7" name="Imagen 6">
          <a:extLst>
            <a:ext uri="{FF2B5EF4-FFF2-40B4-BE49-F238E27FC236}">
              <a16:creationId xmlns:a16="http://schemas.microsoft.com/office/drawing/2014/main" id="{520478DB-CDCE-49F3-9F47-86D2F156158F}"/>
            </a:ext>
          </a:extLst>
        </xdr:cNvPr>
        <xdr:cNvPicPr>
          <a:picLocks noChangeAspect="1"/>
        </xdr:cNvPicPr>
      </xdr:nvPicPr>
      <xdr:blipFill>
        <a:blip xmlns:r="http://schemas.openxmlformats.org/officeDocument/2006/relationships" r:embed="rId5"/>
        <a:stretch>
          <a:fillRect/>
        </a:stretch>
      </xdr:blipFill>
      <xdr:spPr>
        <a:xfrm>
          <a:off x="3474720" y="4107180"/>
          <a:ext cx="1219200" cy="500861"/>
        </a:xfrm>
        <a:prstGeom prst="rect">
          <a:avLst/>
        </a:prstGeom>
      </xdr:spPr>
    </xdr:pic>
    <xdr:clientData/>
  </xdr:twoCellAnchor>
  <xdr:twoCellAnchor editAs="oneCell">
    <xdr:from>
      <xdr:col>4</xdr:col>
      <xdr:colOff>365760</xdr:colOff>
      <xdr:row>24</xdr:row>
      <xdr:rowOff>137160</xdr:rowOff>
    </xdr:from>
    <xdr:to>
      <xdr:col>5</xdr:col>
      <xdr:colOff>686463</xdr:colOff>
      <xdr:row>27</xdr:row>
      <xdr:rowOff>146645</xdr:rowOff>
    </xdr:to>
    <xdr:pic>
      <xdr:nvPicPr>
        <xdr:cNvPr id="8" name="Imagen 7">
          <a:extLst>
            <a:ext uri="{FF2B5EF4-FFF2-40B4-BE49-F238E27FC236}">
              <a16:creationId xmlns:a16="http://schemas.microsoft.com/office/drawing/2014/main" id="{377C798F-5A85-47F2-A985-E934B38CF813}"/>
            </a:ext>
          </a:extLst>
        </xdr:cNvPr>
        <xdr:cNvPicPr>
          <a:picLocks noChangeAspect="1"/>
        </xdr:cNvPicPr>
      </xdr:nvPicPr>
      <xdr:blipFill>
        <a:blip xmlns:r="http://schemas.openxmlformats.org/officeDocument/2006/relationships" r:embed="rId6"/>
        <a:stretch>
          <a:fillRect/>
        </a:stretch>
      </xdr:blipFill>
      <xdr:spPr>
        <a:xfrm>
          <a:off x="3535680" y="5036820"/>
          <a:ext cx="1113183" cy="558125"/>
        </a:xfrm>
        <a:prstGeom prst="rect">
          <a:avLst/>
        </a:prstGeom>
      </xdr:spPr>
    </xdr:pic>
    <xdr:clientData/>
  </xdr:twoCellAnchor>
  <xdr:twoCellAnchor editAs="oneCell">
    <xdr:from>
      <xdr:col>3</xdr:col>
      <xdr:colOff>502920</xdr:colOff>
      <xdr:row>28</xdr:row>
      <xdr:rowOff>45720</xdr:rowOff>
    </xdr:from>
    <xdr:to>
      <xdr:col>5</xdr:col>
      <xdr:colOff>752509</xdr:colOff>
      <xdr:row>31</xdr:row>
      <xdr:rowOff>52644</xdr:rowOff>
    </xdr:to>
    <xdr:pic>
      <xdr:nvPicPr>
        <xdr:cNvPr id="9" name="Imagen 8">
          <a:extLst>
            <a:ext uri="{FF2B5EF4-FFF2-40B4-BE49-F238E27FC236}">
              <a16:creationId xmlns:a16="http://schemas.microsoft.com/office/drawing/2014/main" id="{CAAD18A8-2B3F-4186-B419-E6995EE6D079}"/>
            </a:ext>
          </a:extLst>
        </xdr:cNvPr>
        <xdr:cNvPicPr>
          <a:picLocks noChangeAspect="1"/>
        </xdr:cNvPicPr>
      </xdr:nvPicPr>
      <xdr:blipFill>
        <a:blip xmlns:r="http://schemas.openxmlformats.org/officeDocument/2006/relationships" r:embed="rId7"/>
        <a:stretch>
          <a:fillRect/>
        </a:stretch>
      </xdr:blipFill>
      <xdr:spPr>
        <a:xfrm>
          <a:off x="2880360" y="5676900"/>
          <a:ext cx="1834549" cy="570804"/>
        </a:xfrm>
        <a:prstGeom prst="rect">
          <a:avLst/>
        </a:prstGeom>
      </xdr:spPr>
    </xdr:pic>
    <xdr:clientData/>
  </xdr:twoCellAnchor>
  <xdr:twoCellAnchor editAs="oneCell">
    <xdr:from>
      <xdr:col>8</xdr:col>
      <xdr:colOff>137160</xdr:colOff>
      <xdr:row>3</xdr:row>
      <xdr:rowOff>77524</xdr:rowOff>
    </xdr:from>
    <xdr:to>
      <xdr:col>8</xdr:col>
      <xdr:colOff>594360</xdr:colOff>
      <xdr:row>3</xdr:row>
      <xdr:rowOff>438407</xdr:rowOff>
    </xdr:to>
    <xdr:pic>
      <xdr:nvPicPr>
        <xdr:cNvPr id="10" name="Imagen 9">
          <a:extLst>
            <a:ext uri="{FF2B5EF4-FFF2-40B4-BE49-F238E27FC236}">
              <a16:creationId xmlns:a16="http://schemas.microsoft.com/office/drawing/2014/main" id="{9CD5C7FF-3BEA-4335-BC07-6BE2D5556211}"/>
            </a:ext>
          </a:extLst>
        </xdr:cNvPr>
        <xdr:cNvPicPr>
          <a:picLocks noChangeAspect="1"/>
        </xdr:cNvPicPr>
      </xdr:nvPicPr>
      <xdr:blipFill>
        <a:blip xmlns:r="http://schemas.openxmlformats.org/officeDocument/2006/relationships" r:embed="rId8"/>
        <a:stretch>
          <a:fillRect/>
        </a:stretch>
      </xdr:blipFill>
      <xdr:spPr>
        <a:xfrm>
          <a:off x="6477000" y="580444"/>
          <a:ext cx="457200" cy="330403"/>
        </a:xfrm>
        <a:prstGeom prst="rect">
          <a:avLst/>
        </a:prstGeom>
      </xdr:spPr>
    </xdr:pic>
    <xdr:clientData/>
  </xdr:twoCellAnchor>
  <xdr:twoCellAnchor editAs="oneCell">
    <xdr:from>
      <xdr:col>9</xdr:col>
      <xdr:colOff>126587</xdr:colOff>
      <xdr:row>3</xdr:row>
      <xdr:rowOff>38100</xdr:rowOff>
    </xdr:from>
    <xdr:to>
      <xdr:col>9</xdr:col>
      <xdr:colOff>560479</xdr:colOff>
      <xdr:row>3</xdr:row>
      <xdr:rowOff>434340</xdr:rowOff>
    </xdr:to>
    <xdr:pic>
      <xdr:nvPicPr>
        <xdr:cNvPr id="11" name="Imagen 10">
          <a:extLst>
            <a:ext uri="{FF2B5EF4-FFF2-40B4-BE49-F238E27FC236}">
              <a16:creationId xmlns:a16="http://schemas.microsoft.com/office/drawing/2014/main" id="{3A3C1670-71CC-452C-8725-0AE8F271823B}"/>
            </a:ext>
          </a:extLst>
        </xdr:cNvPr>
        <xdr:cNvPicPr>
          <a:picLocks noChangeAspect="1"/>
        </xdr:cNvPicPr>
      </xdr:nvPicPr>
      <xdr:blipFill>
        <a:blip xmlns:r="http://schemas.openxmlformats.org/officeDocument/2006/relationships" r:embed="rId9"/>
        <a:stretch>
          <a:fillRect/>
        </a:stretch>
      </xdr:blipFill>
      <xdr:spPr>
        <a:xfrm>
          <a:off x="7258907" y="541020"/>
          <a:ext cx="433892" cy="365760"/>
        </a:xfrm>
        <a:prstGeom prst="rect">
          <a:avLst/>
        </a:prstGeom>
      </xdr:spPr>
    </xdr:pic>
    <xdr:clientData/>
  </xdr:twoCellAnchor>
  <xdr:twoCellAnchor editAs="oneCell">
    <xdr:from>
      <xdr:col>10</xdr:col>
      <xdr:colOff>99060</xdr:colOff>
      <xdr:row>3</xdr:row>
      <xdr:rowOff>117612</xdr:rowOff>
    </xdr:from>
    <xdr:to>
      <xdr:col>10</xdr:col>
      <xdr:colOff>673713</xdr:colOff>
      <xdr:row>3</xdr:row>
      <xdr:rowOff>350664</xdr:rowOff>
    </xdr:to>
    <xdr:pic>
      <xdr:nvPicPr>
        <xdr:cNvPr id="12" name="Imagen 11">
          <a:extLst>
            <a:ext uri="{FF2B5EF4-FFF2-40B4-BE49-F238E27FC236}">
              <a16:creationId xmlns:a16="http://schemas.microsoft.com/office/drawing/2014/main" id="{7071D7E3-2C82-480E-A3CA-2C6E68C63EBD}"/>
            </a:ext>
          </a:extLst>
        </xdr:cNvPr>
        <xdr:cNvPicPr>
          <a:picLocks noChangeAspect="1"/>
        </xdr:cNvPicPr>
      </xdr:nvPicPr>
      <xdr:blipFill>
        <a:blip xmlns:r="http://schemas.openxmlformats.org/officeDocument/2006/relationships" r:embed="rId10"/>
        <a:stretch>
          <a:fillRect/>
        </a:stretch>
      </xdr:blipFill>
      <xdr:spPr>
        <a:xfrm>
          <a:off x="8023860" y="620532"/>
          <a:ext cx="574653" cy="225432"/>
        </a:xfrm>
        <a:prstGeom prst="rect">
          <a:avLst/>
        </a:prstGeom>
      </xdr:spPr>
    </xdr:pic>
    <xdr:clientData/>
  </xdr:twoCellAnchor>
  <xdr:twoCellAnchor editAs="oneCell">
    <xdr:from>
      <xdr:col>9</xdr:col>
      <xdr:colOff>697797</xdr:colOff>
      <xdr:row>21</xdr:row>
      <xdr:rowOff>139148</xdr:rowOff>
    </xdr:from>
    <xdr:to>
      <xdr:col>11</xdr:col>
      <xdr:colOff>764516</xdr:colOff>
      <xdr:row>25</xdr:row>
      <xdr:rowOff>46383</xdr:rowOff>
    </xdr:to>
    <xdr:pic>
      <xdr:nvPicPr>
        <xdr:cNvPr id="13" name="Imagen 12">
          <a:extLst>
            <a:ext uri="{FF2B5EF4-FFF2-40B4-BE49-F238E27FC236}">
              <a16:creationId xmlns:a16="http://schemas.microsoft.com/office/drawing/2014/main" id="{9C25CABF-6440-4894-A151-1E51496A936C}"/>
            </a:ext>
          </a:extLst>
        </xdr:cNvPr>
        <xdr:cNvPicPr>
          <a:picLocks noChangeAspect="1"/>
        </xdr:cNvPicPr>
      </xdr:nvPicPr>
      <xdr:blipFill>
        <a:blip xmlns:r="http://schemas.openxmlformats.org/officeDocument/2006/relationships" r:embed="rId11"/>
        <a:stretch>
          <a:fillRect/>
        </a:stretch>
      </xdr:blipFill>
      <xdr:spPr>
        <a:xfrm>
          <a:off x="7830117" y="4490168"/>
          <a:ext cx="1651679" cy="638755"/>
        </a:xfrm>
        <a:prstGeom prst="rect">
          <a:avLst/>
        </a:prstGeom>
      </xdr:spPr>
    </xdr:pic>
    <xdr:clientData/>
  </xdr:twoCellAnchor>
  <xdr:twoCellAnchor editAs="oneCell">
    <xdr:from>
      <xdr:col>10</xdr:col>
      <xdr:colOff>86138</xdr:colOff>
      <xdr:row>26</xdr:row>
      <xdr:rowOff>178905</xdr:rowOff>
    </xdr:from>
    <xdr:to>
      <xdr:col>11</xdr:col>
      <xdr:colOff>774122</xdr:colOff>
      <xdr:row>30</xdr:row>
      <xdr:rowOff>11267</xdr:rowOff>
    </xdr:to>
    <xdr:pic>
      <xdr:nvPicPr>
        <xdr:cNvPr id="14" name="Imagen 13">
          <a:extLst>
            <a:ext uri="{FF2B5EF4-FFF2-40B4-BE49-F238E27FC236}">
              <a16:creationId xmlns:a16="http://schemas.microsoft.com/office/drawing/2014/main" id="{A275977B-0868-4B43-8D9D-F3731E8E0DF3}"/>
            </a:ext>
          </a:extLst>
        </xdr:cNvPr>
        <xdr:cNvPicPr>
          <a:picLocks noChangeAspect="1"/>
        </xdr:cNvPicPr>
      </xdr:nvPicPr>
      <xdr:blipFill>
        <a:blip xmlns:r="http://schemas.openxmlformats.org/officeDocument/2006/relationships" r:embed="rId12"/>
        <a:stretch>
          <a:fillRect/>
        </a:stretch>
      </xdr:blipFill>
      <xdr:spPr>
        <a:xfrm>
          <a:off x="8010938" y="5444325"/>
          <a:ext cx="1480464" cy="579122"/>
        </a:xfrm>
        <a:prstGeom prst="rect">
          <a:avLst/>
        </a:prstGeom>
      </xdr:spPr>
    </xdr:pic>
    <xdr:clientData/>
  </xdr:twoCellAnchor>
  <xdr:twoCellAnchor editAs="oneCell">
    <xdr:from>
      <xdr:col>9</xdr:col>
      <xdr:colOff>397566</xdr:colOff>
      <xdr:row>31</xdr:row>
      <xdr:rowOff>184923</xdr:rowOff>
    </xdr:from>
    <xdr:to>
      <xdr:col>12</xdr:col>
      <xdr:colOff>7038</xdr:colOff>
      <xdr:row>35</xdr:row>
      <xdr:rowOff>64058</xdr:rowOff>
    </xdr:to>
    <xdr:pic>
      <xdr:nvPicPr>
        <xdr:cNvPr id="15" name="Imagen 14">
          <a:extLst>
            <a:ext uri="{FF2B5EF4-FFF2-40B4-BE49-F238E27FC236}">
              <a16:creationId xmlns:a16="http://schemas.microsoft.com/office/drawing/2014/main" id="{2C92862B-3568-4B95-BD0F-E0D2E68E26CA}"/>
            </a:ext>
          </a:extLst>
        </xdr:cNvPr>
        <xdr:cNvPicPr>
          <a:picLocks noChangeAspect="1"/>
        </xdr:cNvPicPr>
      </xdr:nvPicPr>
      <xdr:blipFill>
        <a:blip xmlns:r="http://schemas.openxmlformats.org/officeDocument/2006/relationships" r:embed="rId13"/>
        <a:stretch>
          <a:fillRect/>
        </a:stretch>
      </xdr:blipFill>
      <xdr:spPr>
        <a:xfrm>
          <a:off x="7529886" y="6364743"/>
          <a:ext cx="1986912" cy="61065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1"/>
  <sheetViews>
    <sheetView zoomScaleNormal="100" workbookViewId="0">
      <selection activeCell="B7" sqref="A7:B12"/>
    </sheetView>
  </sheetViews>
  <sheetFormatPr baseColWidth="10" defaultRowHeight="14.4" x14ac:dyDescent="0.3"/>
  <cols>
    <col min="1" max="1" width="14" customWidth="1"/>
  </cols>
  <sheetData>
    <row r="1" spans="1:13" ht="18" x14ac:dyDescent="0.35">
      <c r="A1" s="4" t="s">
        <v>70</v>
      </c>
    </row>
    <row r="3" spans="1:13" x14ac:dyDescent="0.3">
      <c r="A3" s="11" t="s">
        <v>7</v>
      </c>
      <c r="B3" s="1">
        <v>26</v>
      </c>
      <c r="C3" s="1">
        <v>34</v>
      </c>
      <c r="D3" s="1">
        <v>30</v>
      </c>
      <c r="E3" s="1">
        <v>41</v>
      </c>
      <c r="F3" s="1">
        <v>37</v>
      </c>
    </row>
    <row r="4" spans="1:13" ht="28.8" x14ac:dyDescent="0.3">
      <c r="A4" s="12" t="s">
        <v>8</v>
      </c>
      <c r="B4" s="1">
        <v>15</v>
      </c>
      <c r="C4" s="1">
        <v>10</v>
      </c>
      <c r="D4" s="1">
        <v>13</v>
      </c>
      <c r="E4" s="1">
        <v>6</v>
      </c>
      <c r="F4" s="1">
        <v>8</v>
      </c>
    </row>
    <row r="7" spans="1:13" ht="28.8" x14ac:dyDescent="0.3">
      <c r="A7" s="11" t="s">
        <v>7</v>
      </c>
      <c r="B7" s="12" t="s">
        <v>8</v>
      </c>
      <c r="D7" t="s">
        <v>9</v>
      </c>
      <c r="M7" t="s">
        <v>71</v>
      </c>
    </row>
    <row r="8" spans="1:13" x14ac:dyDescent="0.3">
      <c r="A8" s="1">
        <v>26</v>
      </c>
      <c r="B8" s="1">
        <v>15</v>
      </c>
    </row>
    <row r="9" spans="1:13" x14ac:dyDescent="0.3">
      <c r="A9" s="1">
        <v>34</v>
      </c>
      <c r="B9" s="1">
        <v>10</v>
      </c>
    </row>
    <row r="10" spans="1:13" x14ac:dyDescent="0.3">
      <c r="A10" s="1">
        <v>30</v>
      </c>
      <c r="B10" s="1">
        <v>13</v>
      </c>
    </row>
    <row r="11" spans="1:13" x14ac:dyDescent="0.3">
      <c r="A11" s="1">
        <v>41</v>
      </c>
      <c r="B11" s="1">
        <v>6</v>
      </c>
    </row>
    <row r="12" spans="1:13" x14ac:dyDescent="0.3">
      <c r="A12" s="1">
        <v>37</v>
      </c>
      <c r="B12" s="1">
        <v>8</v>
      </c>
    </row>
    <row r="15" spans="1:13" x14ac:dyDescent="0.3">
      <c r="A15" t="s">
        <v>72</v>
      </c>
    </row>
    <row r="17" spans="1:12" x14ac:dyDescent="0.3">
      <c r="B17" s="37" t="s">
        <v>73</v>
      </c>
      <c r="C17" s="37" t="s">
        <v>7</v>
      </c>
      <c r="D17" s="184" t="s">
        <v>74</v>
      </c>
      <c r="E17" s="184"/>
    </row>
    <row r="18" spans="1:12" x14ac:dyDescent="0.3">
      <c r="B18" s="36">
        <v>1</v>
      </c>
      <c r="C18" s="36">
        <v>24</v>
      </c>
      <c r="D18" s="183">
        <f xml:space="preserve"> -0.621*C18 + 31.265</f>
        <v>16.361000000000001</v>
      </c>
      <c r="E18" s="183"/>
    </row>
    <row r="19" spans="1:12" x14ac:dyDescent="0.3">
      <c r="B19" s="36">
        <v>2</v>
      </c>
      <c r="C19" s="36">
        <v>26</v>
      </c>
      <c r="D19" s="183">
        <f xml:space="preserve"> -0.621*C19 + 31.265</f>
        <v>15.119</v>
      </c>
      <c r="E19" s="183"/>
      <c r="K19" t="s">
        <v>195</v>
      </c>
      <c r="L19" t="s">
        <v>196</v>
      </c>
    </row>
    <row r="20" spans="1:12" x14ac:dyDescent="0.3">
      <c r="B20" s="36">
        <v>3</v>
      </c>
      <c r="C20" s="36">
        <v>30</v>
      </c>
      <c r="D20" s="183">
        <f xml:space="preserve"> -0.621*C20 + 31.265</f>
        <v>12.635000000000002</v>
      </c>
      <c r="E20" s="183"/>
      <c r="F20" t="s">
        <v>75</v>
      </c>
      <c r="K20">
        <v>23</v>
      </c>
      <c r="L20">
        <v>21</v>
      </c>
    </row>
    <row r="21" spans="1:12" x14ac:dyDescent="0.3">
      <c r="B21" s="36">
        <v>4</v>
      </c>
      <c r="C21" s="36">
        <v>25</v>
      </c>
      <c r="D21" s="183">
        <f xml:space="preserve"> -0.621*C21 + 31.265</f>
        <v>15.74</v>
      </c>
      <c r="E21" s="183"/>
      <c r="K21">
        <v>24</v>
      </c>
      <c r="L21">
        <v>23</v>
      </c>
    </row>
    <row r="22" spans="1:12" x14ac:dyDescent="0.3">
      <c r="B22" s="36">
        <v>5</v>
      </c>
      <c r="C22" s="36">
        <v>26</v>
      </c>
      <c r="D22" s="183">
        <f xml:space="preserve"> -0.621*C22 + 31.265</f>
        <v>15.119</v>
      </c>
      <c r="E22" s="183"/>
      <c r="K22">
        <v>30</v>
      </c>
      <c r="L22">
        <v>34</v>
      </c>
    </row>
    <row r="23" spans="1:12" x14ac:dyDescent="0.3">
      <c r="K23">
        <v>32</v>
      </c>
      <c r="L23">
        <v>21</v>
      </c>
    </row>
    <row r="24" spans="1:12" x14ac:dyDescent="0.3">
      <c r="K24">
        <v>21</v>
      </c>
      <c r="L24">
        <v>21</v>
      </c>
    </row>
    <row r="25" spans="1:12" x14ac:dyDescent="0.3">
      <c r="K25">
        <v>19</v>
      </c>
      <c r="L25">
        <v>26</v>
      </c>
    </row>
    <row r="28" spans="1:12" x14ac:dyDescent="0.3">
      <c r="A28" s="42" t="s">
        <v>78</v>
      </c>
    </row>
    <row r="30" spans="1:12" x14ac:dyDescent="0.3">
      <c r="A30" s="39" t="s">
        <v>77</v>
      </c>
      <c r="B30" s="39" t="s">
        <v>76</v>
      </c>
    </row>
    <row r="31" spans="1:12" x14ac:dyDescent="0.3">
      <c r="A31" s="38">
        <v>0.12</v>
      </c>
      <c r="B31" s="38">
        <v>1.3</v>
      </c>
    </row>
    <row r="32" spans="1:12" x14ac:dyDescent="0.3">
      <c r="A32" s="38">
        <v>0.23</v>
      </c>
      <c r="B32" s="38">
        <v>1.4</v>
      </c>
    </row>
    <row r="33" spans="1:2" x14ac:dyDescent="0.3">
      <c r="A33" s="38">
        <v>0.32</v>
      </c>
      <c r="B33" s="38">
        <v>1.34</v>
      </c>
    </row>
    <row r="34" spans="1:2" x14ac:dyDescent="0.3">
      <c r="A34" s="38">
        <v>0.43</v>
      </c>
      <c r="B34" s="38">
        <v>1.5</v>
      </c>
    </row>
    <row r="35" spans="1:2" x14ac:dyDescent="0.3">
      <c r="A35" s="38">
        <v>0.56000000000000005</v>
      </c>
      <c r="B35" s="38">
        <v>1.6</v>
      </c>
    </row>
    <row r="36" spans="1:2" x14ac:dyDescent="0.3">
      <c r="A36" s="38">
        <v>0.64</v>
      </c>
      <c r="B36" s="38">
        <v>1.24</v>
      </c>
    </row>
    <row r="37" spans="1:2" x14ac:dyDescent="0.3">
      <c r="A37" s="38">
        <v>0.49</v>
      </c>
      <c r="B37" s="38">
        <v>1.43</v>
      </c>
    </row>
    <row r="38" spans="1:2" x14ac:dyDescent="0.3">
      <c r="A38" s="38">
        <v>0.9</v>
      </c>
      <c r="B38" s="38">
        <v>1.65</v>
      </c>
    </row>
    <row r="39" spans="1:2" x14ac:dyDescent="0.3">
      <c r="A39" s="38">
        <v>0.65</v>
      </c>
      <c r="B39" s="38">
        <v>1.54</v>
      </c>
    </row>
    <row r="40" spans="1:2" ht="18" customHeight="1" x14ac:dyDescent="0.3">
      <c r="A40" s="38">
        <v>0.8</v>
      </c>
      <c r="B40" s="38">
        <v>1.57</v>
      </c>
    </row>
    <row r="41" spans="1:2" x14ac:dyDescent="0.3">
      <c r="A41" s="38">
        <v>0.56999999999999995</v>
      </c>
      <c r="B41" s="38">
        <v>1.67</v>
      </c>
    </row>
    <row r="42" spans="1:2" x14ac:dyDescent="0.3">
      <c r="A42" s="38">
        <v>1.1299999999999999</v>
      </c>
      <c r="B42" s="38">
        <v>1.77</v>
      </c>
    </row>
    <row r="43" spans="1:2" x14ac:dyDescent="0.3">
      <c r="A43" s="38">
        <v>0.88</v>
      </c>
      <c r="B43" s="38">
        <v>1.87</v>
      </c>
    </row>
    <row r="44" spans="1:2" x14ac:dyDescent="0.3">
      <c r="A44" s="38">
        <v>0.89</v>
      </c>
      <c r="B44" s="41">
        <v>1.76</v>
      </c>
    </row>
    <row r="45" spans="1:2" x14ac:dyDescent="0.3">
      <c r="A45" s="38">
        <v>0.93</v>
      </c>
      <c r="B45" s="38">
        <v>1.81</v>
      </c>
    </row>
    <row r="46" spans="1:2" x14ac:dyDescent="0.3">
      <c r="B46" s="40"/>
    </row>
    <row r="47" spans="1:2" x14ac:dyDescent="0.3">
      <c r="A47" t="s">
        <v>79</v>
      </c>
    </row>
    <row r="49" spans="1:3" x14ac:dyDescent="0.3">
      <c r="A49" s="39" t="s">
        <v>80</v>
      </c>
      <c r="B49" s="39" t="s">
        <v>81</v>
      </c>
    </row>
    <row r="50" spans="1:3" x14ac:dyDescent="0.3">
      <c r="A50" s="1">
        <v>2</v>
      </c>
      <c r="B50" s="44">
        <f>(A50-1.2238)/0.5338</f>
        <v>1.454102660172349</v>
      </c>
      <c r="C50" t="s">
        <v>82</v>
      </c>
    </row>
    <row r="51" spans="1:3" x14ac:dyDescent="0.3">
      <c r="A51" s="1">
        <v>1.5</v>
      </c>
      <c r="B51" s="44">
        <f>(A51-1.2238)/0.5338</f>
        <v>0.5174222555264143</v>
      </c>
    </row>
  </sheetData>
  <mergeCells count="6">
    <mergeCell ref="D22:E22"/>
    <mergeCell ref="D17:E17"/>
    <mergeCell ref="D18:E18"/>
    <mergeCell ref="D19:E19"/>
    <mergeCell ref="D20:E20"/>
    <mergeCell ref="D21:E21"/>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91B0E-4B7A-4E3D-AD3C-585F45C9D532}">
  <sheetPr>
    <tabColor theme="8" tint="0.59999389629810485"/>
  </sheetPr>
  <dimension ref="B4:J31"/>
  <sheetViews>
    <sheetView workbookViewId="0">
      <selection activeCell="L11" sqref="L11"/>
    </sheetView>
  </sheetViews>
  <sheetFormatPr baseColWidth="10" defaultRowHeight="14.4" x14ac:dyDescent="0.3"/>
  <sheetData>
    <row r="4" spans="2:3" ht="15" thickBot="1" x14ac:dyDescent="0.35"/>
    <row r="5" spans="2:3" ht="15" thickBot="1" x14ac:dyDescent="0.35">
      <c r="B5" s="75" t="s">
        <v>90</v>
      </c>
      <c r="C5" s="74" t="s">
        <v>120</v>
      </c>
    </row>
    <row r="6" spans="2:3" x14ac:dyDescent="0.3">
      <c r="B6" s="73" t="s">
        <v>93</v>
      </c>
      <c r="C6" s="76">
        <v>53</v>
      </c>
    </row>
    <row r="7" spans="2:3" x14ac:dyDescent="0.3">
      <c r="B7" s="14" t="s">
        <v>121</v>
      </c>
      <c r="C7" s="77">
        <v>59</v>
      </c>
    </row>
    <row r="8" spans="2:3" x14ac:dyDescent="0.3">
      <c r="B8" s="14" t="s">
        <v>122</v>
      </c>
      <c r="C8" s="77">
        <v>40</v>
      </c>
    </row>
    <row r="9" spans="2:3" x14ac:dyDescent="0.3">
      <c r="B9" s="14" t="s">
        <v>123</v>
      </c>
      <c r="C9" s="77">
        <v>52</v>
      </c>
    </row>
    <row r="10" spans="2:3" x14ac:dyDescent="0.3">
      <c r="B10" s="14" t="s">
        <v>124</v>
      </c>
      <c r="C10" s="77">
        <v>54</v>
      </c>
    </row>
    <row r="11" spans="2:3" x14ac:dyDescent="0.3">
      <c r="B11" s="14" t="s">
        <v>125</v>
      </c>
      <c r="C11" s="77">
        <v>51</v>
      </c>
    </row>
    <row r="12" spans="2:3" x14ac:dyDescent="0.3">
      <c r="B12" s="14" t="s">
        <v>97</v>
      </c>
      <c r="C12" s="77">
        <v>60</v>
      </c>
    </row>
    <row r="13" spans="2:3" x14ac:dyDescent="0.3">
      <c r="B13" s="14" t="s">
        <v>98</v>
      </c>
      <c r="C13" s="77">
        <v>54</v>
      </c>
    </row>
    <row r="14" spans="2:3" x14ac:dyDescent="0.3">
      <c r="B14" s="14" t="s">
        <v>116</v>
      </c>
      <c r="C14" s="77">
        <v>48</v>
      </c>
    </row>
    <row r="15" spans="2:3" x14ac:dyDescent="0.3">
      <c r="B15" s="14" t="s">
        <v>117</v>
      </c>
      <c r="C15" s="77">
        <v>72</v>
      </c>
    </row>
    <row r="16" spans="2:3" x14ac:dyDescent="0.3">
      <c r="B16" s="14" t="s">
        <v>118</v>
      </c>
      <c r="C16" s="77">
        <v>50</v>
      </c>
    </row>
    <row r="17" spans="2:10" x14ac:dyDescent="0.3">
      <c r="B17" s="14" t="s">
        <v>119</v>
      </c>
      <c r="C17" s="77">
        <v>52</v>
      </c>
    </row>
    <row r="20" spans="2:10" x14ac:dyDescent="0.3">
      <c r="B20" s="182" t="s">
        <v>134</v>
      </c>
    </row>
    <row r="22" spans="2:10" x14ac:dyDescent="0.3">
      <c r="B22" s="2"/>
      <c r="C22" s="2"/>
      <c r="D22" s="2"/>
      <c r="E22" s="2"/>
      <c r="F22" s="2"/>
      <c r="G22" s="2"/>
      <c r="H22" s="2"/>
      <c r="I22" s="2"/>
      <c r="J22" s="2"/>
    </row>
    <row r="23" spans="2:10" x14ac:dyDescent="0.3">
      <c r="B23" s="72" t="s">
        <v>129</v>
      </c>
      <c r="C23" s="72" t="s">
        <v>130</v>
      </c>
      <c r="D23" s="72" t="s">
        <v>131</v>
      </c>
      <c r="E23" s="72" t="s">
        <v>132</v>
      </c>
      <c r="F23" s="72" t="s">
        <v>133</v>
      </c>
      <c r="G23" s="2"/>
      <c r="H23" s="2"/>
      <c r="I23" s="2"/>
      <c r="J23" s="2"/>
    </row>
    <row r="24" spans="2:10" x14ac:dyDescent="0.3">
      <c r="B24" s="301" t="s">
        <v>191</v>
      </c>
      <c r="C24" s="320">
        <v>9427</v>
      </c>
      <c r="D24" s="322">
        <v>142.81</v>
      </c>
      <c r="E24" s="322">
        <v>0.17799999999999999</v>
      </c>
      <c r="F24" s="322">
        <v>-2.8000000000000001E-2</v>
      </c>
      <c r="G24" s="2"/>
      <c r="H24" s="2"/>
      <c r="I24" s="2"/>
      <c r="J24" s="2"/>
    </row>
    <row r="25" spans="2:10" x14ac:dyDescent="0.3">
      <c r="B25" s="302"/>
      <c r="C25" s="321"/>
      <c r="D25" s="321"/>
      <c r="E25" s="321"/>
      <c r="F25" s="321"/>
      <c r="G25" s="2"/>
      <c r="H25" s="6" t="s">
        <v>93</v>
      </c>
      <c r="I25" s="6" t="s">
        <v>128</v>
      </c>
      <c r="J25" s="127">
        <v>53.364375388159999</v>
      </c>
    </row>
    <row r="26" spans="2:10" x14ac:dyDescent="0.3">
      <c r="B26" s="307" t="s">
        <v>192</v>
      </c>
      <c r="C26" s="317">
        <v>8154</v>
      </c>
      <c r="D26" s="319">
        <v>102.79</v>
      </c>
      <c r="E26" s="319">
        <v>0.154</v>
      </c>
      <c r="F26" s="319">
        <v>-2.3E-2</v>
      </c>
      <c r="G26" s="2"/>
      <c r="H26" s="2"/>
      <c r="I26" s="2"/>
      <c r="J26" s="2"/>
    </row>
    <row r="27" spans="2:10" x14ac:dyDescent="0.3">
      <c r="B27" s="308"/>
      <c r="C27" s="318"/>
      <c r="D27" s="318"/>
      <c r="E27" s="318"/>
      <c r="F27" s="318"/>
      <c r="G27" s="2"/>
      <c r="H27" s="2"/>
      <c r="I27" s="2"/>
      <c r="J27" s="2"/>
    </row>
    <row r="28" spans="2:10" x14ac:dyDescent="0.3">
      <c r="B28" s="2"/>
      <c r="C28" s="2"/>
      <c r="D28" s="2"/>
      <c r="E28" s="2"/>
      <c r="F28" s="2"/>
      <c r="G28" s="2"/>
      <c r="H28" s="2"/>
      <c r="I28" s="2"/>
      <c r="J28" s="2"/>
    </row>
    <row r="29" spans="2:10" x14ac:dyDescent="0.3">
      <c r="B29" s="2"/>
      <c r="C29" s="2"/>
      <c r="D29" s="2"/>
      <c r="E29" s="2"/>
      <c r="F29" s="2"/>
      <c r="G29" s="2"/>
      <c r="H29" s="2"/>
      <c r="I29" s="2"/>
      <c r="J29" s="2"/>
    </row>
    <row r="30" spans="2:10" ht="23.4" x14ac:dyDescent="0.45">
      <c r="B30" s="71" t="s">
        <v>193</v>
      </c>
      <c r="C30" s="2"/>
      <c r="D30" s="2"/>
      <c r="E30" s="2"/>
      <c r="F30" s="2"/>
      <c r="G30" s="2"/>
      <c r="H30" s="2"/>
      <c r="I30" s="2"/>
      <c r="J30" s="2"/>
    </row>
    <row r="31" spans="2:10" ht="23.4" x14ac:dyDescent="0.45">
      <c r="B31" s="71" t="s">
        <v>194</v>
      </c>
      <c r="C31" s="2"/>
      <c r="D31" s="2"/>
      <c r="E31" s="2"/>
      <c r="F31" s="2"/>
      <c r="G31" s="2"/>
      <c r="H31" s="2"/>
      <c r="I31" s="2"/>
      <c r="J31" s="2"/>
    </row>
  </sheetData>
  <mergeCells count="10">
    <mergeCell ref="B24:B25"/>
    <mergeCell ref="C24:C25"/>
    <mergeCell ref="D24:D25"/>
    <mergeCell ref="E24:E25"/>
    <mergeCell ref="F24:F25"/>
    <mergeCell ref="B26:B27"/>
    <mergeCell ref="C26:C27"/>
    <mergeCell ref="D26:D27"/>
    <mergeCell ref="E26:E27"/>
    <mergeCell ref="F26:F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50880-8567-4DB9-B557-F49BD72A5D8A}">
  <sheetPr>
    <tabColor theme="8" tint="0.59999389629810485"/>
  </sheetPr>
  <dimension ref="A1:N36"/>
  <sheetViews>
    <sheetView workbookViewId="0">
      <selection activeCell="H26" sqref="H26"/>
    </sheetView>
  </sheetViews>
  <sheetFormatPr baseColWidth="10" defaultRowHeight="14.4" x14ac:dyDescent="0.3"/>
  <cols>
    <col min="5" max="5" width="20.77734375" customWidth="1"/>
  </cols>
  <sheetData>
    <row r="1" spans="1:14" x14ac:dyDescent="0.3">
      <c r="A1" s="2" t="s">
        <v>126</v>
      </c>
      <c r="B1" s="2">
        <v>0.9</v>
      </c>
      <c r="C1" s="2"/>
      <c r="D1" s="2"/>
      <c r="E1" s="2"/>
      <c r="F1" s="2"/>
      <c r="G1" s="2"/>
      <c r="H1" s="2"/>
      <c r="I1" s="2"/>
      <c r="J1" s="2"/>
      <c r="K1" s="2"/>
      <c r="L1" s="2"/>
      <c r="M1" s="2"/>
      <c r="N1" s="2"/>
    </row>
    <row r="2" spans="1:14" ht="17.399999999999999" customHeight="1" x14ac:dyDescent="0.3">
      <c r="A2" s="2"/>
      <c r="B2" s="2"/>
      <c r="C2" s="2"/>
      <c r="D2" s="2"/>
      <c r="E2" s="2"/>
      <c r="F2" s="2"/>
      <c r="G2" s="2"/>
      <c r="H2" s="2"/>
      <c r="I2" s="2"/>
      <c r="J2" s="2"/>
      <c r="K2" s="2"/>
      <c r="L2" s="2"/>
      <c r="M2" s="2"/>
      <c r="N2" s="2"/>
    </row>
    <row r="3" spans="1:14" ht="19.8" customHeight="1" thickBot="1" x14ac:dyDescent="0.35">
      <c r="A3" s="2"/>
      <c r="B3" s="2"/>
      <c r="C3" s="2"/>
      <c r="D3" s="2"/>
      <c r="E3" s="2"/>
      <c r="F3" s="2"/>
      <c r="G3" s="2"/>
      <c r="H3" s="2"/>
      <c r="I3" s="2"/>
      <c r="J3" s="2"/>
      <c r="K3" s="2"/>
      <c r="L3" s="2"/>
      <c r="M3" s="2"/>
      <c r="N3" s="2"/>
    </row>
    <row r="4" spans="1:14" ht="45.6" customHeight="1" thickBot="1" x14ac:dyDescent="0.35">
      <c r="A4" s="2"/>
      <c r="B4" s="78" t="s">
        <v>90</v>
      </c>
      <c r="C4" s="79" t="s">
        <v>120</v>
      </c>
      <c r="D4" s="313"/>
      <c r="E4" s="314"/>
      <c r="F4" s="80"/>
      <c r="G4" s="80" t="s">
        <v>127</v>
      </c>
      <c r="H4" s="79"/>
      <c r="I4" s="79"/>
      <c r="J4" s="79"/>
      <c r="K4" s="79"/>
      <c r="L4" s="2"/>
      <c r="M4" s="2"/>
      <c r="N4" s="2"/>
    </row>
    <row r="5" spans="1:14" ht="16.2" thickBot="1" x14ac:dyDescent="0.35">
      <c r="A5" s="2">
        <v>1</v>
      </c>
      <c r="B5" s="95" t="s">
        <v>93</v>
      </c>
      <c r="C5" s="81">
        <v>53</v>
      </c>
      <c r="D5" s="315"/>
      <c r="E5" s="316"/>
      <c r="F5" s="82">
        <f>C5</f>
        <v>53</v>
      </c>
      <c r="G5" s="82"/>
      <c r="H5" s="82"/>
      <c r="I5" s="82"/>
      <c r="J5" s="82"/>
      <c r="K5" s="82"/>
      <c r="L5" s="2"/>
      <c r="M5" s="2"/>
      <c r="N5" s="2"/>
    </row>
    <row r="6" spans="1:14" ht="16.2" thickBot="1" x14ac:dyDescent="0.35">
      <c r="A6" s="2">
        <v>2</v>
      </c>
      <c r="B6" s="96" t="s">
        <v>121</v>
      </c>
      <c r="C6" s="83">
        <v>59</v>
      </c>
      <c r="D6" s="311" t="str">
        <f>_xlfn.CONCAT($B$1, "*", C5, "+", "(1-",$B$1, ") ","*", F5)</f>
        <v>0.9*53+(1-0.9) *53</v>
      </c>
      <c r="E6" s="312"/>
      <c r="F6" s="84">
        <f>$B$1*C5+(1-$B$1)*F5</f>
        <v>53</v>
      </c>
      <c r="G6" s="84">
        <f>C6-F6</f>
        <v>6</v>
      </c>
      <c r="H6" s="84">
        <f>ABS(C6-F6)</f>
        <v>6</v>
      </c>
      <c r="I6" s="84">
        <f>H6/C6</f>
        <v>0.10169491525423729</v>
      </c>
      <c r="J6" s="84">
        <f>G6/C6</f>
        <v>0.10169491525423729</v>
      </c>
      <c r="K6" s="84">
        <f>G6^2</f>
        <v>36</v>
      </c>
      <c r="L6" s="2"/>
      <c r="M6" s="2"/>
      <c r="N6" s="2"/>
    </row>
    <row r="7" spans="1:14" ht="16.2" thickBot="1" x14ac:dyDescent="0.35">
      <c r="A7" s="2">
        <v>3</v>
      </c>
      <c r="B7" s="96" t="s">
        <v>122</v>
      </c>
      <c r="C7" s="83">
        <v>40</v>
      </c>
      <c r="D7" s="311" t="str">
        <f t="shared" ref="D7:D17" si="0">_xlfn.CONCAT($B$1, "*", C6, "+", "(1-",$B$1, ") ","*", F6)</f>
        <v>0.9*59+(1-0.9) *53</v>
      </c>
      <c r="E7" s="312"/>
      <c r="F7" s="84">
        <f t="shared" ref="F7:F17" si="1">$B$1*C6+(1-$B$1)*F6</f>
        <v>58.4</v>
      </c>
      <c r="G7" s="84">
        <f t="shared" ref="G7:G16" si="2">C7-F7</f>
        <v>-18.399999999999999</v>
      </c>
      <c r="H7" s="84">
        <f t="shared" ref="H7:H16" si="3">ABS(C7-F7)</f>
        <v>18.399999999999999</v>
      </c>
      <c r="I7" s="84">
        <f t="shared" ref="I7:I16" si="4">H7/C7</f>
        <v>0.45999999999999996</v>
      </c>
      <c r="J7" s="84">
        <f t="shared" ref="J7:J16" si="5">G7/C7</f>
        <v>-0.45999999999999996</v>
      </c>
      <c r="K7" s="84">
        <f t="shared" ref="K7:K16" si="6">G7^2</f>
        <v>338.55999999999995</v>
      </c>
      <c r="L7" s="2"/>
      <c r="M7" s="2"/>
      <c r="N7" s="2"/>
    </row>
    <row r="8" spans="1:14" ht="16.2" thickBot="1" x14ac:dyDescent="0.35">
      <c r="A8" s="2">
        <v>4</v>
      </c>
      <c r="B8" s="96" t="s">
        <v>123</v>
      </c>
      <c r="C8" s="83">
        <v>52</v>
      </c>
      <c r="D8" s="311" t="str">
        <f t="shared" si="0"/>
        <v>0.9*40+(1-0.9) *58.4</v>
      </c>
      <c r="E8" s="312"/>
      <c r="F8" s="84">
        <f t="shared" si="1"/>
        <v>41.839999999999996</v>
      </c>
      <c r="G8" s="84">
        <f t="shared" si="2"/>
        <v>10.160000000000004</v>
      </c>
      <c r="H8" s="84">
        <f t="shared" si="3"/>
        <v>10.160000000000004</v>
      </c>
      <c r="I8" s="84">
        <f t="shared" si="4"/>
        <v>0.19538461538461546</v>
      </c>
      <c r="J8" s="84">
        <f t="shared" si="5"/>
        <v>0.19538461538461546</v>
      </c>
      <c r="K8" s="84">
        <f t="shared" si="6"/>
        <v>103.22560000000007</v>
      </c>
      <c r="L8" s="2"/>
      <c r="M8" s="2"/>
      <c r="N8" s="2"/>
    </row>
    <row r="9" spans="1:14" ht="16.2" thickBot="1" x14ac:dyDescent="0.35">
      <c r="A9" s="2">
        <v>5</v>
      </c>
      <c r="B9" s="96" t="s">
        <v>124</v>
      </c>
      <c r="C9" s="83">
        <v>54</v>
      </c>
      <c r="D9" s="311" t="str">
        <f t="shared" si="0"/>
        <v>0.9*52+(1-0.9) *41.84</v>
      </c>
      <c r="E9" s="312"/>
      <c r="F9" s="84">
        <f t="shared" si="1"/>
        <v>50.984000000000002</v>
      </c>
      <c r="G9" s="84">
        <f t="shared" si="2"/>
        <v>3.0159999999999982</v>
      </c>
      <c r="H9" s="84">
        <f t="shared" si="3"/>
        <v>3.0159999999999982</v>
      </c>
      <c r="I9" s="84">
        <f t="shared" si="4"/>
        <v>5.5851851851851819E-2</v>
      </c>
      <c r="J9" s="84">
        <f t="shared" si="5"/>
        <v>5.5851851851851819E-2</v>
      </c>
      <c r="K9" s="84">
        <f t="shared" si="6"/>
        <v>9.0962559999999897</v>
      </c>
      <c r="L9" s="2"/>
      <c r="M9" s="2"/>
      <c r="N9" s="2"/>
    </row>
    <row r="10" spans="1:14" ht="16.2" thickBot="1" x14ac:dyDescent="0.35">
      <c r="A10" s="2">
        <v>6</v>
      </c>
      <c r="B10" s="96" t="s">
        <v>125</v>
      </c>
      <c r="C10" s="83">
        <v>51</v>
      </c>
      <c r="D10" s="311" t="str">
        <f t="shared" si="0"/>
        <v>0.9*54+(1-0.9) *50.984</v>
      </c>
      <c r="E10" s="312"/>
      <c r="F10" s="84">
        <f t="shared" si="1"/>
        <v>53.698399999999999</v>
      </c>
      <c r="G10" s="84">
        <f t="shared" si="2"/>
        <v>-2.6983999999999995</v>
      </c>
      <c r="H10" s="84">
        <f t="shared" si="3"/>
        <v>2.6983999999999995</v>
      </c>
      <c r="I10" s="84">
        <f t="shared" si="4"/>
        <v>5.2909803921568618E-2</v>
      </c>
      <c r="J10" s="84">
        <f t="shared" si="5"/>
        <v>-5.2909803921568618E-2</v>
      </c>
      <c r="K10" s="84">
        <f t="shared" si="6"/>
        <v>7.2813625599999972</v>
      </c>
      <c r="L10" s="2"/>
      <c r="M10" s="2"/>
      <c r="N10" s="2"/>
    </row>
    <row r="11" spans="1:14" ht="16.2" thickBot="1" x14ac:dyDescent="0.35">
      <c r="A11" s="2">
        <v>7</v>
      </c>
      <c r="B11" s="96" t="s">
        <v>97</v>
      </c>
      <c r="C11" s="83">
        <v>60</v>
      </c>
      <c r="D11" s="311" t="str">
        <f t="shared" si="0"/>
        <v>0.9*51+(1-0.9) *53.6984</v>
      </c>
      <c r="E11" s="312"/>
      <c r="F11" s="85">
        <f t="shared" si="1"/>
        <v>51.269839999999995</v>
      </c>
      <c r="G11" s="85">
        <f t="shared" si="2"/>
        <v>8.730160000000005</v>
      </c>
      <c r="H11" s="84">
        <f t="shared" si="3"/>
        <v>8.730160000000005</v>
      </c>
      <c r="I11" s="84">
        <f t="shared" si="4"/>
        <v>0.14550266666666675</v>
      </c>
      <c r="J11" s="84">
        <f t="shared" si="5"/>
        <v>0.14550266666666675</v>
      </c>
      <c r="K11" s="84">
        <f t="shared" si="6"/>
        <v>76.215693625600082</v>
      </c>
      <c r="L11" s="2"/>
      <c r="M11" s="2"/>
      <c r="N11" s="2"/>
    </row>
    <row r="12" spans="1:14" ht="16.2" thickBot="1" x14ac:dyDescent="0.35">
      <c r="A12" s="2">
        <v>8</v>
      </c>
      <c r="B12" s="96" t="s">
        <v>98</v>
      </c>
      <c r="C12" s="83">
        <v>54</v>
      </c>
      <c r="D12" s="311" t="str">
        <f t="shared" si="0"/>
        <v>0.9*60+(1-0.9) *51.26984</v>
      </c>
      <c r="E12" s="312"/>
      <c r="F12" s="85">
        <f t="shared" si="1"/>
        <v>59.126984</v>
      </c>
      <c r="G12" s="85">
        <f t="shared" si="2"/>
        <v>-5.1269840000000002</v>
      </c>
      <c r="H12" s="84">
        <f t="shared" si="3"/>
        <v>5.1269840000000002</v>
      </c>
      <c r="I12" s="84">
        <f t="shared" si="4"/>
        <v>9.4944148148148153E-2</v>
      </c>
      <c r="J12" s="84">
        <f t="shared" si="5"/>
        <v>-9.4944148148148153E-2</v>
      </c>
      <c r="K12" s="84">
        <f t="shared" si="6"/>
        <v>26.285964936256001</v>
      </c>
      <c r="L12" s="2"/>
      <c r="M12" s="2"/>
      <c r="N12" s="2"/>
    </row>
    <row r="13" spans="1:14" ht="16.2" thickBot="1" x14ac:dyDescent="0.35">
      <c r="A13" s="2">
        <v>9</v>
      </c>
      <c r="B13" s="96" t="s">
        <v>116</v>
      </c>
      <c r="C13" s="83">
        <v>48</v>
      </c>
      <c r="D13" s="311" t="str">
        <f t="shared" si="0"/>
        <v>0.9*54+(1-0.9) *59.126984</v>
      </c>
      <c r="E13" s="312"/>
      <c r="F13" s="85">
        <f t="shared" si="1"/>
        <v>54.512698399999998</v>
      </c>
      <c r="G13" s="85">
        <f t="shared" si="2"/>
        <v>-6.5126983999999979</v>
      </c>
      <c r="H13" s="84">
        <f t="shared" si="3"/>
        <v>6.5126983999999979</v>
      </c>
      <c r="I13" s="84">
        <f t="shared" si="4"/>
        <v>0.13568121666666663</v>
      </c>
      <c r="J13" s="84">
        <f t="shared" si="5"/>
        <v>-0.13568121666666663</v>
      </c>
      <c r="K13" s="84">
        <f t="shared" si="6"/>
        <v>42.415240449362535</v>
      </c>
      <c r="L13" s="2"/>
      <c r="M13" s="2"/>
      <c r="N13" s="2"/>
    </row>
    <row r="14" spans="1:14" ht="16.2" thickBot="1" x14ac:dyDescent="0.35">
      <c r="A14" s="2">
        <v>10</v>
      </c>
      <c r="B14" s="96" t="s">
        <v>117</v>
      </c>
      <c r="C14" s="83">
        <v>72</v>
      </c>
      <c r="D14" s="311" t="str">
        <f t="shared" si="0"/>
        <v>0.9*48+(1-0.9) *54.5126984</v>
      </c>
      <c r="E14" s="312"/>
      <c r="F14" s="85">
        <f t="shared" si="1"/>
        <v>48.651269839999998</v>
      </c>
      <c r="G14" s="85">
        <f t="shared" si="2"/>
        <v>23.348730160000002</v>
      </c>
      <c r="H14" s="84">
        <f t="shared" si="3"/>
        <v>23.348730160000002</v>
      </c>
      <c r="I14" s="84">
        <f t="shared" si="4"/>
        <v>0.32428791888888892</v>
      </c>
      <c r="J14" s="84">
        <f t="shared" si="5"/>
        <v>0.32428791888888892</v>
      </c>
      <c r="K14" s="84">
        <f t="shared" si="6"/>
        <v>545.16320008449372</v>
      </c>
      <c r="L14" s="2"/>
      <c r="M14" s="2"/>
      <c r="N14" s="2"/>
    </row>
    <row r="15" spans="1:14" ht="16.2" thickBot="1" x14ac:dyDescent="0.35">
      <c r="A15" s="2">
        <v>11</v>
      </c>
      <c r="B15" s="96" t="s">
        <v>118</v>
      </c>
      <c r="C15" s="83">
        <v>50</v>
      </c>
      <c r="D15" s="311" t="str">
        <f t="shared" si="0"/>
        <v>0.9*72+(1-0.9) *48.65126984</v>
      </c>
      <c r="E15" s="312"/>
      <c r="F15" s="85">
        <f t="shared" si="1"/>
        <v>69.665126983999997</v>
      </c>
      <c r="G15" s="85">
        <f t="shared" si="2"/>
        <v>-19.665126983999997</v>
      </c>
      <c r="H15" s="84">
        <f t="shared" si="3"/>
        <v>19.665126983999997</v>
      </c>
      <c r="I15" s="84">
        <f t="shared" si="4"/>
        <v>0.39330253967999995</v>
      </c>
      <c r="J15" s="84">
        <f t="shared" si="5"/>
        <v>-0.39330253967999995</v>
      </c>
      <c r="K15" s="84">
        <f t="shared" si="6"/>
        <v>386.7172192968448</v>
      </c>
      <c r="L15" s="2"/>
      <c r="M15" s="2"/>
      <c r="N15" s="2"/>
    </row>
    <row r="16" spans="1:14" ht="16.2" thickBot="1" x14ac:dyDescent="0.35">
      <c r="A16" s="2">
        <v>12</v>
      </c>
      <c r="B16" s="97" t="s">
        <v>119</v>
      </c>
      <c r="C16" s="87">
        <v>52</v>
      </c>
      <c r="D16" s="311" t="str">
        <f t="shared" si="0"/>
        <v>0.9*50+(1-0.9) *69.665126984</v>
      </c>
      <c r="E16" s="312"/>
      <c r="F16" s="85">
        <f t="shared" si="1"/>
        <v>51.966512698399995</v>
      </c>
      <c r="G16" s="88">
        <f t="shared" si="2"/>
        <v>3.3487301600004571E-2</v>
      </c>
      <c r="H16" s="89">
        <f t="shared" si="3"/>
        <v>3.3487301600004571E-2</v>
      </c>
      <c r="I16" s="89">
        <f t="shared" si="4"/>
        <v>6.4398656923085715E-4</v>
      </c>
      <c r="J16" s="89">
        <f t="shared" si="5"/>
        <v>6.4398656923085715E-4</v>
      </c>
      <c r="K16" s="89">
        <f t="shared" si="6"/>
        <v>1.1213993684496687E-3</v>
      </c>
      <c r="L16" s="2"/>
      <c r="M16" s="2"/>
      <c r="N16" s="2"/>
    </row>
    <row r="17" spans="1:14" ht="16.2" thickBot="1" x14ac:dyDescent="0.35">
      <c r="A17" s="2">
        <v>13</v>
      </c>
      <c r="B17" s="86" t="s">
        <v>93</v>
      </c>
      <c r="C17" s="2" t="s">
        <v>128</v>
      </c>
      <c r="D17" s="311" t="str">
        <f t="shared" si="0"/>
        <v>0.9*52+(1-0.9) *51.9665126984</v>
      </c>
      <c r="E17" s="312"/>
      <c r="F17" s="90">
        <f t="shared" si="1"/>
        <v>51.996651269840001</v>
      </c>
      <c r="G17" s="91">
        <f>SUM(G6:G16)</f>
        <v>-1.1148319223999792</v>
      </c>
      <c r="H17" s="92">
        <f>SUM(H6:H16)</f>
        <v>103.6915868456</v>
      </c>
      <c r="I17" s="92">
        <f>SUM(I6:I16)</f>
        <v>1.9602036630318742</v>
      </c>
      <c r="J17" s="92">
        <f>SUM(J6:J16)</f>
        <v>-0.31347175380089221</v>
      </c>
      <c r="K17" s="92">
        <f>SUM(K6:K16)</f>
        <v>1570.9616583519257</v>
      </c>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93">
        <f>+G17</f>
        <v>-1.1148319223999792</v>
      </c>
      <c r="H21" s="2"/>
      <c r="I21" s="2"/>
      <c r="J21" s="2"/>
      <c r="K21" s="2"/>
      <c r="L21" s="2"/>
      <c r="M21" s="2"/>
      <c r="N21" s="2"/>
    </row>
    <row r="22" spans="1:14" x14ac:dyDescent="0.3">
      <c r="A22" s="2"/>
      <c r="B22" s="2"/>
      <c r="C22" s="2"/>
      <c r="D22" s="2"/>
      <c r="E22" s="2"/>
      <c r="F22" s="2"/>
      <c r="G22" s="2"/>
      <c r="H22" s="2"/>
      <c r="I22" s="2"/>
      <c r="J22" s="2"/>
      <c r="K22" s="2"/>
      <c r="L22" s="2"/>
      <c r="M22" s="2"/>
      <c r="N22" s="2"/>
    </row>
    <row r="23" spans="1:14" x14ac:dyDescent="0.3">
      <c r="A23" s="2"/>
      <c r="B23" s="2"/>
      <c r="C23" s="2"/>
      <c r="D23" s="2"/>
      <c r="E23" s="2"/>
      <c r="F23" s="2"/>
      <c r="G23" s="2"/>
      <c r="H23" s="2"/>
      <c r="I23" s="2"/>
      <c r="J23" s="2"/>
      <c r="K23" s="2"/>
      <c r="L23" s="2"/>
      <c r="M23" s="2"/>
      <c r="N23" s="2"/>
    </row>
    <row r="24" spans="1:14" x14ac:dyDescent="0.3">
      <c r="A24" s="2"/>
      <c r="B24" s="2"/>
      <c r="C24" s="2"/>
      <c r="D24" s="2"/>
      <c r="E24" s="2"/>
      <c r="F24" s="2"/>
      <c r="G24" s="2"/>
      <c r="H24" s="2"/>
      <c r="I24" s="2"/>
      <c r="J24" s="2"/>
      <c r="K24" s="2"/>
      <c r="L24" s="2"/>
      <c r="M24" s="128">
        <f>I17</f>
        <v>1.9602036630318742</v>
      </c>
      <c r="N24" s="54">
        <f>M24/M25</f>
        <v>0.17820033300289764</v>
      </c>
    </row>
    <row r="25" spans="1:14" x14ac:dyDescent="0.3">
      <c r="A25" s="2"/>
      <c r="B25" s="2"/>
      <c r="C25" s="2"/>
      <c r="D25" s="2"/>
      <c r="E25" s="2"/>
      <c r="F25" s="2"/>
      <c r="G25" s="2"/>
      <c r="H25" s="2"/>
      <c r="I25" s="2"/>
      <c r="J25" s="2"/>
      <c r="K25" s="2"/>
      <c r="L25" s="2"/>
      <c r="M25" s="128">
        <v>11</v>
      </c>
      <c r="N25" s="2"/>
    </row>
    <row r="26" spans="1:14" x14ac:dyDescent="0.3">
      <c r="A26" s="2"/>
      <c r="B26" s="2"/>
      <c r="C26" s="2"/>
      <c r="D26" s="2"/>
      <c r="E26" s="2"/>
      <c r="F26" s="2"/>
      <c r="G26" s="2">
        <f>+H17</f>
        <v>103.6915868456</v>
      </c>
      <c r="H26" s="93">
        <f>G26/G27</f>
        <v>9.4265078950545451</v>
      </c>
      <c r="I26" s="2"/>
      <c r="J26" s="2"/>
      <c r="K26" s="2"/>
      <c r="L26" s="2"/>
      <c r="M26" s="2"/>
      <c r="N26" s="2"/>
    </row>
    <row r="27" spans="1:14" x14ac:dyDescent="0.3">
      <c r="A27" s="2"/>
      <c r="B27" s="2"/>
      <c r="C27" s="2"/>
      <c r="D27" s="2"/>
      <c r="E27" s="2"/>
      <c r="F27" s="2"/>
      <c r="G27" s="128">
        <v>11</v>
      </c>
      <c r="H27" s="2"/>
      <c r="I27" s="2"/>
      <c r="J27" s="2"/>
      <c r="K27" s="2"/>
      <c r="L27" s="2"/>
      <c r="M27" s="2"/>
      <c r="N27" s="2"/>
    </row>
    <row r="28" spans="1:14" x14ac:dyDescent="0.3">
      <c r="A28" s="2"/>
      <c r="B28" s="2"/>
      <c r="C28" s="2"/>
      <c r="D28" s="2"/>
      <c r="E28" s="2"/>
      <c r="F28" s="2"/>
      <c r="G28" s="2"/>
      <c r="H28" s="2"/>
      <c r="I28" s="2"/>
      <c r="J28" s="2"/>
      <c r="K28" s="2"/>
      <c r="L28" s="2"/>
      <c r="M28" s="2"/>
      <c r="N28" s="2"/>
    </row>
    <row r="29" spans="1:14" x14ac:dyDescent="0.3">
      <c r="A29" s="2"/>
      <c r="B29" s="2"/>
      <c r="C29" s="2"/>
      <c r="D29" s="2"/>
      <c r="E29" s="2"/>
      <c r="F29" s="2"/>
      <c r="G29" s="2"/>
      <c r="H29" s="2"/>
      <c r="I29" s="2"/>
      <c r="J29" s="2"/>
      <c r="K29" s="2"/>
      <c r="L29" s="2"/>
      <c r="M29" s="128">
        <f>+J17</f>
        <v>-0.31347175380089221</v>
      </c>
      <c r="N29" s="54">
        <f>M29/M30</f>
        <v>-2.8497432163717473E-2</v>
      </c>
    </row>
    <row r="30" spans="1:14" x14ac:dyDescent="0.3">
      <c r="A30" s="2"/>
      <c r="B30" s="2"/>
      <c r="C30" s="2"/>
      <c r="D30" s="2"/>
      <c r="E30" s="2"/>
      <c r="F30" s="2"/>
      <c r="G30" s="93">
        <f>G21/H26</f>
        <v>-0.11826563291639065</v>
      </c>
      <c r="H30" s="2"/>
      <c r="I30" s="2"/>
      <c r="J30" s="2"/>
      <c r="K30" s="2"/>
      <c r="L30" s="2"/>
      <c r="M30" s="128">
        <v>11</v>
      </c>
      <c r="N30" s="2"/>
    </row>
    <row r="31" spans="1:14" x14ac:dyDescent="0.3">
      <c r="A31" s="2"/>
      <c r="B31" s="2"/>
      <c r="C31" s="2"/>
      <c r="D31" s="2"/>
      <c r="E31" s="2"/>
      <c r="F31" s="2"/>
      <c r="G31" s="2"/>
      <c r="H31" s="2"/>
      <c r="I31" s="2"/>
      <c r="J31" s="2"/>
      <c r="K31" s="2"/>
      <c r="L31" s="2"/>
      <c r="M31" s="2"/>
      <c r="N31" s="2"/>
    </row>
    <row r="32" spans="1:14" x14ac:dyDescent="0.3">
      <c r="A32" s="2"/>
      <c r="B32" s="2"/>
      <c r="C32" s="2"/>
      <c r="D32" s="2"/>
      <c r="E32" s="2"/>
      <c r="F32" s="2"/>
      <c r="G32" s="2"/>
      <c r="H32" s="2"/>
      <c r="I32" s="2"/>
      <c r="J32" s="2"/>
      <c r="K32" s="2"/>
      <c r="L32" s="2"/>
      <c r="M32" s="2"/>
      <c r="N32" s="2"/>
    </row>
    <row r="33" spans="1:14" x14ac:dyDescent="0.3">
      <c r="A33" s="2"/>
      <c r="B33" s="2"/>
      <c r="C33" s="2"/>
      <c r="D33" s="2"/>
      <c r="E33" s="2"/>
      <c r="F33" s="2"/>
      <c r="G33" s="2"/>
      <c r="H33" s="2"/>
      <c r="I33" s="2"/>
      <c r="J33" s="2"/>
      <c r="K33" s="2"/>
      <c r="L33" s="2"/>
      <c r="M33" s="2"/>
      <c r="N33" s="2"/>
    </row>
    <row r="34" spans="1:14" x14ac:dyDescent="0.3">
      <c r="A34" s="2"/>
      <c r="B34" s="2"/>
      <c r="C34" s="2"/>
      <c r="D34" s="2"/>
      <c r="E34" s="2"/>
      <c r="F34" s="2"/>
      <c r="G34" s="2"/>
      <c r="H34" s="2"/>
      <c r="I34" s="2"/>
      <c r="J34" s="2"/>
      <c r="K34" s="2"/>
      <c r="L34" s="2"/>
      <c r="M34" s="128">
        <f>+K17</f>
        <v>1570.9616583519257</v>
      </c>
      <c r="N34" s="54">
        <f>M34/M35</f>
        <v>142.81469621381143</v>
      </c>
    </row>
    <row r="35" spans="1:14" x14ac:dyDescent="0.3">
      <c r="A35" s="2"/>
      <c r="B35" s="2"/>
      <c r="C35" s="2"/>
      <c r="D35" s="2"/>
      <c r="E35" s="2"/>
      <c r="F35" s="2"/>
      <c r="G35" s="2"/>
      <c r="H35" s="2"/>
      <c r="I35" s="2"/>
      <c r="J35" s="2"/>
      <c r="K35" s="2"/>
      <c r="L35" s="2"/>
      <c r="M35" s="128">
        <v>11</v>
      </c>
      <c r="N35" s="2"/>
    </row>
    <row r="36" spans="1:14" x14ac:dyDescent="0.3">
      <c r="A36" s="2"/>
      <c r="B36" s="94"/>
      <c r="C36" s="2"/>
      <c r="D36" s="2"/>
      <c r="E36" s="2"/>
      <c r="F36" s="2"/>
      <c r="G36" s="2"/>
      <c r="H36" s="2"/>
      <c r="I36" s="2"/>
      <c r="J36" s="2"/>
      <c r="K36" s="2"/>
      <c r="L36" s="2"/>
      <c r="M36" s="2"/>
      <c r="N36" s="2"/>
    </row>
  </sheetData>
  <mergeCells count="14">
    <mergeCell ref="D9:E9"/>
    <mergeCell ref="D4:E4"/>
    <mergeCell ref="D5:E5"/>
    <mergeCell ref="D6:E6"/>
    <mergeCell ref="D7:E7"/>
    <mergeCell ref="D8:E8"/>
    <mergeCell ref="D16:E16"/>
    <mergeCell ref="D17:E17"/>
    <mergeCell ref="D10:E10"/>
    <mergeCell ref="D11:E11"/>
    <mergeCell ref="D12:E12"/>
    <mergeCell ref="D13:E13"/>
    <mergeCell ref="D14:E14"/>
    <mergeCell ref="D15:E1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0D2B1-3DA4-4521-A3D8-C60E8DCB8E4B}">
  <sheetPr>
    <tabColor theme="8" tint="0.59999389629810485"/>
  </sheetPr>
  <dimension ref="A1:N36"/>
  <sheetViews>
    <sheetView workbookViewId="0">
      <selection activeCell="F6" sqref="F6"/>
    </sheetView>
  </sheetViews>
  <sheetFormatPr baseColWidth="10" defaultRowHeight="14.4" x14ac:dyDescent="0.3"/>
  <cols>
    <col min="5" max="5" width="20.109375" customWidth="1"/>
  </cols>
  <sheetData>
    <row r="1" spans="1:14" x14ac:dyDescent="0.3">
      <c r="A1" s="2" t="s">
        <v>126</v>
      </c>
      <c r="B1" s="2">
        <v>0.6</v>
      </c>
      <c r="C1" s="2"/>
      <c r="D1" s="2"/>
      <c r="E1" s="2"/>
      <c r="F1" s="2"/>
      <c r="G1" s="2"/>
      <c r="H1" s="2"/>
      <c r="I1" s="2"/>
      <c r="J1" s="2"/>
      <c r="K1" s="2"/>
      <c r="L1" s="2"/>
      <c r="M1" s="2"/>
      <c r="N1" s="2"/>
    </row>
    <row r="2" spans="1:14" x14ac:dyDescent="0.3">
      <c r="A2" s="2"/>
      <c r="B2" s="2"/>
      <c r="C2" s="2"/>
      <c r="D2" s="2"/>
      <c r="E2" s="2"/>
      <c r="F2" s="2"/>
      <c r="G2" s="2"/>
      <c r="H2" s="2"/>
      <c r="I2" s="2"/>
      <c r="J2" s="2"/>
      <c r="K2" s="2"/>
      <c r="L2" s="2"/>
      <c r="M2" s="2"/>
      <c r="N2" s="2"/>
    </row>
    <row r="3" spans="1:14" ht="15" thickBot="1" x14ac:dyDescent="0.35">
      <c r="A3" s="2"/>
      <c r="B3" s="2"/>
      <c r="C3" s="2"/>
      <c r="D3" s="2"/>
      <c r="E3" s="2"/>
      <c r="F3" s="2"/>
      <c r="G3" s="2"/>
      <c r="H3" s="2"/>
      <c r="I3" s="2"/>
      <c r="J3" s="2"/>
      <c r="K3" s="2"/>
      <c r="L3" s="2"/>
      <c r="M3" s="2"/>
      <c r="N3" s="2"/>
    </row>
    <row r="4" spans="1:14" ht="41.4" customHeight="1" thickBot="1" x14ac:dyDescent="0.35">
      <c r="A4" s="2"/>
      <c r="B4" s="78" t="s">
        <v>90</v>
      </c>
      <c r="C4" s="79" t="s">
        <v>120</v>
      </c>
      <c r="D4" s="313"/>
      <c r="E4" s="314"/>
      <c r="F4" s="80"/>
      <c r="G4" s="80" t="s">
        <v>127</v>
      </c>
      <c r="H4" s="79"/>
      <c r="I4" s="79"/>
      <c r="J4" s="79"/>
      <c r="K4" s="79"/>
      <c r="L4" s="2"/>
      <c r="M4" s="2"/>
      <c r="N4" s="2"/>
    </row>
    <row r="5" spans="1:14" ht="16.2" thickBot="1" x14ac:dyDescent="0.35">
      <c r="A5" s="2">
        <v>1</v>
      </c>
      <c r="B5" s="95" t="s">
        <v>93</v>
      </c>
      <c r="C5" s="81">
        <v>53</v>
      </c>
      <c r="D5" s="315"/>
      <c r="E5" s="316"/>
      <c r="F5" s="82">
        <f>C5</f>
        <v>53</v>
      </c>
      <c r="G5" s="82"/>
      <c r="H5" s="82"/>
      <c r="I5" s="82"/>
      <c r="J5" s="82"/>
      <c r="K5" s="82"/>
      <c r="L5" s="2"/>
      <c r="M5" s="2"/>
      <c r="N5" s="2"/>
    </row>
    <row r="6" spans="1:14" ht="16.2" thickBot="1" x14ac:dyDescent="0.35">
      <c r="A6" s="2">
        <v>2</v>
      </c>
      <c r="B6" s="96" t="s">
        <v>121</v>
      </c>
      <c r="C6" s="83">
        <v>59</v>
      </c>
      <c r="D6" s="311" t="str">
        <f>_xlfn.CONCAT($B$1, "*", C5, "+", "(1-",$B$1, ") ","*", F5)</f>
        <v>0.6*53+(1-0.6) *53</v>
      </c>
      <c r="E6" s="312"/>
      <c r="F6" s="84">
        <f>$B$1*C5+(1-$B$1)*F5</f>
        <v>53</v>
      </c>
      <c r="G6" s="84">
        <f>C6-F6</f>
        <v>6</v>
      </c>
      <c r="H6" s="84">
        <f>ABS(C6-F6)</f>
        <v>6</v>
      </c>
      <c r="I6" s="84">
        <f>H6/C6</f>
        <v>0.10169491525423729</v>
      </c>
      <c r="J6" s="84">
        <f>G6/C6</f>
        <v>0.10169491525423729</v>
      </c>
      <c r="K6" s="84">
        <f>G6^2</f>
        <v>36</v>
      </c>
      <c r="L6" s="2"/>
      <c r="M6" s="2"/>
      <c r="N6" s="2"/>
    </row>
    <row r="7" spans="1:14" ht="16.2" thickBot="1" x14ac:dyDescent="0.35">
      <c r="A7" s="2">
        <v>3</v>
      </c>
      <c r="B7" s="96" t="s">
        <v>122</v>
      </c>
      <c r="C7" s="83">
        <v>40</v>
      </c>
      <c r="D7" s="311" t="str">
        <f t="shared" ref="D7:D17" si="0">_xlfn.CONCAT($B$1, "*", C6, "+", "(1-",$B$1, ") ","*", F6)</f>
        <v>0.6*59+(1-0.6) *53</v>
      </c>
      <c r="E7" s="312"/>
      <c r="F7" s="84">
        <f t="shared" ref="F7:F17" si="1">$B$1*C6+(1-$B$1)*F6</f>
        <v>56.6</v>
      </c>
      <c r="G7" s="84">
        <f t="shared" ref="G7:G16" si="2">C7-F7</f>
        <v>-16.600000000000001</v>
      </c>
      <c r="H7" s="84">
        <f t="shared" ref="H7:H16" si="3">ABS(C7-F7)</f>
        <v>16.600000000000001</v>
      </c>
      <c r="I7" s="84">
        <f t="shared" ref="I7:I16" si="4">H7/C7</f>
        <v>0.41500000000000004</v>
      </c>
      <c r="J7" s="84">
        <f t="shared" ref="J7:J16" si="5">G7/C7</f>
        <v>-0.41500000000000004</v>
      </c>
      <c r="K7" s="84">
        <f t="shared" ref="K7:K16" si="6">G7^2</f>
        <v>275.56000000000006</v>
      </c>
      <c r="L7" s="2"/>
      <c r="M7" s="2"/>
      <c r="N7" s="2"/>
    </row>
    <row r="8" spans="1:14" ht="16.2" thickBot="1" x14ac:dyDescent="0.35">
      <c r="A8" s="2">
        <v>4</v>
      </c>
      <c r="B8" s="96" t="s">
        <v>123</v>
      </c>
      <c r="C8" s="83">
        <v>52</v>
      </c>
      <c r="D8" s="311" t="str">
        <f t="shared" si="0"/>
        <v>0.6*40+(1-0.6) *56.6</v>
      </c>
      <c r="E8" s="312"/>
      <c r="F8" s="84">
        <f t="shared" si="1"/>
        <v>46.64</v>
      </c>
      <c r="G8" s="84">
        <f t="shared" si="2"/>
        <v>5.3599999999999994</v>
      </c>
      <c r="H8" s="84">
        <f t="shared" si="3"/>
        <v>5.3599999999999994</v>
      </c>
      <c r="I8" s="84">
        <f t="shared" si="4"/>
        <v>0.10307692307692307</v>
      </c>
      <c r="J8" s="84">
        <f t="shared" si="5"/>
        <v>0.10307692307692307</v>
      </c>
      <c r="K8" s="84">
        <f t="shared" si="6"/>
        <v>28.729599999999994</v>
      </c>
      <c r="L8" s="2"/>
      <c r="M8" s="2"/>
      <c r="N8" s="2"/>
    </row>
    <row r="9" spans="1:14" ht="16.2" thickBot="1" x14ac:dyDescent="0.35">
      <c r="A9" s="2">
        <v>5</v>
      </c>
      <c r="B9" s="96" t="s">
        <v>124</v>
      </c>
      <c r="C9" s="83">
        <v>54</v>
      </c>
      <c r="D9" s="311" t="str">
        <f t="shared" si="0"/>
        <v>0.6*52+(1-0.6) *46.64</v>
      </c>
      <c r="E9" s="312"/>
      <c r="F9" s="84">
        <f t="shared" si="1"/>
        <v>49.856000000000002</v>
      </c>
      <c r="G9" s="84">
        <f t="shared" si="2"/>
        <v>4.1439999999999984</v>
      </c>
      <c r="H9" s="84">
        <f t="shared" si="3"/>
        <v>4.1439999999999984</v>
      </c>
      <c r="I9" s="84">
        <f t="shared" si="4"/>
        <v>7.6740740740740707E-2</v>
      </c>
      <c r="J9" s="84">
        <f t="shared" si="5"/>
        <v>7.6740740740740707E-2</v>
      </c>
      <c r="K9" s="84">
        <f t="shared" si="6"/>
        <v>17.172735999999986</v>
      </c>
      <c r="L9" s="2"/>
      <c r="M9" s="2"/>
      <c r="N9" s="2"/>
    </row>
    <row r="10" spans="1:14" ht="16.2" thickBot="1" x14ac:dyDescent="0.35">
      <c r="A10" s="2">
        <v>6</v>
      </c>
      <c r="B10" s="96" t="s">
        <v>125</v>
      </c>
      <c r="C10" s="83">
        <v>51</v>
      </c>
      <c r="D10" s="311" t="str">
        <f t="shared" si="0"/>
        <v>0.6*54+(1-0.6) *49.856</v>
      </c>
      <c r="E10" s="312"/>
      <c r="F10" s="84">
        <f t="shared" si="1"/>
        <v>52.342399999999998</v>
      </c>
      <c r="G10" s="84">
        <f t="shared" si="2"/>
        <v>-1.3423999999999978</v>
      </c>
      <c r="H10" s="84">
        <f t="shared" si="3"/>
        <v>1.3423999999999978</v>
      </c>
      <c r="I10" s="84">
        <f t="shared" si="4"/>
        <v>2.6321568627450938E-2</v>
      </c>
      <c r="J10" s="84">
        <f t="shared" si="5"/>
        <v>-2.6321568627450938E-2</v>
      </c>
      <c r="K10" s="84">
        <f t="shared" si="6"/>
        <v>1.8020377599999942</v>
      </c>
      <c r="L10" s="2"/>
      <c r="M10" s="2"/>
      <c r="N10" s="2"/>
    </row>
    <row r="11" spans="1:14" ht="16.2" thickBot="1" x14ac:dyDescent="0.35">
      <c r="A11" s="2">
        <v>7</v>
      </c>
      <c r="B11" s="96" t="s">
        <v>97</v>
      </c>
      <c r="C11" s="83">
        <v>60</v>
      </c>
      <c r="D11" s="311" t="str">
        <f t="shared" si="0"/>
        <v>0.6*51+(1-0.6) *52.3424</v>
      </c>
      <c r="E11" s="312"/>
      <c r="F11" s="85">
        <f t="shared" si="1"/>
        <v>51.536959999999993</v>
      </c>
      <c r="G11" s="85">
        <f t="shared" si="2"/>
        <v>8.4630400000000066</v>
      </c>
      <c r="H11" s="84">
        <f t="shared" si="3"/>
        <v>8.4630400000000066</v>
      </c>
      <c r="I11" s="84">
        <f t="shared" si="4"/>
        <v>0.14105066666666677</v>
      </c>
      <c r="J11" s="84">
        <f t="shared" si="5"/>
        <v>0.14105066666666677</v>
      </c>
      <c r="K11" s="84">
        <f t="shared" si="6"/>
        <v>71.623046041600105</v>
      </c>
      <c r="L11" s="2"/>
      <c r="M11" s="2"/>
      <c r="N11" s="2"/>
    </row>
    <row r="12" spans="1:14" ht="16.2" thickBot="1" x14ac:dyDescent="0.35">
      <c r="A12" s="2">
        <v>8</v>
      </c>
      <c r="B12" s="96" t="s">
        <v>98</v>
      </c>
      <c r="C12" s="83">
        <v>54</v>
      </c>
      <c r="D12" s="311" t="str">
        <f t="shared" si="0"/>
        <v>0.6*60+(1-0.6) *51.53696</v>
      </c>
      <c r="E12" s="312"/>
      <c r="F12" s="85">
        <f t="shared" si="1"/>
        <v>56.614784</v>
      </c>
      <c r="G12" s="85">
        <f t="shared" si="2"/>
        <v>-2.6147840000000002</v>
      </c>
      <c r="H12" s="84">
        <f t="shared" si="3"/>
        <v>2.6147840000000002</v>
      </c>
      <c r="I12" s="84">
        <f t="shared" si="4"/>
        <v>4.8421925925925931E-2</v>
      </c>
      <c r="J12" s="84">
        <f t="shared" si="5"/>
        <v>-4.8421925925925931E-2</v>
      </c>
      <c r="K12" s="84">
        <f t="shared" si="6"/>
        <v>6.8370953666560013</v>
      </c>
      <c r="L12" s="2"/>
      <c r="M12" s="2"/>
      <c r="N12" s="2"/>
    </row>
    <row r="13" spans="1:14" ht="16.2" thickBot="1" x14ac:dyDescent="0.35">
      <c r="A13" s="2">
        <v>9</v>
      </c>
      <c r="B13" s="96" t="s">
        <v>116</v>
      </c>
      <c r="C13" s="83">
        <v>48</v>
      </c>
      <c r="D13" s="311" t="str">
        <f t="shared" si="0"/>
        <v>0.6*54+(1-0.6) *56.614784</v>
      </c>
      <c r="E13" s="312"/>
      <c r="F13" s="85">
        <f t="shared" si="1"/>
        <v>55.045913599999999</v>
      </c>
      <c r="G13" s="85">
        <f t="shared" si="2"/>
        <v>-7.0459135999999987</v>
      </c>
      <c r="H13" s="84">
        <f t="shared" si="3"/>
        <v>7.0459135999999987</v>
      </c>
      <c r="I13" s="84">
        <f t="shared" si="4"/>
        <v>0.14678986666666663</v>
      </c>
      <c r="J13" s="84">
        <f t="shared" si="5"/>
        <v>-0.14678986666666663</v>
      </c>
      <c r="K13" s="84">
        <f t="shared" si="6"/>
        <v>49.64489845866494</v>
      </c>
      <c r="L13" s="2"/>
      <c r="M13" s="2"/>
      <c r="N13" s="2"/>
    </row>
    <row r="14" spans="1:14" ht="16.2" thickBot="1" x14ac:dyDescent="0.35">
      <c r="A14" s="2">
        <v>10</v>
      </c>
      <c r="B14" s="96" t="s">
        <v>117</v>
      </c>
      <c r="C14" s="83">
        <v>72</v>
      </c>
      <c r="D14" s="311" t="str">
        <f t="shared" si="0"/>
        <v>0.6*48+(1-0.6) *55.0459136</v>
      </c>
      <c r="E14" s="312"/>
      <c r="F14" s="85">
        <f t="shared" si="1"/>
        <v>50.818365439999994</v>
      </c>
      <c r="G14" s="85">
        <f t="shared" si="2"/>
        <v>21.181634560000006</v>
      </c>
      <c r="H14" s="84">
        <f t="shared" si="3"/>
        <v>21.181634560000006</v>
      </c>
      <c r="I14" s="84">
        <f t="shared" si="4"/>
        <v>0.29418936888888897</v>
      </c>
      <c r="J14" s="84">
        <f t="shared" si="5"/>
        <v>0.29418936888888897</v>
      </c>
      <c r="K14" s="84">
        <f t="shared" si="6"/>
        <v>448.66164263338663</v>
      </c>
      <c r="L14" s="2"/>
      <c r="M14" s="2"/>
      <c r="N14" s="2"/>
    </row>
    <row r="15" spans="1:14" ht="16.2" thickBot="1" x14ac:dyDescent="0.35">
      <c r="A15" s="2">
        <v>11</v>
      </c>
      <c r="B15" s="96" t="s">
        <v>118</v>
      </c>
      <c r="C15" s="83">
        <v>50</v>
      </c>
      <c r="D15" s="311" t="str">
        <f t="shared" si="0"/>
        <v>0.6*72+(1-0.6) *50.81836544</v>
      </c>
      <c r="E15" s="312"/>
      <c r="F15" s="85">
        <f t="shared" si="1"/>
        <v>63.527346175999995</v>
      </c>
      <c r="G15" s="85">
        <f t="shared" si="2"/>
        <v>-13.527346175999995</v>
      </c>
      <c r="H15" s="84">
        <f t="shared" si="3"/>
        <v>13.527346175999995</v>
      </c>
      <c r="I15" s="84">
        <f t="shared" si="4"/>
        <v>0.27054692351999987</v>
      </c>
      <c r="J15" s="84">
        <f t="shared" si="5"/>
        <v>-0.27054692351999987</v>
      </c>
      <c r="K15" s="84">
        <f t="shared" si="6"/>
        <v>182.98909456534167</v>
      </c>
      <c r="L15" s="2"/>
      <c r="M15" s="2"/>
      <c r="N15" s="2"/>
    </row>
    <row r="16" spans="1:14" ht="16.2" thickBot="1" x14ac:dyDescent="0.35">
      <c r="A16" s="2">
        <v>12</v>
      </c>
      <c r="B16" s="97" t="s">
        <v>119</v>
      </c>
      <c r="C16" s="87">
        <v>52</v>
      </c>
      <c r="D16" s="311" t="str">
        <f t="shared" si="0"/>
        <v>0.6*50+(1-0.6) *63.527346176</v>
      </c>
      <c r="E16" s="312"/>
      <c r="F16" s="85">
        <f t="shared" si="1"/>
        <v>55.410938470399998</v>
      </c>
      <c r="G16" s="88">
        <f t="shared" si="2"/>
        <v>-3.4109384703999979</v>
      </c>
      <c r="H16" s="89">
        <f t="shared" si="3"/>
        <v>3.4109384703999979</v>
      </c>
      <c r="I16" s="89">
        <f t="shared" si="4"/>
        <v>6.5594970584615345E-2</v>
      </c>
      <c r="J16" s="89">
        <f t="shared" si="5"/>
        <v>-6.5594970584615345E-2</v>
      </c>
      <c r="K16" s="89">
        <f t="shared" si="6"/>
        <v>11.634501248854678</v>
      </c>
      <c r="L16" s="2"/>
      <c r="M16" s="2"/>
      <c r="N16" s="2"/>
    </row>
    <row r="17" spans="1:14" ht="16.2" thickBot="1" x14ac:dyDescent="0.35">
      <c r="A17" s="2">
        <v>13</v>
      </c>
      <c r="B17" s="86" t="s">
        <v>93</v>
      </c>
      <c r="C17" s="2" t="s">
        <v>128</v>
      </c>
      <c r="D17" s="311" t="str">
        <f t="shared" si="0"/>
        <v>0.6*52+(1-0.6) *55.4109384704</v>
      </c>
      <c r="E17" s="312"/>
      <c r="F17" s="90">
        <f t="shared" si="1"/>
        <v>53.364375388159999</v>
      </c>
      <c r="G17" s="91">
        <f>SUM(G6:G16)</f>
        <v>0.6072923136000199</v>
      </c>
      <c r="H17" s="92">
        <f>SUM(H6:H16)</f>
        <v>89.690056806399994</v>
      </c>
      <c r="I17" s="92">
        <f>SUM(I6:I16)</f>
        <v>1.6894278699521155</v>
      </c>
      <c r="J17" s="92">
        <f>SUM(J6:J16)</f>
        <v>-0.25592264069720194</v>
      </c>
      <c r="K17" s="92">
        <f>SUM(K6:K16)</f>
        <v>1130.6546520745039</v>
      </c>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93">
        <f>+G17</f>
        <v>0.6072923136000199</v>
      </c>
      <c r="H21" s="2"/>
      <c r="I21" s="2"/>
      <c r="J21" s="2"/>
      <c r="K21" s="2"/>
      <c r="L21" s="2"/>
      <c r="M21" s="2"/>
      <c r="N21" s="2"/>
    </row>
    <row r="22" spans="1:14" x14ac:dyDescent="0.3">
      <c r="A22" s="2"/>
      <c r="B22" s="2"/>
      <c r="C22" s="2"/>
      <c r="D22" s="2"/>
      <c r="E22" s="2"/>
      <c r="F22" s="2"/>
      <c r="G22" s="2"/>
      <c r="H22" s="2"/>
      <c r="I22" s="2"/>
      <c r="J22" s="2"/>
      <c r="K22" s="2"/>
      <c r="L22" s="2"/>
      <c r="M22" s="2"/>
      <c r="N22" s="2"/>
    </row>
    <row r="23" spans="1:14" x14ac:dyDescent="0.3">
      <c r="A23" s="2"/>
      <c r="B23" s="2"/>
      <c r="C23" s="2"/>
      <c r="D23" s="2"/>
      <c r="E23" s="2"/>
      <c r="F23" s="2"/>
      <c r="G23" s="2"/>
      <c r="H23" s="2"/>
      <c r="I23" s="2"/>
      <c r="J23" s="2"/>
      <c r="K23" s="2"/>
      <c r="L23" s="2"/>
      <c r="M23" s="2"/>
      <c r="N23" s="2"/>
    </row>
    <row r="24" spans="1:14" x14ac:dyDescent="0.3">
      <c r="A24" s="2"/>
      <c r="B24" s="2"/>
      <c r="C24" s="2"/>
      <c r="D24" s="2"/>
      <c r="E24" s="2"/>
      <c r="F24" s="2"/>
      <c r="G24" s="2"/>
      <c r="H24" s="2"/>
      <c r="I24" s="2"/>
      <c r="J24" s="2"/>
      <c r="K24" s="2"/>
      <c r="L24" s="2"/>
      <c r="M24" s="128">
        <f>I17</f>
        <v>1.6894278699521155</v>
      </c>
      <c r="N24" s="54">
        <f>M24/M25</f>
        <v>0.15358435181382868</v>
      </c>
    </row>
    <row r="25" spans="1:14" x14ac:dyDescent="0.3">
      <c r="A25" s="2"/>
      <c r="B25" s="2"/>
      <c r="C25" s="2"/>
      <c r="D25" s="2"/>
      <c r="E25" s="2"/>
      <c r="F25" s="2"/>
      <c r="G25" s="2"/>
      <c r="H25" s="2"/>
      <c r="I25" s="2"/>
      <c r="J25" s="2"/>
      <c r="K25" s="2"/>
      <c r="L25" s="2"/>
      <c r="M25" s="128">
        <v>11</v>
      </c>
      <c r="N25" s="2"/>
    </row>
    <row r="26" spans="1:14" x14ac:dyDescent="0.3">
      <c r="A26" s="2"/>
      <c r="B26" s="2"/>
      <c r="C26" s="2"/>
      <c r="D26" s="2"/>
      <c r="E26" s="2"/>
      <c r="F26" s="2"/>
      <c r="G26" s="2">
        <f>+H17</f>
        <v>89.690056806399994</v>
      </c>
      <c r="H26" s="93">
        <f>G26/G27</f>
        <v>8.1536415278545444</v>
      </c>
      <c r="I26" s="2"/>
      <c r="J26" s="2"/>
      <c r="K26" s="2"/>
      <c r="L26" s="2"/>
      <c r="M26" s="2"/>
      <c r="N26" s="2"/>
    </row>
    <row r="27" spans="1:14" x14ac:dyDescent="0.3">
      <c r="A27" s="2"/>
      <c r="B27" s="2"/>
      <c r="C27" s="2"/>
      <c r="D27" s="2"/>
      <c r="E27" s="2"/>
      <c r="F27" s="2"/>
      <c r="G27" s="128">
        <v>11</v>
      </c>
      <c r="H27" s="2"/>
      <c r="I27" s="2"/>
      <c r="J27" s="2"/>
      <c r="K27" s="2"/>
      <c r="L27" s="2"/>
      <c r="M27" s="2"/>
      <c r="N27" s="2"/>
    </row>
    <row r="28" spans="1:14" x14ac:dyDescent="0.3">
      <c r="A28" s="2"/>
      <c r="B28" s="2"/>
      <c r="C28" s="2"/>
      <c r="D28" s="2"/>
      <c r="E28" s="2"/>
      <c r="F28" s="2"/>
      <c r="G28" s="2"/>
      <c r="H28" s="2"/>
      <c r="I28" s="2"/>
      <c r="J28" s="2"/>
      <c r="K28" s="2"/>
      <c r="L28" s="2"/>
      <c r="M28" s="2"/>
      <c r="N28" s="2"/>
    </row>
    <row r="29" spans="1:14" x14ac:dyDescent="0.3">
      <c r="A29" s="2"/>
      <c r="B29" s="2"/>
      <c r="C29" s="2"/>
      <c r="D29" s="2"/>
      <c r="E29" s="2"/>
      <c r="F29" s="2"/>
      <c r="G29" s="2"/>
      <c r="H29" s="2"/>
      <c r="I29" s="2"/>
      <c r="J29" s="2"/>
      <c r="K29" s="2"/>
      <c r="L29" s="2"/>
      <c r="M29" s="128">
        <f>+J17</f>
        <v>-0.25592264069720194</v>
      </c>
      <c r="N29" s="54">
        <f>M29/M30</f>
        <v>-2.326569460883654E-2</v>
      </c>
    </row>
    <row r="30" spans="1:14" x14ac:dyDescent="0.3">
      <c r="A30" s="2"/>
      <c r="B30" s="2"/>
      <c r="C30" s="2"/>
      <c r="D30" s="2"/>
      <c r="E30" s="2"/>
      <c r="F30" s="2"/>
      <c r="G30" s="93">
        <f>G21/H26</f>
        <v>7.4481115158838221E-2</v>
      </c>
      <c r="H30" s="2"/>
      <c r="I30" s="2"/>
      <c r="J30" s="2"/>
      <c r="K30" s="2"/>
      <c r="L30" s="2"/>
      <c r="M30" s="128">
        <v>11</v>
      </c>
      <c r="N30" s="2"/>
    </row>
    <row r="31" spans="1:14" x14ac:dyDescent="0.3">
      <c r="A31" s="2"/>
      <c r="B31" s="2"/>
      <c r="C31" s="2"/>
      <c r="D31" s="2"/>
      <c r="E31" s="2"/>
      <c r="F31" s="2"/>
      <c r="G31" s="2"/>
      <c r="H31" s="2"/>
      <c r="I31" s="2"/>
      <c r="J31" s="2"/>
      <c r="K31" s="2"/>
      <c r="L31" s="2"/>
      <c r="M31" s="2"/>
      <c r="N31" s="2"/>
    </row>
    <row r="32" spans="1:14" x14ac:dyDescent="0.3">
      <c r="A32" s="2"/>
      <c r="B32" s="2"/>
      <c r="C32" s="2"/>
      <c r="D32" s="2"/>
      <c r="E32" s="2"/>
      <c r="F32" s="2"/>
      <c r="G32" s="2"/>
      <c r="H32" s="2"/>
      <c r="I32" s="2"/>
      <c r="J32" s="2"/>
      <c r="K32" s="2"/>
      <c r="L32" s="2"/>
      <c r="M32" s="2"/>
      <c r="N32" s="2"/>
    </row>
    <row r="33" spans="1:14" x14ac:dyDescent="0.3">
      <c r="A33" s="2"/>
      <c r="B33" s="2"/>
      <c r="C33" s="2"/>
      <c r="D33" s="2"/>
      <c r="E33" s="2"/>
      <c r="F33" s="2"/>
      <c r="G33" s="2"/>
      <c r="H33" s="2"/>
      <c r="I33" s="2"/>
      <c r="J33" s="2"/>
      <c r="K33" s="2"/>
      <c r="L33" s="2"/>
      <c r="M33" s="2"/>
      <c r="N33" s="2"/>
    </row>
    <row r="34" spans="1:14" x14ac:dyDescent="0.3">
      <c r="A34" s="2"/>
      <c r="B34" s="2"/>
      <c r="C34" s="2"/>
      <c r="D34" s="2"/>
      <c r="E34" s="2"/>
      <c r="F34" s="2"/>
      <c r="G34" s="2"/>
      <c r="H34" s="2"/>
      <c r="I34" s="2"/>
      <c r="J34" s="2"/>
      <c r="K34" s="2"/>
      <c r="L34" s="2"/>
      <c r="M34" s="128">
        <f>+K17</f>
        <v>1130.6546520745039</v>
      </c>
      <c r="N34" s="54">
        <f>M34/M35</f>
        <v>102.78678655222762</v>
      </c>
    </row>
    <row r="35" spans="1:14" x14ac:dyDescent="0.3">
      <c r="A35" s="2"/>
      <c r="B35" s="2"/>
      <c r="C35" s="2"/>
      <c r="D35" s="2"/>
      <c r="E35" s="2"/>
      <c r="F35" s="2"/>
      <c r="G35" s="2"/>
      <c r="H35" s="2"/>
      <c r="I35" s="2"/>
      <c r="J35" s="2"/>
      <c r="K35" s="2"/>
      <c r="L35" s="2"/>
      <c r="M35" s="128">
        <v>11</v>
      </c>
      <c r="N35" s="2"/>
    </row>
    <row r="36" spans="1:14" x14ac:dyDescent="0.3">
      <c r="A36" s="2"/>
      <c r="B36" s="94"/>
      <c r="C36" s="2"/>
      <c r="D36" s="2"/>
      <c r="E36" s="2"/>
      <c r="F36" s="2"/>
      <c r="G36" s="2"/>
      <c r="H36" s="2"/>
      <c r="I36" s="2"/>
      <c r="J36" s="2"/>
      <c r="K36" s="2"/>
      <c r="L36" s="2"/>
      <c r="M36" s="2"/>
      <c r="N36" s="2"/>
    </row>
  </sheetData>
  <mergeCells count="14">
    <mergeCell ref="D9:E9"/>
    <mergeCell ref="D4:E4"/>
    <mergeCell ref="D5:E5"/>
    <mergeCell ref="D6:E6"/>
    <mergeCell ref="D7:E7"/>
    <mergeCell ref="D8:E8"/>
    <mergeCell ref="D16:E16"/>
    <mergeCell ref="D17:E17"/>
    <mergeCell ref="D10:E10"/>
    <mergeCell ref="D11:E11"/>
    <mergeCell ref="D12:E12"/>
    <mergeCell ref="D13:E13"/>
    <mergeCell ref="D14:E14"/>
    <mergeCell ref="D15:E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2"/>
  <sheetViews>
    <sheetView tabSelected="1" zoomScaleNormal="100" workbookViewId="0">
      <selection activeCell="D36" sqref="D36"/>
    </sheetView>
  </sheetViews>
  <sheetFormatPr baseColWidth="10" defaultRowHeight="14.4" x14ac:dyDescent="0.3"/>
  <cols>
    <col min="1" max="1" width="15.109375" customWidth="1"/>
  </cols>
  <sheetData>
    <row r="1" spans="1:14" ht="14.4" customHeight="1" x14ac:dyDescent="0.3">
      <c r="A1" s="2"/>
      <c r="B1" s="2"/>
      <c r="C1" s="2"/>
      <c r="D1" s="2"/>
      <c r="E1" s="2"/>
      <c r="F1" s="2"/>
      <c r="G1" s="2"/>
      <c r="H1" s="2"/>
      <c r="I1" s="2"/>
      <c r="J1" s="2"/>
      <c r="K1" s="2"/>
      <c r="L1" s="2"/>
      <c r="M1" s="2"/>
    </row>
    <row r="2" spans="1:14" ht="59.4" customHeight="1" x14ac:dyDescent="0.3">
      <c r="A2" s="186" t="s">
        <v>13</v>
      </c>
      <c r="B2" s="186"/>
      <c r="C2" s="186"/>
      <c r="D2" s="186"/>
      <c r="E2" s="186"/>
      <c r="F2" s="186"/>
      <c r="G2" s="186"/>
      <c r="H2" s="186"/>
      <c r="I2" s="186"/>
      <c r="J2" s="186"/>
      <c r="K2" s="186"/>
      <c r="L2" s="186"/>
      <c r="M2" s="186"/>
      <c r="N2" s="186"/>
    </row>
    <row r="3" spans="1:14" ht="14.4" customHeight="1" x14ac:dyDescent="0.3">
      <c r="A3" s="13"/>
      <c r="B3" s="13"/>
      <c r="C3" s="13"/>
      <c r="D3" s="13"/>
      <c r="E3" s="13"/>
      <c r="F3" s="13"/>
      <c r="G3" s="13"/>
      <c r="H3" s="13"/>
      <c r="I3" s="13"/>
      <c r="J3" s="13"/>
      <c r="K3" s="13"/>
      <c r="L3" s="2"/>
      <c r="M3" s="2"/>
    </row>
    <row r="4" spans="1:14" ht="14.4" customHeight="1" x14ac:dyDescent="0.3">
      <c r="A4" s="15" t="s">
        <v>10</v>
      </c>
      <c r="B4" s="15">
        <v>1</v>
      </c>
      <c r="C4" s="15">
        <v>2</v>
      </c>
      <c r="D4" s="15">
        <v>3</v>
      </c>
      <c r="E4" s="15">
        <v>4</v>
      </c>
      <c r="F4" s="15">
        <v>5</v>
      </c>
      <c r="G4" s="15">
        <v>6</v>
      </c>
      <c r="H4" s="15">
        <v>7</v>
      </c>
      <c r="I4" s="15">
        <v>8</v>
      </c>
      <c r="J4" s="15">
        <v>9</v>
      </c>
      <c r="K4" s="15">
        <v>10</v>
      </c>
      <c r="L4" s="15">
        <v>11</v>
      </c>
      <c r="M4" s="15">
        <v>12</v>
      </c>
    </row>
    <row r="5" spans="1:14" ht="28.8" customHeight="1" x14ac:dyDescent="0.3">
      <c r="A5" s="16" t="s">
        <v>11</v>
      </c>
      <c r="B5" s="14">
        <v>10</v>
      </c>
      <c r="C5" s="14">
        <v>15</v>
      </c>
      <c r="D5" s="14">
        <v>19</v>
      </c>
      <c r="E5" s="14">
        <v>26</v>
      </c>
      <c r="F5" s="14">
        <v>15</v>
      </c>
      <c r="G5" s="14">
        <v>31</v>
      </c>
      <c r="H5" s="14">
        <v>28</v>
      </c>
      <c r="I5" s="14">
        <v>20</v>
      </c>
      <c r="J5" s="14">
        <v>24</v>
      </c>
      <c r="K5" s="14">
        <v>16</v>
      </c>
      <c r="L5" s="14">
        <v>27</v>
      </c>
      <c r="M5" s="14">
        <v>23</v>
      </c>
    </row>
    <row r="6" spans="1:14" ht="28.8" customHeight="1" x14ac:dyDescent="0.3">
      <c r="A6" s="16" t="s">
        <v>12</v>
      </c>
      <c r="B6" s="14">
        <v>6</v>
      </c>
      <c r="C6" s="14">
        <v>11</v>
      </c>
      <c r="D6" s="14">
        <v>8</v>
      </c>
      <c r="E6" s="14">
        <v>18</v>
      </c>
      <c r="F6" s="14">
        <v>9</v>
      </c>
      <c r="G6" s="14">
        <v>22</v>
      </c>
      <c r="H6" s="14">
        <v>16</v>
      </c>
      <c r="I6" s="14">
        <v>10</v>
      </c>
      <c r="J6" s="14">
        <v>19</v>
      </c>
      <c r="K6" s="14">
        <v>13</v>
      </c>
      <c r="L6" s="14">
        <v>15</v>
      </c>
      <c r="M6" s="14">
        <v>12</v>
      </c>
    </row>
    <row r="7" spans="1:14" ht="14.4" customHeight="1" x14ac:dyDescent="0.3">
      <c r="A7" s="2"/>
      <c r="B7" s="2"/>
      <c r="C7" s="2"/>
      <c r="D7" s="2"/>
      <c r="E7" s="2"/>
      <c r="F7" s="2"/>
      <c r="G7" s="2"/>
      <c r="H7" s="2"/>
      <c r="I7" s="2"/>
      <c r="J7" s="2"/>
      <c r="K7" s="2"/>
      <c r="L7" s="2"/>
      <c r="M7" s="2"/>
    </row>
    <row r="8" spans="1:14" ht="14.4" customHeight="1" x14ac:dyDescent="0.3">
      <c r="A8" s="2" t="s">
        <v>84</v>
      </c>
      <c r="B8" s="2" t="s">
        <v>28</v>
      </c>
      <c r="C8" s="2"/>
      <c r="D8" s="2"/>
      <c r="E8" s="2"/>
      <c r="F8" s="2"/>
      <c r="G8" s="2"/>
      <c r="H8" s="2"/>
      <c r="I8" s="2"/>
      <c r="J8" s="2"/>
      <c r="K8" s="2"/>
      <c r="L8" s="2"/>
      <c r="M8" s="2"/>
    </row>
    <row r="9" spans="1:14" ht="28.8" customHeight="1" x14ac:dyDescent="0.3">
      <c r="A9" s="16" t="s">
        <v>11</v>
      </c>
      <c r="B9" s="16" t="s">
        <v>12</v>
      </c>
      <c r="C9" s="2"/>
      <c r="D9" s="2"/>
      <c r="E9" s="2"/>
      <c r="F9" s="2"/>
      <c r="G9" s="2"/>
      <c r="H9" s="2"/>
      <c r="I9" s="2"/>
      <c r="J9" s="2"/>
      <c r="K9" s="2"/>
      <c r="L9" s="2"/>
      <c r="M9" s="2"/>
    </row>
    <row r="10" spans="1:14" ht="14.4" customHeight="1" x14ac:dyDescent="0.3">
      <c r="A10" s="14">
        <v>10</v>
      </c>
      <c r="B10" s="14">
        <v>6</v>
      </c>
      <c r="C10" s="2"/>
      <c r="D10" s="2"/>
      <c r="E10" s="2"/>
      <c r="F10" s="2"/>
      <c r="G10" s="2"/>
      <c r="H10" s="2"/>
      <c r="I10" s="2"/>
      <c r="J10" s="2"/>
      <c r="K10" s="2"/>
      <c r="L10" s="2"/>
      <c r="M10" s="2"/>
    </row>
    <row r="11" spans="1:14" ht="14.4" customHeight="1" x14ac:dyDescent="0.3">
      <c r="A11" s="14">
        <v>15</v>
      </c>
      <c r="B11" s="14">
        <v>11</v>
      </c>
      <c r="C11" s="2"/>
      <c r="D11" s="2"/>
      <c r="E11" s="2"/>
      <c r="F11" s="2"/>
      <c r="G11" s="2"/>
      <c r="H11" s="2"/>
      <c r="I11" s="2"/>
      <c r="J11" s="2"/>
      <c r="K11" s="2"/>
      <c r="L11" s="2"/>
      <c r="M11" s="2"/>
    </row>
    <row r="12" spans="1:14" ht="14.4" customHeight="1" x14ac:dyDescent="0.3">
      <c r="A12" s="14">
        <v>19</v>
      </c>
      <c r="B12" s="14">
        <v>8</v>
      </c>
      <c r="C12" s="2"/>
      <c r="D12" s="2"/>
      <c r="E12" s="2"/>
      <c r="F12" s="2"/>
      <c r="G12" s="2"/>
      <c r="H12" s="2"/>
      <c r="I12" s="2"/>
      <c r="J12" s="2"/>
      <c r="K12" s="2"/>
      <c r="L12" s="2"/>
      <c r="M12" s="2"/>
    </row>
    <row r="13" spans="1:14" ht="14.4" customHeight="1" x14ac:dyDescent="0.3">
      <c r="A13" s="14">
        <v>26</v>
      </c>
      <c r="B13" s="14">
        <v>18</v>
      </c>
      <c r="C13" s="2"/>
      <c r="D13" s="2"/>
      <c r="E13" s="2"/>
      <c r="F13" s="2"/>
      <c r="G13" s="2"/>
      <c r="H13" s="2"/>
      <c r="I13" s="2"/>
      <c r="J13" s="2"/>
      <c r="K13" s="2"/>
      <c r="L13" s="2"/>
      <c r="M13" s="2"/>
    </row>
    <row r="14" spans="1:14" ht="14.4" customHeight="1" x14ac:dyDescent="0.3">
      <c r="A14" s="14">
        <v>15</v>
      </c>
      <c r="B14" s="14">
        <v>9</v>
      </c>
      <c r="C14" s="2"/>
      <c r="D14" s="2"/>
      <c r="E14" s="2"/>
      <c r="F14" s="2"/>
      <c r="G14" s="2"/>
      <c r="H14" s="2"/>
      <c r="I14" s="2"/>
      <c r="J14" s="2"/>
      <c r="K14" s="2"/>
      <c r="L14" s="2"/>
      <c r="M14" s="2"/>
    </row>
    <row r="15" spans="1:14" ht="14.4" customHeight="1" x14ac:dyDescent="0.3">
      <c r="A15" s="14">
        <v>31</v>
      </c>
      <c r="B15" s="14">
        <v>22</v>
      </c>
      <c r="C15" s="2"/>
      <c r="D15" s="2"/>
      <c r="E15" s="2"/>
      <c r="F15" s="2"/>
      <c r="G15" s="2"/>
      <c r="H15" s="2"/>
      <c r="I15" s="2"/>
      <c r="J15" s="2"/>
      <c r="K15" s="2"/>
      <c r="L15" s="2"/>
      <c r="M15" s="2"/>
    </row>
    <row r="16" spans="1:14" ht="14.4" customHeight="1" x14ac:dyDescent="0.3">
      <c r="A16" s="14">
        <v>28</v>
      </c>
      <c r="B16" s="14">
        <v>16</v>
      </c>
      <c r="C16" s="2"/>
      <c r="D16" s="2"/>
      <c r="E16" s="2"/>
      <c r="F16" s="2"/>
      <c r="G16" s="2"/>
      <c r="H16" s="2"/>
      <c r="I16" s="2"/>
      <c r="J16" s="2"/>
      <c r="K16" s="2"/>
      <c r="L16" s="2"/>
      <c r="M16" s="2"/>
    </row>
    <row r="17" spans="1:19" ht="15.6" customHeight="1" x14ac:dyDescent="0.3">
      <c r="A17" s="14">
        <v>20</v>
      </c>
      <c r="B17" s="14">
        <v>10</v>
      </c>
      <c r="C17" s="2"/>
      <c r="D17" s="2"/>
      <c r="E17" s="2"/>
      <c r="F17" s="2"/>
      <c r="G17" s="2"/>
      <c r="H17" s="2"/>
      <c r="I17" s="2"/>
      <c r="J17" s="2"/>
      <c r="K17" s="2"/>
      <c r="L17" s="2"/>
      <c r="M17" s="2"/>
    </row>
    <row r="18" spans="1:19" ht="14.4" customHeight="1" x14ac:dyDescent="0.3">
      <c r="A18" s="14">
        <v>24</v>
      </c>
      <c r="B18" s="14">
        <v>19</v>
      </c>
      <c r="C18" s="2"/>
      <c r="D18" s="2"/>
      <c r="E18" s="2"/>
      <c r="F18" s="2"/>
      <c r="G18" s="2"/>
      <c r="H18" s="2"/>
      <c r="I18" s="2"/>
      <c r="J18" s="2"/>
      <c r="K18" s="2"/>
      <c r="L18" s="2"/>
      <c r="M18" s="2"/>
    </row>
    <row r="19" spans="1:19" ht="14.4" customHeight="1" x14ac:dyDescent="0.3">
      <c r="A19" s="14">
        <v>16</v>
      </c>
      <c r="B19" s="14">
        <v>13</v>
      </c>
      <c r="C19" s="2"/>
      <c r="D19" s="2"/>
      <c r="E19" s="2"/>
      <c r="F19" s="2"/>
      <c r="G19" s="2"/>
      <c r="H19" s="2"/>
      <c r="I19" s="2"/>
      <c r="J19" s="2"/>
      <c r="K19" s="2"/>
      <c r="L19" s="2"/>
      <c r="M19" s="2"/>
      <c r="N19" s="187" t="s">
        <v>83</v>
      </c>
      <c r="O19" s="187"/>
      <c r="P19" s="187"/>
      <c r="Q19" s="187"/>
      <c r="R19" s="187"/>
      <c r="S19" s="187"/>
    </row>
    <row r="20" spans="1:19" ht="14.4" customHeight="1" x14ac:dyDescent="0.3">
      <c r="A20" s="14">
        <v>27</v>
      </c>
      <c r="B20" s="14">
        <v>15</v>
      </c>
      <c r="C20" s="2"/>
      <c r="D20" s="2"/>
      <c r="E20" s="2"/>
      <c r="F20" s="2"/>
      <c r="G20" s="2"/>
      <c r="H20" s="2"/>
      <c r="I20" s="2"/>
      <c r="J20" s="2"/>
      <c r="K20" s="2"/>
      <c r="L20" s="2"/>
      <c r="M20" s="2"/>
      <c r="N20" s="187"/>
      <c r="O20" s="187"/>
      <c r="P20" s="187"/>
      <c r="Q20" s="187"/>
      <c r="R20" s="187"/>
      <c r="S20" s="187"/>
    </row>
    <row r="21" spans="1:19" ht="14.4" customHeight="1" x14ac:dyDescent="0.3">
      <c r="A21" s="14">
        <v>23</v>
      </c>
      <c r="B21" s="14">
        <v>12</v>
      </c>
      <c r="C21" s="2"/>
      <c r="D21" s="2"/>
      <c r="E21" s="2"/>
      <c r="F21" s="2"/>
      <c r="G21" s="2"/>
      <c r="H21" s="2"/>
      <c r="I21" s="2"/>
      <c r="J21" s="2"/>
      <c r="K21" s="2"/>
      <c r="L21" s="2"/>
      <c r="M21" s="2"/>
    </row>
    <row r="22" spans="1:19" ht="14.4" customHeight="1" x14ac:dyDescent="0.3">
      <c r="A22" s="2"/>
      <c r="B22" s="2"/>
      <c r="C22" s="2"/>
      <c r="D22" s="2"/>
      <c r="E22" s="2"/>
      <c r="F22" s="2"/>
      <c r="G22" s="2"/>
      <c r="H22" s="2"/>
      <c r="I22" s="2"/>
      <c r="J22" s="2"/>
      <c r="K22" s="2"/>
      <c r="L22" s="2"/>
      <c r="M22" s="2"/>
      <c r="N22" s="188" t="s">
        <v>85</v>
      </c>
      <c r="O22" s="188"/>
    </row>
    <row r="23" spans="1:19" x14ac:dyDescent="0.3">
      <c r="N23" s="188">
        <v>45</v>
      </c>
      <c r="O23" s="188"/>
      <c r="P23" s="43">
        <f xml:space="preserve"> 4.1208*(2.718)^0.0521*N23</f>
        <v>195.35226325771796</v>
      </c>
    </row>
    <row r="31" spans="1:19" ht="16.2" x14ac:dyDescent="0.3">
      <c r="D31" s="5" t="s">
        <v>1</v>
      </c>
      <c r="E31" s="5" t="s">
        <v>2</v>
      </c>
      <c r="F31" s="6" t="s">
        <v>3</v>
      </c>
    </row>
    <row r="32" spans="1:19" x14ac:dyDescent="0.3">
      <c r="D32" s="6" t="s">
        <v>4</v>
      </c>
      <c r="E32" s="17">
        <v>0.72819999999999996</v>
      </c>
      <c r="F32" s="9">
        <v>3</v>
      </c>
    </row>
    <row r="33" spans="1:12" ht="18" x14ac:dyDescent="0.35">
      <c r="D33" s="18" t="s">
        <v>5</v>
      </c>
      <c r="E33" s="19">
        <v>0.74780000000000002</v>
      </c>
      <c r="F33" s="20">
        <v>1</v>
      </c>
      <c r="G33" s="22" t="s">
        <v>16</v>
      </c>
    </row>
    <row r="34" spans="1:12" x14ac:dyDescent="0.3">
      <c r="D34" s="6" t="s">
        <v>14</v>
      </c>
      <c r="E34" s="17">
        <v>0.68210000000000004</v>
      </c>
      <c r="F34" s="9">
        <v>5</v>
      </c>
    </row>
    <row r="35" spans="1:12" x14ac:dyDescent="0.3">
      <c r="D35" s="7" t="s">
        <v>197</v>
      </c>
      <c r="E35" s="21">
        <v>0.72799999999999998</v>
      </c>
      <c r="F35" s="8">
        <v>4</v>
      </c>
    </row>
    <row r="36" spans="1:12" x14ac:dyDescent="0.3">
      <c r="D36" s="6" t="s">
        <v>15</v>
      </c>
      <c r="E36" s="17">
        <v>0.74509999999999998</v>
      </c>
      <c r="F36" s="8">
        <v>2</v>
      </c>
    </row>
    <row r="39" spans="1:12" x14ac:dyDescent="0.3">
      <c r="A39" s="185" t="s">
        <v>19</v>
      </c>
      <c r="B39" s="185"/>
      <c r="C39" s="185"/>
      <c r="D39" s="185"/>
      <c r="E39" s="185"/>
      <c r="F39" s="185"/>
      <c r="G39" s="185"/>
      <c r="H39" s="185"/>
      <c r="I39" s="185"/>
      <c r="J39" s="185"/>
      <c r="K39" s="185"/>
      <c r="L39" s="185"/>
    </row>
    <row r="40" spans="1:12" x14ac:dyDescent="0.3">
      <c r="A40" s="185"/>
      <c r="B40" s="185"/>
      <c r="C40" s="185"/>
      <c r="D40" s="185"/>
      <c r="E40" s="185"/>
      <c r="F40" s="185"/>
      <c r="G40" s="185"/>
      <c r="H40" s="185"/>
      <c r="I40" s="185"/>
      <c r="J40" s="185"/>
      <c r="K40" s="185"/>
      <c r="L40" s="185"/>
    </row>
    <row r="43" spans="1:12" x14ac:dyDescent="0.3">
      <c r="A43" s="15" t="s">
        <v>86</v>
      </c>
      <c r="B43" s="14">
        <v>40</v>
      </c>
      <c r="C43" s="14">
        <v>44</v>
      </c>
      <c r="D43" s="14">
        <v>30</v>
      </c>
      <c r="E43" s="14">
        <v>45</v>
      </c>
      <c r="F43" s="14">
        <v>40</v>
      </c>
      <c r="G43" s="14">
        <v>42</v>
      </c>
      <c r="H43" s="14">
        <v>38</v>
      </c>
      <c r="I43" s="14">
        <v>25</v>
      </c>
    </row>
    <row r="44" spans="1:12" x14ac:dyDescent="0.3">
      <c r="A44" s="15" t="s">
        <v>18</v>
      </c>
      <c r="B44" s="14">
        <v>60</v>
      </c>
      <c r="C44" s="14">
        <v>50</v>
      </c>
      <c r="D44" s="14">
        <v>50</v>
      </c>
      <c r="E44" s="14">
        <v>45</v>
      </c>
      <c r="F44" s="14">
        <v>50</v>
      </c>
      <c r="G44" s="14">
        <v>55</v>
      </c>
      <c r="H44" s="14">
        <v>60</v>
      </c>
      <c r="I44" s="14">
        <v>65</v>
      </c>
    </row>
    <row r="46" spans="1:12" x14ac:dyDescent="0.3">
      <c r="A46" t="s">
        <v>87</v>
      </c>
      <c r="B46" t="s">
        <v>25</v>
      </c>
    </row>
    <row r="47" spans="1:12" x14ac:dyDescent="0.3">
      <c r="A47" s="15" t="s">
        <v>18</v>
      </c>
      <c r="B47" s="15" t="s">
        <v>17</v>
      </c>
    </row>
    <row r="48" spans="1:12" x14ac:dyDescent="0.3">
      <c r="A48" s="14">
        <v>60</v>
      </c>
      <c r="B48" s="14">
        <v>40</v>
      </c>
    </row>
    <row r="49" spans="1:2" x14ac:dyDescent="0.3">
      <c r="A49" s="14">
        <v>50</v>
      </c>
      <c r="B49" s="14">
        <v>44</v>
      </c>
    </row>
    <row r="50" spans="1:2" x14ac:dyDescent="0.3">
      <c r="A50" s="14">
        <v>50</v>
      </c>
      <c r="B50" s="14">
        <v>30</v>
      </c>
    </row>
    <row r="51" spans="1:2" x14ac:dyDescent="0.3">
      <c r="A51" s="14">
        <v>45</v>
      </c>
      <c r="B51" s="14">
        <v>45</v>
      </c>
    </row>
    <row r="52" spans="1:2" x14ac:dyDescent="0.3">
      <c r="A52" s="14">
        <v>50</v>
      </c>
      <c r="B52" s="14">
        <v>40</v>
      </c>
    </row>
    <row r="53" spans="1:2" x14ac:dyDescent="0.3">
      <c r="A53" s="14">
        <v>55</v>
      </c>
      <c r="B53" s="14">
        <v>42</v>
      </c>
    </row>
    <row r="54" spans="1:2" x14ac:dyDescent="0.3">
      <c r="A54" s="14">
        <v>60</v>
      </c>
      <c r="B54" s="14">
        <v>38</v>
      </c>
    </row>
    <row r="55" spans="1:2" x14ac:dyDescent="0.3">
      <c r="A55" s="14">
        <v>65</v>
      </c>
      <c r="B55" s="14">
        <v>25</v>
      </c>
    </row>
    <row r="72" spans="1:7" ht="16.2" x14ac:dyDescent="0.3">
      <c r="D72" s="5" t="s">
        <v>1</v>
      </c>
      <c r="E72" s="5" t="s">
        <v>2</v>
      </c>
      <c r="F72" s="6" t="s">
        <v>3</v>
      </c>
      <c r="G72" s="2"/>
    </row>
    <row r="73" spans="1:7" x14ac:dyDescent="0.3">
      <c r="D73" s="6" t="s">
        <v>4</v>
      </c>
      <c r="E73" s="17">
        <v>0.32790000000000002</v>
      </c>
      <c r="F73" s="9">
        <v>2</v>
      </c>
      <c r="G73" s="2"/>
    </row>
    <row r="74" spans="1:7" x14ac:dyDescent="0.3">
      <c r="D74" s="7" t="s">
        <v>5</v>
      </c>
      <c r="E74" s="21">
        <v>0.3135</v>
      </c>
      <c r="F74" s="8">
        <v>4</v>
      </c>
    </row>
    <row r="75" spans="1:7" x14ac:dyDescent="0.3">
      <c r="D75" s="6" t="s">
        <v>14</v>
      </c>
      <c r="E75" s="17">
        <v>0.31359999999999999</v>
      </c>
      <c r="F75" s="9">
        <v>3</v>
      </c>
      <c r="G75" s="2"/>
    </row>
    <row r="76" spans="1:7" ht="18" x14ac:dyDescent="0.35">
      <c r="D76" s="18" t="s">
        <v>6</v>
      </c>
      <c r="E76" s="19">
        <v>0.40289999999999998</v>
      </c>
      <c r="F76" s="20">
        <v>1</v>
      </c>
      <c r="G76" s="22" t="s">
        <v>20</v>
      </c>
    </row>
    <row r="77" spans="1:7" x14ac:dyDescent="0.3">
      <c r="D77" s="6" t="s">
        <v>15</v>
      </c>
      <c r="E77" s="17">
        <v>0.3014</v>
      </c>
      <c r="F77" s="8">
        <v>5</v>
      </c>
      <c r="G77" s="2"/>
    </row>
    <row r="80" spans="1:7" x14ac:dyDescent="0.3">
      <c r="A80" t="s">
        <v>88</v>
      </c>
    </row>
    <row r="82" spans="2:3" x14ac:dyDescent="0.3">
      <c r="B82">
        <f xml:space="preserve"> -0.0509*48^2 + 5.0191*48 - 82.426</f>
        <v>41.217199999999991</v>
      </c>
      <c r="C82" t="s">
        <v>89</v>
      </c>
    </row>
  </sheetData>
  <mergeCells count="5">
    <mergeCell ref="A39:L40"/>
    <mergeCell ref="A2:N2"/>
    <mergeCell ref="N19:S20"/>
    <mergeCell ref="N22:O22"/>
    <mergeCell ref="N23:O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3"/>
  <sheetViews>
    <sheetView zoomScale="80" zoomScaleNormal="80" workbookViewId="0">
      <selection activeCell="D4" sqref="D4"/>
    </sheetView>
  </sheetViews>
  <sheetFormatPr baseColWidth="10" defaultRowHeight="14.4" x14ac:dyDescent="0.3"/>
  <cols>
    <col min="2" max="2" width="13.77734375" customWidth="1"/>
    <col min="3" max="3" width="15.21875" bestFit="1" customWidth="1"/>
  </cols>
  <sheetData>
    <row r="1" spans="1:14" ht="14.4" customHeight="1" x14ac:dyDescent="0.3">
      <c r="A1" s="207" t="s">
        <v>23</v>
      </c>
      <c r="B1" s="207"/>
      <c r="C1" s="207"/>
      <c r="D1" s="207"/>
      <c r="E1" s="207"/>
      <c r="F1" s="207"/>
      <c r="G1" s="207"/>
      <c r="H1" s="207"/>
      <c r="I1" s="207"/>
      <c r="J1" s="207"/>
      <c r="K1" s="207"/>
    </row>
    <row r="2" spans="1:14" x14ac:dyDescent="0.3">
      <c r="A2" s="207"/>
      <c r="B2" s="207"/>
      <c r="C2" s="207"/>
      <c r="D2" s="207"/>
      <c r="E2" s="207"/>
      <c r="F2" s="207"/>
      <c r="G2" s="207"/>
      <c r="H2" s="207"/>
      <c r="I2" s="207"/>
      <c r="J2" s="207"/>
      <c r="K2" s="207"/>
    </row>
    <row r="3" spans="1:14" ht="15" thickBot="1" x14ac:dyDescent="0.35"/>
    <row r="4" spans="1:14" ht="15" thickBot="1" x14ac:dyDescent="0.35">
      <c r="B4" s="23" t="s">
        <v>0</v>
      </c>
      <c r="C4" s="24" t="s">
        <v>21</v>
      </c>
      <c r="D4" s="25" t="s">
        <v>22</v>
      </c>
    </row>
    <row r="5" spans="1:14" x14ac:dyDescent="0.3">
      <c r="B5" s="26">
        <v>1.3</v>
      </c>
      <c r="C5" s="26">
        <v>0.3</v>
      </c>
      <c r="D5" s="26">
        <v>4</v>
      </c>
    </row>
    <row r="6" spans="1:14" x14ac:dyDescent="0.3">
      <c r="B6" s="27">
        <v>3.5</v>
      </c>
      <c r="C6" s="27">
        <v>1.5</v>
      </c>
      <c r="D6" s="27">
        <v>9</v>
      </c>
    </row>
    <row r="7" spans="1:14" x14ac:dyDescent="0.3">
      <c r="B7" s="27">
        <v>2.8</v>
      </c>
      <c r="C7" s="27">
        <v>0.7</v>
      </c>
      <c r="D7" s="27">
        <v>8</v>
      </c>
    </row>
    <row r="8" spans="1:14" x14ac:dyDescent="0.3">
      <c r="B8" s="27">
        <v>3</v>
      </c>
      <c r="C8" s="27">
        <v>1.1000000000000001</v>
      </c>
      <c r="D8" s="27">
        <v>7.5</v>
      </c>
    </row>
    <row r="9" spans="1:14" x14ac:dyDescent="0.3">
      <c r="B9" s="27">
        <v>3.3</v>
      </c>
      <c r="C9" s="27">
        <v>1.2</v>
      </c>
      <c r="D9" s="27">
        <v>8</v>
      </c>
    </row>
    <row r="10" spans="1:14" ht="15" thickBot="1" x14ac:dyDescent="0.35">
      <c r="B10" s="27">
        <v>3.7</v>
      </c>
      <c r="C10" s="27">
        <v>2</v>
      </c>
      <c r="D10" s="27">
        <v>8</v>
      </c>
    </row>
    <row r="11" spans="1:14" x14ac:dyDescent="0.3">
      <c r="G11" s="208" t="s">
        <v>29</v>
      </c>
      <c r="H11" s="210" t="s">
        <v>30</v>
      </c>
      <c r="I11" s="210"/>
      <c r="J11" s="212" t="s">
        <v>31</v>
      </c>
      <c r="K11" s="213"/>
      <c r="L11" s="192" t="s">
        <v>32</v>
      </c>
      <c r="M11" s="193"/>
      <c r="N11" s="194"/>
    </row>
    <row r="12" spans="1:14" ht="15" thickBot="1" x14ac:dyDescent="0.35">
      <c r="A12" t="s">
        <v>24</v>
      </c>
      <c r="G12" s="209"/>
      <c r="H12" s="211"/>
      <c r="I12" s="211"/>
      <c r="J12" s="214"/>
      <c r="K12" s="215"/>
      <c r="L12" s="195"/>
      <c r="M12" s="196"/>
      <c r="N12" s="197"/>
    </row>
    <row r="13" spans="1:14" ht="15" thickBot="1" x14ac:dyDescent="0.35">
      <c r="G13" s="198" t="s">
        <v>33</v>
      </c>
      <c r="H13" s="201"/>
      <c r="I13" s="201"/>
      <c r="J13" s="201"/>
      <c r="K13" s="201"/>
      <c r="L13" s="204" t="s">
        <v>34</v>
      </c>
      <c r="M13" s="205"/>
      <c r="N13" s="206"/>
    </row>
    <row r="14" spans="1:14" x14ac:dyDescent="0.3">
      <c r="B14" s="30"/>
      <c r="C14" s="30" t="s">
        <v>0</v>
      </c>
      <c r="D14" s="30" t="s">
        <v>21</v>
      </c>
      <c r="E14" s="30" t="s">
        <v>22</v>
      </c>
      <c r="G14" s="199"/>
      <c r="H14" s="202"/>
      <c r="I14" s="202"/>
      <c r="J14" s="202"/>
      <c r="K14" s="202"/>
      <c r="L14" s="204"/>
      <c r="M14" s="205"/>
      <c r="N14" s="206"/>
    </row>
    <row r="15" spans="1:14" x14ac:dyDescent="0.3">
      <c r="B15" s="28" t="s">
        <v>0</v>
      </c>
      <c r="C15" s="28">
        <v>1</v>
      </c>
      <c r="D15" s="28"/>
      <c r="E15" s="28"/>
      <c r="G15" s="200"/>
      <c r="H15" s="203"/>
      <c r="I15" s="203"/>
      <c r="J15" s="203"/>
      <c r="K15" s="203"/>
      <c r="L15" s="204"/>
      <c r="M15" s="205"/>
      <c r="N15" s="206"/>
    </row>
    <row r="16" spans="1:14" x14ac:dyDescent="0.3">
      <c r="B16" s="28" t="s">
        <v>21</v>
      </c>
      <c r="C16" s="45">
        <v>0.89907235281490738</v>
      </c>
      <c r="D16" s="28">
        <v>1</v>
      </c>
      <c r="E16" s="28"/>
      <c r="G16" s="31"/>
      <c r="H16" s="28"/>
      <c r="I16" s="28"/>
      <c r="J16" s="28"/>
      <c r="K16" s="28"/>
      <c r="L16" s="32"/>
      <c r="M16" s="32"/>
      <c r="N16" s="32"/>
    </row>
    <row r="17" spans="2:14" ht="15" thickBot="1" x14ac:dyDescent="0.35">
      <c r="B17" s="29" t="s">
        <v>22</v>
      </c>
      <c r="C17" s="46">
        <v>0.93783278503207446</v>
      </c>
      <c r="D17" s="46">
        <v>0.71567790991373348</v>
      </c>
      <c r="E17" s="29">
        <v>1</v>
      </c>
      <c r="G17" s="31"/>
      <c r="H17" s="28"/>
      <c r="I17" s="28"/>
      <c r="J17" s="28"/>
      <c r="K17" s="28"/>
      <c r="L17" s="32"/>
      <c r="M17" s="32"/>
      <c r="N17" s="32"/>
    </row>
    <row r="18" spans="2:14" x14ac:dyDescent="0.3">
      <c r="G18" s="31"/>
      <c r="H18" s="28"/>
      <c r="I18" s="28"/>
      <c r="J18" s="28"/>
      <c r="K18" s="28"/>
      <c r="L18" s="32"/>
      <c r="M18" s="32"/>
      <c r="N18" s="32"/>
    </row>
    <row r="19" spans="2:14" x14ac:dyDescent="0.3">
      <c r="G19" s="31"/>
      <c r="H19" s="28"/>
      <c r="I19" s="28"/>
      <c r="J19" s="28"/>
      <c r="K19" s="28"/>
      <c r="L19" s="32"/>
      <c r="M19" s="32"/>
      <c r="N19" s="32"/>
    </row>
    <row r="20" spans="2:14" x14ac:dyDescent="0.3">
      <c r="G20" s="31"/>
      <c r="H20" s="28"/>
      <c r="I20" s="28"/>
      <c r="J20" s="28"/>
      <c r="K20" s="28"/>
      <c r="L20" s="32"/>
      <c r="M20" s="32"/>
      <c r="N20" s="32"/>
    </row>
    <row r="21" spans="2:14" x14ac:dyDescent="0.3">
      <c r="G21" s="31"/>
      <c r="H21" s="28"/>
      <c r="I21" s="28"/>
      <c r="J21" s="28"/>
      <c r="K21" s="28"/>
      <c r="L21" s="32"/>
      <c r="M21" s="32"/>
      <c r="N21" s="32"/>
    </row>
    <row r="23" spans="2:14" x14ac:dyDescent="0.3">
      <c r="B23" t="s">
        <v>35</v>
      </c>
    </row>
    <row r="24" spans="2:14" ht="15" thickBot="1" x14ac:dyDescent="0.35"/>
    <row r="25" spans="2:14" x14ac:dyDescent="0.3">
      <c r="B25" s="33" t="s">
        <v>36</v>
      </c>
      <c r="C25" s="33"/>
    </row>
    <row r="26" spans="2:14" x14ac:dyDescent="0.3">
      <c r="B26" s="28" t="s">
        <v>37</v>
      </c>
      <c r="C26" s="28">
        <v>0.99297083196097247</v>
      </c>
    </row>
    <row r="27" spans="2:14" x14ac:dyDescent="0.3">
      <c r="B27" s="28" t="s">
        <v>38</v>
      </c>
      <c r="C27" s="28">
        <v>0.98599107312526579</v>
      </c>
    </row>
    <row r="28" spans="2:14" x14ac:dyDescent="0.3">
      <c r="B28" s="34" t="s">
        <v>39</v>
      </c>
      <c r="C28" s="34">
        <v>0.97665178854210966</v>
      </c>
    </row>
    <row r="29" spans="2:14" x14ac:dyDescent="0.3">
      <c r="B29" s="28" t="s">
        <v>40</v>
      </c>
      <c r="C29" s="28">
        <v>0.1320353408065105</v>
      </c>
    </row>
    <row r="30" spans="2:14" ht="15" thickBot="1" x14ac:dyDescent="0.35">
      <c r="B30" s="29" t="s">
        <v>41</v>
      </c>
      <c r="C30" s="29">
        <v>6</v>
      </c>
    </row>
    <row r="32" spans="2:14" ht="15" thickBot="1" x14ac:dyDescent="0.35">
      <c r="B32" t="s">
        <v>42</v>
      </c>
    </row>
    <row r="33" spans="2:10" x14ac:dyDescent="0.3">
      <c r="B33" s="30"/>
      <c r="C33" s="30" t="s">
        <v>47</v>
      </c>
      <c r="D33" s="30" t="s">
        <v>48</v>
      </c>
      <c r="E33" s="30" t="s">
        <v>49</v>
      </c>
      <c r="F33" s="30" t="s">
        <v>50</v>
      </c>
      <c r="G33" s="30" t="s">
        <v>51</v>
      </c>
    </row>
    <row r="34" spans="2:10" x14ac:dyDescent="0.3">
      <c r="B34" s="28" t="s">
        <v>43</v>
      </c>
      <c r="C34" s="28">
        <v>2</v>
      </c>
      <c r="D34" s="28">
        <v>3.6810333396676591</v>
      </c>
      <c r="E34" s="28">
        <v>1.8405166698338296</v>
      </c>
      <c r="F34" s="28">
        <v>105.57458275803631</v>
      </c>
      <c r="G34" s="34">
        <v>1.6580869548961947E-3</v>
      </c>
    </row>
    <row r="35" spans="2:10" x14ac:dyDescent="0.3">
      <c r="B35" s="28" t="s">
        <v>44</v>
      </c>
      <c r="C35" s="28">
        <v>3</v>
      </c>
      <c r="D35" s="28">
        <v>5.229999366567413E-2</v>
      </c>
      <c r="E35" s="28">
        <v>1.7433331221891377E-2</v>
      </c>
      <c r="F35" s="28"/>
      <c r="G35" s="28"/>
    </row>
    <row r="36" spans="2:10" ht="15" thickBot="1" x14ac:dyDescent="0.35">
      <c r="B36" s="29" t="s">
        <v>45</v>
      </c>
      <c r="C36" s="29">
        <v>5</v>
      </c>
      <c r="D36" s="29">
        <v>3.7333333333333334</v>
      </c>
      <c r="E36" s="29"/>
      <c r="F36" s="29"/>
      <c r="G36" s="29"/>
    </row>
    <row r="37" spans="2:10" ht="15" thickBot="1" x14ac:dyDescent="0.35"/>
    <row r="38" spans="2:10" x14ac:dyDescent="0.3">
      <c r="B38" s="30"/>
      <c r="C38" s="30" t="s">
        <v>52</v>
      </c>
      <c r="D38" s="30" t="s">
        <v>40</v>
      </c>
      <c r="E38" s="30" t="s">
        <v>53</v>
      </c>
      <c r="F38" s="30" t="s">
        <v>54</v>
      </c>
      <c r="G38" s="30" t="s">
        <v>55</v>
      </c>
      <c r="H38" s="30" t="s">
        <v>56</v>
      </c>
      <c r="I38" s="30" t="s">
        <v>57</v>
      </c>
      <c r="J38" s="30" t="s">
        <v>58</v>
      </c>
    </row>
    <row r="39" spans="2:10" x14ac:dyDescent="0.3">
      <c r="B39" s="28" t="s">
        <v>46</v>
      </c>
      <c r="C39" s="28">
        <v>-5.2505225818710866E-2</v>
      </c>
      <c r="D39" s="28">
        <v>0.27432900178968139</v>
      </c>
      <c r="E39" s="28">
        <v>-0.19139509667652571</v>
      </c>
      <c r="F39" s="28">
        <v>0.86043735503112329</v>
      </c>
      <c r="G39" s="28">
        <v>-0.92554254399645042</v>
      </c>
      <c r="H39" s="28">
        <v>0.82053209235902869</v>
      </c>
      <c r="I39" s="28">
        <v>-0.92554254399645042</v>
      </c>
      <c r="J39" s="28">
        <v>0.82053209235902869</v>
      </c>
    </row>
    <row r="40" spans="2:10" x14ac:dyDescent="0.3">
      <c r="B40" s="28" t="s">
        <v>21</v>
      </c>
      <c r="C40" s="28">
        <v>0.67783619433711306</v>
      </c>
      <c r="D40" s="28">
        <v>0.1419619056974592</v>
      </c>
      <c r="E40" s="28">
        <v>4.7747752540155197</v>
      </c>
      <c r="F40" s="34">
        <v>1.7456530466296364E-2</v>
      </c>
      <c r="G40" s="28">
        <v>0.2260500520591997</v>
      </c>
      <c r="H40" s="28">
        <v>1.1296223366150264</v>
      </c>
      <c r="I40" s="28">
        <v>0.2260500520591997</v>
      </c>
      <c r="J40" s="28">
        <v>1.1296223366150264</v>
      </c>
    </row>
    <row r="41" spans="2:10" ht="15" thickBot="1" x14ac:dyDescent="0.35">
      <c r="B41" s="29" t="s">
        <v>22</v>
      </c>
      <c r="C41" s="29">
        <v>0.29900551086336841</v>
      </c>
      <c r="D41" s="29">
        <v>4.8475935405458075E-2</v>
      </c>
      <c r="E41" s="29">
        <v>6.1681225614823791</v>
      </c>
      <c r="F41" s="35">
        <v>8.5777104111106825E-3</v>
      </c>
      <c r="G41" s="29">
        <v>0.14473344933709661</v>
      </c>
      <c r="H41" s="29">
        <v>0.45327757238964017</v>
      </c>
      <c r="I41" s="29">
        <v>0.14473344933709661</v>
      </c>
      <c r="J41" s="29">
        <v>0.45327757238964017</v>
      </c>
    </row>
    <row r="51" spans="2:19" x14ac:dyDescent="0.3">
      <c r="K51" t="s">
        <v>63</v>
      </c>
    </row>
    <row r="52" spans="2:19" x14ac:dyDescent="0.3">
      <c r="B52" t="s">
        <v>59</v>
      </c>
      <c r="K52">
        <v>1.7000000000000001E-2</v>
      </c>
      <c r="L52" t="s">
        <v>60</v>
      </c>
      <c r="P52">
        <v>8.6E-3</v>
      </c>
      <c r="Q52" t="s">
        <v>64</v>
      </c>
    </row>
    <row r="53" spans="2:19" x14ac:dyDescent="0.3">
      <c r="B53">
        <v>1.6999999999999999E-3</v>
      </c>
      <c r="C53" t="s">
        <v>60</v>
      </c>
      <c r="D53" t="s">
        <v>61</v>
      </c>
    </row>
    <row r="54" spans="2:19" x14ac:dyDescent="0.3">
      <c r="K54" s="190" t="s">
        <v>65</v>
      </c>
      <c r="L54" s="190"/>
      <c r="M54" s="190"/>
      <c r="N54" s="190"/>
      <c r="P54" s="191" t="s">
        <v>66</v>
      </c>
      <c r="Q54" s="191"/>
      <c r="R54" s="191"/>
      <c r="S54" s="191"/>
    </row>
    <row r="55" spans="2:19" x14ac:dyDescent="0.3">
      <c r="B55" s="2" t="s">
        <v>62</v>
      </c>
      <c r="K55" s="190"/>
      <c r="L55" s="190"/>
      <c r="M55" s="190"/>
      <c r="N55" s="190"/>
      <c r="P55" s="191"/>
      <c r="Q55" s="191"/>
      <c r="R55" s="191"/>
      <c r="S55" s="191"/>
    </row>
    <row r="66" spans="5:14" ht="15.6" x14ac:dyDescent="0.3">
      <c r="E66" s="3" t="s">
        <v>67</v>
      </c>
    </row>
    <row r="67" spans="5:14" ht="15.6" x14ac:dyDescent="0.3">
      <c r="F67" s="10"/>
    </row>
    <row r="68" spans="5:14" ht="15.6" x14ac:dyDescent="0.3">
      <c r="E68" s="10"/>
      <c r="F68" s="189" t="s">
        <v>68</v>
      </c>
      <c r="G68" s="189"/>
      <c r="H68" s="189"/>
      <c r="I68" s="189"/>
      <c r="J68" s="189"/>
      <c r="K68" s="189"/>
      <c r="L68" s="189"/>
      <c r="M68" s="189"/>
      <c r="N68" s="189"/>
    </row>
    <row r="69" spans="5:14" ht="15.6" x14ac:dyDescent="0.3">
      <c r="E69" s="10"/>
      <c r="F69" s="189"/>
      <c r="G69" s="189"/>
      <c r="H69" s="189"/>
      <c r="I69" s="189"/>
      <c r="J69" s="189"/>
      <c r="K69" s="189"/>
      <c r="L69" s="189"/>
      <c r="M69" s="189"/>
      <c r="N69" s="189"/>
    </row>
    <row r="70" spans="5:14" ht="15.6" x14ac:dyDescent="0.3">
      <c r="E70" s="10"/>
    </row>
    <row r="72" spans="5:14" ht="15.6" customHeight="1" x14ac:dyDescent="0.3">
      <c r="F72" s="189" t="s">
        <v>69</v>
      </c>
      <c r="G72" s="189"/>
      <c r="H72" s="189"/>
      <c r="I72" s="189"/>
      <c r="J72" s="189"/>
      <c r="K72" s="189"/>
      <c r="L72" s="189"/>
      <c r="M72" s="189"/>
      <c r="N72" s="189"/>
    </row>
    <row r="73" spans="5:14" x14ac:dyDescent="0.3">
      <c r="F73" s="189"/>
      <c r="G73" s="189"/>
      <c r="H73" s="189"/>
      <c r="I73" s="189"/>
      <c r="J73" s="189"/>
      <c r="K73" s="189"/>
      <c r="L73" s="189"/>
      <c r="M73" s="189"/>
      <c r="N73" s="189"/>
    </row>
  </sheetData>
  <mergeCells count="13">
    <mergeCell ref="A1:K2"/>
    <mergeCell ref="G11:G12"/>
    <mergeCell ref="H11:I12"/>
    <mergeCell ref="J11:K12"/>
    <mergeCell ref="F68:N69"/>
    <mergeCell ref="F72:N73"/>
    <mergeCell ref="K54:N55"/>
    <mergeCell ref="P54:S55"/>
    <mergeCell ref="L11:N12"/>
    <mergeCell ref="G13:G15"/>
    <mergeCell ref="H13:I15"/>
    <mergeCell ref="J13:K15"/>
    <mergeCell ref="L13:N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09A03-CB3E-43E6-BA27-DBD2C3478524}">
  <dimension ref="A1:T110"/>
  <sheetViews>
    <sheetView zoomScale="90" zoomScaleNormal="90" workbookViewId="0">
      <selection activeCell="H5" sqref="H5"/>
    </sheetView>
  </sheetViews>
  <sheetFormatPr baseColWidth="10" defaultRowHeight="14.4" x14ac:dyDescent="0.3"/>
  <cols>
    <col min="9" max="9" width="13.44140625" customWidth="1"/>
    <col min="13" max="13" width="19.88671875" bestFit="1" customWidth="1"/>
  </cols>
  <sheetData>
    <row r="1" spans="1:12" ht="14.4" customHeight="1" x14ac:dyDescent="0.3">
      <c r="A1" s="254" t="s">
        <v>154</v>
      </c>
      <c r="B1" s="254"/>
      <c r="C1" s="254"/>
      <c r="D1" s="254"/>
      <c r="E1" s="254"/>
      <c r="F1" s="254"/>
      <c r="G1" s="254"/>
      <c r="H1" s="254"/>
      <c r="I1" s="254"/>
      <c r="J1" s="254"/>
      <c r="K1" s="254"/>
      <c r="L1" s="254"/>
    </row>
    <row r="2" spans="1:12" x14ac:dyDescent="0.3">
      <c r="A2" s="254"/>
      <c r="B2" s="254"/>
      <c r="C2" s="254"/>
      <c r="D2" s="254"/>
      <c r="E2" s="254"/>
      <c r="F2" s="254"/>
      <c r="G2" s="254"/>
      <c r="H2" s="254"/>
      <c r="I2" s="254"/>
      <c r="J2" s="254"/>
      <c r="K2" s="254"/>
      <c r="L2" s="254"/>
    </row>
    <row r="3" spans="1:12" ht="15" thickBot="1" x14ac:dyDescent="0.35"/>
    <row r="4" spans="1:12" ht="15" thickBot="1" x14ac:dyDescent="0.35">
      <c r="B4" s="142" t="s">
        <v>150</v>
      </c>
      <c r="C4" s="140" t="s">
        <v>151</v>
      </c>
      <c r="D4" s="134" t="s">
        <v>152</v>
      </c>
      <c r="E4" s="134" t="s">
        <v>153</v>
      </c>
      <c r="I4" s="147" t="s">
        <v>150</v>
      </c>
      <c r="J4" s="147" t="s">
        <v>152</v>
      </c>
      <c r="K4" s="148" t="s">
        <v>153</v>
      </c>
    </row>
    <row r="5" spans="1:12" x14ac:dyDescent="0.3">
      <c r="B5" s="143">
        <f>2884.68/1000</f>
        <v>2.8846799999999999</v>
      </c>
      <c r="C5" s="141">
        <v>0.35</v>
      </c>
      <c r="D5" s="133">
        <v>0.5</v>
      </c>
      <c r="E5" s="133">
        <v>0.4</v>
      </c>
      <c r="I5" s="145">
        <f>2884.68/1000</f>
        <v>2.8846799999999999</v>
      </c>
      <c r="J5" s="146">
        <v>0.5</v>
      </c>
      <c r="K5" s="146">
        <v>0.4</v>
      </c>
    </row>
    <row r="6" spans="1:12" x14ac:dyDescent="0.3">
      <c r="B6" s="143">
        <f>3403.93/1000</f>
        <v>3.4039299999999999</v>
      </c>
      <c r="C6" s="141">
        <v>0.4</v>
      </c>
      <c r="D6" s="133">
        <v>0.56999999999999995</v>
      </c>
      <c r="E6" s="133">
        <v>0.4</v>
      </c>
      <c r="I6" s="143">
        <f>3403.93/1000</f>
        <v>3.4039299999999999</v>
      </c>
      <c r="J6" s="133">
        <v>0.56999999999999995</v>
      </c>
      <c r="K6" s="133">
        <v>0.4</v>
      </c>
    </row>
    <row r="7" spans="1:12" ht="14.4" customHeight="1" x14ac:dyDescent="0.3">
      <c r="B7" s="143">
        <f>1809.12/1000</f>
        <v>1.8091199999999998</v>
      </c>
      <c r="C7" s="141">
        <v>0.43</v>
      </c>
      <c r="D7" s="133">
        <v>0.56000000000000005</v>
      </c>
      <c r="E7" s="133">
        <v>0.42</v>
      </c>
      <c r="I7" s="143">
        <f>1809.12/1000</f>
        <v>1.8091199999999998</v>
      </c>
      <c r="J7" s="133">
        <v>0.56000000000000005</v>
      </c>
      <c r="K7" s="133">
        <v>0.42</v>
      </c>
    </row>
    <row r="8" spans="1:12" x14ac:dyDescent="0.3">
      <c r="B8" s="143">
        <f>1277.11/1000</f>
        <v>1.27711</v>
      </c>
      <c r="C8" s="141">
        <v>0.4</v>
      </c>
      <c r="D8" s="133">
        <v>0.55000000000000004</v>
      </c>
      <c r="E8" s="133">
        <v>0.5</v>
      </c>
      <c r="I8" s="143">
        <f>1277.11/1000</f>
        <v>1.27711</v>
      </c>
      <c r="J8" s="133">
        <v>0.55000000000000004</v>
      </c>
      <c r="K8" s="133">
        <v>0.5</v>
      </c>
    </row>
    <row r="9" spans="1:12" ht="14.4" customHeight="1" x14ac:dyDescent="0.3">
      <c r="B9" s="143">
        <f>943.02/1000</f>
        <v>0.94301999999999997</v>
      </c>
      <c r="C9" s="141">
        <v>0.3</v>
      </c>
      <c r="D9" s="133">
        <v>0.6</v>
      </c>
      <c r="E9" s="133">
        <v>0.4</v>
      </c>
      <c r="I9" s="143">
        <f>943.02/1000</f>
        <v>0.94301999999999997</v>
      </c>
      <c r="J9" s="133">
        <v>0.6</v>
      </c>
      <c r="K9" s="133">
        <v>0.4</v>
      </c>
    </row>
    <row r="10" spans="1:12" x14ac:dyDescent="0.3">
      <c r="B10" s="143">
        <f>2168.08/1000</f>
        <v>2.1680799999999998</v>
      </c>
      <c r="C10" s="141">
        <v>0.35</v>
      </c>
      <c r="D10" s="133">
        <v>0.65</v>
      </c>
      <c r="E10" s="133">
        <v>0.44</v>
      </c>
      <c r="I10" s="143">
        <f>2168.08/1000</f>
        <v>2.1680799999999998</v>
      </c>
      <c r="J10" s="133">
        <v>0.65</v>
      </c>
      <c r="K10" s="133">
        <v>0.44</v>
      </c>
    </row>
    <row r="11" spans="1:12" x14ac:dyDescent="0.3">
      <c r="B11" s="143">
        <f>3678.69/1000</f>
        <v>3.67869</v>
      </c>
      <c r="C11" s="141">
        <v>0.45</v>
      </c>
      <c r="D11" s="133">
        <v>0.69</v>
      </c>
      <c r="E11" s="133">
        <v>0.4</v>
      </c>
      <c r="I11" s="143">
        <f>3678.69/1000</f>
        <v>3.67869</v>
      </c>
      <c r="J11" s="133">
        <v>0.69</v>
      </c>
      <c r="K11" s="133">
        <v>0.4</v>
      </c>
    </row>
    <row r="12" spans="1:12" x14ac:dyDescent="0.3">
      <c r="B12" s="143">
        <f>1769.46/1000</f>
        <v>1.76946</v>
      </c>
      <c r="C12" s="141">
        <v>0.42</v>
      </c>
      <c r="D12" s="133">
        <v>0.67</v>
      </c>
      <c r="E12" s="133">
        <v>0.44</v>
      </c>
      <c r="I12" s="143">
        <f>1769.46/1000</f>
        <v>1.76946</v>
      </c>
      <c r="J12" s="133">
        <v>0.67</v>
      </c>
      <c r="K12" s="133">
        <v>0.44</v>
      </c>
    </row>
    <row r="13" spans="1:12" x14ac:dyDescent="0.3">
      <c r="B13" s="143">
        <f>2420.8/1000</f>
        <v>2.4208000000000003</v>
      </c>
      <c r="C13" s="141">
        <v>0.4</v>
      </c>
      <c r="D13" s="133">
        <v>0.68</v>
      </c>
      <c r="E13" s="133">
        <v>0.46</v>
      </c>
      <c r="I13" s="143">
        <f>2420.8/1000</f>
        <v>2.4208000000000003</v>
      </c>
      <c r="J13" s="133">
        <v>0.68</v>
      </c>
      <c r="K13" s="133">
        <v>0.46</v>
      </c>
    </row>
    <row r="14" spans="1:12" x14ac:dyDescent="0.3">
      <c r="B14" s="143">
        <f>5270.32/1000</f>
        <v>5.2703199999999999</v>
      </c>
      <c r="C14" s="141">
        <v>0.48</v>
      </c>
      <c r="D14" s="133">
        <v>0.7</v>
      </c>
      <c r="E14" s="133">
        <v>0.46</v>
      </c>
      <c r="I14" s="143">
        <f>5270.32/1000</f>
        <v>5.2703199999999999</v>
      </c>
      <c r="J14" s="133">
        <v>0.7</v>
      </c>
      <c r="K14" s="133">
        <v>0.46</v>
      </c>
    </row>
    <row r="15" spans="1:12" x14ac:dyDescent="0.3">
      <c r="B15" s="143">
        <f>3848.21/1000</f>
        <v>3.8482099999999999</v>
      </c>
      <c r="C15" s="141">
        <v>0.5</v>
      </c>
      <c r="D15" s="133">
        <v>0.66</v>
      </c>
      <c r="E15" s="133">
        <v>0.45</v>
      </c>
      <c r="I15" s="143">
        <f>3848.21/1000</f>
        <v>3.8482099999999999</v>
      </c>
      <c r="J15" s="133">
        <v>0.66</v>
      </c>
      <c r="K15" s="133">
        <v>0.45</v>
      </c>
    </row>
    <row r="16" spans="1:12" ht="15" thickBot="1" x14ac:dyDescent="0.35">
      <c r="B16" s="144">
        <f>4299.77/1000</f>
        <v>4.2997700000000005</v>
      </c>
      <c r="C16" s="141">
        <v>0.45</v>
      </c>
      <c r="D16" s="133">
        <v>0.65</v>
      </c>
      <c r="E16" s="133">
        <v>0.7</v>
      </c>
      <c r="I16" s="144">
        <f>4299.77/1000</f>
        <v>4.2997700000000005</v>
      </c>
      <c r="J16" s="133">
        <v>0.65</v>
      </c>
      <c r="K16" s="133">
        <v>0.7</v>
      </c>
    </row>
    <row r="18" spans="1:15" ht="21.6" thickBot="1" x14ac:dyDescent="0.45">
      <c r="A18" s="137" t="s">
        <v>161</v>
      </c>
    </row>
    <row r="19" spans="1:15" ht="15" thickBot="1" x14ac:dyDescent="0.35">
      <c r="C19" s="128" t="s">
        <v>28</v>
      </c>
      <c r="D19" s="128" t="s">
        <v>26</v>
      </c>
      <c r="E19" s="128" t="s">
        <v>27</v>
      </c>
      <c r="F19" s="128" t="s">
        <v>157</v>
      </c>
      <c r="H19" s="208" t="s">
        <v>29</v>
      </c>
      <c r="I19" s="210" t="s">
        <v>30</v>
      </c>
      <c r="J19" s="210"/>
      <c r="K19" s="212" t="s">
        <v>31</v>
      </c>
      <c r="L19" s="213"/>
      <c r="M19" s="192" t="s">
        <v>32</v>
      </c>
      <c r="N19" s="193"/>
      <c r="O19" s="194"/>
    </row>
    <row r="20" spans="1:15" ht="15" thickBot="1" x14ac:dyDescent="0.35">
      <c r="B20" s="30"/>
      <c r="C20" s="30" t="s">
        <v>150</v>
      </c>
      <c r="D20" s="30" t="s">
        <v>151</v>
      </c>
      <c r="E20" s="30" t="s">
        <v>152</v>
      </c>
      <c r="F20" s="30" t="s">
        <v>153</v>
      </c>
      <c r="H20" s="209"/>
      <c r="I20" s="211"/>
      <c r="J20" s="211"/>
      <c r="K20" s="214"/>
      <c r="L20" s="215"/>
      <c r="M20" s="255"/>
      <c r="N20" s="256"/>
      <c r="O20" s="257"/>
    </row>
    <row r="21" spans="1:15" x14ac:dyDescent="0.3">
      <c r="A21" s="128" t="s">
        <v>28</v>
      </c>
      <c r="B21" s="28" t="s">
        <v>150</v>
      </c>
      <c r="C21" s="28">
        <v>1</v>
      </c>
      <c r="D21" s="28"/>
      <c r="E21" s="28"/>
      <c r="F21" s="28"/>
      <c r="H21" s="232" t="s">
        <v>33</v>
      </c>
      <c r="I21" s="235"/>
      <c r="J21" s="235"/>
      <c r="K21" s="235"/>
      <c r="L21" s="235"/>
      <c r="M21" s="238" t="s">
        <v>159</v>
      </c>
      <c r="N21" s="238"/>
      <c r="O21" s="238"/>
    </row>
    <row r="22" spans="1:15" x14ac:dyDescent="0.3">
      <c r="A22" s="128" t="s">
        <v>26</v>
      </c>
      <c r="B22" s="28" t="s">
        <v>151</v>
      </c>
      <c r="C22" s="34">
        <v>0.70212666339130925</v>
      </c>
      <c r="D22" s="28">
        <v>1</v>
      </c>
      <c r="E22" s="28"/>
      <c r="F22" s="28"/>
      <c r="H22" s="233"/>
      <c r="I22" s="236"/>
      <c r="J22" s="236"/>
      <c r="K22" s="236"/>
      <c r="L22" s="236"/>
      <c r="M22" s="238"/>
      <c r="N22" s="238"/>
      <c r="O22" s="238"/>
    </row>
    <row r="23" spans="1:15" ht="15" thickBot="1" x14ac:dyDescent="0.35">
      <c r="A23" s="128" t="s">
        <v>27</v>
      </c>
      <c r="B23" s="28" t="s">
        <v>152</v>
      </c>
      <c r="C23" s="34">
        <v>0.44237819905077058</v>
      </c>
      <c r="D23" s="131">
        <v>0.50326440964164698</v>
      </c>
      <c r="E23" s="28">
        <v>1</v>
      </c>
      <c r="F23" s="28"/>
      <c r="H23" s="234"/>
      <c r="I23" s="237"/>
      <c r="J23" s="237"/>
      <c r="K23" s="237"/>
      <c r="L23" s="237"/>
      <c r="M23" s="239"/>
      <c r="N23" s="239"/>
      <c r="O23" s="239"/>
    </row>
    <row r="24" spans="1:15" ht="15" thickBot="1" x14ac:dyDescent="0.35">
      <c r="A24" s="128" t="s">
        <v>157</v>
      </c>
      <c r="B24" s="29" t="s">
        <v>153</v>
      </c>
      <c r="C24" s="35">
        <v>0.31651056574125325</v>
      </c>
      <c r="D24" s="135">
        <v>0.32281643022392581</v>
      </c>
      <c r="E24" s="135">
        <v>0.20488200000512516</v>
      </c>
      <c r="F24" s="29">
        <v>1</v>
      </c>
      <c r="H24" s="232" t="s">
        <v>155</v>
      </c>
      <c r="I24" s="235"/>
      <c r="J24" s="235"/>
      <c r="K24" s="235"/>
      <c r="L24" s="242"/>
      <c r="M24" s="245" t="s">
        <v>158</v>
      </c>
      <c r="N24" s="246"/>
      <c r="O24" s="247"/>
    </row>
    <row r="25" spans="1:15" x14ac:dyDescent="0.3">
      <c r="H25" s="233"/>
      <c r="I25" s="236"/>
      <c r="J25" s="236"/>
      <c r="K25" s="236"/>
      <c r="L25" s="243"/>
      <c r="M25" s="248"/>
      <c r="N25" s="249"/>
      <c r="O25" s="250"/>
    </row>
    <row r="26" spans="1:15" ht="15" thickBot="1" x14ac:dyDescent="0.35">
      <c r="H26" s="240"/>
      <c r="I26" s="241"/>
      <c r="J26" s="241"/>
      <c r="K26" s="241"/>
      <c r="L26" s="244"/>
      <c r="M26" s="251"/>
      <c r="N26" s="252"/>
      <c r="O26" s="253"/>
    </row>
    <row r="27" spans="1:15" ht="21" x14ac:dyDescent="0.4">
      <c r="A27" s="137" t="s">
        <v>162</v>
      </c>
      <c r="H27" s="198" t="s">
        <v>156</v>
      </c>
      <c r="I27" s="201"/>
      <c r="J27" s="201"/>
      <c r="K27" s="201"/>
      <c r="L27" s="218"/>
      <c r="M27" s="221" t="s">
        <v>160</v>
      </c>
      <c r="N27" s="222"/>
      <c r="O27" s="223"/>
    </row>
    <row r="28" spans="1:15" x14ac:dyDescent="0.3">
      <c r="H28" s="199"/>
      <c r="I28" s="202"/>
      <c r="J28" s="202"/>
      <c r="K28" s="202"/>
      <c r="L28" s="219"/>
      <c r="M28" s="224"/>
      <c r="N28" s="225"/>
      <c r="O28" s="206"/>
    </row>
    <row r="29" spans="1:15" ht="15" thickBot="1" x14ac:dyDescent="0.35">
      <c r="A29" s="129" t="s">
        <v>148</v>
      </c>
      <c r="B29" s="129" t="s">
        <v>165</v>
      </c>
      <c r="C29" s="129" t="s">
        <v>166</v>
      </c>
      <c r="H29" s="216"/>
      <c r="I29" s="217"/>
      <c r="J29" s="217"/>
      <c r="K29" s="217"/>
      <c r="L29" s="220"/>
      <c r="M29" s="226"/>
      <c r="N29" s="227"/>
      <c r="O29" s="228"/>
    </row>
    <row r="30" spans="1:15" x14ac:dyDescent="0.3">
      <c r="A30" s="129">
        <v>3</v>
      </c>
      <c r="B30" s="138" t="s">
        <v>167</v>
      </c>
      <c r="C30" s="129">
        <v>8.2000000000000003E-2</v>
      </c>
    </row>
    <row r="31" spans="1:15" x14ac:dyDescent="0.3">
      <c r="A31" s="77">
        <v>1</v>
      </c>
      <c r="B31" s="159" t="s">
        <v>149</v>
      </c>
      <c r="C31" s="77">
        <v>0.442</v>
      </c>
    </row>
    <row r="32" spans="1:15" x14ac:dyDescent="0.3">
      <c r="A32" s="129">
        <v>2</v>
      </c>
      <c r="B32" s="139" t="s">
        <v>163</v>
      </c>
      <c r="C32" s="129">
        <v>0.115</v>
      </c>
    </row>
    <row r="33" spans="1:20" x14ac:dyDescent="0.3">
      <c r="A33" s="129">
        <v>4</v>
      </c>
      <c r="B33" s="139" t="s">
        <v>164</v>
      </c>
      <c r="C33" s="129">
        <v>0.01</v>
      </c>
    </row>
    <row r="34" spans="1:20" ht="15" thickBot="1" x14ac:dyDescent="0.35"/>
    <row r="35" spans="1:20" ht="15" thickBot="1" x14ac:dyDescent="0.35">
      <c r="A35" s="162" t="s">
        <v>168</v>
      </c>
      <c r="B35" s="163" t="s">
        <v>167</v>
      </c>
      <c r="C35" s="149"/>
      <c r="D35" s="149"/>
      <c r="E35" s="149"/>
      <c r="F35" s="149"/>
      <c r="G35" s="149"/>
      <c r="H35" s="149"/>
      <c r="I35" s="149"/>
      <c r="J35" s="150"/>
      <c r="K35" s="160" t="s">
        <v>168</v>
      </c>
      <c r="L35" s="161" t="s">
        <v>169</v>
      </c>
      <c r="M35" s="149"/>
      <c r="N35" s="149"/>
      <c r="O35" s="149"/>
      <c r="P35" s="149"/>
      <c r="Q35" s="149"/>
      <c r="R35" s="149"/>
      <c r="S35" s="149"/>
      <c r="T35" s="150"/>
    </row>
    <row r="36" spans="1:20" x14ac:dyDescent="0.3">
      <c r="A36" s="151"/>
      <c r="B36" s="130"/>
      <c r="C36" s="130"/>
      <c r="D36" s="130"/>
      <c r="E36" s="130"/>
      <c r="F36" s="130"/>
      <c r="G36" s="130"/>
      <c r="H36" s="130"/>
      <c r="I36" s="130"/>
      <c r="J36" s="152"/>
      <c r="K36" s="151"/>
      <c r="L36" s="130"/>
      <c r="M36" s="130"/>
      <c r="N36" s="130"/>
      <c r="O36" s="130"/>
      <c r="P36" s="130"/>
      <c r="Q36" s="130"/>
      <c r="R36" s="130"/>
      <c r="S36" s="130"/>
      <c r="T36" s="152"/>
    </row>
    <row r="37" spans="1:20" x14ac:dyDescent="0.3">
      <c r="A37" s="151"/>
      <c r="B37" s="130" t="s">
        <v>35</v>
      </c>
      <c r="C37" s="130"/>
      <c r="D37" s="130"/>
      <c r="E37" s="130"/>
      <c r="F37" s="130"/>
      <c r="G37" s="130"/>
      <c r="H37" s="130"/>
      <c r="I37" s="130"/>
      <c r="J37" s="152"/>
      <c r="K37" s="151"/>
      <c r="L37" s="130" t="s">
        <v>35</v>
      </c>
      <c r="M37" s="130"/>
      <c r="N37" s="130"/>
      <c r="O37" s="130"/>
      <c r="P37" s="130"/>
      <c r="Q37" s="130"/>
      <c r="R37" s="130"/>
      <c r="S37" s="130"/>
      <c r="T37" s="152"/>
    </row>
    <row r="38" spans="1:20" ht="15" thickBot="1" x14ac:dyDescent="0.35">
      <c r="A38" s="151"/>
      <c r="B38" s="130"/>
      <c r="C38" s="130"/>
      <c r="D38" s="130"/>
      <c r="E38" s="130"/>
      <c r="F38" s="130"/>
      <c r="G38" s="130"/>
      <c r="H38" s="130"/>
      <c r="I38" s="130"/>
      <c r="J38" s="152"/>
      <c r="K38" s="151"/>
      <c r="L38" s="130"/>
      <c r="M38" s="130"/>
      <c r="N38" s="130"/>
      <c r="O38" s="130"/>
      <c r="P38" s="130"/>
      <c r="Q38" s="130"/>
      <c r="R38" s="130"/>
      <c r="S38" s="130"/>
      <c r="T38" s="152"/>
    </row>
    <row r="39" spans="1:20" x14ac:dyDescent="0.3">
      <c r="A39" s="151"/>
      <c r="B39" s="33" t="s">
        <v>36</v>
      </c>
      <c r="C39" s="33"/>
      <c r="D39" s="130"/>
      <c r="E39" s="130"/>
      <c r="F39" s="130"/>
      <c r="G39" s="130"/>
      <c r="H39" s="130"/>
      <c r="I39" s="130"/>
      <c r="J39" s="152"/>
      <c r="K39" s="151"/>
      <c r="L39" s="33" t="s">
        <v>36</v>
      </c>
      <c r="M39" s="33"/>
      <c r="N39" s="130"/>
      <c r="O39" s="130"/>
      <c r="P39" s="130"/>
      <c r="Q39" s="130"/>
      <c r="R39" s="130"/>
      <c r="S39" s="130"/>
      <c r="T39" s="152"/>
    </row>
    <row r="40" spans="1:20" x14ac:dyDescent="0.3">
      <c r="A40" s="151"/>
      <c r="B40" s="28" t="s">
        <v>37</v>
      </c>
      <c r="C40" s="28">
        <v>0.49895246518747549</v>
      </c>
      <c r="D40" s="130"/>
      <c r="E40" s="130"/>
      <c r="F40" s="130"/>
      <c r="G40" s="130"/>
      <c r="H40" s="130"/>
      <c r="I40" s="130"/>
      <c r="J40" s="152"/>
      <c r="K40" s="151"/>
      <c r="L40" s="28" t="s">
        <v>37</v>
      </c>
      <c r="M40" s="28">
        <v>0.70212666339130925</v>
      </c>
      <c r="N40" s="130"/>
      <c r="O40" s="130"/>
      <c r="P40" s="130"/>
      <c r="Q40" s="130"/>
      <c r="R40" s="130"/>
      <c r="S40" s="130"/>
      <c r="T40" s="152"/>
    </row>
    <row r="41" spans="1:20" x14ac:dyDescent="0.3">
      <c r="A41" s="151"/>
      <c r="B41" s="28" t="s">
        <v>38</v>
      </c>
      <c r="C41" s="28">
        <v>0.24895356251665893</v>
      </c>
      <c r="D41" s="130"/>
      <c r="E41" s="130"/>
      <c r="F41" s="130"/>
      <c r="G41" s="130"/>
      <c r="H41" s="130"/>
      <c r="I41" s="130"/>
      <c r="J41" s="152"/>
      <c r="K41" s="151"/>
      <c r="L41" s="28" t="s">
        <v>38</v>
      </c>
      <c r="M41" s="28">
        <v>0.49298185144501294</v>
      </c>
      <c r="N41" s="130"/>
      <c r="O41" s="130"/>
      <c r="P41" s="130"/>
      <c r="Q41" s="130"/>
      <c r="R41" s="130"/>
      <c r="S41" s="130"/>
      <c r="T41" s="152"/>
    </row>
    <row r="42" spans="1:20" x14ac:dyDescent="0.3">
      <c r="A42" s="151"/>
      <c r="B42" s="132" t="s">
        <v>39</v>
      </c>
      <c r="C42" s="132">
        <v>8.2054354187027556E-2</v>
      </c>
      <c r="D42" s="130"/>
      <c r="E42" s="130"/>
      <c r="F42" s="130"/>
      <c r="G42" s="130"/>
      <c r="H42" s="130"/>
      <c r="I42" s="130"/>
      <c r="J42" s="152"/>
      <c r="K42" s="151"/>
      <c r="L42" s="131" t="s">
        <v>39</v>
      </c>
      <c r="M42" s="131">
        <v>0.4422800365895142</v>
      </c>
      <c r="N42" s="130"/>
      <c r="O42" s="130"/>
      <c r="P42" s="130"/>
      <c r="Q42" s="130"/>
      <c r="R42" s="130"/>
      <c r="S42" s="130"/>
      <c r="T42" s="152"/>
    </row>
    <row r="43" spans="1:20" x14ac:dyDescent="0.3">
      <c r="A43" s="151"/>
      <c r="B43" s="28" t="s">
        <v>40</v>
      </c>
      <c r="C43" s="28">
        <v>1.257411664553759</v>
      </c>
      <c r="D43" s="130"/>
      <c r="E43" s="130"/>
      <c r="F43" s="130"/>
      <c r="G43" s="130"/>
      <c r="H43" s="130"/>
      <c r="I43" s="130"/>
      <c r="J43" s="152"/>
      <c r="K43" s="151"/>
      <c r="L43" s="28" t="s">
        <v>40</v>
      </c>
      <c r="M43" s="28">
        <v>0.98011513772170322</v>
      </c>
      <c r="N43" s="130"/>
      <c r="O43" s="130"/>
      <c r="P43" s="130"/>
      <c r="Q43" s="130"/>
      <c r="R43" s="130"/>
      <c r="S43" s="130"/>
      <c r="T43" s="152"/>
    </row>
    <row r="44" spans="1:20" ht="15" thickBot="1" x14ac:dyDescent="0.35">
      <c r="A44" s="151"/>
      <c r="B44" s="29" t="s">
        <v>41</v>
      </c>
      <c r="C44" s="29">
        <v>12</v>
      </c>
      <c r="D44" s="130"/>
      <c r="E44" s="130"/>
      <c r="F44" s="130"/>
      <c r="G44" s="130"/>
      <c r="H44" s="130"/>
      <c r="I44" s="130"/>
      <c r="J44" s="152"/>
      <c r="K44" s="151"/>
      <c r="L44" s="29" t="s">
        <v>41</v>
      </c>
      <c r="M44" s="29">
        <v>12</v>
      </c>
      <c r="N44" s="130"/>
      <c r="O44" s="130"/>
      <c r="P44" s="130"/>
      <c r="Q44" s="130"/>
      <c r="R44" s="130"/>
      <c r="S44" s="130"/>
      <c r="T44" s="152"/>
    </row>
    <row r="45" spans="1:20" x14ac:dyDescent="0.3">
      <c r="A45" s="151"/>
      <c r="B45" s="130"/>
      <c r="C45" s="130"/>
      <c r="D45" s="130"/>
      <c r="E45" s="130"/>
      <c r="F45" s="130"/>
      <c r="G45" s="130"/>
      <c r="H45" s="130"/>
      <c r="I45" s="130"/>
      <c r="J45" s="152"/>
      <c r="K45" s="151"/>
      <c r="L45" s="130"/>
      <c r="M45" s="130"/>
      <c r="N45" s="130"/>
      <c r="O45" s="130"/>
      <c r="P45" s="130"/>
      <c r="Q45" s="130"/>
      <c r="R45" s="130"/>
      <c r="S45" s="130"/>
      <c r="T45" s="152"/>
    </row>
    <row r="46" spans="1:20" ht="15" thickBot="1" x14ac:dyDescent="0.35">
      <c r="A46" s="151"/>
      <c r="B46" s="130" t="s">
        <v>42</v>
      </c>
      <c r="C46" s="130"/>
      <c r="D46" s="130"/>
      <c r="E46" s="130"/>
      <c r="F46" s="130"/>
      <c r="G46" s="130"/>
      <c r="H46" s="130"/>
      <c r="I46" s="130"/>
      <c r="J46" s="152"/>
      <c r="K46" s="151"/>
      <c r="L46" s="130" t="s">
        <v>42</v>
      </c>
      <c r="M46" s="130"/>
      <c r="N46" s="130"/>
      <c r="O46" s="130"/>
      <c r="P46" s="130"/>
      <c r="Q46" s="130"/>
      <c r="R46" s="130"/>
      <c r="S46" s="130"/>
      <c r="T46" s="152"/>
    </row>
    <row r="47" spans="1:20" x14ac:dyDescent="0.3">
      <c r="A47" s="151"/>
      <c r="B47" s="30"/>
      <c r="C47" s="30" t="s">
        <v>47</v>
      </c>
      <c r="D47" s="30" t="s">
        <v>48</v>
      </c>
      <c r="E47" s="30" t="s">
        <v>49</v>
      </c>
      <c r="F47" s="30" t="s">
        <v>50</v>
      </c>
      <c r="G47" s="30" t="s">
        <v>51</v>
      </c>
      <c r="H47" s="130"/>
      <c r="I47" s="130"/>
      <c r="J47" s="152"/>
      <c r="K47" s="151"/>
      <c r="L47" s="30"/>
      <c r="M47" s="30" t="s">
        <v>47</v>
      </c>
      <c r="N47" s="30" t="s">
        <v>48</v>
      </c>
      <c r="O47" s="30" t="s">
        <v>49</v>
      </c>
      <c r="P47" s="30" t="s">
        <v>50</v>
      </c>
      <c r="Q47" s="30" t="s">
        <v>51</v>
      </c>
      <c r="R47" s="130"/>
      <c r="S47" s="130"/>
      <c r="T47" s="152"/>
    </row>
    <row r="48" spans="1:20" x14ac:dyDescent="0.3">
      <c r="A48" s="151"/>
      <c r="B48" s="28" t="s">
        <v>43</v>
      </c>
      <c r="C48" s="28">
        <v>2</v>
      </c>
      <c r="D48" s="28">
        <v>4.7168170756223038</v>
      </c>
      <c r="E48" s="28">
        <v>2.3584085378111519</v>
      </c>
      <c r="F48" s="28">
        <v>1.491640164193994</v>
      </c>
      <c r="G48" s="28">
        <v>0.27574049882791135</v>
      </c>
      <c r="H48" s="130"/>
      <c r="I48" s="130"/>
      <c r="J48" s="152"/>
      <c r="K48" s="151"/>
      <c r="L48" s="28" t="s">
        <v>43</v>
      </c>
      <c r="M48" s="28">
        <v>1</v>
      </c>
      <c r="N48" s="28">
        <v>9.3403170911126665</v>
      </c>
      <c r="O48" s="28">
        <v>9.3403170911126665</v>
      </c>
      <c r="P48" s="28">
        <v>9.7231598681432239</v>
      </c>
      <c r="Q48" s="131">
        <v>1.0907377651570231E-2</v>
      </c>
      <c r="R48" s="130"/>
      <c r="S48" s="130"/>
      <c r="T48" s="152"/>
    </row>
    <row r="49" spans="1:20" x14ac:dyDescent="0.3">
      <c r="A49" s="151"/>
      <c r="B49" s="28" t="s">
        <v>44</v>
      </c>
      <c r="C49" s="28">
        <v>9</v>
      </c>
      <c r="D49" s="28">
        <v>14.229756847402696</v>
      </c>
      <c r="E49" s="28">
        <v>1.581084094155855</v>
      </c>
      <c r="F49" s="28"/>
      <c r="G49" s="28"/>
      <c r="H49" s="130"/>
      <c r="I49" s="130"/>
      <c r="J49" s="152"/>
      <c r="K49" s="151"/>
      <c r="L49" s="28" t="s">
        <v>44</v>
      </c>
      <c r="M49" s="28">
        <v>10</v>
      </c>
      <c r="N49" s="28">
        <v>9.6062568319123329</v>
      </c>
      <c r="O49" s="28">
        <v>0.96062568319123331</v>
      </c>
      <c r="P49" s="28"/>
      <c r="Q49" s="28"/>
      <c r="R49" s="130"/>
      <c r="S49" s="130"/>
      <c r="T49" s="152"/>
    </row>
    <row r="50" spans="1:20" ht="15" thickBot="1" x14ac:dyDescent="0.35">
      <c r="A50" s="151"/>
      <c r="B50" s="29" t="s">
        <v>45</v>
      </c>
      <c r="C50" s="29">
        <v>11</v>
      </c>
      <c r="D50" s="29">
        <v>18.946573923024999</v>
      </c>
      <c r="E50" s="29"/>
      <c r="F50" s="29"/>
      <c r="G50" s="29"/>
      <c r="H50" s="130"/>
      <c r="I50" s="130"/>
      <c r="J50" s="152"/>
      <c r="K50" s="151"/>
      <c r="L50" s="29" t="s">
        <v>45</v>
      </c>
      <c r="M50" s="29">
        <v>11</v>
      </c>
      <c r="N50" s="29">
        <v>18.946573923024999</v>
      </c>
      <c r="O50" s="29"/>
      <c r="P50" s="29"/>
      <c r="Q50" s="29"/>
      <c r="R50" s="130"/>
      <c r="S50" s="130"/>
      <c r="T50" s="152"/>
    </row>
    <row r="51" spans="1:20" ht="15" thickBot="1" x14ac:dyDescent="0.35">
      <c r="A51" s="151"/>
      <c r="B51" s="130"/>
      <c r="C51" s="130"/>
      <c r="D51" s="130"/>
      <c r="E51" s="130"/>
      <c r="F51" s="130"/>
      <c r="G51" s="130"/>
      <c r="H51" s="130"/>
      <c r="I51" s="130"/>
      <c r="J51" s="152"/>
      <c r="K51" s="151"/>
      <c r="L51" s="130"/>
      <c r="M51" s="130"/>
      <c r="N51" s="130"/>
      <c r="O51" s="130"/>
      <c r="P51" s="130"/>
      <c r="Q51" s="130"/>
      <c r="R51" s="130"/>
      <c r="S51" s="130"/>
      <c r="T51" s="152"/>
    </row>
    <row r="52" spans="1:20" x14ac:dyDescent="0.3">
      <c r="A52" s="151"/>
      <c r="B52" s="30"/>
      <c r="C52" s="30" t="s">
        <v>52</v>
      </c>
      <c r="D52" s="30" t="s">
        <v>40</v>
      </c>
      <c r="E52" s="30" t="s">
        <v>53</v>
      </c>
      <c r="F52" s="30" t="s">
        <v>54</v>
      </c>
      <c r="G52" s="30" t="s">
        <v>55</v>
      </c>
      <c r="H52" s="30" t="s">
        <v>56</v>
      </c>
      <c r="I52" s="30" t="s">
        <v>57</v>
      </c>
      <c r="J52" s="153" t="s">
        <v>58</v>
      </c>
      <c r="K52" s="151"/>
      <c r="L52" s="30"/>
      <c r="M52" s="30" t="s">
        <v>52</v>
      </c>
      <c r="N52" s="30" t="s">
        <v>40</v>
      </c>
      <c r="O52" s="30" t="s">
        <v>53</v>
      </c>
      <c r="P52" s="30" t="s">
        <v>54</v>
      </c>
      <c r="Q52" s="30" t="s">
        <v>55</v>
      </c>
      <c r="R52" s="30" t="s">
        <v>56</v>
      </c>
      <c r="S52" s="30" t="s">
        <v>57</v>
      </c>
      <c r="T52" s="153" t="s">
        <v>58</v>
      </c>
    </row>
    <row r="53" spans="1:20" x14ac:dyDescent="0.3">
      <c r="A53" s="151"/>
      <c r="B53" s="28" t="s">
        <v>46</v>
      </c>
      <c r="C53" s="28">
        <v>-3.8437918130103768</v>
      </c>
      <c r="D53" s="28">
        <v>3.9005806034608108</v>
      </c>
      <c r="E53" s="28">
        <v>-0.98544093912581943</v>
      </c>
      <c r="F53" s="28">
        <v>0.35015686619436936</v>
      </c>
      <c r="G53" s="28">
        <v>-12.667518164200995</v>
      </c>
      <c r="H53" s="28">
        <v>4.9799345381802418</v>
      </c>
      <c r="I53" s="28">
        <v>-12.667518164200995</v>
      </c>
      <c r="J53" s="154">
        <v>4.9799345381802418</v>
      </c>
      <c r="K53" s="151"/>
      <c r="L53" s="28" t="s">
        <v>46</v>
      </c>
      <c r="M53" s="28">
        <v>-3.7764417657864522</v>
      </c>
      <c r="N53" s="28">
        <v>2.132532961903729</v>
      </c>
      <c r="O53" s="28">
        <v>-1.7708714628331901</v>
      </c>
      <c r="P53" s="28">
        <v>0.10700106980911769</v>
      </c>
      <c r="Q53" s="28">
        <v>-8.5280213113455154</v>
      </c>
      <c r="R53" s="28">
        <v>0.97513777977261196</v>
      </c>
      <c r="S53" s="28">
        <v>-8.5280213113455154</v>
      </c>
      <c r="T53" s="154">
        <v>0.97513777977261196</v>
      </c>
    </row>
    <row r="54" spans="1:20" ht="15" thickBot="1" x14ac:dyDescent="0.35">
      <c r="A54" s="151"/>
      <c r="B54" s="28" t="s">
        <v>152</v>
      </c>
      <c r="C54" s="28">
        <v>7.9573958870137362</v>
      </c>
      <c r="D54" s="28">
        <v>5.9596214486206174</v>
      </c>
      <c r="E54" s="28">
        <v>1.3352183449261721</v>
      </c>
      <c r="F54" s="28">
        <v>0.2145909591531798</v>
      </c>
      <c r="G54" s="28">
        <v>-5.5242044605492095</v>
      </c>
      <c r="H54" s="28">
        <v>21.438996234576681</v>
      </c>
      <c r="I54" s="28">
        <v>-5.5242044605492095</v>
      </c>
      <c r="J54" s="154">
        <v>21.438996234576681</v>
      </c>
      <c r="K54" s="151"/>
      <c r="L54" s="29" t="s">
        <v>151</v>
      </c>
      <c r="M54" s="170">
        <v>160426959816303</v>
      </c>
      <c r="N54" s="29">
        <v>5.144860933585595</v>
      </c>
      <c r="O54" s="29">
        <v>3.1181981765345235</v>
      </c>
      <c r="P54" s="29">
        <v>1.0907377651570217E-2</v>
      </c>
      <c r="Q54" s="29">
        <v>4.5792314474418703</v>
      </c>
      <c r="R54" s="29">
        <v>27.506160515818749</v>
      </c>
      <c r="S54" s="29">
        <v>4.5792314474418703</v>
      </c>
      <c r="T54" s="155">
        <v>27.506160515818749</v>
      </c>
    </row>
    <row r="55" spans="1:20" ht="15" thickBot="1" x14ac:dyDescent="0.35">
      <c r="A55" s="151"/>
      <c r="B55" s="29" t="s">
        <v>153</v>
      </c>
      <c r="C55" s="29">
        <v>3.7252962561721721</v>
      </c>
      <c r="D55" s="29">
        <v>4.6632896201741492</v>
      </c>
      <c r="E55" s="29">
        <v>0.79885586347799087</v>
      </c>
      <c r="F55" s="29">
        <v>0.44494310229384337</v>
      </c>
      <c r="G55" s="29">
        <v>-6.8237977603073023</v>
      </c>
      <c r="H55" s="29">
        <v>14.274390272651646</v>
      </c>
      <c r="I55" s="29">
        <v>-6.8237977603073023</v>
      </c>
      <c r="J55" s="155">
        <v>14.274390272651646</v>
      </c>
      <c r="K55" s="151"/>
      <c r="L55" s="130"/>
      <c r="M55" s="130"/>
      <c r="N55" s="130"/>
      <c r="O55" s="130"/>
      <c r="P55" s="130"/>
      <c r="Q55" s="130"/>
      <c r="R55" s="130"/>
      <c r="S55" s="130"/>
      <c r="T55" s="152"/>
    </row>
    <row r="56" spans="1:20" ht="15" thickBot="1" x14ac:dyDescent="0.35">
      <c r="A56" s="156"/>
      <c r="B56" s="157"/>
      <c r="C56" s="157"/>
      <c r="D56" s="157"/>
      <c r="E56" s="157"/>
      <c r="F56" s="157"/>
      <c r="G56" s="157"/>
      <c r="H56" s="157"/>
      <c r="I56" s="157"/>
      <c r="J56" s="158"/>
      <c r="K56" s="156"/>
      <c r="L56" s="157"/>
      <c r="M56" s="157"/>
      <c r="N56" s="157"/>
      <c r="O56" s="157"/>
      <c r="P56" s="157"/>
      <c r="Q56" s="157"/>
      <c r="R56" s="157"/>
      <c r="S56" s="157"/>
      <c r="T56" s="158"/>
    </row>
    <row r="57" spans="1:20" ht="15" thickBot="1" x14ac:dyDescent="0.35">
      <c r="A57" s="162" t="s">
        <v>168</v>
      </c>
      <c r="B57" s="163" t="s">
        <v>163</v>
      </c>
      <c r="C57" s="149"/>
      <c r="D57" s="149"/>
      <c r="E57" s="149"/>
      <c r="F57" s="149"/>
      <c r="G57" s="149"/>
      <c r="H57" s="149"/>
      <c r="I57" s="149"/>
      <c r="J57" s="150"/>
      <c r="K57" s="162" t="s">
        <v>168</v>
      </c>
      <c r="L57" s="163" t="s">
        <v>164</v>
      </c>
      <c r="M57" s="149"/>
      <c r="N57" s="149"/>
      <c r="O57" s="149"/>
      <c r="P57" s="149"/>
      <c r="Q57" s="149"/>
      <c r="R57" s="149"/>
      <c r="S57" s="149"/>
      <c r="T57" s="150"/>
    </row>
    <row r="58" spans="1:20" x14ac:dyDescent="0.3">
      <c r="A58" s="151"/>
      <c r="B58" s="130"/>
      <c r="C58" s="130"/>
      <c r="D58" s="130"/>
      <c r="E58" s="130"/>
      <c r="F58" s="130"/>
      <c r="G58" s="130"/>
      <c r="H58" s="130"/>
      <c r="I58" s="130"/>
      <c r="J58" s="152"/>
      <c r="K58" s="151"/>
      <c r="L58" s="130"/>
      <c r="M58" s="130"/>
      <c r="N58" s="130"/>
      <c r="O58" s="130"/>
      <c r="P58" s="130"/>
      <c r="Q58" s="130"/>
      <c r="R58" s="130"/>
      <c r="S58" s="130"/>
      <c r="T58" s="152"/>
    </row>
    <row r="59" spans="1:20" x14ac:dyDescent="0.3">
      <c r="A59" s="151"/>
      <c r="B59" s="130" t="s">
        <v>35</v>
      </c>
      <c r="C59" s="130"/>
      <c r="D59" s="130"/>
      <c r="E59" s="130"/>
      <c r="F59" s="130"/>
      <c r="G59" s="130"/>
      <c r="H59" s="130"/>
      <c r="I59" s="130"/>
      <c r="J59" s="152"/>
      <c r="K59" s="151"/>
      <c r="L59" s="130" t="s">
        <v>35</v>
      </c>
      <c r="M59" s="130"/>
      <c r="N59" s="130"/>
      <c r="O59" s="130"/>
      <c r="P59" s="130"/>
      <c r="Q59" s="130"/>
      <c r="R59" s="130"/>
      <c r="S59" s="130"/>
      <c r="T59" s="152"/>
    </row>
    <row r="60" spans="1:20" ht="15" thickBot="1" x14ac:dyDescent="0.35">
      <c r="A60" s="151"/>
      <c r="B60" s="130"/>
      <c r="C60" s="130"/>
      <c r="D60" s="130"/>
      <c r="E60" s="130"/>
      <c r="F60" s="130"/>
      <c r="G60" s="130"/>
      <c r="H60" s="130"/>
      <c r="I60" s="130"/>
      <c r="J60" s="152"/>
      <c r="K60" s="151"/>
      <c r="L60" s="130"/>
      <c r="M60" s="130"/>
      <c r="N60" s="130"/>
      <c r="O60" s="130"/>
      <c r="P60" s="130"/>
      <c r="Q60" s="130"/>
      <c r="R60" s="130"/>
      <c r="S60" s="130"/>
      <c r="T60" s="152"/>
    </row>
    <row r="61" spans="1:20" x14ac:dyDescent="0.3">
      <c r="A61" s="151"/>
      <c r="B61" s="33" t="s">
        <v>36</v>
      </c>
      <c r="C61" s="33"/>
      <c r="D61" s="130"/>
      <c r="E61" s="130"/>
      <c r="F61" s="130"/>
      <c r="G61" s="130"/>
      <c r="H61" s="130"/>
      <c r="I61" s="130"/>
      <c r="J61" s="152"/>
      <c r="K61" s="151"/>
      <c r="L61" s="33" t="s">
        <v>36</v>
      </c>
      <c r="M61" s="33"/>
      <c r="N61" s="130"/>
      <c r="O61" s="130"/>
      <c r="P61" s="130"/>
      <c r="Q61" s="130"/>
      <c r="R61" s="130"/>
      <c r="S61" s="130"/>
      <c r="T61" s="152"/>
    </row>
    <row r="62" spans="1:20" x14ac:dyDescent="0.3">
      <c r="A62" s="151"/>
      <c r="B62" s="28" t="s">
        <v>37</v>
      </c>
      <c r="C62" s="28">
        <v>0.44237819905077047</v>
      </c>
      <c r="D62" s="130"/>
      <c r="E62" s="130"/>
      <c r="F62" s="130"/>
      <c r="G62" s="130"/>
      <c r="H62" s="130"/>
      <c r="I62" s="130"/>
      <c r="J62" s="152"/>
      <c r="K62" s="151"/>
      <c r="L62" s="28" t="s">
        <v>37</v>
      </c>
      <c r="M62" s="28">
        <v>0.31651056574125347</v>
      </c>
      <c r="N62" s="130"/>
      <c r="O62" s="130"/>
      <c r="P62" s="130"/>
      <c r="Q62" s="130"/>
      <c r="R62" s="130"/>
      <c r="S62" s="130"/>
      <c r="T62" s="152"/>
    </row>
    <row r="63" spans="1:20" x14ac:dyDescent="0.3">
      <c r="A63" s="151"/>
      <c r="B63" s="28" t="s">
        <v>38</v>
      </c>
      <c r="C63" s="28">
        <v>0.19569847099540308</v>
      </c>
      <c r="D63" s="130"/>
      <c r="E63" s="130"/>
      <c r="F63" s="130"/>
      <c r="G63" s="130"/>
      <c r="H63" s="130"/>
      <c r="I63" s="130"/>
      <c r="J63" s="152"/>
      <c r="K63" s="151"/>
      <c r="L63" s="28" t="s">
        <v>38</v>
      </c>
      <c r="M63" s="28">
        <v>0.10017893822584832</v>
      </c>
      <c r="N63" s="130"/>
      <c r="O63" s="130"/>
      <c r="P63" s="130"/>
      <c r="Q63" s="130"/>
      <c r="R63" s="130"/>
      <c r="S63" s="130"/>
      <c r="T63" s="152"/>
    </row>
    <row r="64" spans="1:20" x14ac:dyDescent="0.3">
      <c r="A64" s="151"/>
      <c r="B64" s="132" t="s">
        <v>39</v>
      </c>
      <c r="C64" s="132">
        <v>0.11526831809494338</v>
      </c>
      <c r="D64" s="130"/>
      <c r="E64" s="130"/>
      <c r="F64" s="130"/>
      <c r="G64" s="130"/>
      <c r="H64" s="130"/>
      <c r="I64" s="130"/>
      <c r="J64" s="152"/>
      <c r="K64" s="151"/>
      <c r="L64" s="132" t="s">
        <v>39</v>
      </c>
      <c r="M64" s="132">
        <v>1.0196832048433158E-2</v>
      </c>
      <c r="N64" s="130"/>
      <c r="O64" s="130"/>
      <c r="P64" s="130"/>
      <c r="Q64" s="130"/>
      <c r="R64" s="130"/>
      <c r="S64" s="130"/>
      <c r="T64" s="152"/>
    </row>
    <row r="65" spans="1:20" x14ac:dyDescent="0.3">
      <c r="A65" s="151"/>
      <c r="B65" s="28" t="s">
        <v>40</v>
      </c>
      <c r="C65" s="28">
        <v>1.234453659546912</v>
      </c>
      <c r="D65" s="130"/>
      <c r="E65" s="130"/>
      <c r="F65" s="130"/>
      <c r="G65" s="130"/>
      <c r="H65" s="130"/>
      <c r="I65" s="130"/>
      <c r="J65" s="152"/>
      <c r="K65" s="151"/>
      <c r="L65" s="28" t="s">
        <v>40</v>
      </c>
      <c r="M65" s="28">
        <v>1.3057000522477897</v>
      </c>
      <c r="N65" s="130"/>
      <c r="O65" s="130"/>
      <c r="P65" s="130"/>
      <c r="Q65" s="130"/>
      <c r="R65" s="130"/>
      <c r="S65" s="130"/>
      <c r="T65" s="152"/>
    </row>
    <row r="66" spans="1:20" ht="15" thickBot="1" x14ac:dyDescent="0.35">
      <c r="A66" s="151"/>
      <c r="B66" s="29" t="s">
        <v>41</v>
      </c>
      <c r="C66" s="29">
        <v>12</v>
      </c>
      <c r="D66" s="130"/>
      <c r="E66" s="130"/>
      <c r="F66" s="130"/>
      <c r="G66" s="130"/>
      <c r="H66" s="130"/>
      <c r="I66" s="130"/>
      <c r="J66" s="152"/>
      <c r="K66" s="151"/>
      <c r="L66" s="29" t="s">
        <v>41</v>
      </c>
      <c r="M66" s="29">
        <v>12</v>
      </c>
      <c r="N66" s="130"/>
      <c r="O66" s="130"/>
      <c r="P66" s="130"/>
      <c r="Q66" s="130"/>
      <c r="R66" s="130"/>
      <c r="S66" s="130"/>
      <c r="T66" s="152"/>
    </row>
    <row r="67" spans="1:20" x14ac:dyDescent="0.3">
      <c r="A67" s="151"/>
      <c r="B67" s="130"/>
      <c r="C67" s="130"/>
      <c r="D67" s="130"/>
      <c r="E67" s="130"/>
      <c r="F67" s="130"/>
      <c r="G67" s="130"/>
      <c r="H67" s="130"/>
      <c r="I67" s="130"/>
      <c r="J67" s="152"/>
      <c r="K67" s="151"/>
      <c r="L67" s="130"/>
      <c r="M67" s="130"/>
      <c r="N67" s="130"/>
      <c r="O67" s="130"/>
      <c r="P67" s="130"/>
      <c r="Q67" s="130"/>
      <c r="R67" s="130"/>
      <c r="S67" s="130"/>
      <c r="T67" s="152"/>
    </row>
    <row r="68" spans="1:20" ht="15" thickBot="1" x14ac:dyDescent="0.35">
      <c r="A68" s="151"/>
      <c r="B68" s="130" t="s">
        <v>42</v>
      </c>
      <c r="C68" s="130"/>
      <c r="D68" s="130"/>
      <c r="E68" s="130"/>
      <c r="F68" s="130"/>
      <c r="G68" s="130"/>
      <c r="H68" s="130"/>
      <c r="I68" s="130"/>
      <c r="J68" s="152"/>
      <c r="K68" s="151"/>
      <c r="L68" s="130" t="s">
        <v>42</v>
      </c>
      <c r="M68" s="130"/>
      <c r="N68" s="130"/>
      <c r="O68" s="130"/>
      <c r="P68" s="130"/>
      <c r="Q68" s="130"/>
      <c r="R68" s="130"/>
      <c r="S68" s="130"/>
      <c r="T68" s="152"/>
    </row>
    <row r="69" spans="1:20" x14ac:dyDescent="0.3">
      <c r="A69" s="151"/>
      <c r="B69" s="30"/>
      <c r="C69" s="30" t="s">
        <v>47</v>
      </c>
      <c r="D69" s="30" t="s">
        <v>48</v>
      </c>
      <c r="E69" s="30" t="s">
        <v>49</v>
      </c>
      <c r="F69" s="30" t="s">
        <v>50</v>
      </c>
      <c r="G69" s="30" t="s">
        <v>51</v>
      </c>
      <c r="H69" s="130"/>
      <c r="I69" s="130"/>
      <c r="J69" s="152"/>
      <c r="K69" s="151"/>
      <c r="L69" s="30"/>
      <c r="M69" s="30" t="s">
        <v>47</v>
      </c>
      <c r="N69" s="30" t="s">
        <v>48</v>
      </c>
      <c r="O69" s="30" t="s">
        <v>49</v>
      </c>
      <c r="P69" s="30" t="s">
        <v>50</v>
      </c>
      <c r="Q69" s="30" t="s">
        <v>51</v>
      </c>
      <c r="R69" s="130"/>
      <c r="S69" s="130"/>
      <c r="T69" s="152"/>
    </row>
    <row r="70" spans="1:20" x14ac:dyDescent="0.3">
      <c r="A70" s="151"/>
      <c r="B70" s="28" t="s">
        <v>43</v>
      </c>
      <c r="C70" s="28">
        <v>1</v>
      </c>
      <c r="D70" s="28">
        <v>3.7078155473373684</v>
      </c>
      <c r="E70" s="28">
        <v>3.7078155473373684</v>
      </c>
      <c r="F70" s="28">
        <v>2.4331480662183922</v>
      </c>
      <c r="G70" s="28">
        <v>0.14985447833812734</v>
      </c>
      <c r="H70" s="130"/>
      <c r="I70" s="130"/>
      <c r="J70" s="152"/>
      <c r="K70" s="151"/>
      <c r="L70" s="28" t="s">
        <v>43</v>
      </c>
      <c r="M70" s="28">
        <v>1</v>
      </c>
      <c r="N70" s="28">
        <v>1.8980476586261901</v>
      </c>
      <c r="O70" s="28">
        <v>1.8980476586261901</v>
      </c>
      <c r="P70" s="28">
        <v>1.1133206643143954</v>
      </c>
      <c r="Q70" s="28">
        <v>0.31618648212490535</v>
      </c>
      <c r="R70" s="130"/>
      <c r="S70" s="130"/>
      <c r="T70" s="152"/>
    </row>
    <row r="71" spans="1:20" x14ac:dyDescent="0.3">
      <c r="A71" s="151"/>
      <c r="B71" s="28" t="s">
        <v>44</v>
      </c>
      <c r="C71" s="28">
        <v>10</v>
      </c>
      <c r="D71" s="28">
        <v>15.238758375687631</v>
      </c>
      <c r="E71" s="28">
        <v>1.5238758375687631</v>
      </c>
      <c r="F71" s="28"/>
      <c r="G71" s="28"/>
      <c r="H71" s="130"/>
      <c r="I71" s="130"/>
      <c r="J71" s="152"/>
      <c r="K71" s="151"/>
      <c r="L71" s="28" t="s">
        <v>44</v>
      </c>
      <c r="M71" s="28">
        <v>10</v>
      </c>
      <c r="N71" s="28">
        <v>17.048526264398809</v>
      </c>
      <c r="O71" s="28">
        <v>1.7048526264398809</v>
      </c>
      <c r="P71" s="28"/>
      <c r="Q71" s="28"/>
      <c r="R71" s="130"/>
      <c r="S71" s="130"/>
      <c r="T71" s="152"/>
    </row>
    <row r="72" spans="1:20" ht="15" thickBot="1" x14ac:dyDescent="0.35">
      <c r="A72" s="151"/>
      <c r="B72" s="29" t="s">
        <v>45</v>
      </c>
      <c r="C72" s="29">
        <v>11</v>
      </c>
      <c r="D72" s="29">
        <v>18.946573923024999</v>
      </c>
      <c r="E72" s="29"/>
      <c r="F72" s="29"/>
      <c r="G72" s="29"/>
      <c r="H72" s="130"/>
      <c r="I72" s="130"/>
      <c r="J72" s="152"/>
      <c r="K72" s="151"/>
      <c r="L72" s="29" t="s">
        <v>45</v>
      </c>
      <c r="M72" s="29">
        <v>11</v>
      </c>
      <c r="N72" s="29">
        <v>18.946573923024999</v>
      </c>
      <c r="O72" s="29"/>
      <c r="P72" s="29"/>
      <c r="Q72" s="29"/>
      <c r="R72" s="130"/>
      <c r="S72" s="130"/>
      <c r="T72" s="152"/>
    </row>
    <row r="73" spans="1:20" ht="15" thickBot="1" x14ac:dyDescent="0.35">
      <c r="A73" s="151"/>
      <c r="B73" s="130"/>
      <c r="C73" s="130"/>
      <c r="D73" s="130"/>
      <c r="E73" s="130"/>
      <c r="F73" s="130"/>
      <c r="G73" s="130"/>
      <c r="H73" s="130"/>
      <c r="I73" s="130"/>
      <c r="J73" s="152"/>
      <c r="K73" s="151"/>
      <c r="L73" s="130"/>
      <c r="M73" s="130"/>
      <c r="N73" s="130"/>
      <c r="O73" s="130"/>
      <c r="P73" s="130"/>
      <c r="Q73" s="130"/>
      <c r="R73" s="130"/>
      <c r="S73" s="130"/>
      <c r="T73" s="152"/>
    </row>
    <row r="74" spans="1:20" x14ac:dyDescent="0.3">
      <c r="A74" s="151"/>
      <c r="B74" s="30"/>
      <c r="C74" s="30" t="s">
        <v>52</v>
      </c>
      <c r="D74" s="30" t="s">
        <v>40</v>
      </c>
      <c r="E74" s="30" t="s">
        <v>53</v>
      </c>
      <c r="F74" s="30" t="s">
        <v>54</v>
      </c>
      <c r="G74" s="30" t="s">
        <v>55</v>
      </c>
      <c r="H74" s="30" t="s">
        <v>56</v>
      </c>
      <c r="I74" s="30" t="s">
        <v>57</v>
      </c>
      <c r="J74" s="153" t="s">
        <v>58</v>
      </c>
      <c r="K74" s="151"/>
      <c r="L74" s="30"/>
      <c r="M74" s="30" t="s">
        <v>52</v>
      </c>
      <c r="N74" s="30" t="s">
        <v>40</v>
      </c>
      <c r="O74" s="30" t="s">
        <v>53</v>
      </c>
      <c r="P74" s="30" t="s">
        <v>54</v>
      </c>
      <c r="Q74" s="30" t="s">
        <v>55</v>
      </c>
      <c r="R74" s="30" t="s">
        <v>56</v>
      </c>
      <c r="S74" s="30" t="s">
        <v>57</v>
      </c>
      <c r="T74" s="153" t="s">
        <v>58</v>
      </c>
    </row>
    <row r="75" spans="1:20" x14ac:dyDescent="0.3">
      <c r="A75" s="151"/>
      <c r="B75" s="28" t="s">
        <v>46</v>
      </c>
      <c r="C75" s="28">
        <v>-2.7536883536585322</v>
      </c>
      <c r="D75" s="28">
        <v>3.5873830694233058</v>
      </c>
      <c r="E75" s="28">
        <v>-0.76760365435442746</v>
      </c>
      <c r="F75" s="28">
        <v>0.46046306308797191</v>
      </c>
      <c r="G75" s="28">
        <v>-10.746875947598374</v>
      </c>
      <c r="H75" s="28">
        <v>5.2394992402813099</v>
      </c>
      <c r="I75" s="28">
        <v>-10.746875947598374</v>
      </c>
      <c r="J75" s="154">
        <v>5.2394992402813099</v>
      </c>
      <c r="K75" s="151"/>
      <c r="L75" s="28" t="s">
        <v>46</v>
      </c>
      <c r="M75" s="28">
        <v>0.53481180191061695</v>
      </c>
      <c r="N75" s="28">
        <v>2.1931238692881654</v>
      </c>
      <c r="O75" s="28">
        <v>0.24385845660610309</v>
      </c>
      <c r="P75" s="28">
        <v>0.81227049653400218</v>
      </c>
      <c r="Q75" s="28">
        <v>-4.3517726984688121</v>
      </c>
      <c r="R75" s="28">
        <v>5.4213963022900451</v>
      </c>
      <c r="S75" s="28">
        <v>-4.3517726984688121</v>
      </c>
      <c r="T75" s="154">
        <v>5.4213963022900451</v>
      </c>
    </row>
    <row r="76" spans="1:20" ht="15" thickBot="1" x14ac:dyDescent="0.35">
      <c r="A76" s="151"/>
      <c r="B76" s="29" t="s">
        <v>152</v>
      </c>
      <c r="C76" s="29">
        <v>8.9328142037302669</v>
      </c>
      <c r="D76" s="29">
        <v>5.7266947161827133</v>
      </c>
      <c r="E76" s="29">
        <v>1.5598551427034477</v>
      </c>
      <c r="F76" s="29">
        <v>0.1498544783381271</v>
      </c>
      <c r="G76" s="29">
        <v>-3.8270567868609469</v>
      </c>
      <c r="H76" s="29">
        <v>21.692685194321481</v>
      </c>
      <c r="I76" s="29">
        <v>-3.8270567868609469</v>
      </c>
      <c r="J76" s="155">
        <v>21.692685194321481</v>
      </c>
      <c r="K76" s="151"/>
      <c r="L76" s="29" t="s">
        <v>153</v>
      </c>
      <c r="M76" s="29">
        <v>5.0009960469968195</v>
      </c>
      <c r="N76" s="29">
        <v>4.7396511338520932</v>
      </c>
      <c r="O76" s="29">
        <v>1.055140115962991</v>
      </c>
      <c r="P76" s="29">
        <v>0.31618648212490563</v>
      </c>
      <c r="Q76" s="29">
        <v>-5.5596047891998275</v>
      </c>
      <c r="R76" s="29">
        <v>15.561596883193467</v>
      </c>
      <c r="S76" s="29">
        <v>-5.5596047891998275</v>
      </c>
      <c r="T76" s="155">
        <v>15.561596883193467</v>
      </c>
    </row>
    <row r="77" spans="1:20" ht="15" thickBot="1" x14ac:dyDescent="0.35">
      <c r="A77" s="156"/>
      <c r="B77" s="157"/>
      <c r="C77" s="157"/>
      <c r="D77" s="157"/>
      <c r="E77" s="157"/>
      <c r="F77" s="157"/>
      <c r="G77" s="157"/>
      <c r="H77" s="157"/>
      <c r="I77" s="157"/>
      <c r="J77" s="158"/>
      <c r="K77" s="156"/>
      <c r="L77" s="157"/>
      <c r="M77" s="157"/>
      <c r="N77" s="157"/>
      <c r="O77" s="157"/>
      <c r="P77" s="157"/>
      <c r="Q77" s="157"/>
      <c r="R77" s="157"/>
      <c r="S77" s="157"/>
      <c r="T77" s="158"/>
    </row>
    <row r="79" spans="1:20" ht="15" thickBot="1" x14ac:dyDescent="0.35"/>
    <row r="80" spans="1:20" ht="18" x14ac:dyDescent="0.35">
      <c r="A80" s="164" t="s">
        <v>170</v>
      </c>
      <c r="B80" s="149"/>
      <c r="C80" s="149"/>
      <c r="D80" s="149"/>
      <c r="E80" s="165" t="s">
        <v>149</v>
      </c>
      <c r="F80" s="166">
        <v>0.442</v>
      </c>
      <c r="G80" s="149"/>
      <c r="H80" s="149"/>
      <c r="I80" s="149"/>
      <c r="J80" s="149"/>
      <c r="K80" s="149"/>
      <c r="L80" s="149"/>
      <c r="M80" s="150"/>
    </row>
    <row r="81" spans="1:13" x14ac:dyDescent="0.3">
      <c r="A81" s="151"/>
      <c r="B81" s="130"/>
      <c r="C81" s="130"/>
      <c r="D81" s="130"/>
      <c r="E81" s="130"/>
      <c r="F81" s="130"/>
      <c r="G81" s="130"/>
      <c r="H81" s="130"/>
      <c r="I81" s="130"/>
      <c r="J81" s="130"/>
      <c r="K81" s="130"/>
      <c r="L81" s="130"/>
      <c r="M81" s="152"/>
    </row>
    <row r="82" spans="1:13" ht="18" x14ac:dyDescent="0.35">
      <c r="A82" s="151"/>
      <c r="B82" s="167" t="s">
        <v>171</v>
      </c>
      <c r="C82" s="130"/>
      <c r="D82" s="130"/>
      <c r="E82" s="130"/>
      <c r="F82" s="130"/>
      <c r="G82" s="130"/>
      <c r="H82" s="130"/>
      <c r="I82" s="130"/>
      <c r="J82" s="130"/>
      <c r="K82" s="130"/>
      <c r="L82" s="130"/>
      <c r="M82" s="152"/>
    </row>
    <row r="83" spans="1:13" x14ac:dyDescent="0.3">
      <c r="A83" s="151"/>
      <c r="B83" s="130"/>
      <c r="C83" s="130"/>
      <c r="D83" s="130"/>
      <c r="E83" s="130"/>
      <c r="F83" s="130"/>
      <c r="G83" s="130"/>
      <c r="H83" s="130"/>
      <c r="I83" s="130"/>
      <c r="J83" s="130"/>
      <c r="K83" s="130"/>
      <c r="L83" s="130"/>
      <c r="M83" s="152"/>
    </row>
    <row r="84" spans="1:13" x14ac:dyDescent="0.3">
      <c r="A84" s="151"/>
      <c r="B84" s="130" t="s">
        <v>172</v>
      </c>
      <c r="C84" s="130"/>
      <c r="D84" s="130"/>
      <c r="E84" s="130"/>
      <c r="F84" s="130" t="s">
        <v>173</v>
      </c>
      <c r="G84" s="130"/>
      <c r="H84" s="130"/>
      <c r="I84" s="130"/>
      <c r="J84" s="130"/>
      <c r="K84" s="130"/>
      <c r="L84" s="130"/>
      <c r="M84" s="152"/>
    </row>
    <row r="85" spans="1:13" ht="18" x14ac:dyDescent="0.35">
      <c r="A85" s="151"/>
      <c r="B85" s="130"/>
      <c r="C85" s="130"/>
      <c r="D85" s="130"/>
      <c r="E85" s="130"/>
      <c r="F85" s="130"/>
      <c r="G85" s="168">
        <v>0.01</v>
      </c>
      <c r="H85" s="168" t="s">
        <v>60</v>
      </c>
      <c r="I85" s="168" t="s">
        <v>174</v>
      </c>
      <c r="J85" s="130"/>
      <c r="K85" s="130"/>
      <c r="L85" s="130"/>
      <c r="M85" s="152"/>
    </row>
    <row r="86" spans="1:13" x14ac:dyDescent="0.3">
      <c r="A86" s="151"/>
      <c r="B86" s="130"/>
      <c r="C86" s="130"/>
      <c r="D86" s="130"/>
      <c r="E86" s="130"/>
      <c r="F86" s="130"/>
      <c r="G86" s="130"/>
      <c r="H86" s="130"/>
      <c r="I86" s="130"/>
      <c r="J86" s="130"/>
      <c r="K86" s="130"/>
      <c r="L86" s="130"/>
      <c r="M86" s="152"/>
    </row>
    <row r="87" spans="1:13" x14ac:dyDescent="0.3">
      <c r="A87" s="151"/>
      <c r="B87" s="130"/>
      <c r="C87" s="130"/>
      <c r="D87" s="130"/>
      <c r="E87" s="130"/>
      <c r="F87" s="130"/>
      <c r="G87" s="130"/>
      <c r="H87" s="130"/>
      <c r="I87" s="130"/>
      <c r="J87" s="130"/>
      <c r="K87" s="130"/>
      <c r="L87" s="130"/>
      <c r="M87" s="152"/>
    </row>
    <row r="88" spans="1:13" x14ac:dyDescent="0.3">
      <c r="A88" s="151"/>
      <c r="B88" s="130"/>
      <c r="C88" s="130"/>
      <c r="D88" s="130"/>
      <c r="E88" s="130"/>
      <c r="F88" s="130"/>
      <c r="G88" s="130"/>
      <c r="H88" s="130"/>
      <c r="I88" s="130"/>
      <c r="J88" s="130"/>
      <c r="K88" s="130"/>
      <c r="L88" s="130"/>
      <c r="M88" s="152"/>
    </row>
    <row r="89" spans="1:13" x14ac:dyDescent="0.3">
      <c r="A89" s="151"/>
      <c r="B89" s="130"/>
      <c r="C89" s="130"/>
      <c r="D89" s="130"/>
      <c r="E89" s="130"/>
      <c r="F89" s="130"/>
      <c r="G89" s="130"/>
      <c r="H89" s="130"/>
      <c r="I89" s="130"/>
      <c r="J89" s="130"/>
      <c r="K89" s="130"/>
      <c r="L89" s="130"/>
      <c r="M89" s="152"/>
    </row>
    <row r="90" spans="1:13" ht="15.6" x14ac:dyDescent="0.3">
      <c r="A90" s="151"/>
      <c r="B90" s="169" t="s">
        <v>176</v>
      </c>
      <c r="C90" s="169" t="s">
        <v>175</v>
      </c>
      <c r="D90" s="130"/>
      <c r="E90" s="130"/>
      <c r="F90" s="130"/>
      <c r="G90" s="130"/>
      <c r="H90" s="130"/>
      <c r="I90" s="130"/>
      <c r="J90" s="130"/>
      <c r="K90" s="130"/>
      <c r="L90" s="130"/>
      <c r="M90" s="152"/>
    </row>
    <row r="91" spans="1:13" ht="15" thickBot="1" x14ac:dyDescent="0.35">
      <c r="A91" s="156"/>
      <c r="B91" s="157"/>
      <c r="C91" s="157"/>
      <c r="D91" s="157"/>
      <c r="E91" s="157"/>
      <c r="F91" s="157"/>
      <c r="G91" s="157"/>
      <c r="H91" s="157"/>
      <c r="I91" s="157"/>
      <c r="J91" s="157"/>
      <c r="K91" s="157"/>
      <c r="L91" s="157"/>
      <c r="M91" s="158"/>
    </row>
    <row r="92" spans="1:13" ht="18" x14ac:dyDescent="0.35">
      <c r="A92" s="4" t="s">
        <v>177</v>
      </c>
    </row>
    <row r="96" spans="1:13" x14ac:dyDescent="0.3">
      <c r="L96">
        <f>16.0426959816303*1000</f>
        <v>16042.695981630299</v>
      </c>
    </row>
    <row r="97" spans="1:11" x14ac:dyDescent="0.3">
      <c r="A97" t="s">
        <v>178</v>
      </c>
    </row>
    <row r="98" spans="1:11" x14ac:dyDescent="0.3">
      <c r="D98" s="94" t="s">
        <v>184</v>
      </c>
    </row>
    <row r="101" spans="1:11" ht="18" x14ac:dyDescent="0.35">
      <c r="A101" s="136" t="s">
        <v>179</v>
      </c>
    </row>
    <row r="107" spans="1:11" ht="21" x14ac:dyDescent="0.4">
      <c r="E107" s="137">
        <f>-3.78+16.04*500</f>
        <v>8016.22</v>
      </c>
    </row>
    <row r="108" spans="1:11" ht="15" thickBot="1" x14ac:dyDescent="0.35"/>
    <row r="109" spans="1:11" ht="16.2" thickBot="1" x14ac:dyDescent="0.35">
      <c r="B109" s="229" t="s">
        <v>180</v>
      </c>
      <c r="C109" s="230"/>
      <c r="D109" s="230"/>
      <c r="E109" s="230"/>
      <c r="F109" s="230"/>
      <c r="G109" s="230"/>
      <c r="H109" s="230"/>
      <c r="I109" s="230"/>
      <c r="J109" s="231"/>
      <c r="K109" s="130"/>
    </row>
    <row r="110" spans="1:11" x14ac:dyDescent="0.3">
      <c r="B110" s="130"/>
      <c r="C110" s="130"/>
      <c r="D110" s="130"/>
      <c r="E110" s="130"/>
      <c r="F110" s="130"/>
      <c r="G110" s="130"/>
      <c r="H110" s="130"/>
      <c r="I110" s="130"/>
      <c r="J110" s="130"/>
    </row>
  </sheetData>
  <mergeCells count="18">
    <mergeCell ref="A1:L2"/>
    <mergeCell ref="H19:H20"/>
    <mergeCell ref="I19:J20"/>
    <mergeCell ref="K19:L20"/>
    <mergeCell ref="M19:O20"/>
    <mergeCell ref="H21:H23"/>
    <mergeCell ref="I21:J23"/>
    <mergeCell ref="K21:L23"/>
    <mergeCell ref="M21:O23"/>
    <mergeCell ref="H24:H26"/>
    <mergeCell ref="I24:J26"/>
    <mergeCell ref="K24:L26"/>
    <mergeCell ref="M24:O26"/>
    <mergeCell ref="H27:H29"/>
    <mergeCell ref="I27:J29"/>
    <mergeCell ref="K27:L29"/>
    <mergeCell ref="M27:O29"/>
    <mergeCell ref="B109:J10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15"/>
  <sheetViews>
    <sheetView zoomScaleNormal="100" workbookViewId="0">
      <selection activeCell="K6" sqref="K6"/>
    </sheetView>
  </sheetViews>
  <sheetFormatPr baseColWidth="10" defaultRowHeight="14.4" x14ac:dyDescent="0.3"/>
  <cols>
    <col min="4" max="4" width="8.77734375" customWidth="1"/>
    <col min="6" max="6" width="11.5546875" customWidth="1"/>
  </cols>
  <sheetData>
    <row r="1" spans="1:16" ht="14.4" customHeight="1" x14ac:dyDescent="0.3">
      <c r="A1" s="280" t="s">
        <v>181</v>
      </c>
      <c r="B1" s="280"/>
      <c r="C1" s="280"/>
      <c r="D1" s="280"/>
      <c r="E1" s="280"/>
      <c r="F1" s="280"/>
      <c r="G1" s="280"/>
      <c r="H1" s="280"/>
      <c r="I1" s="280"/>
      <c r="J1" s="280"/>
      <c r="K1" s="280"/>
      <c r="L1" s="280"/>
      <c r="M1" s="280"/>
      <c r="N1" s="280"/>
      <c r="O1" s="280"/>
    </row>
    <row r="2" spans="1:16" s="2" customFormat="1" ht="14.4" customHeight="1" x14ac:dyDescent="0.3">
      <c r="A2" s="280"/>
      <c r="B2" s="280"/>
      <c r="C2" s="280"/>
      <c r="D2" s="280"/>
      <c r="E2" s="280"/>
      <c r="F2" s="280"/>
      <c r="G2" s="280"/>
      <c r="H2" s="280"/>
      <c r="I2" s="280"/>
      <c r="J2" s="280"/>
      <c r="K2" s="280"/>
      <c r="L2" s="280"/>
      <c r="M2" s="280"/>
      <c r="N2" s="280"/>
      <c r="O2" s="280"/>
    </row>
    <row r="3" spans="1:16" ht="14.4" customHeight="1" x14ac:dyDescent="0.3">
      <c r="A3" s="280"/>
      <c r="B3" s="280"/>
      <c r="C3" s="280"/>
      <c r="D3" s="280"/>
      <c r="E3" s="280"/>
      <c r="F3" s="280"/>
      <c r="G3" s="280"/>
      <c r="H3" s="280"/>
      <c r="I3" s="280"/>
      <c r="J3" s="280"/>
      <c r="K3" s="280"/>
      <c r="L3" s="280"/>
      <c r="M3" s="280"/>
      <c r="N3" s="280"/>
      <c r="O3" s="280"/>
    </row>
    <row r="4" spans="1:16" x14ac:dyDescent="0.3">
      <c r="B4" s="6"/>
      <c r="C4" s="284" t="s">
        <v>137</v>
      </c>
      <c r="D4" s="284"/>
      <c r="E4" s="284"/>
      <c r="F4" s="284"/>
    </row>
    <row r="5" spans="1:16" x14ac:dyDescent="0.3">
      <c r="B5" s="48" t="s">
        <v>90</v>
      </c>
      <c r="C5" s="49" t="s">
        <v>91</v>
      </c>
      <c r="D5" s="48" t="s">
        <v>92</v>
      </c>
      <c r="E5" s="48" t="s">
        <v>95</v>
      </c>
      <c r="F5" s="48" t="s">
        <v>96</v>
      </c>
    </row>
    <row r="6" spans="1:16" x14ac:dyDescent="0.3">
      <c r="B6" s="48">
        <v>2018</v>
      </c>
      <c r="C6" s="50">
        <v>10650.060000000001</v>
      </c>
      <c r="D6" s="50">
        <v>7576.15</v>
      </c>
      <c r="E6" s="50">
        <v>10268.290000000001</v>
      </c>
      <c r="F6" s="50">
        <v>9346.0499999999993</v>
      </c>
      <c r="G6">
        <f>SUM(C6:F6)</f>
        <v>37840.550000000003</v>
      </c>
    </row>
    <row r="7" spans="1:16" x14ac:dyDescent="0.3">
      <c r="B7" s="48">
        <v>2019</v>
      </c>
      <c r="C7" s="50">
        <v>8826.51</v>
      </c>
      <c r="D7" s="50">
        <v>9555.98</v>
      </c>
      <c r="E7" s="50">
        <v>8045.09</v>
      </c>
      <c r="F7" s="50">
        <v>9686.6500000000015</v>
      </c>
      <c r="G7" s="2">
        <f t="shared" ref="G7:G9" si="0">SUM(C7:F7)</f>
        <v>36114.229999999996</v>
      </c>
      <c r="J7" s="2"/>
    </row>
    <row r="8" spans="1:16" x14ac:dyDescent="0.3">
      <c r="B8" s="48">
        <v>2020</v>
      </c>
      <c r="C8" s="50">
        <v>8097.7300000000005</v>
      </c>
      <c r="D8" s="50">
        <v>4388.2099999999991</v>
      </c>
      <c r="E8" s="50">
        <v>7868.9499999999989</v>
      </c>
      <c r="F8" s="50">
        <v>13418.300000000001</v>
      </c>
      <c r="G8" s="2">
        <f t="shared" si="0"/>
        <v>33773.19</v>
      </c>
    </row>
    <row r="9" spans="1:16" x14ac:dyDescent="0.3">
      <c r="B9" s="100">
        <v>2021</v>
      </c>
      <c r="C9" s="50">
        <v>5132.92</v>
      </c>
      <c r="D9" s="50">
        <v>10803.380000000001</v>
      </c>
      <c r="E9" s="50">
        <v>13231.619999999999</v>
      </c>
      <c r="F9" s="50">
        <v>11391.2</v>
      </c>
      <c r="G9" s="2">
        <f t="shared" si="0"/>
        <v>40559.119999999995</v>
      </c>
    </row>
    <row r="10" spans="1:16" x14ac:dyDescent="0.3">
      <c r="B10" s="52"/>
      <c r="C10" s="52"/>
      <c r="D10" s="52"/>
      <c r="E10" s="52"/>
      <c r="F10" s="52"/>
      <c r="G10" s="2"/>
    </row>
    <row r="11" spans="1:16" x14ac:dyDescent="0.3">
      <c r="B11" s="52"/>
      <c r="C11" s="52"/>
      <c r="D11" s="52"/>
      <c r="E11" s="52"/>
      <c r="F11" s="52"/>
      <c r="G11" s="2"/>
    </row>
    <row r="12" spans="1:16" ht="9" customHeight="1" thickBot="1" x14ac:dyDescent="0.35"/>
    <row r="13" spans="1:16" s="2" customFormat="1" hidden="1" x14ac:dyDescent="0.3"/>
    <row r="14" spans="1:16" s="2" customFormat="1" x14ac:dyDescent="0.3">
      <c r="B14" s="273" t="s">
        <v>138</v>
      </c>
      <c r="C14" s="275" t="s">
        <v>137</v>
      </c>
      <c r="D14" s="265" t="s">
        <v>99</v>
      </c>
      <c r="E14" s="267" t="s">
        <v>100</v>
      </c>
      <c r="F14" s="269" t="s">
        <v>104</v>
      </c>
      <c r="G14" s="269" t="s">
        <v>103</v>
      </c>
      <c r="H14" s="271" t="s">
        <v>102</v>
      </c>
      <c r="I14" s="258" t="s">
        <v>101</v>
      </c>
    </row>
    <row r="15" spans="1:16" ht="28.2" customHeight="1" thickBot="1" x14ac:dyDescent="0.35">
      <c r="B15" s="274"/>
      <c r="C15" s="276"/>
      <c r="D15" s="266"/>
      <c r="E15" s="268"/>
      <c r="F15" s="270"/>
      <c r="G15" s="270"/>
      <c r="H15" s="272"/>
      <c r="I15" s="259"/>
      <c r="N15" s="51"/>
      <c r="O15" s="51"/>
      <c r="P15" s="51"/>
    </row>
    <row r="16" spans="1:16" x14ac:dyDescent="0.3">
      <c r="B16" s="261">
        <v>2018</v>
      </c>
      <c r="C16" s="101" t="s">
        <v>91</v>
      </c>
      <c r="D16" s="102">
        <v>10650.06</v>
      </c>
      <c r="E16" s="102"/>
      <c r="F16" s="102"/>
      <c r="G16" s="102"/>
      <c r="H16" s="102">
        <f>+G60</f>
        <v>0.85202552355558003</v>
      </c>
      <c r="I16" s="103">
        <f>D16/H16</f>
        <v>12499.695966332476</v>
      </c>
      <c r="N16" s="31"/>
      <c r="O16" s="52"/>
      <c r="P16" s="52"/>
    </row>
    <row r="17" spans="2:16" x14ac:dyDescent="0.3">
      <c r="B17" s="262"/>
      <c r="C17" s="48" t="s">
        <v>92</v>
      </c>
      <c r="D17" s="50">
        <v>7576.15</v>
      </c>
      <c r="E17" s="50">
        <f>AVERAGE(D16:D19)</f>
        <v>9460.1375000000007</v>
      </c>
      <c r="F17" s="99"/>
      <c r="G17" s="99"/>
      <c r="H17" s="50">
        <f t="shared" ref="H17:H19" si="1">+G61</f>
        <v>0.88757700003774431</v>
      </c>
      <c r="I17" s="104">
        <f>D17/H17</f>
        <v>8535.7664739823394</v>
      </c>
      <c r="N17" s="31"/>
      <c r="O17" s="52"/>
      <c r="P17" s="52"/>
    </row>
    <row r="18" spans="2:16" x14ac:dyDescent="0.3">
      <c r="B18" s="262"/>
      <c r="C18" s="48" t="s">
        <v>95</v>
      </c>
      <c r="D18" s="50">
        <v>10268.290000000001</v>
      </c>
      <c r="E18" s="50">
        <f t="shared" ref="E18:E29" si="2">AVERAGE(D17:D20)</f>
        <v>9004.25</v>
      </c>
      <c r="F18" s="50">
        <f>AVERAGE(E17:E18)</f>
        <v>9232.1937500000004</v>
      </c>
      <c r="G18" s="53">
        <f>D18/F18</f>
        <v>1.1122264413049174</v>
      </c>
      <c r="H18" s="50">
        <f t="shared" si="1"/>
        <v>0.99935847166552993</v>
      </c>
      <c r="I18" s="104">
        <f>D18/H18</f>
        <v>10274.881627697494</v>
      </c>
      <c r="N18" s="31"/>
      <c r="O18" s="52"/>
      <c r="P18" s="52"/>
    </row>
    <row r="19" spans="2:16" ht="15" thickBot="1" x14ac:dyDescent="0.35">
      <c r="B19" s="263"/>
      <c r="C19" s="105" t="s">
        <v>96</v>
      </c>
      <c r="D19" s="106">
        <v>9346.0499999999993</v>
      </c>
      <c r="E19" s="50">
        <f t="shared" si="2"/>
        <v>9499.2075000000004</v>
      </c>
      <c r="F19" s="50">
        <f t="shared" ref="F19:F29" si="3">AVERAGE(E18:E19)</f>
        <v>9251.7287500000002</v>
      </c>
      <c r="G19" s="53">
        <f t="shared" ref="G19:G29" si="4">D19/F19</f>
        <v>1.0101949865315711</v>
      </c>
      <c r="H19" s="106">
        <f t="shared" si="1"/>
        <v>1.2610390047411455</v>
      </c>
      <c r="I19" s="108">
        <f>D19/H19</f>
        <v>7411.3885176124832</v>
      </c>
      <c r="N19" s="31"/>
      <c r="O19" s="52"/>
      <c r="P19" s="52"/>
    </row>
    <row r="20" spans="2:16" x14ac:dyDescent="0.3">
      <c r="B20" s="261">
        <v>2019</v>
      </c>
      <c r="C20" s="101" t="s">
        <v>91</v>
      </c>
      <c r="D20" s="102">
        <v>8826.51</v>
      </c>
      <c r="E20" s="50">
        <f t="shared" si="2"/>
        <v>8943.4074999999993</v>
      </c>
      <c r="F20" s="50">
        <f t="shared" si="3"/>
        <v>9221.307499999999</v>
      </c>
      <c r="G20" s="53">
        <f t="shared" si="4"/>
        <v>0.95718638598701988</v>
      </c>
      <c r="H20" s="102">
        <f>+G60</f>
        <v>0.85202552355558003</v>
      </c>
      <c r="I20" s="103">
        <f t="shared" ref="I20:I30" si="5">D20/H20</f>
        <v>10359.443180957973</v>
      </c>
      <c r="N20" s="31"/>
      <c r="O20" s="52"/>
      <c r="P20" s="52"/>
    </row>
    <row r="21" spans="2:16" x14ac:dyDescent="0.3">
      <c r="B21" s="262"/>
      <c r="C21" s="48" t="s">
        <v>92</v>
      </c>
      <c r="D21" s="50">
        <v>9555.98</v>
      </c>
      <c r="E21" s="50">
        <f t="shared" si="2"/>
        <v>9028.557499999999</v>
      </c>
      <c r="F21" s="50">
        <f t="shared" si="3"/>
        <v>8985.9824999999983</v>
      </c>
      <c r="G21" s="53">
        <f t="shared" si="4"/>
        <v>1.0634318506629632</v>
      </c>
      <c r="H21" s="50">
        <f t="shared" ref="H21:H23" si="6">+G61</f>
        <v>0.88757700003774431</v>
      </c>
      <c r="I21" s="104">
        <f t="shared" si="5"/>
        <v>10766.367311899283</v>
      </c>
      <c r="N21" s="31"/>
      <c r="O21" s="52"/>
      <c r="P21" s="52"/>
    </row>
    <row r="22" spans="2:16" x14ac:dyDescent="0.3">
      <c r="B22" s="262"/>
      <c r="C22" s="48" t="s">
        <v>95</v>
      </c>
      <c r="D22" s="50">
        <v>8045.09</v>
      </c>
      <c r="E22" s="50">
        <f t="shared" si="2"/>
        <v>8846.3625000000011</v>
      </c>
      <c r="F22" s="50">
        <f t="shared" si="3"/>
        <v>8937.4599999999991</v>
      </c>
      <c r="G22" s="53">
        <f>D22/F22</f>
        <v>0.90015395873100423</v>
      </c>
      <c r="H22" s="50">
        <f t="shared" si="6"/>
        <v>0.99935847166552993</v>
      </c>
      <c r="I22" s="104">
        <f t="shared" si="5"/>
        <v>8050.2544663398512</v>
      </c>
      <c r="N22" s="31"/>
      <c r="O22" s="52"/>
      <c r="P22" s="52"/>
    </row>
    <row r="23" spans="2:16" ht="15" thickBot="1" x14ac:dyDescent="0.35">
      <c r="B23" s="263"/>
      <c r="C23" s="105" t="s">
        <v>96</v>
      </c>
      <c r="D23" s="106">
        <v>9686.6500000000015</v>
      </c>
      <c r="E23" s="50">
        <f t="shared" si="2"/>
        <v>7554.42</v>
      </c>
      <c r="F23" s="50">
        <f t="shared" si="3"/>
        <v>8200.3912500000006</v>
      </c>
      <c r="G23" s="53">
        <f t="shared" si="4"/>
        <v>1.1812424193784656</v>
      </c>
      <c r="H23" s="106">
        <f t="shared" si="6"/>
        <v>1.2610390047411455</v>
      </c>
      <c r="I23" s="108">
        <f t="shared" si="5"/>
        <v>7681.4832559349643</v>
      </c>
      <c r="N23" s="31"/>
      <c r="O23" s="52"/>
      <c r="P23" s="52"/>
    </row>
    <row r="24" spans="2:16" x14ac:dyDescent="0.3">
      <c r="B24" s="261">
        <v>2020</v>
      </c>
      <c r="C24" s="101" t="s">
        <v>91</v>
      </c>
      <c r="D24" s="102">
        <v>8097.7300000000005</v>
      </c>
      <c r="E24" s="50">
        <f t="shared" si="2"/>
        <v>7510.3850000000002</v>
      </c>
      <c r="F24" s="50">
        <f>AVERAGE(E23:E24)</f>
        <v>7532.4025000000001</v>
      </c>
      <c r="G24" s="53">
        <f t="shared" si="4"/>
        <v>1.0750527471148814</v>
      </c>
      <c r="H24" s="102">
        <f>+G60</f>
        <v>0.85202552355558003</v>
      </c>
      <c r="I24" s="103">
        <f>D24/H24</f>
        <v>9504.0932180146865</v>
      </c>
      <c r="N24" s="31"/>
      <c r="O24" s="52"/>
      <c r="P24" s="52"/>
    </row>
    <row r="25" spans="2:16" x14ac:dyDescent="0.3">
      <c r="B25" s="262"/>
      <c r="C25" s="48" t="s">
        <v>92</v>
      </c>
      <c r="D25" s="50">
        <v>4388.2099999999991</v>
      </c>
      <c r="E25" s="50">
        <f t="shared" si="2"/>
        <v>8443.2975000000006</v>
      </c>
      <c r="F25" s="50">
        <f t="shared" si="3"/>
        <v>7976.8412500000004</v>
      </c>
      <c r="G25" s="53">
        <f t="shared" si="4"/>
        <v>0.55011875784791364</v>
      </c>
      <c r="H25" s="50">
        <f t="shared" ref="H25:H27" si="7">+G61</f>
        <v>0.88757700003774431</v>
      </c>
      <c r="I25" s="104">
        <f>D25/H25</f>
        <v>4944.033024530142</v>
      </c>
      <c r="N25" s="31"/>
      <c r="O25" s="52"/>
      <c r="P25" s="52"/>
    </row>
    <row r="26" spans="2:16" x14ac:dyDescent="0.3">
      <c r="B26" s="262"/>
      <c r="C26" s="48" t="s">
        <v>95</v>
      </c>
      <c r="D26" s="50">
        <v>7868.9499999999989</v>
      </c>
      <c r="E26" s="50">
        <f t="shared" si="2"/>
        <v>7702.0949999999993</v>
      </c>
      <c r="F26" s="50">
        <f t="shared" si="3"/>
        <v>8072.69625</v>
      </c>
      <c r="G26" s="53">
        <f t="shared" si="4"/>
        <v>0.97476106573438814</v>
      </c>
      <c r="H26" s="50">
        <f t="shared" si="7"/>
        <v>0.99935847166552993</v>
      </c>
      <c r="I26" s="104">
        <f t="shared" si="5"/>
        <v>7874.0013950005487</v>
      </c>
      <c r="N26" s="31"/>
      <c r="O26" s="52"/>
      <c r="P26" s="52"/>
    </row>
    <row r="27" spans="2:16" ht="15" thickBot="1" x14ac:dyDescent="0.35">
      <c r="B27" s="263"/>
      <c r="C27" s="105" t="s">
        <v>96</v>
      </c>
      <c r="D27" s="106">
        <v>13418.300000000001</v>
      </c>
      <c r="E27" s="50">
        <f t="shared" si="2"/>
        <v>9305.8875000000007</v>
      </c>
      <c r="F27" s="50">
        <f t="shared" si="3"/>
        <v>8503.9912499999991</v>
      </c>
      <c r="G27" s="53">
        <f t="shared" si="4"/>
        <v>1.5778826207047194</v>
      </c>
      <c r="H27" s="106">
        <f t="shared" si="7"/>
        <v>1.2610390047411455</v>
      </c>
      <c r="I27" s="108">
        <f t="shared" si="5"/>
        <v>10640.670074082591</v>
      </c>
      <c r="N27" s="31"/>
      <c r="O27" s="52"/>
      <c r="P27" s="52"/>
    </row>
    <row r="28" spans="2:16" x14ac:dyDescent="0.3">
      <c r="B28" s="261">
        <v>2021</v>
      </c>
      <c r="C28" s="101" t="s">
        <v>91</v>
      </c>
      <c r="D28" s="102">
        <v>5132.92</v>
      </c>
      <c r="E28" s="50">
        <f t="shared" si="2"/>
        <v>10646.555</v>
      </c>
      <c r="F28" s="50">
        <f t="shared" si="3"/>
        <v>9976.2212500000005</v>
      </c>
      <c r="G28" s="53">
        <f t="shared" si="4"/>
        <v>0.51451545343383398</v>
      </c>
      <c r="H28" s="102">
        <f>+G60</f>
        <v>0.85202552355558003</v>
      </c>
      <c r="I28" s="103">
        <f t="shared" si="5"/>
        <v>6024.3735170982409</v>
      </c>
    </row>
    <row r="29" spans="2:16" x14ac:dyDescent="0.3">
      <c r="B29" s="262"/>
      <c r="C29" s="48" t="s">
        <v>92</v>
      </c>
      <c r="D29" s="50">
        <v>10803.380000000001</v>
      </c>
      <c r="E29" s="50">
        <f t="shared" si="2"/>
        <v>10139.779999999999</v>
      </c>
      <c r="F29" s="50">
        <f t="shared" si="3"/>
        <v>10393.1675</v>
      </c>
      <c r="G29" s="53">
        <f t="shared" si="4"/>
        <v>1.0394694398988569</v>
      </c>
      <c r="H29" s="50">
        <f t="shared" ref="H29:H31" si="8">+G61</f>
        <v>0.88757700003774431</v>
      </c>
      <c r="I29" s="104">
        <f t="shared" si="5"/>
        <v>12171.766505374278</v>
      </c>
    </row>
    <row r="30" spans="2:16" x14ac:dyDescent="0.3">
      <c r="B30" s="262"/>
      <c r="C30" s="48" t="s">
        <v>95</v>
      </c>
      <c r="D30" s="50">
        <v>13231.619999999999</v>
      </c>
      <c r="E30" s="50"/>
      <c r="F30" s="50"/>
      <c r="G30" s="53"/>
      <c r="H30" s="50">
        <f t="shared" si="8"/>
        <v>0.99935847166552993</v>
      </c>
      <c r="I30" s="104">
        <f t="shared" si="5"/>
        <v>13240.113908223735</v>
      </c>
    </row>
    <row r="31" spans="2:16" ht="15" thickBot="1" x14ac:dyDescent="0.35">
      <c r="B31" s="263"/>
      <c r="C31" s="105" t="s">
        <v>96</v>
      </c>
      <c r="D31" s="106">
        <v>11391.2</v>
      </c>
      <c r="E31" s="106"/>
      <c r="F31" s="106"/>
      <c r="G31" s="107"/>
      <c r="H31" s="106">
        <f t="shared" si="8"/>
        <v>1.2610390047411455</v>
      </c>
      <c r="I31" s="108">
        <f>D31/H31</f>
        <v>9033.1860927158887</v>
      </c>
    </row>
    <row r="32" spans="2:16" x14ac:dyDescent="0.3">
      <c r="B32" s="264">
        <v>2022</v>
      </c>
      <c r="C32" s="114" t="s">
        <v>91</v>
      </c>
      <c r="D32" s="109">
        <v>10367.232712217885</v>
      </c>
      <c r="E32" s="109"/>
      <c r="F32" s="109"/>
      <c r="G32" s="110"/>
      <c r="H32" s="109"/>
      <c r="I32" s="109"/>
    </row>
    <row r="33" spans="2:9" x14ac:dyDescent="0.3">
      <c r="B33" s="264"/>
      <c r="C33" s="69" t="s">
        <v>92</v>
      </c>
      <c r="D33" s="68">
        <v>11700.416347145563</v>
      </c>
      <c r="E33" s="68"/>
      <c r="F33" s="68"/>
      <c r="G33" s="111"/>
      <c r="H33" s="68"/>
      <c r="I33" s="68"/>
    </row>
    <row r="34" spans="2:9" x14ac:dyDescent="0.3">
      <c r="B34" s="264"/>
      <c r="C34" s="69" t="s">
        <v>95</v>
      </c>
      <c r="D34" s="68">
        <v>14301.060574925403</v>
      </c>
      <c r="E34" s="68"/>
      <c r="F34" s="68"/>
      <c r="G34" s="111"/>
      <c r="H34" s="68"/>
      <c r="I34" s="68"/>
    </row>
    <row r="35" spans="2:9" x14ac:dyDescent="0.3">
      <c r="B35" s="264"/>
      <c r="C35" s="115" t="s">
        <v>96</v>
      </c>
      <c r="D35" s="112">
        <v>19610.669770530501</v>
      </c>
      <c r="E35" s="112"/>
      <c r="F35" s="112"/>
      <c r="G35" s="113"/>
      <c r="H35" s="112"/>
      <c r="I35" s="112"/>
    </row>
    <row r="36" spans="2:9" x14ac:dyDescent="0.3">
      <c r="B36" s="31"/>
      <c r="C36" s="52"/>
      <c r="D36" s="52"/>
      <c r="E36" s="52"/>
      <c r="F36" s="52"/>
      <c r="G36" s="52"/>
      <c r="H36" s="52"/>
      <c r="I36" s="52"/>
    </row>
    <row r="37" spans="2:9" x14ac:dyDescent="0.3">
      <c r="B37" s="31"/>
      <c r="C37" s="52"/>
      <c r="D37" s="52"/>
      <c r="E37" s="52"/>
      <c r="F37" s="52"/>
      <c r="G37" s="52"/>
      <c r="H37" s="52"/>
      <c r="I37" s="52"/>
    </row>
    <row r="38" spans="2:9" x14ac:dyDescent="0.3">
      <c r="B38" s="31"/>
      <c r="C38" s="52"/>
      <c r="D38" s="52"/>
      <c r="E38" s="52"/>
      <c r="F38" s="52"/>
      <c r="G38" s="52"/>
      <c r="H38" s="52"/>
      <c r="I38" s="52"/>
    </row>
    <row r="39" spans="2:9" x14ac:dyDescent="0.3">
      <c r="B39" s="31"/>
      <c r="C39" s="52"/>
      <c r="D39" s="52"/>
      <c r="E39" s="52"/>
      <c r="F39" s="52"/>
      <c r="G39" s="52"/>
      <c r="H39" s="52"/>
      <c r="I39" s="52"/>
    </row>
    <row r="40" spans="2:9" x14ac:dyDescent="0.3">
      <c r="B40" s="31"/>
      <c r="C40" s="52"/>
      <c r="D40" s="52"/>
      <c r="E40" s="52"/>
      <c r="F40" s="52"/>
      <c r="G40" s="52"/>
      <c r="H40" s="52"/>
      <c r="I40" s="52"/>
    </row>
    <row r="41" spans="2:9" x14ac:dyDescent="0.3">
      <c r="B41" s="31"/>
      <c r="C41" s="52"/>
      <c r="D41" s="52"/>
      <c r="E41" s="52"/>
      <c r="F41" s="52"/>
      <c r="G41" s="52"/>
      <c r="H41" s="52"/>
      <c r="I41" s="52"/>
    </row>
    <row r="42" spans="2:9" x14ac:dyDescent="0.3">
      <c r="B42" s="31"/>
      <c r="C42" s="52"/>
      <c r="D42" s="52"/>
      <c r="E42" s="52"/>
      <c r="F42" s="52"/>
      <c r="G42" s="52"/>
      <c r="H42" s="52"/>
      <c r="I42" s="52"/>
    </row>
    <row r="43" spans="2:9" x14ac:dyDescent="0.3">
      <c r="B43" s="31"/>
      <c r="C43" s="52"/>
      <c r="D43" s="52"/>
      <c r="E43" s="52"/>
      <c r="F43" s="52"/>
      <c r="G43" s="52"/>
      <c r="H43" s="52"/>
      <c r="I43" s="52"/>
    </row>
    <row r="47" spans="2:9" x14ac:dyDescent="0.3">
      <c r="B47" s="283" t="s">
        <v>90</v>
      </c>
      <c r="C47" s="282" t="s">
        <v>94</v>
      </c>
      <c r="D47" s="282"/>
      <c r="E47" s="282"/>
      <c r="F47" s="282"/>
    </row>
    <row r="48" spans="2:9" x14ac:dyDescent="0.3">
      <c r="B48" s="283"/>
      <c r="C48" s="6" t="s">
        <v>91</v>
      </c>
      <c r="D48" s="6" t="s">
        <v>92</v>
      </c>
      <c r="E48" s="6" t="s">
        <v>95</v>
      </c>
      <c r="F48" s="6" t="s">
        <v>96</v>
      </c>
    </row>
    <row r="49" spans="2:7" x14ac:dyDescent="0.3">
      <c r="B49" s="48">
        <v>2018</v>
      </c>
      <c r="E49">
        <f>+G18</f>
        <v>1.1122264413049174</v>
      </c>
      <c r="F49">
        <f>+G19</f>
        <v>1.0101949865315711</v>
      </c>
    </row>
    <row r="50" spans="2:7" x14ac:dyDescent="0.3">
      <c r="B50" s="48">
        <v>2019</v>
      </c>
      <c r="C50">
        <f>+G20</f>
        <v>0.95718638598701988</v>
      </c>
      <c r="D50">
        <f>+G21</f>
        <v>1.0634318506629632</v>
      </c>
      <c r="E50">
        <f>+G22</f>
        <v>0.90015395873100423</v>
      </c>
      <c r="F50">
        <f>+G23</f>
        <v>1.1812424193784656</v>
      </c>
    </row>
    <row r="51" spans="2:7" x14ac:dyDescent="0.3">
      <c r="B51" s="48">
        <v>2020</v>
      </c>
      <c r="C51">
        <f>+G24</f>
        <v>1.0750527471148814</v>
      </c>
      <c r="D51">
        <f>+G25</f>
        <v>0.55011875784791364</v>
      </c>
      <c r="E51">
        <f>+G26</f>
        <v>0.97476106573438814</v>
      </c>
      <c r="F51">
        <f>+G27</f>
        <v>1.5778826207047194</v>
      </c>
    </row>
    <row r="52" spans="2:7" x14ac:dyDescent="0.3">
      <c r="B52" s="48">
        <v>2021</v>
      </c>
      <c r="C52">
        <f>+G28</f>
        <v>0.51451545343383398</v>
      </c>
      <c r="D52">
        <f>+G29</f>
        <v>1.0394694398988569</v>
      </c>
    </row>
    <row r="53" spans="2:7" x14ac:dyDescent="0.3">
      <c r="B53" s="55" t="s">
        <v>105</v>
      </c>
      <c r="C53" s="54">
        <f>AVERAGE(C49:C52)</f>
        <v>0.84891819551191172</v>
      </c>
      <c r="D53" s="54">
        <f>AVERAGE(D49:D52)</f>
        <v>0.88434001613657787</v>
      </c>
      <c r="E53" s="54">
        <f>AVERAGE(E49:E52)</f>
        <v>0.9957138219234366</v>
      </c>
      <c r="F53" s="54">
        <f>AVERAGE(F49:F52)</f>
        <v>1.2564400088715855</v>
      </c>
      <c r="G53" s="60">
        <f>SUM(C53:F53)</f>
        <v>3.985412042443512</v>
      </c>
    </row>
    <row r="56" spans="2:7" ht="28.8" x14ac:dyDescent="0.3">
      <c r="B56" s="61" t="s">
        <v>106</v>
      </c>
      <c r="C56" s="62">
        <f>4/G53</f>
        <v>1.0036603386051757</v>
      </c>
    </row>
    <row r="57" spans="2:7" x14ac:dyDescent="0.3">
      <c r="B57" s="61"/>
    </row>
    <row r="59" spans="2:7" x14ac:dyDescent="0.3">
      <c r="C59" s="260" t="s">
        <v>107</v>
      </c>
      <c r="D59" s="260"/>
      <c r="E59" s="260" t="s">
        <v>108</v>
      </c>
      <c r="F59" s="260"/>
      <c r="G59" s="54" t="s">
        <v>109</v>
      </c>
    </row>
    <row r="60" spans="2:7" x14ac:dyDescent="0.3">
      <c r="B60" s="9" t="s">
        <v>91</v>
      </c>
      <c r="C60" s="281">
        <f>+C53</f>
        <v>0.84891819551191172</v>
      </c>
      <c r="D60" s="281"/>
      <c r="E60" s="281">
        <f>$C$56</f>
        <v>1.0036603386051757</v>
      </c>
      <c r="F60" s="281"/>
      <c r="G60" s="70">
        <f>C60*E60</f>
        <v>0.85202552355558003</v>
      </c>
    </row>
    <row r="61" spans="2:7" x14ac:dyDescent="0.3">
      <c r="B61" s="9" t="s">
        <v>92</v>
      </c>
      <c r="C61" s="281">
        <f>+D53</f>
        <v>0.88434001613657787</v>
      </c>
      <c r="D61" s="281"/>
      <c r="E61" s="281">
        <f t="shared" ref="E61:E63" si="9">$C$56</f>
        <v>1.0036603386051757</v>
      </c>
      <c r="F61" s="281"/>
      <c r="G61" s="70">
        <f t="shared" ref="G61:G63" si="10">C61*E61</f>
        <v>0.88757700003774431</v>
      </c>
    </row>
    <row r="62" spans="2:7" x14ac:dyDescent="0.3">
      <c r="B62" s="9" t="s">
        <v>95</v>
      </c>
      <c r="C62" s="281">
        <f>+E53</f>
        <v>0.9957138219234366</v>
      </c>
      <c r="D62" s="281"/>
      <c r="E62" s="281">
        <f>$C$56</f>
        <v>1.0036603386051757</v>
      </c>
      <c r="F62" s="281"/>
      <c r="G62" s="70">
        <f t="shared" si="10"/>
        <v>0.99935847166552993</v>
      </c>
    </row>
    <row r="63" spans="2:7" x14ac:dyDescent="0.3">
      <c r="B63" s="9" t="s">
        <v>96</v>
      </c>
      <c r="C63" s="281">
        <f>+F53</f>
        <v>1.2564400088715855</v>
      </c>
      <c r="D63" s="281"/>
      <c r="E63" s="281">
        <f t="shared" si="9"/>
        <v>1.0036603386051757</v>
      </c>
      <c r="F63" s="281"/>
      <c r="G63" s="70">
        <f t="shared" si="10"/>
        <v>1.2610390047411455</v>
      </c>
    </row>
    <row r="66" spans="3:5" ht="10.8" customHeight="1" thickBot="1" x14ac:dyDescent="0.35"/>
    <row r="67" spans="3:5" ht="15" hidden="1" thickBot="1" x14ac:dyDescent="0.35"/>
    <row r="68" spans="3:5" ht="14.4" customHeight="1" x14ac:dyDescent="0.3">
      <c r="C68" s="277" t="s">
        <v>94</v>
      </c>
      <c r="D68" s="277" t="s">
        <v>110</v>
      </c>
      <c r="E68" s="279" t="s">
        <v>101</v>
      </c>
    </row>
    <row r="69" spans="3:5" ht="28.2" customHeight="1" thickBot="1" x14ac:dyDescent="0.35">
      <c r="C69" s="278"/>
      <c r="D69" s="278"/>
      <c r="E69" s="279"/>
    </row>
    <row r="70" spans="3:5" x14ac:dyDescent="0.3">
      <c r="C70" s="116" t="s">
        <v>91</v>
      </c>
      <c r="D70" s="116">
        <v>1</v>
      </c>
      <c r="E70" s="63">
        <f>+I16</f>
        <v>12499.695966332476</v>
      </c>
    </row>
    <row r="71" spans="3:5" x14ac:dyDescent="0.3">
      <c r="C71" s="117" t="s">
        <v>92</v>
      </c>
      <c r="D71" s="117">
        <v>2</v>
      </c>
      <c r="E71" s="63">
        <f>+I17</f>
        <v>8535.7664739823394</v>
      </c>
    </row>
    <row r="72" spans="3:5" x14ac:dyDescent="0.3">
      <c r="C72" s="117" t="s">
        <v>95</v>
      </c>
      <c r="D72" s="117">
        <v>3</v>
      </c>
      <c r="E72" s="63">
        <f>+I18</f>
        <v>10274.881627697494</v>
      </c>
    </row>
    <row r="73" spans="3:5" ht="15" thickBot="1" x14ac:dyDescent="0.35">
      <c r="C73" s="118" t="s">
        <v>96</v>
      </c>
      <c r="D73" s="116">
        <v>4</v>
      </c>
      <c r="E73" s="63">
        <f t="shared" ref="E73:E85" si="11">+I19</f>
        <v>7411.3885176124832</v>
      </c>
    </row>
    <row r="74" spans="3:5" x14ac:dyDescent="0.3">
      <c r="C74" s="119" t="s">
        <v>91</v>
      </c>
      <c r="D74" s="117">
        <v>5</v>
      </c>
      <c r="E74" s="63">
        <f t="shared" si="11"/>
        <v>10359.443180957973</v>
      </c>
    </row>
    <row r="75" spans="3:5" x14ac:dyDescent="0.3">
      <c r="C75" s="117" t="s">
        <v>92</v>
      </c>
      <c r="D75" s="117">
        <v>6</v>
      </c>
      <c r="E75" s="63">
        <f t="shared" si="11"/>
        <v>10766.367311899283</v>
      </c>
    </row>
    <row r="76" spans="3:5" x14ac:dyDescent="0.3">
      <c r="C76" s="117" t="s">
        <v>95</v>
      </c>
      <c r="D76" s="116">
        <v>7</v>
      </c>
      <c r="E76" s="63">
        <f t="shared" si="11"/>
        <v>8050.2544663398512</v>
      </c>
    </row>
    <row r="77" spans="3:5" ht="15" thickBot="1" x14ac:dyDescent="0.35">
      <c r="C77" s="118" t="s">
        <v>96</v>
      </c>
      <c r="D77" s="117">
        <v>8</v>
      </c>
      <c r="E77" s="63">
        <f t="shared" si="11"/>
        <v>7681.4832559349643</v>
      </c>
    </row>
    <row r="78" spans="3:5" x14ac:dyDescent="0.3">
      <c r="C78" s="119" t="s">
        <v>91</v>
      </c>
      <c r="D78" s="117">
        <v>9</v>
      </c>
      <c r="E78" s="63">
        <f t="shared" si="11"/>
        <v>9504.0932180146865</v>
      </c>
    </row>
    <row r="79" spans="3:5" x14ac:dyDescent="0.3">
      <c r="C79" s="117" t="s">
        <v>92</v>
      </c>
      <c r="D79" s="116">
        <v>10</v>
      </c>
      <c r="E79" s="63">
        <f t="shared" si="11"/>
        <v>4944.033024530142</v>
      </c>
    </row>
    <row r="80" spans="3:5" x14ac:dyDescent="0.3">
      <c r="C80" s="117" t="s">
        <v>95</v>
      </c>
      <c r="D80" s="117">
        <v>11</v>
      </c>
      <c r="E80" s="63">
        <f t="shared" si="11"/>
        <v>7874.0013950005487</v>
      </c>
    </row>
    <row r="81" spans="3:5" ht="15" thickBot="1" x14ac:dyDescent="0.35">
      <c r="C81" s="118" t="s">
        <v>96</v>
      </c>
      <c r="D81" s="117">
        <v>12</v>
      </c>
      <c r="E81" s="63">
        <f t="shared" si="11"/>
        <v>10640.670074082591</v>
      </c>
    </row>
    <row r="82" spans="3:5" x14ac:dyDescent="0.3">
      <c r="C82" s="119" t="s">
        <v>91</v>
      </c>
      <c r="D82" s="116">
        <v>13</v>
      </c>
      <c r="E82" s="63">
        <f t="shared" si="11"/>
        <v>6024.3735170982409</v>
      </c>
    </row>
    <row r="83" spans="3:5" x14ac:dyDescent="0.3">
      <c r="C83" s="117" t="s">
        <v>92</v>
      </c>
      <c r="D83" s="117">
        <v>14</v>
      </c>
      <c r="E83" s="63">
        <f t="shared" si="11"/>
        <v>12171.766505374278</v>
      </c>
    </row>
    <row r="84" spans="3:5" x14ac:dyDescent="0.3">
      <c r="C84" s="117" t="s">
        <v>95</v>
      </c>
      <c r="D84" s="117">
        <v>15</v>
      </c>
      <c r="E84" s="63">
        <f t="shared" si="11"/>
        <v>13240.113908223735</v>
      </c>
    </row>
    <row r="85" spans="3:5" ht="15" thickBot="1" x14ac:dyDescent="0.35">
      <c r="C85" s="118" t="s">
        <v>96</v>
      </c>
      <c r="D85" s="116">
        <v>16</v>
      </c>
      <c r="E85" s="63">
        <f t="shared" si="11"/>
        <v>9033.1860927158887</v>
      </c>
    </row>
    <row r="86" spans="3:5" x14ac:dyDescent="0.3">
      <c r="C86" s="119" t="s">
        <v>91</v>
      </c>
      <c r="D86" s="117">
        <v>17</v>
      </c>
      <c r="E86" s="63"/>
    </row>
    <row r="87" spans="3:5" x14ac:dyDescent="0.3">
      <c r="C87" s="117" t="s">
        <v>92</v>
      </c>
      <c r="D87" s="117">
        <v>18</v>
      </c>
      <c r="E87" s="63"/>
    </row>
    <row r="88" spans="3:5" x14ac:dyDescent="0.3">
      <c r="C88" s="117" t="s">
        <v>95</v>
      </c>
      <c r="D88" s="116">
        <v>19</v>
      </c>
      <c r="E88" s="63"/>
    </row>
    <row r="89" spans="3:5" x14ac:dyDescent="0.3">
      <c r="C89" s="120" t="s">
        <v>96</v>
      </c>
      <c r="D89" s="120">
        <v>20</v>
      </c>
      <c r="E89" s="121"/>
    </row>
    <row r="90" spans="3:5" x14ac:dyDescent="0.3">
      <c r="C90" s="122"/>
      <c r="D90" s="122"/>
      <c r="E90" s="123"/>
    </row>
    <row r="91" spans="3:5" x14ac:dyDescent="0.3">
      <c r="C91" s="122"/>
      <c r="D91" s="122"/>
      <c r="E91" s="123"/>
    </row>
    <row r="92" spans="3:5" x14ac:dyDescent="0.3">
      <c r="C92" s="122"/>
      <c r="D92" s="122"/>
      <c r="E92" s="123"/>
    </row>
    <row r="93" spans="3:5" x14ac:dyDescent="0.3">
      <c r="C93" s="122"/>
      <c r="D93" s="122"/>
      <c r="E93" s="123"/>
    </row>
    <row r="94" spans="3:5" x14ac:dyDescent="0.3">
      <c r="C94" s="122"/>
      <c r="D94" s="122"/>
      <c r="E94" s="123"/>
    </row>
    <row r="95" spans="3:5" x14ac:dyDescent="0.3">
      <c r="C95" s="122"/>
      <c r="D95" s="122"/>
      <c r="E95" s="123"/>
    </row>
    <row r="96" spans="3:5" x14ac:dyDescent="0.3">
      <c r="C96" s="122"/>
      <c r="D96" s="122"/>
      <c r="E96" s="123"/>
    </row>
    <row r="97" spans="3:12" x14ac:dyDescent="0.3">
      <c r="C97" s="122"/>
      <c r="D97" s="122"/>
      <c r="E97" s="123"/>
    </row>
    <row r="99" spans="3:12" ht="15" x14ac:dyDescent="0.3">
      <c r="F99" s="64" t="s">
        <v>111</v>
      </c>
      <c r="I99" s="2" t="s">
        <v>139</v>
      </c>
      <c r="L99" s="126" t="s">
        <v>143</v>
      </c>
    </row>
    <row r="102" spans="3:12" x14ac:dyDescent="0.3">
      <c r="E102" s="64" t="s">
        <v>185</v>
      </c>
    </row>
    <row r="105" spans="3:12" ht="15" thickBot="1" x14ac:dyDescent="0.35">
      <c r="E105" t="s">
        <v>137</v>
      </c>
      <c r="F105" t="s">
        <v>112</v>
      </c>
      <c r="G105" s="65" t="s">
        <v>113</v>
      </c>
      <c r="H105" s="65" t="s">
        <v>114</v>
      </c>
      <c r="I105" s="66" t="s">
        <v>115</v>
      </c>
    </row>
    <row r="106" spans="3:12" x14ac:dyDescent="0.3">
      <c r="E106" s="59" t="s">
        <v>91</v>
      </c>
      <c r="F106" s="56">
        <v>17</v>
      </c>
      <c r="G106" s="124">
        <f xml:space="preserve"> 56.571*(F106)^2 - 965.31*F106 + 12229</f>
        <v>12167.749</v>
      </c>
      <c r="H106">
        <v>0.85202552355558003</v>
      </c>
      <c r="I106" s="67">
        <f>G106*H106</f>
        <v>10367.232712217885</v>
      </c>
    </row>
    <row r="107" spans="3:12" x14ac:dyDescent="0.3">
      <c r="E107" s="57" t="s">
        <v>92</v>
      </c>
      <c r="F107" s="57">
        <v>18</v>
      </c>
      <c r="G107" s="124">
        <f t="shared" ref="G107:G109" si="12" xml:space="preserve"> 56.571*(F107)^2 - 965.31*F107 + 12229</f>
        <v>13182.424000000003</v>
      </c>
      <c r="H107">
        <v>0.88757700003774431</v>
      </c>
      <c r="I107" s="67">
        <f t="shared" ref="I107:I109" si="13">G107*H107</f>
        <v>11700.416347145563</v>
      </c>
    </row>
    <row r="108" spans="3:12" x14ac:dyDescent="0.3">
      <c r="E108" s="57" t="s">
        <v>95</v>
      </c>
      <c r="F108" s="57">
        <v>19</v>
      </c>
      <c r="G108" s="124">
        <f t="shared" si="12"/>
        <v>14310.240999999998</v>
      </c>
      <c r="H108">
        <v>0.99935847166552993</v>
      </c>
      <c r="I108" s="67">
        <f t="shared" si="13"/>
        <v>14301.060574925403</v>
      </c>
    </row>
    <row r="109" spans="3:12" ht="15" thickBot="1" x14ac:dyDescent="0.35">
      <c r="E109" s="58" t="s">
        <v>96</v>
      </c>
      <c r="F109" s="56">
        <v>20</v>
      </c>
      <c r="G109" s="124">
        <f t="shared" si="12"/>
        <v>15551.2</v>
      </c>
      <c r="H109">
        <v>1.2610390047411455</v>
      </c>
      <c r="I109" s="67">
        <f t="shared" si="13"/>
        <v>19610.669770530501</v>
      </c>
    </row>
    <row r="110" spans="3:12" x14ac:dyDescent="0.3">
      <c r="I110" s="125">
        <f>SUM(I106:I109)</f>
        <v>55979.379404819352</v>
      </c>
    </row>
    <row r="112" spans="3:12" ht="23.4" x14ac:dyDescent="0.45">
      <c r="E112" s="71" t="s">
        <v>144</v>
      </c>
    </row>
    <row r="113" spans="5:5" ht="23.4" x14ac:dyDescent="0.45">
      <c r="E113" s="71" t="s">
        <v>145</v>
      </c>
    </row>
    <row r="114" spans="5:5" ht="23.4" x14ac:dyDescent="0.45">
      <c r="E114" s="71" t="s">
        <v>146</v>
      </c>
    </row>
    <row r="115" spans="5:5" ht="23.4" x14ac:dyDescent="0.45">
      <c r="E115" s="71" t="s">
        <v>147</v>
      </c>
    </row>
  </sheetData>
  <mergeCells count="30">
    <mergeCell ref="C68:C69"/>
    <mergeCell ref="D68:D69"/>
    <mergeCell ref="E68:E69"/>
    <mergeCell ref="A1:O3"/>
    <mergeCell ref="C60:D60"/>
    <mergeCell ref="C61:D61"/>
    <mergeCell ref="C62:D62"/>
    <mergeCell ref="C63:D63"/>
    <mergeCell ref="E59:F59"/>
    <mergeCell ref="E60:F60"/>
    <mergeCell ref="E61:F61"/>
    <mergeCell ref="E62:F62"/>
    <mergeCell ref="E63:F63"/>
    <mergeCell ref="C47:F47"/>
    <mergeCell ref="B47:B48"/>
    <mergeCell ref="C4:F4"/>
    <mergeCell ref="I14:I15"/>
    <mergeCell ref="C59:D59"/>
    <mergeCell ref="B28:B31"/>
    <mergeCell ref="B32:B35"/>
    <mergeCell ref="D14:D15"/>
    <mergeCell ref="E14:E15"/>
    <mergeCell ref="F14:F15"/>
    <mergeCell ref="G14:G15"/>
    <mergeCell ref="H14:H15"/>
    <mergeCell ref="B16:B19"/>
    <mergeCell ref="B20:B23"/>
    <mergeCell ref="B24:B27"/>
    <mergeCell ref="B14:B15"/>
    <mergeCell ref="C14:C15"/>
  </mergeCells>
  <phoneticPr fontId="10"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3D236-13F3-45F3-8950-B4A27EB7D333}">
  <dimension ref="A1:N70"/>
  <sheetViews>
    <sheetView workbookViewId="0">
      <selection activeCell="A4" sqref="A4"/>
    </sheetView>
  </sheetViews>
  <sheetFormatPr baseColWidth="10" defaultRowHeight="14.4" x14ac:dyDescent="0.3"/>
  <sheetData>
    <row r="1" spans="1:14" x14ac:dyDescent="0.3">
      <c r="A1" s="280" t="s">
        <v>190</v>
      </c>
      <c r="B1" s="280"/>
      <c r="C1" s="280"/>
      <c r="D1" s="280"/>
      <c r="E1" s="280"/>
      <c r="F1" s="280"/>
      <c r="G1" s="280"/>
      <c r="H1" s="280"/>
      <c r="I1" s="280"/>
      <c r="J1" s="280"/>
      <c r="K1" s="280"/>
      <c r="L1" s="280"/>
      <c r="M1" s="280"/>
      <c r="N1" s="280"/>
    </row>
    <row r="2" spans="1:14" x14ac:dyDescent="0.3">
      <c r="A2" s="280"/>
      <c r="B2" s="280"/>
      <c r="C2" s="280"/>
      <c r="D2" s="280"/>
      <c r="E2" s="280"/>
      <c r="F2" s="280"/>
      <c r="G2" s="280"/>
      <c r="H2" s="280"/>
      <c r="I2" s="280"/>
      <c r="J2" s="280"/>
      <c r="K2" s="280"/>
      <c r="L2" s="280"/>
      <c r="M2" s="280"/>
      <c r="N2" s="280"/>
    </row>
    <row r="3" spans="1:14" x14ac:dyDescent="0.3">
      <c r="A3" s="280"/>
      <c r="B3" s="280"/>
      <c r="C3" s="280"/>
      <c r="D3" s="280"/>
      <c r="E3" s="280"/>
      <c r="F3" s="280"/>
      <c r="G3" s="280"/>
      <c r="H3" s="280"/>
      <c r="I3" s="280"/>
      <c r="J3" s="280"/>
      <c r="K3" s="280"/>
      <c r="L3" s="280"/>
      <c r="M3" s="280"/>
      <c r="N3" s="280"/>
    </row>
    <row r="4" spans="1:14" x14ac:dyDescent="0.3">
      <c r="A4" s="2"/>
      <c r="B4" s="172" t="s">
        <v>91</v>
      </c>
      <c r="C4" s="172" t="s">
        <v>92</v>
      </c>
      <c r="D4" s="172" t="s">
        <v>95</v>
      </c>
      <c r="E4" s="172" t="s">
        <v>96</v>
      </c>
    </row>
    <row r="5" spans="1:14" ht="15" x14ac:dyDescent="0.35">
      <c r="A5" s="172">
        <v>2018</v>
      </c>
      <c r="B5" s="171">
        <v>7624.8799999999992</v>
      </c>
      <c r="C5" s="171">
        <v>4916.5000000000009</v>
      </c>
      <c r="D5" s="171">
        <v>6519.6399999999994</v>
      </c>
      <c r="E5" s="171">
        <v>6576.6500000000005</v>
      </c>
      <c r="L5" s="181" t="s">
        <v>189</v>
      </c>
    </row>
    <row r="6" spans="1:14" x14ac:dyDescent="0.3">
      <c r="A6" s="172">
        <v>2019</v>
      </c>
      <c r="B6" s="171">
        <v>4835.6899999999996</v>
      </c>
      <c r="C6" s="171">
        <v>6248.2799999999988</v>
      </c>
      <c r="D6" s="171">
        <v>4828.24</v>
      </c>
      <c r="E6" s="171">
        <v>5713.2400000000016</v>
      </c>
    </row>
    <row r="7" spans="1:14" x14ac:dyDescent="0.3">
      <c r="A7" s="172">
        <v>2020</v>
      </c>
      <c r="B7" s="171">
        <v>5398.8199999999988</v>
      </c>
      <c r="C7" s="171">
        <v>1837.6999999999998</v>
      </c>
      <c r="D7" s="171">
        <v>5219.1299999999992</v>
      </c>
      <c r="E7" s="171">
        <v>8977.9</v>
      </c>
    </row>
    <row r="8" spans="1:14" x14ac:dyDescent="0.3">
      <c r="A8" s="172">
        <v>2021</v>
      </c>
      <c r="B8" s="171">
        <v>3520.23</v>
      </c>
      <c r="C8" s="171">
        <v>8359.14</v>
      </c>
      <c r="D8" s="171">
        <v>9907.4599999999991</v>
      </c>
      <c r="E8" s="171">
        <v>8442.590000000002</v>
      </c>
    </row>
    <row r="10" spans="1:14" ht="15" thickBot="1" x14ac:dyDescent="0.35"/>
    <row r="11" spans="1:14" x14ac:dyDescent="0.3">
      <c r="B11" s="287" t="s">
        <v>138</v>
      </c>
      <c r="C11" s="289" t="s">
        <v>137</v>
      </c>
      <c r="D11" s="291" t="s">
        <v>99</v>
      </c>
      <c r="E11" s="293" t="s">
        <v>182</v>
      </c>
      <c r="F11" s="295" t="s">
        <v>103</v>
      </c>
      <c r="G11" s="297" t="s">
        <v>102</v>
      </c>
      <c r="H11" s="299" t="s">
        <v>101</v>
      </c>
    </row>
    <row r="12" spans="1:14" ht="32.4" customHeight="1" thickBot="1" x14ac:dyDescent="0.35">
      <c r="B12" s="288"/>
      <c r="C12" s="290"/>
      <c r="D12" s="292"/>
      <c r="E12" s="294"/>
      <c r="F12" s="296"/>
      <c r="G12" s="298"/>
      <c r="H12" s="300"/>
    </row>
    <row r="13" spans="1:14" ht="15" thickBot="1" x14ac:dyDescent="0.35">
      <c r="B13" s="261">
        <v>2018</v>
      </c>
      <c r="C13" s="173" t="s">
        <v>91</v>
      </c>
      <c r="D13" s="177">
        <v>7624.8799999999992</v>
      </c>
      <c r="E13" s="175"/>
      <c r="F13" s="102"/>
      <c r="G13" s="102">
        <f>+M32</f>
        <v>0.92756988618415781</v>
      </c>
      <c r="H13" s="103">
        <f t="shared" ref="H13:H24" si="0">D13/G13</f>
        <v>8220.2754892866051</v>
      </c>
    </row>
    <row r="14" spans="1:14" ht="15" thickBot="1" x14ac:dyDescent="0.35">
      <c r="B14" s="262"/>
      <c r="C14" s="174" t="s">
        <v>92</v>
      </c>
      <c r="D14" s="177">
        <v>4916.5000000000009</v>
      </c>
      <c r="E14" s="176">
        <f>AVERAGE(D13:D15)</f>
        <v>6353.6733333333332</v>
      </c>
      <c r="F14" s="99">
        <f>D14/E14</f>
        <v>0.77380433995662368</v>
      </c>
      <c r="G14" s="50">
        <f>+M33</f>
        <v>0.88589582126739996</v>
      </c>
      <c r="H14" s="104">
        <f t="shared" si="0"/>
        <v>5549.7496228916043</v>
      </c>
    </row>
    <row r="15" spans="1:14" ht="15" thickBot="1" x14ac:dyDescent="0.35">
      <c r="B15" s="262"/>
      <c r="C15" s="174" t="s">
        <v>95</v>
      </c>
      <c r="D15" s="177">
        <v>6519.6399999999994</v>
      </c>
      <c r="E15" s="176">
        <f t="shared" ref="E15:E21" si="1">AVERAGE(D14:D16)</f>
        <v>5423.9433333333327</v>
      </c>
      <c r="F15" s="99">
        <f t="shared" ref="F15:F23" si="2">D15/E15</f>
        <v>1.2020110829574793</v>
      </c>
      <c r="G15" s="50">
        <f>+M34</f>
        <v>1.1865342925484428</v>
      </c>
      <c r="H15" s="104">
        <f t="shared" si="0"/>
        <v>5494.6915912536269</v>
      </c>
    </row>
    <row r="16" spans="1:14" ht="15" thickBot="1" x14ac:dyDescent="0.35">
      <c r="B16" s="261">
        <v>2019</v>
      </c>
      <c r="C16" s="173" t="s">
        <v>91</v>
      </c>
      <c r="D16" s="177">
        <v>4835.6899999999996</v>
      </c>
      <c r="E16" s="176">
        <f t="shared" si="1"/>
        <v>5867.869999999999</v>
      </c>
      <c r="F16" s="99">
        <f t="shared" si="2"/>
        <v>0.82409630751874197</v>
      </c>
      <c r="G16" s="102">
        <f>+M32</f>
        <v>0.92756988618415781</v>
      </c>
      <c r="H16" s="103">
        <f t="shared" si="0"/>
        <v>5213.2891246535482</v>
      </c>
    </row>
    <row r="17" spans="2:13" ht="15" thickBot="1" x14ac:dyDescent="0.35">
      <c r="B17" s="262"/>
      <c r="C17" s="174" t="s">
        <v>92</v>
      </c>
      <c r="D17" s="177">
        <v>6248.2799999999988</v>
      </c>
      <c r="E17" s="176">
        <f t="shared" si="1"/>
        <v>5304.0699999999988</v>
      </c>
      <c r="F17" s="99">
        <f t="shared" si="2"/>
        <v>1.1780161272381398</v>
      </c>
      <c r="G17" s="50">
        <f>+M33</f>
        <v>0.88589582126739996</v>
      </c>
      <c r="H17" s="104">
        <f t="shared" si="0"/>
        <v>7053.0640849631118</v>
      </c>
    </row>
    <row r="18" spans="2:13" ht="15" thickBot="1" x14ac:dyDescent="0.35">
      <c r="B18" s="262"/>
      <c r="C18" s="174" t="s">
        <v>95</v>
      </c>
      <c r="D18" s="177">
        <v>4828.24</v>
      </c>
      <c r="E18" s="176">
        <f t="shared" si="1"/>
        <v>5491.7799999999988</v>
      </c>
      <c r="F18" s="99">
        <f t="shared" si="2"/>
        <v>0.87917578635706473</v>
      </c>
      <c r="G18" s="50">
        <f>+M34</f>
        <v>1.1865342925484428</v>
      </c>
      <c r="H18" s="104">
        <f t="shared" si="0"/>
        <v>4069.195496768903</v>
      </c>
    </row>
    <row r="19" spans="2:13" ht="15" thickBot="1" x14ac:dyDescent="0.35">
      <c r="B19" s="261">
        <v>2020</v>
      </c>
      <c r="C19" s="173" t="s">
        <v>91</v>
      </c>
      <c r="D19" s="177">
        <v>5398.8199999999988</v>
      </c>
      <c r="E19" s="176">
        <f t="shared" si="1"/>
        <v>4021.5866666666661</v>
      </c>
      <c r="F19" s="99">
        <f t="shared" si="2"/>
        <v>1.3424601898421518</v>
      </c>
      <c r="G19" s="102">
        <f>+M32</f>
        <v>0.92756988618415781</v>
      </c>
      <c r="H19" s="103">
        <f t="shared" si="0"/>
        <v>5820.3916280741869</v>
      </c>
    </row>
    <row r="20" spans="2:13" ht="15" thickBot="1" x14ac:dyDescent="0.35">
      <c r="B20" s="262"/>
      <c r="C20" s="174" t="s">
        <v>92</v>
      </c>
      <c r="D20" s="177">
        <v>1837.6999999999998</v>
      </c>
      <c r="E20" s="176">
        <f t="shared" si="1"/>
        <v>4151.8833333333323</v>
      </c>
      <c r="F20" s="99">
        <f t="shared" si="2"/>
        <v>0.44261841011910263</v>
      </c>
      <c r="G20" s="50">
        <f>+M33</f>
        <v>0.88589582126739996</v>
      </c>
      <c r="H20" s="104">
        <f t="shared" si="0"/>
        <v>2074.3974131979858</v>
      </c>
    </row>
    <row r="21" spans="2:13" ht="15" thickBot="1" x14ac:dyDescent="0.35">
      <c r="B21" s="262"/>
      <c r="C21" s="174" t="s">
        <v>95</v>
      </c>
      <c r="D21" s="177">
        <v>5219.1299999999992</v>
      </c>
      <c r="E21" s="176">
        <f t="shared" si="1"/>
        <v>3525.6866666666665</v>
      </c>
      <c r="F21" s="99">
        <f t="shared" si="2"/>
        <v>1.4803158911833723</v>
      </c>
      <c r="G21" s="50">
        <f>+M34</f>
        <v>1.1865342925484428</v>
      </c>
      <c r="H21" s="104">
        <f t="shared" si="0"/>
        <v>4398.6339314225233</v>
      </c>
    </row>
    <row r="22" spans="2:13" ht="15" thickBot="1" x14ac:dyDescent="0.35">
      <c r="B22" s="261">
        <v>2021</v>
      </c>
      <c r="C22" s="173" t="s">
        <v>91</v>
      </c>
      <c r="D22" s="177">
        <v>3520.23</v>
      </c>
      <c r="E22" s="176">
        <f>AVERAGE(D21:D23)</f>
        <v>5699.5</v>
      </c>
      <c r="F22" s="99">
        <f t="shared" si="2"/>
        <v>0.61763838933239756</v>
      </c>
      <c r="G22" s="102">
        <f>+M32</f>
        <v>0.92756988618415781</v>
      </c>
      <c r="H22" s="103">
        <f t="shared" si="0"/>
        <v>3795.1102687060506</v>
      </c>
    </row>
    <row r="23" spans="2:13" ht="15" thickBot="1" x14ac:dyDescent="0.35">
      <c r="B23" s="262"/>
      <c r="C23" s="174" t="s">
        <v>92</v>
      </c>
      <c r="D23" s="177">
        <v>8359.14</v>
      </c>
      <c r="E23" s="176">
        <f>AVERAGE(D22:D24)</f>
        <v>7262.2766666666657</v>
      </c>
      <c r="F23" s="99">
        <f t="shared" si="2"/>
        <v>1.1510357403991311</v>
      </c>
      <c r="G23" s="50">
        <f>+M33</f>
        <v>0.88589582126739996</v>
      </c>
      <c r="H23" s="104">
        <f t="shared" si="0"/>
        <v>9435.8047518962903</v>
      </c>
    </row>
    <row r="24" spans="2:13" ht="15" thickBot="1" x14ac:dyDescent="0.35">
      <c r="B24" s="262"/>
      <c r="C24" s="174" t="s">
        <v>95</v>
      </c>
      <c r="D24" s="177">
        <v>9907.4599999999991</v>
      </c>
      <c r="E24" s="176"/>
      <c r="F24" s="53"/>
      <c r="G24" s="50">
        <f>+M34</f>
        <v>1.1865342925484428</v>
      </c>
      <c r="H24" s="104">
        <f t="shared" si="0"/>
        <v>8349.914589253649</v>
      </c>
    </row>
    <row r="25" spans="2:13" x14ac:dyDescent="0.3">
      <c r="B25" s="264">
        <v>2022</v>
      </c>
      <c r="C25" s="114" t="s">
        <v>91</v>
      </c>
      <c r="D25" s="109"/>
      <c r="E25" s="109"/>
      <c r="F25" s="110"/>
      <c r="G25" s="109"/>
      <c r="H25" s="109"/>
    </row>
    <row r="26" spans="2:13" x14ac:dyDescent="0.3">
      <c r="B26" s="264"/>
      <c r="C26" s="69" t="s">
        <v>92</v>
      </c>
      <c r="D26" s="68"/>
      <c r="E26" s="68"/>
      <c r="F26" s="111"/>
      <c r="G26" s="68"/>
      <c r="H26" s="68"/>
    </row>
    <row r="27" spans="2:13" x14ac:dyDescent="0.3">
      <c r="B27" s="264"/>
      <c r="C27" s="69" t="s">
        <v>95</v>
      </c>
      <c r="D27" s="68"/>
      <c r="E27" s="68"/>
      <c r="F27" s="111"/>
      <c r="G27" s="68"/>
      <c r="H27" s="68"/>
    </row>
    <row r="28" spans="2:13" x14ac:dyDescent="0.3">
      <c r="B28" s="264"/>
      <c r="C28" s="115" t="s">
        <v>96</v>
      </c>
      <c r="D28" s="112"/>
      <c r="E28" s="112"/>
      <c r="F28" s="113"/>
      <c r="G28" s="112"/>
      <c r="H28" s="112"/>
    </row>
    <row r="31" spans="2:13" x14ac:dyDescent="0.3">
      <c r="B31" s="283" t="s">
        <v>90</v>
      </c>
      <c r="C31" s="285" t="s">
        <v>94</v>
      </c>
      <c r="D31" s="286"/>
      <c r="E31" s="286"/>
      <c r="F31" s="179"/>
      <c r="H31" s="2"/>
      <c r="I31" s="260" t="s">
        <v>107</v>
      </c>
      <c r="J31" s="260"/>
      <c r="K31" s="260" t="s">
        <v>108</v>
      </c>
      <c r="L31" s="260"/>
      <c r="M31" s="54" t="s">
        <v>109</v>
      </c>
    </row>
    <row r="32" spans="2:13" x14ac:dyDescent="0.3">
      <c r="B32" s="283"/>
      <c r="C32" s="6" t="s">
        <v>91</v>
      </c>
      <c r="D32" s="6" t="s">
        <v>92</v>
      </c>
      <c r="E32" s="178" t="s">
        <v>95</v>
      </c>
      <c r="F32" s="130"/>
      <c r="H32" s="129" t="s">
        <v>91</v>
      </c>
      <c r="I32" s="281">
        <f>+C37</f>
        <v>0.92806496223109713</v>
      </c>
      <c r="J32" s="281"/>
      <c r="K32" s="281">
        <f>+$C$39</f>
        <v>0.99946655022322017</v>
      </c>
      <c r="L32" s="281"/>
      <c r="M32" s="70">
        <f>I32*K32</f>
        <v>0.92756988618415781</v>
      </c>
    </row>
    <row r="33" spans="2:13" x14ac:dyDescent="0.3">
      <c r="B33" s="48">
        <v>2018</v>
      </c>
      <c r="C33" s="2"/>
      <c r="D33" s="2">
        <f>+F14</f>
        <v>0.77380433995662368</v>
      </c>
      <c r="E33" s="2">
        <f>+F15</f>
        <v>1.2020110829574793</v>
      </c>
      <c r="F33" s="2"/>
      <c r="H33" s="129" t="s">
        <v>92</v>
      </c>
      <c r="I33" s="281">
        <f>+D37</f>
        <v>0.8863686544282493</v>
      </c>
      <c r="J33" s="281"/>
      <c r="K33" s="281">
        <f t="shared" ref="K33:K34" si="3">+$C$39</f>
        <v>0.99946655022322017</v>
      </c>
      <c r="L33" s="281"/>
      <c r="M33" s="70">
        <f t="shared" ref="M33:M34" si="4">I33*K33</f>
        <v>0.88589582126739996</v>
      </c>
    </row>
    <row r="34" spans="2:13" x14ac:dyDescent="0.3">
      <c r="B34" s="48">
        <v>2019</v>
      </c>
      <c r="C34" s="2">
        <f>+F16</f>
        <v>0.82409630751874197</v>
      </c>
      <c r="D34" s="2">
        <f>+F17</f>
        <v>1.1780161272381398</v>
      </c>
      <c r="E34" s="2">
        <f>+F18</f>
        <v>0.87917578635706473</v>
      </c>
      <c r="F34" s="2"/>
      <c r="H34" s="129" t="s">
        <v>95</v>
      </c>
      <c r="I34" s="281">
        <f>+E37</f>
        <v>1.1871675868326388</v>
      </c>
      <c r="J34" s="281"/>
      <c r="K34" s="281">
        <f t="shared" si="3"/>
        <v>0.99946655022322017</v>
      </c>
      <c r="L34" s="281"/>
      <c r="M34" s="70">
        <f t="shared" si="4"/>
        <v>1.1865342925484428</v>
      </c>
    </row>
    <row r="35" spans="2:13" x14ac:dyDescent="0.3">
      <c r="B35" s="48">
        <v>2020</v>
      </c>
      <c r="C35" s="2">
        <f>+F19</f>
        <v>1.3424601898421518</v>
      </c>
      <c r="D35" s="2">
        <f>+F20</f>
        <v>0.44261841011910263</v>
      </c>
      <c r="E35" s="2">
        <f>+F21</f>
        <v>1.4803158911833723</v>
      </c>
      <c r="F35" s="2"/>
    </row>
    <row r="36" spans="2:13" x14ac:dyDescent="0.3">
      <c r="B36" s="48">
        <v>2021</v>
      </c>
      <c r="C36" s="2">
        <f>+F22</f>
        <v>0.61763838933239756</v>
      </c>
      <c r="D36" s="2">
        <f>+F23</f>
        <v>1.1510357403991311</v>
      </c>
      <c r="E36" s="2"/>
      <c r="F36" s="2"/>
    </row>
    <row r="37" spans="2:13" x14ac:dyDescent="0.3">
      <c r="B37" s="55" t="s">
        <v>105</v>
      </c>
      <c r="C37" s="54">
        <f>AVERAGE(C33:C36)</f>
        <v>0.92806496223109713</v>
      </c>
      <c r="D37" s="54">
        <f>AVERAGE(D33:D36)</f>
        <v>0.8863686544282493</v>
      </c>
      <c r="E37" s="54">
        <f>AVERAGE(E33:E36)</f>
        <v>1.1871675868326388</v>
      </c>
      <c r="F37" s="54">
        <f>SUM(C37:E37)</f>
        <v>3.001601203491985</v>
      </c>
    </row>
    <row r="39" spans="2:13" ht="28.8" x14ac:dyDescent="0.3">
      <c r="B39" s="61" t="s">
        <v>106</v>
      </c>
      <c r="C39" s="62">
        <f>3/F37</f>
        <v>0.99946655022322017</v>
      </c>
    </row>
    <row r="41" spans="2:13" ht="15" thickBot="1" x14ac:dyDescent="0.35"/>
    <row r="42" spans="2:13" x14ac:dyDescent="0.3">
      <c r="B42" s="277" t="s">
        <v>94</v>
      </c>
      <c r="C42" s="277" t="s">
        <v>110</v>
      </c>
      <c r="D42" s="279" t="s">
        <v>101</v>
      </c>
    </row>
    <row r="43" spans="2:13" ht="15" thickBot="1" x14ac:dyDescent="0.35">
      <c r="B43" s="278"/>
      <c r="C43" s="278"/>
      <c r="D43" s="279"/>
    </row>
    <row r="44" spans="2:13" x14ac:dyDescent="0.3">
      <c r="B44" s="116" t="s">
        <v>91</v>
      </c>
      <c r="C44" s="116">
        <v>1</v>
      </c>
      <c r="D44" s="63">
        <v>8220.2754892866051</v>
      </c>
    </row>
    <row r="45" spans="2:13" x14ac:dyDescent="0.3">
      <c r="B45" s="117" t="s">
        <v>92</v>
      </c>
      <c r="C45" s="117">
        <v>2</v>
      </c>
      <c r="D45" s="63">
        <v>5549.7496228916043</v>
      </c>
    </row>
    <row r="46" spans="2:13" ht="15" thickBot="1" x14ac:dyDescent="0.35">
      <c r="B46" s="117" t="s">
        <v>95</v>
      </c>
      <c r="C46" s="117">
        <v>3</v>
      </c>
      <c r="D46" s="63">
        <v>5494.6915912536269</v>
      </c>
    </row>
    <row r="47" spans="2:13" x14ac:dyDescent="0.3">
      <c r="B47" s="119" t="s">
        <v>91</v>
      </c>
      <c r="C47" s="116">
        <v>4</v>
      </c>
      <c r="D47" s="63">
        <v>5213.2891246535482</v>
      </c>
    </row>
    <row r="48" spans="2:13" x14ac:dyDescent="0.3">
      <c r="B48" s="117" t="s">
        <v>92</v>
      </c>
      <c r="C48" s="117">
        <v>5</v>
      </c>
      <c r="D48" s="63">
        <v>7053.0640849631118</v>
      </c>
    </row>
    <row r="49" spans="2:6" ht="15" thickBot="1" x14ac:dyDescent="0.35">
      <c r="B49" s="117" t="s">
        <v>95</v>
      </c>
      <c r="C49" s="117">
        <v>6</v>
      </c>
      <c r="D49" s="63">
        <v>4069.195496768903</v>
      </c>
    </row>
    <row r="50" spans="2:6" x14ac:dyDescent="0.3">
      <c r="B50" s="119" t="s">
        <v>91</v>
      </c>
      <c r="C50" s="116">
        <v>7</v>
      </c>
      <c r="D50" s="63">
        <v>5820.3916280741869</v>
      </c>
    </row>
    <row r="51" spans="2:6" x14ac:dyDescent="0.3">
      <c r="B51" s="117" t="s">
        <v>92</v>
      </c>
      <c r="C51" s="117">
        <v>8</v>
      </c>
      <c r="D51" s="63">
        <v>2074.3974131979858</v>
      </c>
    </row>
    <row r="52" spans="2:6" ht="15" thickBot="1" x14ac:dyDescent="0.35">
      <c r="B52" s="117" t="s">
        <v>95</v>
      </c>
      <c r="C52" s="117">
        <v>9</v>
      </c>
      <c r="D52" s="63">
        <v>4398.6339314225233</v>
      </c>
    </row>
    <row r="53" spans="2:6" x14ac:dyDescent="0.3">
      <c r="B53" s="119" t="s">
        <v>91</v>
      </c>
      <c r="C53" s="116">
        <v>10</v>
      </c>
      <c r="D53" s="63">
        <v>3795.1102687060506</v>
      </c>
    </row>
    <row r="54" spans="2:6" x14ac:dyDescent="0.3">
      <c r="B54" s="117" t="s">
        <v>92</v>
      </c>
      <c r="C54" s="117">
        <v>11</v>
      </c>
      <c r="D54" s="63">
        <v>9435.8047518962903</v>
      </c>
    </row>
    <row r="55" spans="2:6" ht="15" thickBot="1" x14ac:dyDescent="0.35">
      <c r="B55" s="117" t="s">
        <v>95</v>
      </c>
      <c r="C55" s="117">
        <v>12</v>
      </c>
      <c r="D55" s="63">
        <v>8349.914589253649</v>
      </c>
    </row>
    <row r="56" spans="2:6" x14ac:dyDescent="0.3">
      <c r="B56" s="119" t="s">
        <v>91</v>
      </c>
      <c r="C56" s="116">
        <v>13</v>
      </c>
      <c r="D56" s="63"/>
    </row>
    <row r="57" spans="2:6" x14ac:dyDescent="0.3">
      <c r="B57" s="117" t="s">
        <v>92</v>
      </c>
      <c r="C57" s="117">
        <v>14</v>
      </c>
      <c r="D57" s="63"/>
    </row>
    <row r="58" spans="2:6" x14ac:dyDescent="0.3">
      <c r="B58" s="117" t="s">
        <v>95</v>
      </c>
      <c r="C58" s="117">
        <v>15</v>
      </c>
      <c r="D58" s="63"/>
    </row>
    <row r="61" spans="2:6" x14ac:dyDescent="0.3">
      <c r="B61" s="180" t="s">
        <v>183</v>
      </c>
    </row>
    <row r="63" spans="2:6" ht="15" thickBot="1" x14ac:dyDescent="0.35">
      <c r="B63" s="2" t="s">
        <v>137</v>
      </c>
      <c r="C63" s="2" t="s">
        <v>112</v>
      </c>
      <c r="D63" s="65" t="s">
        <v>113</v>
      </c>
      <c r="E63" s="65" t="s">
        <v>114</v>
      </c>
      <c r="F63" s="66" t="s">
        <v>115</v>
      </c>
    </row>
    <row r="64" spans="2:6" x14ac:dyDescent="0.3">
      <c r="B64" s="119" t="s">
        <v>91</v>
      </c>
      <c r="C64" s="116">
        <v>13</v>
      </c>
      <c r="D64" s="63">
        <f>130.13*(C64)^2-1666.4*C64+9572.3</f>
        <v>9901.0699999999961</v>
      </c>
      <c r="E64">
        <v>0.92756988618415781</v>
      </c>
      <c r="F64">
        <f>D64*E64</f>
        <v>9183.9343730013752</v>
      </c>
    </row>
    <row r="65" spans="2:6" x14ac:dyDescent="0.3">
      <c r="B65" s="117" t="s">
        <v>92</v>
      </c>
      <c r="C65" s="117">
        <v>14</v>
      </c>
      <c r="D65" s="63">
        <f>130.13*(C65)^2-1666.4*C65+9572.3</f>
        <v>11748.179999999997</v>
      </c>
      <c r="E65">
        <v>0.88589582126739996</v>
      </c>
      <c r="F65" s="2">
        <f t="shared" ref="F65:F66" si="5">D65*E65</f>
        <v>10407.663569497239</v>
      </c>
    </row>
    <row r="66" spans="2:6" x14ac:dyDescent="0.3">
      <c r="B66" s="117" t="s">
        <v>95</v>
      </c>
      <c r="C66" s="117">
        <v>15</v>
      </c>
      <c r="D66" s="63">
        <f>130.13*(C66)^2-1666.4*C66+9572.3</f>
        <v>13855.55</v>
      </c>
      <c r="E66">
        <v>1.1865342925484428</v>
      </c>
      <c r="F66" s="2">
        <f t="shared" si="5"/>
        <v>16440.085217119577</v>
      </c>
    </row>
    <row r="68" spans="2:6" ht="23.4" x14ac:dyDescent="0.45">
      <c r="B68" s="71" t="s">
        <v>187</v>
      </c>
    </row>
    <row r="69" spans="2:6" ht="23.4" x14ac:dyDescent="0.45">
      <c r="B69" s="71" t="s">
        <v>186</v>
      </c>
    </row>
    <row r="70" spans="2:6" ht="23.4" x14ac:dyDescent="0.45">
      <c r="B70" s="71" t="s">
        <v>188</v>
      </c>
    </row>
  </sheetData>
  <mergeCells count="26">
    <mergeCell ref="A1:N3"/>
    <mergeCell ref="B11:B12"/>
    <mergeCell ref="C11:C12"/>
    <mergeCell ref="D11:D12"/>
    <mergeCell ref="E11:E12"/>
    <mergeCell ref="F11:F12"/>
    <mergeCell ref="G11:G12"/>
    <mergeCell ref="H11:H12"/>
    <mergeCell ref="C31:E31"/>
    <mergeCell ref="I31:J31"/>
    <mergeCell ref="K31:L31"/>
    <mergeCell ref="B13:B15"/>
    <mergeCell ref="B16:B18"/>
    <mergeCell ref="B19:B21"/>
    <mergeCell ref="B22:B24"/>
    <mergeCell ref="B25:B28"/>
    <mergeCell ref="B31:B32"/>
    <mergeCell ref="B42:B43"/>
    <mergeCell ref="C42:C43"/>
    <mergeCell ref="D42:D43"/>
    <mergeCell ref="I32:J32"/>
    <mergeCell ref="K32:L32"/>
    <mergeCell ref="I33:J33"/>
    <mergeCell ref="K33:L33"/>
    <mergeCell ref="I34:J34"/>
    <mergeCell ref="K34:L34"/>
  </mergeCells>
  <phoneticPr fontId="1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J33"/>
  <sheetViews>
    <sheetView zoomScaleNormal="100" workbookViewId="0">
      <selection activeCell="B18" sqref="B18"/>
    </sheetView>
  </sheetViews>
  <sheetFormatPr baseColWidth="10" defaultRowHeight="14.4" x14ac:dyDescent="0.3"/>
  <cols>
    <col min="6" max="6" width="14.21875" bestFit="1" customWidth="1"/>
    <col min="9" max="9" width="14.33203125" bestFit="1" customWidth="1"/>
  </cols>
  <sheetData>
    <row r="1" spans="1:9" x14ac:dyDescent="0.3">
      <c r="A1" s="187" t="s">
        <v>136</v>
      </c>
      <c r="B1" s="187"/>
      <c r="C1" s="187"/>
      <c r="D1" s="187"/>
      <c r="E1" s="187"/>
      <c r="F1" s="187"/>
      <c r="G1" s="187"/>
      <c r="H1" s="187"/>
      <c r="I1" s="187"/>
    </row>
    <row r="2" spans="1:9" x14ac:dyDescent="0.3">
      <c r="A2" s="187"/>
      <c r="B2" s="187"/>
      <c r="C2" s="187"/>
      <c r="D2" s="187"/>
      <c r="E2" s="187"/>
      <c r="F2" s="187"/>
      <c r="G2" s="187"/>
      <c r="H2" s="187"/>
      <c r="I2" s="187"/>
    </row>
    <row r="4" spans="1:9" ht="15" thickBot="1" x14ac:dyDescent="0.35"/>
    <row r="5" spans="1:9" ht="15" thickBot="1" x14ac:dyDescent="0.35">
      <c r="B5" s="75" t="s">
        <v>90</v>
      </c>
      <c r="C5" s="74" t="s">
        <v>120</v>
      </c>
    </row>
    <row r="6" spans="1:9" x14ac:dyDescent="0.3">
      <c r="B6" s="73" t="s">
        <v>93</v>
      </c>
      <c r="C6" s="76">
        <v>13</v>
      </c>
    </row>
    <row r="7" spans="1:9" x14ac:dyDescent="0.3">
      <c r="B7" s="14" t="s">
        <v>121</v>
      </c>
      <c r="C7" s="77">
        <v>10</v>
      </c>
    </row>
    <row r="8" spans="1:9" x14ac:dyDescent="0.3">
      <c r="B8" s="14" t="s">
        <v>122</v>
      </c>
      <c r="C8" s="77">
        <v>8</v>
      </c>
    </row>
    <row r="9" spans="1:9" x14ac:dyDescent="0.3">
      <c r="B9" s="14" t="s">
        <v>123</v>
      </c>
      <c r="C9" s="77">
        <v>10</v>
      </c>
    </row>
    <row r="10" spans="1:9" x14ac:dyDescent="0.3">
      <c r="B10" s="14" t="s">
        <v>124</v>
      </c>
      <c r="C10" s="77">
        <v>13</v>
      </c>
    </row>
    <row r="11" spans="1:9" x14ac:dyDescent="0.3">
      <c r="B11" s="14" t="s">
        <v>125</v>
      </c>
      <c r="C11" s="77">
        <v>16</v>
      </c>
    </row>
    <row r="12" spans="1:9" x14ac:dyDescent="0.3">
      <c r="B12" s="14" t="s">
        <v>97</v>
      </c>
      <c r="C12" s="77">
        <v>21</v>
      </c>
    </row>
    <row r="13" spans="1:9" x14ac:dyDescent="0.3">
      <c r="B13" s="14" t="s">
        <v>98</v>
      </c>
      <c r="C13" s="77">
        <v>18</v>
      </c>
    </row>
    <row r="14" spans="1:9" x14ac:dyDescent="0.3">
      <c r="B14" s="14" t="s">
        <v>116</v>
      </c>
      <c r="C14" s="77">
        <v>10</v>
      </c>
    </row>
    <row r="15" spans="1:9" x14ac:dyDescent="0.3">
      <c r="B15" s="14" t="s">
        <v>117</v>
      </c>
      <c r="C15" s="77">
        <v>24</v>
      </c>
    </row>
    <row r="16" spans="1:9" x14ac:dyDescent="0.3">
      <c r="B16" s="14" t="s">
        <v>118</v>
      </c>
      <c r="C16" s="77">
        <v>14</v>
      </c>
    </row>
    <row r="17" spans="2:10" x14ac:dyDescent="0.3">
      <c r="B17" s="14" t="s">
        <v>119</v>
      </c>
      <c r="C17" s="77">
        <v>11</v>
      </c>
    </row>
    <row r="23" spans="2:10" x14ac:dyDescent="0.3">
      <c r="B23" t="s">
        <v>134</v>
      </c>
    </row>
    <row r="25" spans="2:10" x14ac:dyDescent="0.3">
      <c r="B25" s="72" t="s">
        <v>129</v>
      </c>
      <c r="C25" s="72" t="s">
        <v>130</v>
      </c>
      <c r="D25" s="72" t="s">
        <v>131</v>
      </c>
      <c r="E25" s="72" t="s">
        <v>132</v>
      </c>
      <c r="F25" s="72" t="s">
        <v>133</v>
      </c>
    </row>
    <row r="26" spans="2:10" ht="14.4" customHeight="1" x14ac:dyDescent="0.3">
      <c r="B26" s="301" t="s">
        <v>135</v>
      </c>
      <c r="C26" s="303">
        <v>4.8242212272454541</v>
      </c>
      <c r="D26" s="301">
        <v>32.267265617491155</v>
      </c>
      <c r="E26" s="303">
        <v>0.35214466306490022</v>
      </c>
      <c r="F26" s="305">
        <v>-9.8640355450015177E-2</v>
      </c>
    </row>
    <row r="27" spans="2:10" ht="14.4" customHeight="1" x14ac:dyDescent="0.3">
      <c r="B27" s="302"/>
      <c r="C27" s="304"/>
      <c r="D27" s="302"/>
      <c r="E27" s="304"/>
      <c r="F27" s="306"/>
      <c r="H27" s="6" t="s">
        <v>93</v>
      </c>
      <c r="I27" s="6" t="s">
        <v>128</v>
      </c>
      <c r="J27" s="127">
        <v>14.28125247488</v>
      </c>
    </row>
    <row r="28" spans="2:10" ht="14.4" customHeight="1" x14ac:dyDescent="0.3">
      <c r="B28" s="307" t="s">
        <v>140</v>
      </c>
      <c r="C28" s="309">
        <v>4.5908877684363647</v>
      </c>
      <c r="D28" s="309">
        <v>28.133787054672435</v>
      </c>
      <c r="E28" s="309">
        <v>0.33446848262544732</v>
      </c>
      <c r="F28" s="309">
        <v>-8.2359889458614111E-2</v>
      </c>
    </row>
    <row r="29" spans="2:10" ht="14.4" customHeight="1" x14ac:dyDescent="0.3">
      <c r="B29" s="308"/>
      <c r="C29" s="310"/>
      <c r="D29" s="310"/>
      <c r="E29" s="310"/>
      <c r="F29" s="310"/>
    </row>
    <row r="32" spans="2:10" ht="23.4" x14ac:dyDescent="0.45">
      <c r="B32" s="71" t="s">
        <v>141</v>
      </c>
    </row>
    <row r="33" spans="2:2" ht="23.4" x14ac:dyDescent="0.45">
      <c r="B33" s="71" t="s">
        <v>142</v>
      </c>
    </row>
  </sheetData>
  <mergeCells count="11">
    <mergeCell ref="B28:B29"/>
    <mergeCell ref="C28:C29"/>
    <mergeCell ref="D28:D29"/>
    <mergeCell ref="E28:E29"/>
    <mergeCell ref="F28:F29"/>
    <mergeCell ref="A1:I2"/>
    <mergeCell ref="B26:B27"/>
    <mergeCell ref="C26:C27"/>
    <mergeCell ref="D26:D27"/>
    <mergeCell ref="E26:E27"/>
    <mergeCell ref="F26:F27"/>
  </mergeCells>
  <phoneticPr fontId="10"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A104-040F-4E5B-A41D-680525CD71A2}">
  <sheetPr>
    <tabColor theme="9" tint="0.79998168889431442"/>
  </sheetPr>
  <dimension ref="A1:P36"/>
  <sheetViews>
    <sheetView topLeftCell="A28" zoomScale="80" zoomScaleNormal="80" workbookViewId="0">
      <selection activeCell="F6" sqref="F6"/>
    </sheetView>
  </sheetViews>
  <sheetFormatPr baseColWidth="10" defaultRowHeight="14.4" x14ac:dyDescent="0.3"/>
  <sheetData>
    <row r="1" spans="1:16" x14ac:dyDescent="0.3">
      <c r="A1" s="2" t="s">
        <v>126</v>
      </c>
      <c r="B1" s="2">
        <v>0.4</v>
      </c>
      <c r="C1" s="2"/>
      <c r="D1" s="2"/>
      <c r="E1" s="2"/>
      <c r="F1" s="2"/>
      <c r="G1" s="2"/>
      <c r="H1" s="2"/>
      <c r="I1" s="2"/>
      <c r="J1" s="2"/>
      <c r="K1" s="2"/>
      <c r="L1" s="2"/>
      <c r="M1" s="2"/>
      <c r="N1" s="2"/>
      <c r="O1" s="2"/>
      <c r="P1" s="2"/>
    </row>
    <row r="2" spans="1:16" x14ac:dyDescent="0.3">
      <c r="A2" s="2"/>
      <c r="B2" s="2"/>
      <c r="C2" s="2"/>
      <c r="D2" s="2"/>
      <c r="E2" s="2"/>
      <c r="F2" s="2"/>
      <c r="G2" s="2"/>
      <c r="H2" s="2"/>
      <c r="I2" s="2"/>
      <c r="J2" s="2"/>
      <c r="K2" s="2"/>
      <c r="L2" s="2"/>
      <c r="M2" s="2"/>
      <c r="N2" s="2"/>
      <c r="O2" s="2"/>
      <c r="P2" s="2"/>
    </row>
    <row r="3" spans="1:16" ht="10.8" customHeight="1" thickBot="1" x14ac:dyDescent="0.35">
      <c r="A3" s="2"/>
      <c r="B3" s="2"/>
      <c r="C3" s="2"/>
      <c r="D3" s="2"/>
      <c r="E3" s="2"/>
      <c r="F3" s="2"/>
      <c r="G3" s="2"/>
      <c r="H3" s="2"/>
      <c r="I3" s="2"/>
      <c r="J3" s="2"/>
      <c r="K3" s="2"/>
      <c r="L3" s="2"/>
      <c r="M3" s="2"/>
      <c r="N3" s="2"/>
      <c r="O3" s="2"/>
      <c r="P3" s="2"/>
    </row>
    <row r="4" spans="1:16" ht="34.799999999999997" customHeight="1" thickBot="1" x14ac:dyDescent="0.35">
      <c r="A4" s="2"/>
      <c r="B4" s="78" t="s">
        <v>90</v>
      </c>
      <c r="C4" s="79" t="s">
        <v>120</v>
      </c>
      <c r="D4" s="313"/>
      <c r="E4" s="314"/>
      <c r="F4" s="80"/>
      <c r="G4" s="80" t="s">
        <v>127</v>
      </c>
      <c r="H4" s="79"/>
      <c r="I4" s="79"/>
      <c r="J4" s="79"/>
      <c r="K4" s="79"/>
      <c r="L4" s="2"/>
      <c r="M4" s="2"/>
      <c r="N4" s="2"/>
      <c r="O4" s="2"/>
      <c r="P4" s="2"/>
    </row>
    <row r="5" spans="1:16" ht="16.2" thickBot="1" x14ac:dyDescent="0.35">
      <c r="A5" s="2">
        <v>1</v>
      </c>
      <c r="B5" s="95" t="s">
        <v>93</v>
      </c>
      <c r="C5" s="81">
        <v>13</v>
      </c>
      <c r="D5" s="315"/>
      <c r="E5" s="316"/>
      <c r="F5" s="82">
        <f>C5</f>
        <v>13</v>
      </c>
      <c r="G5" s="82"/>
      <c r="H5" s="82"/>
      <c r="I5" s="82"/>
      <c r="J5" s="82"/>
      <c r="K5" s="82"/>
      <c r="L5" s="2"/>
      <c r="M5" s="2"/>
      <c r="N5" s="2"/>
      <c r="O5" s="2"/>
      <c r="P5" s="2"/>
    </row>
    <row r="6" spans="1:16" ht="16.2" thickBot="1" x14ac:dyDescent="0.35">
      <c r="A6" s="2">
        <v>2</v>
      </c>
      <c r="B6" s="96" t="s">
        <v>121</v>
      </c>
      <c r="C6" s="83">
        <v>10</v>
      </c>
      <c r="D6" s="311" t="str">
        <f>_xlfn.CONCAT($B$1, "*", C5, "+", "(1-",$B$1, ") ","*", F5)</f>
        <v>0.4*13+(1-0.4) *13</v>
      </c>
      <c r="E6" s="312"/>
      <c r="F6" s="84">
        <f>$B$1*C5+(1-$B$1)*F5</f>
        <v>13</v>
      </c>
      <c r="G6" s="84">
        <f>C6-F6</f>
        <v>-3</v>
      </c>
      <c r="H6" s="84">
        <f>ABS(C6-F6)</f>
        <v>3</v>
      </c>
      <c r="I6" s="84">
        <f>H6/C6</f>
        <v>0.3</v>
      </c>
      <c r="J6" s="84">
        <f>G6/C6</f>
        <v>-0.3</v>
      </c>
      <c r="K6" s="84">
        <f>G6^2</f>
        <v>9</v>
      </c>
      <c r="L6" s="2"/>
      <c r="M6" s="2"/>
      <c r="N6" s="2"/>
      <c r="O6" s="2"/>
      <c r="P6" s="2"/>
    </row>
    <row r="7" spans="1:16" ht="16.2" thickBot="1" x14ac:dyDescent="0.35">
      <c r="A7" s="2">
        <v>3</v>
      </c>
      <c r="B7" s="96" t="s">
        <v>122</v>
      </c>
      <c r="C7" s="83">
        <v>8</v>
      </c>
      <c r="D7" s="311" t="str">
        <f t="shared" ref="D7:D17" si="0">_xlfn.CONCAT($B$1, "*", C6, "+", "(1-",$B$1, ") ","*", F6)</f>
        <v>0.4*10+(1-0.4) *13</v>
      </c>
      <c r="E7" s="312"/>
      <c r="F7" s="84">
        <f t="shared" ref="F7:F17" si="1">$B$1*C6+(1-$B$1)*F6</f>
        <v>11.8</v>
      </c>
      <c r="G7" s="84">
        <f t="shared" ref="G7:G16" si="2">C7-F7</f>
        <v>-3.8000000000000007</v>
      </c>
      <c r="H7" s="84">
        <f t="shared" ref="H7:H16" si="3">ABS(C7-F7)</f>
        <v>3.8000000000000007</v>
      </c>
      <c r="I7" s="84">
        <f t="shared" ref="I7:I16" si="4">H7/C7</f>
        <v>0.47500000000000009</v>
      </c>
      <c r="J7" s="84">
        <f t="shared" ref="J7:J16" si="5">G7/C7</f>
        <v>-0.47500000000000009</v>
      </c>
      <c r="K7" s="84">
        <f t="shared" ref="K7:K16" si="6">G7^2</f>
        <v>14.440000000000005</v>
      </c>
      <c r="L7" s="2"/>
      <c r="M7" s="2"/>
      <c r="N7" s="2"/>
      <c r="O7" s="2"/>
      <c r="P7" s="2"/>
    </row>
    <row r="8" spans="1:16" ht="16.2" thickBot="1" x14ac:dyDescent="0.35">
      <c r="A8" s="2">
        <v>4</v>
      </c>
      <c r="B8" s="96" t="s">
        <v>123</v>
      </c>
      <c r="C8" s="83">
        <v>10</v>
      </c>
      <c r="D8" s="311" t="str">
        <f t="shared" si="0"/>
        <v>0.4*8+(1-0.4) *11.8</v>
      </c>
      <c r="E8" s="312"/>
      <c r="F8" s="84">
        <f t="shared" si="1"/>
        <v>10.280000000000001</v>
      </c>
      <c r="G8" s="84">
        <f t="shared" si="2"/>
        <v>-0.28000000000000114</v>
      </c>
      <c r="H8" s="84">
        <f t="shared" si="3"/>
        <v>0.28000000000000114</v>
      </c>
      <c r="I8" s="84">
        <f t="shared" si="4"/>
        <v>2.8000000000000115E-2</v>
      </c>
      <c r="J8" s="84">
        <f t="shared" si="5"/>
        <v>-2.8000000000000115E-2</v>
      </c>
      <c r="K8" s="84">
        <f t="shared" si="6"/>
        <v>7.8400000000000636E-2</v>
      </c>
      <c r="L8" s="2"/>
      <c r="M8" s="2"/>
      <c r="N8" s="2"/>
      <c r="O8" s="2"/>
      <c r="P8" s="2"/>
    </row>
    <row r="9" spans="1:16" ht="16.2" thickBot="1" x14ac:dyDescent="0.35">
      <c r="A9" s="2">
        <v>5</v>
      </c>
      <c r="B9" s="96" t="s">
        <v>124</v>
      </c>
      <c r="C9" s="83">
        <v>13</v>
      </c>
      <c r="D9" s="311" t="str">
        <f t="shared" si="0"/>
        <v>0.4*10+(1-0.4) *10.28</v>
      </c>
      <c r="E9" s="312"/>
      <c r="F9" s="84">
        <f t="shared" si="1"/>
        <v>10.167999999999999</v>
      </c>
      <c r="G9" s="84">
        <f t="shared" si="2"/>
        <v>2.8320000000000007</v>
      </c>
      <c r="H9" s="84">
        <f t="shared" si="3"/>
        <v>2.8320000000000007</v>
      </c>
      <c r="I9" s="84">
        <f t="shared" si="4"/>
        <v>0.21784615384615391</v>
      </c>
      <c r="J9" s="84">
        <f t="shared" si="5"/>
        <v>0.21784615384615391</v>
      </c>
      <c r="K9" s="84">
        <f t="shared" si="6"/>
        <v>8.0202240000000042</v>
      </c>
      <c r="L9" s="2"/>
      <c r="M9" s="2"/>
      <c r="N9" s="2"/>
      <c r="O9" s="2"/>
      <c r="P9" s="2"/>
    </row>
    <row r="10" spans="1:16" ht="16.2" thickBot="1" x14ac:dyDescent="0.35">
      <c r="A10" s="2">
        <v>6</v>
      </c>
      <c r="B10" s="96" t="s">
        <v>125</v>
      </c>
      <c r="C10" s="83">
        <v>16</v>
      </c>
      <c r="D10" s="311" t="str">
        <f t="shared" si="0"/>
        <v>0.4*13+(1-0.4) *10.168</v>
      </c>
      <c r="E10" s="312"/>
      <c r="F10" s="84">
        <f t="shared" si="1"/>
        <v>11.300799999999999</v>
      </c>
      <c r="G10" s="84">
        <f t="shared" si="2"/>
        <v>4.6992000000000012</v>
      </c>
      <c r="H10" s="84">
        <f t="shared" si="3"/>
        <v>4.6992000000000012</v>
      </c>
      <c r="I10" s="84">
        <f t="shared" si="4"/>
        <v>0.29370000000000007</v>
      </c>
      <c r="J10" s="84">
        <f t="shared" si="5"/>
        <v>0.29370000000000007</v>
      </c>
      <c r="K10" s="84">
        <f t="shared" si="6"/>
        <v>22.082480640000011</v>
      </c>
      <c r="L10" s="2"/>
      <c r="M10" s="2"/>
      <c r="N10" s="2"/>
      <c r="O10" s="2"/>
      <c r="P10" s="2"/>
    </row>
    <row r="11" spans="1:16" ht="16.2" thickBot="1" x14ac:dyDescent="0.35">
      <c r="A11" s="2">
        <v>7</v>
      </c>
      <c r="B11" s="96" t="s">
        <v>97</v>
      </c>
      <c r="C11" s="83">
        <v>21</v>
      </c>
      <c r="D11" s="311" t="str">
        <f t="shared" si="0"/>
        <v>0.4*16+(1-0.4) *11.3008</v>
      </c>
      <c r="E11" s="312"/>
      <c r="F11" s="85">
        <f t="shared" si="1"/>
        <v>13.180479999999999</v>
      </c>
      <c r="G11" s="85">
        <f t="shared" si="2"/>
        <v>7.8195200000000007</v>
      </c>
      <c r="H11" s="84">
        <f t="shared" si="3"/>
        <v>7.8195200000000007</v>
      </c>
      <c r="I11" s="84">
        <f t="shared" si="4"/>
        <v>0.37235809523809527</v>
      </c>
      <c r="J11" s="84">
        <f t="shared" si="5"/>
        <v>0.37235809523809527</v>
      </c>
      <c r="K11" s="84">
        <f t="shared" si="6"/>
        <v>61.144893030400013</v>
      </c>
      <c r="L11" s="2"/>
      <c r="M11" s="2"/>
      <c r="N11" s="2"/>
      <c r="O11" s="2"/>
      <c r="P11" s="2"/>
    </row>
    <row r="12" spans="1:16" ht="16.2" thickBot="1" x14ac:dyDescent="0.35">
      <c r="A12" s="2">
        <v>8</v>
      </c>
      <c r="B12" s="96" t="s">
        <v>98</v>
      </c>
      <c r="C12" s="83">
        <v>18</v>
      </c>
      <c r="D12" s="311" t="str">
        <f t="shared" si="0"/>
        <v>0.4*21+(1-0.4) *13.18048</v>
      </c>
      <c r="E12" s="312"/>
      <c r="F12" s="85">
        <f t="shared" si="1"/>
        <v>16.308287999999997</v>
      </c>
      <c r="G12" s="85">
        <f t="shared" si="2"/>
        <v>1.6917120000000025</v>
      </c>
      <c r="H12" s="84">
        <f t="shared" si="3"/>
        <v>1.6917120000000025</v>
      </c>
      <c r="I12" s="84">
        <f t="shared" si="4"/>
        <v>9.3984000000000137E-2</v>
      </c>
      <c r="J12" s="84">
        <f t="shared" si="5"/>
        <v>9.3984000000000137E-2</v>
      </c>
      <c r="K12" s="84">
        <f t="shared" si="6"/>
        <v>2.8618894909440087</v>
      </c>
      <c r="L12" s="2"/>
      <c r="M12" s="2"/>
      <c r="N12" s="2"/>
      <c r="O12" s="2"/>
      <c r="P12" s="2"/>
    </row>
    <row r="13" spans="1:16" ht="16.2" thickBot="1" x14ac:dyDescent="0.35">
      <c r="A13" s="2">
        <v>9</v>
      </c>
      <c r="B13" s="96" t="s">
        <v>116</v>
      </c>
      <c r="C13" s="83">
        <v>10</v>
      </c>
      <c r="D13" s="311" t="str">
        <f t="shared" si="0"/>
        <v>0.4*18+(1-0.4) *16.308288</v>
      </c>
      <c r="E13" s="312"/>
      <c r="F13" s="85">
        <f t="shared" si="1"/>
        <v>16.984972799999998</v>
      </c>
      <c r="G13" s="85">
        <f t="shared" si="2"/>
        <v>-6.9849727999999978</v>
      </c>
      <c r="H13" s="84">
        <f t="shared" si="3"/>
        <v>6.9849727999999978</v>
      </c>
      <c r="I13" s="84">
        <f t="shared" si="4"/>
        <v>0.69849727999999978</v>
      </c>
      <c r="J13" s="84">
        <f t="shared" si="5"/>
        <v>-0.69849727999999978</v>
      </c>
      <c r="K13" s="84">
        <f t="shared" si="6"/>
        <v>48.789845016739811</v>
      </c>
      <c r="L13" s="2"/>
      <c r="M13" s="2"/>
      <c r="N13" s="2"/>
      <c r="O13" s="2"/>
      <c r="P13" s="2"/>
    </row>
    <row r="14" spans="1:16" ht="16.2" thickBot="1" x14ac:dyDescent="0.35">
      <c r="A14" s="2">
        <v>10</v>
      </c>
      <c r="B14" s="96" t="s">
        <v>117</v>
      </c>
      <c r="C14" s="83">
        <v>24</v>
      </c>
      <c r="D14" s="311" t="str">
        <f t="shared" si="0"/>
        <v>0.4*10+(1-0.4) *16.9849728</v>
      </c>
      <c r="E14" s="312"/>
      <c r="F14" s="85">
        <f t="shared" si="1"/>
        <v>14.190983679999999</v>
      </c>
      <c r="G14" s="85">
        <f t="shared" si="2"/>
        <v>9.8090163200000013</v>
      </c>
      <c r="H14" s="84">
        <f t="shared" si="3"/>
        <v>9.8090163200000013</v>
      </c>
      <c r="I14" s="84">
        <f t="shared" si="4"/>
        <v>0.40870901333333337</v>
      </c>
      <c r="J14" s="84">
        <f t="shared" si="5"/>
        <v>0.40870901333333337</v>
      </c>
      <c r="K14" s="84">
        <f t="shared" si="6"/>
        <v>96.216801166026372</v>
      </c>
      <c r="L14" s="2"/>
      <c r="M14" s="2"/>
      <c r="N14" s="2"/>
      <c r="O14" s="2"/>
      <c r="P14" s="2"/>
    </row>
    <row r="15" spans="1:16" ht="16.2" thickBot="1" x14ac:dyDescent="0.35">
      <c r="A15" s="2">
        <v>11</v>
      </c>
      <c r="B15" s="96" t="s">
        <v>118</v>
      </c>
      <c r="C15" s="83">
        <v>14</v>
      </c>
      <c r="D15" s="311" t="str">
        <f t="shared" si="0"/>
        <v>0.4*24+(1-0.4) *14.19098368</v>
      </c>
      <c r="E15" s="312"/>
      <c r="F15" s="85">
        <f t="shared" si="1"/>
        <v>18.114590208000003</v>
      </c>
      <c r="G15" s="85">
        <f t="shared" si="2"/>
        <v>-4.1145902080000027</v>
      </c>
      <c r="H15" s="84">
        <f t="shared" si="3"/>
        <v>4.1145902080000027</v>
      </c>
      <c r="I15" s="84">
        <f t="shared" si="4"/>
        <v>0.29389930057142877</v>
      </c>
      <c r="J15" s="84">
        <f t="shared" si="5"/>
        <v>-0.29389930057142877</v>
      </c>
      <c r="K15" s="84">
        <f t="shared" si="6"/>
        <v>16.929852579769506</v>
      </c>
      <c r="L15" s="2"/>
      <c r="M15" s="2"/>
      <c r="N15" s="2"/>
      <c r="O15" s="2"/>
      <c r="P15" s="2"/>
    </row>
    <row r="16" spans="1:16" ht="16.2" thickBot="1" x14ac:dyDescent="0.35">
      <c r="A16" s="2">
        <v>12</v>
      </c>
      <c r="B16" s="97" t="s">
        <v>119</v>
      </c>
      <c r="C16" s="87">
        <v>11</v>
      </c>
      <c r="D16" s="311" t="str">
        <f t="shared" si="0"/>
        <v>0.4*14+(1-0.4) *18.114590208</v>
      </c>
      <c r="E16" s="312"/>
      <c r="F16" s="85">
        <f t="shared" si="1"/>
        <v>16.4687541248</v>
      </c>
      <c r="G16" s="88">
        <f t="shared" si="2"/>
        <v>-5.4687541248000002</v>
      </c>
      <c r="H16" s="89">
        <f t="shared" si="3"/>
        <v>5.4687541248000002</v>
      </c>
      <c r="I16" s="89">
        <f t="shared" si="4"/>
        <v>0.49715946589090909</v>
      </c>
      <c r="J16" s="89">
        <f t="shared" si="5"/>
        <v>-0.49715946589090909</v>
      </c>
      <c r="K16" s="89">
        <f t="shared" si="6"/>
        <v>29.907271677517016</v>
      </c>
      <c r="L16" s="2"/>
      <c r="M16" s="2"/>
      <c r="N16" s="2"/>
      <c r="O16" s="2"/>
      <c r="P16" s="2"/>
    </row>
    <row r="17" spans="1:16" ht="16.2" thickBot="1" x14ac:dyDescent="0.35">
      <c r="A17" s="2">
        <v>13</v>
      </c>
      <c r="B17" s="86" t="s">
        <v>93</v>
      </c>
      <c r="C17" s="2" t="s">
        <v>128</v>
      </c>
      <c r="D17" s="311" t="str">
        <f t="shared" si="0"/>
        <v>0.4*11+(1-0.4) *16.4687541248</v>
      </c>
      <c r="E17" s="312"/>
      <c r="F17" s="90">
        <f t="shared" si="1"/>
        <v>14.28125247488</v>
      </c>
      <c r="G17" s="91">
        <f>SUM(G6:G16)</f>
        <v>3.2031311872000039</v>
      </c>
      <c r="H17" s="92">
        <f>SUM(H6:H16)</f>
        <v>50.499765452800013</v>
      </c>
      <c r="I17" s="92">
        <f>SUM(I6:I16)</f>
        <v>3.6791533088799202</v>
      </c>
      <c r="J17" s="92">
        <f>SUM(J6:J16)</f>
        <v>-0.90595878404475516</v>
      </c>
      <c r="K17" s="92">
        <f>SUM(K6:K16)</f>
        <v>309.47165760139677</v>
      </c>
      <c r="L17" s="2"/>
      <c r="M17" s="2"/>
      <c r="N17" s="2"/>
      <c r="O17" s="2"/>
      <c r="P17" s="2"/>
    </row>
    <row r="18" spans="1:16" x14ac:dyDescent="0.3">
      <c r="A18" s="2"/>
      <c r="B18" s="2"/>
      <c r="C18" s="2"/>
      <c r="D18" s="2"/>
      <c r="E18" s="2"/>
      <c r="F18" s="2"/>
      <c r="G18" s="2"/>
      <c r="H18" s="2"/>
      <c r="I18" s="2"/>
      <c r="J18" s="2"/>
      <c r="K18" s="2"/>
      <c r="L18" s="2"/>
      <c r="M18" s="2"/>
      <c r="N18" s="2"/>
      <c r="O18" s="2"/>
      <c r="P18" s="2"/>
    </row>
    <row r="19" spans="1:16" x14ac:dyDescent="0.3">
      <c r="A19" s="2"/>
      <c r="B19" s="2"/>
      <c r="C19" s="2"/>
      <c r="D19" s="2"/>
      <c r="E19" s="2"/>
      <c r="F19" s="2"/>
      <c r="G19" s="2"/>
      <c r="H19" s="2"/>
      <c r="I19" s="2"/>
      <c r="J19" s="2"/>
      <c r="K19" s="2"/>
      <c r="L19" s="2"/>
      <c r="M19" s="2"/>
      <c r="N19" s="2"/>
      <c r="O19" s="2"/>
      <c r="P19" s="2"/>
    </row>
    <row r="20" spans="1:16" x14ac:dyDescent="0.3">
      <c r="A20" s="2"/>
      <c r="B20" s="2"/>
      <c r="C20" s="2"/>
      <c r="D20" s="2"/>
      <c r="E20" s="2"/>
      <c r="F20" s="2"/>
      <c r="G20" s="2"/>
      <c r="H20" s="2"/>
      <c r="I20" s="2"/>
      <c r="J20" s="2"/>
      <c r="K20" s="2"/>
      <c r="L20" s="2"/>
      <c r="M20" s="2"/>
      <c r="N20" s="2"/>
      <c r="O20" s="2"/>
      <c r="P20" s="2"/>
    </row>
    <row r="21" spans="1:16" x14ac:dyDescent="0.3">
      <c r="A21" s="2"/>
      <c r="B21" s="2"/>
      <c r="C21" s="2"/>
      <c r="D21" s="2"/>
      <c r="E21" s="2"/>
      <c r="F21" s="2"/>
      <c r="G21" s="93">
        <f>+G17</f>
        <v>3.2031311872000039</v>
      </c>
      <c r="H21" s="2"/>
      <c r="I21" s="2"/>
      <c r="J21" s="2"/>
      <c r="K21" s="2"/>
      <c r="L21" s="2"/>
      <c r="M21" s="2"/>
      <c r="N21" s="2"/>
      <c r="O21" s="2"/>
      <c r="P21" s="2"/>
    </row>
    <row r="22" spans="1:16" x14ac:dyDescent="0.3">
      <c r="A22" s="2"/>
      <c r="B22" s="2"/>
      <c r="C22" s="2"/>
      <c r="D22" s="2"/>
      <c r="E22" s="2"/>
      <c r="F22" s="2"/>
      <c r="G22" s="2"/>
      <c r="H22" s="2"/>
      <c r="I22" s="2"/>
      <c r="J22" s="2"/>
      <c r="K22" s="2"/>
      <c r="L22" s="2"/>
      <c r="M22" s="2"/>
      <c r="N22" s="2"/>
      <c r="O22" s="2"/>
      <c r="P22" s="2"/>
    </row>
    <row r="23" spans="1:16" x14ac:dyDescent="0.3">
      <c r="A23" s="2"/>
      <c r="B23" s="2"/>
      <c r="C23" s="2"/>
      <c r="D23" s="2"/>
      <c r="E23" s="2"/>
      <c r="F23" s="2"/>
      <c r="G23" s="2"/>
      <c r="H23" s="2"/>
      <c r="I23" s="2"/>
      <c r="J23" s="2"/>
      <c r="K23" s="2"/>
      <c r="L23" s="2"/>
      <c r="M23" s="2"/>
      <c r="N23" s="2"/>
      <c r="O23" s="2"/>
      <c r="P23" s="2"/>
    </row>
    <row r="24" spans="1:16" x14ac:dyDescent="0.3">
      <c r="A24" s="2"/>
      <c r="B24" s="2"/>
      <c r="C24" s="2"/>
      <c r="D24" s="2"/>
      <c r="E24" s="2"/>
      <c r="F24" s="2"/>
      <c r="G24" s="2"/>
      <c r="H24" s="2"/>
      <c r="I24" s="2"/>
      <c r="J24" s="2"/>
      <c r="K24" s="2"/>
      <c r="L24" s="2"/>
      <c r="M24" s="47">
        <f>I17</f>
        <v>3.6791533088799202</v>
      </c>
      <c r="N24" s="54">
        <f>M24/M25</f>
        <v>0.33446848262544732</v>
      </c>
      <c r="O24" s="2"/>
      <c r="P24" s="2"/>
    </row>
    <row r="25" spans="1:16" x14ac:dyDescent="0.3">
      <c r="A25" s="2"/>
      <c r="B25" s="2"/>
      <c r="C25" s="2"/>
      <c r="D25" s="2"/>
      <c r="E25" s="2"/>
      <c r="F25" s="2"/>
      <c r="G25" s="2"/>
      <c r="H25" s="2"/>
      <c r="I25" s="2"/>
      <c r="J25" s="2"/>
      <c r="K25" s="2"/>
      <c r="L25" s="2"/>
      <c r="M25" s="47">
        <v>11</v>
      </c>
      <c r="N25" s="2"/>
      <c r="O25" s="2"/>
      <c r="P25" s="2"/>
    </row>
    <row r="26" spans="1:16" x14ac:dyDescent="0.3">
      <c r="A26" s="2"/>
      <c r="B26" s="2"/>
      <c r="C26" s="2"/>
      <c r="D26" s="2"/>
      <c r="E26" s="2"/>
      <c r="F26" s="2"/>
      <c r="G26" s="2">
        <f>+H17</f>
        <v>50.499765452800013</v>
      </c>
      <c r="H26" s="93">
        <f>G26/G27</f>
        <v>4.5908877684363647</v>
      </c>
      <c r="I26" s="2"/>
      <c r="J26" s="2"/>
      <c r="K26" s="2"/>
      <c r="L26" s="2"/>
      <c r="M26" s="2"/>
      <c r="N26" s="2"/>
      <c r="O26" s="2"/>
      <c r="P26" s="2"/>
    </row>
    <row r="27" spans="1:16" x14ac:dyDescent="0.3">
      <c r="A27" s="2"/>
      <c r="B27" s="2"/>
      <c r="C27" s="2"/>
      <c r="D27" s="2"/>
      <c r="E27" s="2"/>
      <c r="F27" s="2"/>
      <c r="G27" s="47">
        <v>11</v>
      </c>
      <c r="H27" s="2"/>
      <c r="I27" s="2"/>
      <c r="J27" s="2"/>
      <c r="K27" s="2"/>
      <c r="L27" s="2"/>
      <c r="M27" s="2"/>
      <c r="N27" s="2"/>
      <c r="O27" s="2"/>
      <c r="P27" s="2"/>
    </row>
    <row r="28" spans="1:16" x14ac:dyDescent="0.3">
      <c r="A28" s="2"/>
      <c r="B28" s="2"/>
      <c r="C28" s="2"/>
      <c r="D28" s="2"/>
      <c r="E28" s="2"/>
      <c r="F28" s="2"/>
      <c r="G28" s="2"/>
      <c r="H28" s="2"/>
      <c r="I28" s="2"/>
      <c r="J28" s="2"/>
      <c r="K28" s="2"/>
      <c r="L28" s="2"/>
      <c r="M28" s="2"/>
      <c r="N28" s="2"/>
      <c r="O28" s="2"/>
      <c r="P28" s="2"/>
    </row>
    <row r="29" spans="1:16" x14ac:dyDescent="0.3">
      <c r="A29" s="2"/>
      <c r="B29" s="2"/>
      <c r="C29" s="2"/>
      <c r="D29" s="2"/>
      <c r="E29" s="2"/>
      <c r="F29" s="2"/>
      <c r="G29" s="2"/>
      <c r="H29" s="2"/>
      <c r="I29" s="2"/>
      <c r="J29" s="2"/>
      <c r="K29" s="2"/>
      <c r="L29" s="2"/>
      <c r="M29" s="47">
        <f>+J17</f>
        <v>-0.90595878404475516</v>
      </c>
      <c r="N29" s="54">
        <f>M29/M30</f>
        <v>-8.2359889458614111E-2</v>
      </c>
      <c r="O29" s="2"/>
      <c r="P29" s="2"/>
    </row>
    <row r="30" spans="1:16" x14ac:dyDescent="0.3">
      <c r="A30" s="2"/>
      <c r="B30" s="2"/>
      <c r="C30" s="2"/>
      <c r="D30" s="2"/>
      <c r="E30" s="2"/>
      <c r="F30" s="2"/>
      <c r="G30" s="93">
        <f>G21/H26</f>
        <v>0.69771498428308909</v>
      </c>
      <c r="H30" s="2"/>
      <c r="I30" s="2"/>
      <c r="J30" s="2"/>
      <c r="K30" s="2"/>
      <c r="L30" s="2"/>
      <c r="M30" s="47">
        <v>11</v>
      </c>
      <c r="N30" s="2"/>
      <c r="O30" s="2"/>
      <c r="P30" s="2"/>
    </row>
    <row r="31" spans="1:16" x14ac:dyDescent="0.3">
      <c r="A31" s="2"/>
      <c r="B31" s="2"/>
      <c r="C31" s="2"/>
      <c r="D31" s="2"/>
      <c r="E31" s="2"/>
      <c r="F31" s="2"/>
      <c r="G31" s="2"/>
      <c r="H31" s="2"/>
      <c r="I31" s="2"/>
      <c r="J31" s="2"/>
      <c r="K31" s="2"/>
      <c r="L31" s="2"/>
      <c r="M31" s="2"/>
      <c r="N31" s="2"/>
      <c r="O31" s="2"/>
      <c r="P31" s="2"/>
    </row>
    <row r="32" spans="1:16" x14ac:dyDescent="0.3">
      <c r="A32" s="2"/>
      <c r="B32" s="2"/>
      <c r="C32" s="2"/>
      <c r="D32" s="2"/>
      <c r="E32" s="2"/>
      <c r="F32" s="2"/>
      <c r="G32" s="2"/>
      <c r="H32" s="2"/>
      <c r="I32" s="2"/>
      <c r="J32" s="2"/>
      <c r="K32" s="2"/>
      <c r="L32" s="2"/>
      <c r="M32" s="2"/>
      <c r="N32" s="2"/>
      <c r="O32" s="2"/>
      <c r="P32" s="2"/>
    </row>
    <row r="33" spans="1:16" x14ac:dyDescent="0.3">
      <c r="A33" s="2"/>
      <c r="B33" s="2"/>
      <c r="C33" s="2"/>
      <c r="D33" s="2"/>
      <c r="E33" s="2"/>
      <c r="F33" s="2"/>
      <c r="G33" s="2"/>
      <c r="H33" s="2"/>
      <c r="I33" s="2"/>
      <c r="J33" s="2"/>
      <c r="K33" s="2"/>
      <c r="L33" s="2"/>
      <c r="M33" s="2"/>
      <c r="N33" s="2"/>
      <c r="O33" s="2"/>
      <c r="P33" s="2"/>
    </row>
    <row r="34" spans="1:16" x14ac:dyDescent="0.3">
      <c r="A34" s="2"/>
      <c r="B34" s="2"/>
      <c r="C34" s="2"/>
      <c r="D34" s="2"/>
      <c r="E34" s="2"/>
      <c r="F34" s="2"/>
      <c r="G34" s="2"/>
      <c r="H34" s="2"/>
      <c r="I34" s="2"/>
      <c r="J34" s="2"/>
      <c r="K34" s="2"/>
      <c r="L34" s="2"/>
      <c r="M34" s="47">
        <f>+K17</f>
        <v>309.47165760139677</v>
      </c>
      <c r="N34" s="54">
        <f>M34/M35</f>
        <v>28.133787054672435</v>
      </c>
      <c r="O34" s="2"/>
      <c r="P34" s="2"/>
    </row>
    <row r="35" spans="1:16" x14ac:dyDescent="0.3">
      <c r="A35" s="2"/>
      <c r="B35" s="2"/>
      <c r="C35" s="2"/>
      <c r="D35" s="2"/>
      <c r="E35" s="2"/>
      <c r="F35" s="2"/>
      <c r="G35" s="2"/>
      <c r="H35" s="2"/>
      <c r="I35" s="2"/>
      <c r="J35" s="2"/>
      <c r="K35" s="2"/>
      <c r="L35" s="2"/>
      <c r="M35" s="47">
        <v>11</v>
      </c>
      <c r="N35" s="2"/>
      <c r="O35" s="2"/>
      <c r="P35" s="2"/>
    </row>
    <row r="36" spans="1:16" x14ac:dyDescent="0.3">
      <c r="A36" s="2"/>
      <c r="B36" s="94"/>
      <c r="C36" s="2"/>
      <c r="D36" s="2"/>
      <c r="E36" s="2"/>
      <c r="F36" s="2"/>
      <c r="G36" s="2"/>
      <c r="H36" s="2"/>
      <c r="I36" s="2"/>
      <c r="J36" s="2"/>
      <c r="K36" s="2"/>
      <c r="L36" s="2"/>
      <c r="M36" s="2"/>
      <c r="N36" s="2"/>
      <c r="O36" s="2"/>
      <c r="P36" s="2"/>
    </row>
  </sheetData>
  <mergeCells count="14">
    <mergeCell ref="D9:E9"/>
    <mergeCell ref="D4:E4"/>
    <mergeCell ref="D5:E5"/>
    <mergeCell ref="D6:E6"/>
    <mergeCell ref="D7:E7"/>
    <mergeCell ref="D8:E8"/>
    <mergeCell ref="D16:E16"/>
    <mergeCell ref="D17:E17"/>
    <mergeCell ref="D10:E10"/>
    <mergeCell ref="D11:E11"/>
    <mergeCell ref="D12:E12"/>
    <mergeCell ref="D13:E13"/>
    <mergeCell ref="D14:E14"/>
    <mergeCell ref="D15:E1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8C5BD-C686-4420-BF1C-0FE15BBFA6AE}">
  <sheetPr>
    <tabColor theme="9" tint="0.79998168889431442"/>
  </sheetPr>
  <dimension ref="A1:N36"/>
  <sheetViews>
    <sheetView topLeftCell="A28" workbookViewId="0">
      <selection activeCell="F6" sqref="F6"/>
    </sheetView>
  </sheetViews>
  <sheetFormatPr baseColWidth="10" defaultRowHeight="14.4" x14ac:dyDescent="0.3"/>
  <cols>
    <col min="2" max="2" width="13.33203125" customWidth="1"/>
  </cols>
  <sheetData>
    <row r="1" spans="1:14" x14ac:dyDescent="0.3">
      <c r="A1" s="2" t="s">
        <v>126</v>
      </c>
      <c r="B1" s="2">
        <v>0.7</v>
      </c>
      <c r="C1" s="2"/>
      <c r="D1" s="2"/>
      <c r="E1" s="2"/>
      <c r="F1" s="2"/>
      <c r="G1" s="2"/>
      <c r="H1" s="2"/>
      <c r="I1" s="2"/>
      <c r="J1" s="2"/>
      <c r="K1" s="2"/>
      <c r="L1" s="2"/>
      <c r="M1" s="2"/>
      <c r="N1" s="2"/>
    </row>
    <row r="2" spans="1:14" x14ac:dyDescent="0.3">
      <c r="A2" s="2"/>
      <c r="B2" s="2"/>
      <c r="C2" s="2"/>
      <c r="D2" s="2"/>
      <c r="E2" s="2"/>
      <c r="F2" s="2"/>
      <c r="G2" s="2"/>
      <c r="H2" s="2"/>
      <c r="I2" s="2"/>
      <c r="J2" s="2"/>
      <c r="K2" s="2"/>
      <c r="L2" s="2"/>
      <c r="M2" s="2"/>
      <c r="N2" s="2"/>
    </row>
    <row r="3" spans="1:14" ht="15" thickBot="1" x14ac:dyDescent="0.35">
      <c r="A3" s="2"/>
      <c r="B3" s="2"/>
      <c r="C3" s="2"/>
      <c r="D3" s="2"/>
      <c r="E3" s="2"/>
      <c r="F3" s="2"/>
      <c r="G3" s="2"/>
      <c r="H3" s="2"/>
      <c r="I3" s="2"/>
      <c r="J3" s="2"/>
      <c r="K3" s="2"/>
      <c r="L3" s="2"/>
      <c r="M3" s="2"/>
      <c r="N3" s="2"/>
    </row>
    <row r="4" spans="1:14" ht="34.799999999999997" customHeight="1" thickBot="1" x14ac:dyDescent="0.35">
      <c r="A4" s="2"/>
      <c r="B4" s="78" t="s">
        <v>90</v>
      </c>
      <c r="C4" s="79" t="s">
        <v>120</v>
      </c>
      <c r="D4" s="313"/>
      <c r="E4" s="314"/>
      <c r="F4" s="80"/>
      <c r="G4" s="80" t="s">
        <v>127</v>
      </c>
      <c r="H4" s="79"/>
      <c r="I4" s="79"/>
      <c r="J4" s="79"/>
      <c r="K4" s="79"/>
      <c r="L4" s="2"/>
      <c r="M4" s="2"/>
      <c r="N4" s="2"/>
    </row>
    <row r="5" spans="1:14" ht="16.2" thickBot="1" x14ac:dyDescent="0.35">
      <c r="A5" s="2">
        <v>1</v>
      </c>
      <c r="B5" s="95" t="s">
        <v>93</v>
      </c>
      <c r="C5" s="81">
        <v>13</v>
      </c>
      <c r="D5" s="315"/>
      <c r="E5" s="316"/>
      <c r="F5" s="82">
        <f>C5</f>
        <v>13</v>
      </c>
      <c r="G5" s="82"/>
      <c r="H5" s="82"/>
      <c r="I5" s="82"/>
      <c r="J5" s="82"/>
      <c r="K5" s="82"/>
      <c r="L5" s="2"/>
      <c r="M5" s="2"/>
      <c r="N5" s="2"/>
    </row>
    <row r="6" spans="1:14" ht="16.2" thickBot="1" x14ac:dyDescent="0.35">
      <c r="A6" s="2">
        <v>2</v>
      </c>
      <c r="B6" s="96" t="s">
        <v>121</v>
      </c>
      <c r="C6" s="83">
        <v>10</v>
      </c>
      <c r="D6" s="311" t="str">
        <f>_xlfn.CONCAT($B$1, "*", C5, "+", "(1-",$B$1, ") ","*", F5)</f>
        <v>0.7*13+(1-0.7) *13</v>
      </c>
      <c r="E6" s="312"/>
      <c r="F6" s="84">
        <f>$B$1*C5+(1-$B$1)*F5</f>
        <v>13</v>
      </c>
      <c r="G6" s="84">
        <f>C6-F6</f>
        <v>-3</v>
      </c>
      <c r="H6" s="84">
        <f>ABS(C6-F6)</f>
        <v>3</v>
      </c>
      <c r="I6" s="84">
        <f>H6/C6</f>
        <v>0.3</v>
      </c>
      <c r="J6" s="84">
        <f>G6/C6</f>
        <v>-0.3</v>
      </c>
      <c r="K6" s="84">
        <f>G6^2</f>
        <v>9</v>
      </c>
      <c r="L6" s="2"/>
      <c r="M6" s="2"/>
      <c r="N6" s="2"/>
    </row>
    <row r="7" spans="1:14" ht="16.2" thickBot="1" x14ac:dyDescent="0.35">
      <c r="A7" s="2">
        <v>3</v>
      </c>
      <c r="B7" s="96" t="s">
        <v>122</v>
      </c>
      <c r="C7" s="83">
        <v>8</v>
      </c>
      <c r="D7" s="311" t="str">
        <f t="shared" ref="D7:D17" si="0">_xlfn.CONCAT($B$1, "*", C6, "+", "(1-",$B$1, ") ","*", F6)</f>
        <v>0.7*10+(1-0.7) *13</v>
      </c>
      <c r="E7" s="312"/>
      <c r="F7" s="84">
        <f t="shared" ref="F7:F17" si="1">$B$1*C6+(1-$B$1)*F6</f>
        <v>10.9</v>
      </c>
      <c r="G7" s="84">
        <f t="shared" ref="G7:G16" si="2">C7-F7</f>
        <v>-2.9000000000000004</v>
      </c>
      <c r="H7" s="84">
        <f t="shared" ref="H7:H16" si="3">ABS(C7-F7)</f>
        <v>2.9000000000000004</v>
      </c>
      <c r="I7" s="84">
        <f t="shared" ref="I7:I16" si="4">H7/C7</f>
        <v>0.36250000000000004</v>
      </c>
      <c r="J7" s="84">
        <f t="shared" ref="J7:J16" si="5">G7/C7</f>
        <v>-0.36250000000000004</v>
      </c>
      <c r="K7" s="84">
        <f t="shared" ref="K7:K16" si="6">G7^2</f>
        <v>8.4100000000000019</v>
      </c>
      <c r="L7" s="2"/>
      <c r="M7" s="2"/>
      <c r="N7" s="2"/>
    </row>
    <row r="8" spans="1:14" ht="16.2" thickBot="1" x14ac:dyDescent="0.35">
      <c r="A8" s="2">
        <v>4</v>
      </c>
      <c r="B8" s="96" t="s">
        <v>123</v>
      </c>
      <c r="C8" s="83">
        <v>10</v>
      </c>
      <c r="D8" s="311" t="str">
        <f t="shared" si="0"/>
        <v>0.7*8+(1-0.7) *10.9</v>
      </c>
      <c r="E8" s="312"/>
      <c r="F8" s="84">
        <f t="shared" si="1"/>
        <v>8.870000000000001</v>
      </c>
      <c r="G8" s="84">
        <f t="shared" si="2"/>
        <v>1.129999999999999</v>
      </c>
      <c r="H8" s="84">
        <f t="shared" si="3"/>
        <v>1.129999999999999</v>
      </c>
      <c r="I8" s="84">
        <f t="shared" si="4"/>
        <v>0.11299999999999991</v>
      </c>
      <c r="J8" s="84">
        <f t="shared" si="5"/>
        <v>0.11299999999999991</v>
      </c>
      <c r="K8" s="84">
        <f t="shared" si="6"/>
        <v>1.2768999999999977</v>
      </c>
      <c r="L8" s="2"/>
      <c r="M8" s="2"/>
      <c r="N8" s="2"/>
    </row>
    <row r="9" spans="1:14" ht="16.2" thickBot="1" x14ac:dyDescent="0.35">
      <c r="A9" s="2">
        <v>5</v>
      </c>
      <c r="B9" s="96" t="s">
        <v>124</v>
      </c>
      <c r="C9" s="83">
        <v>13</v>
      </c>
      <c r="D9" s="311" t="str">
        <f t="shared" si="0"/>
        <v>0.7*10+(1-0.7) *8.87</v>
      </c>
      <c r="E9" s="312"/>
      <c r="F9" s="84">
        <f t="shared" si="1"/>
        <v>9.6610000000000014</v>
      </c>
      <c r="G9" s="84">
        <f t="shared" si="2"/>
        <v>3.3389999999999986</v>
      </c>
      <c r="H9" s="84">
        <f t="shared" si="3"/>
        <v>3.3389999999999986</v>
      </c>
      <c r="I9" s="84">
        <f t="shared" si="4"/>
        <v>0.25684615384615372</v>
      </c>
      <c r="J9" s="84">
        <f t="shared" si="5"/>
        <v>0.25684615384615372</v>
      </c>
      <c r="K9" s="84">
        <f t="shared" si="6"/>
        <v>11.148920999999991</v>
      </c>
      <c r="L9" s="2"/>
      <c r="M9" s="2"/>
      <c r="N9" s="2"/>
    </row>
    <row r="10" spans="1:14" ht="16.2" thickBot="1" x14ac:dyDescent="0.35">
      <c r="A10" s="2">
        <v>6</v>
      </c>
      <c r="B10" s="96" t="s">
        <v>125</v>
      </c>
      <c r="C10" s="83">
        <v>16</v>
      </c>
      <c r="D10" s="311" t="str">
        <f t="shared" si="0"/>
        <v>0.7*13+(1-0.7) *9.661</v>
      </c>
      <c r="E10" s="312"/>
      <c r="F10" s="84">
        <f t="shared" si="1"/>
        <v>11.9983</v>
      </c>
      <c r="G10" s="84">
        <f t="shared" si="2"/>
        <v>4.0016999999999996</v>
      </c>
      <c r="H10" s="84">
        <f t="shared" si="3"/>
        <v>4.0016999999999996</v>
      </c>
      <c r="I10" s="84">
        <f t="shared" si="4"/>
        <v>0.25010624999999997</v>
      </c>
      <c r="J10" s="84">
        <f t="shared" si="5"/>
        <v>0.25010624999999997</v>
      </c>
      <c r="K10" s="84">
        <f t="shared" si="6"/>
        <v>16.013602889999998</v>
      </c>
      <c r="L10" s="2"/>
      <c r="M10" s="2"/>
      <c r="N10" s="2"/>
    </row>
    <row r="11" spans="1:14" ht="16.2" thickBot="1" x14ac:dyDescent="0.35">
      <c r="A11" s="2">
        <v>7</v>
      </c>
      <c r="B11" s="96" t="s">
        <v>97</v>
      </c>
      <c r="C11" s="83">
        <v>21</v>
      </c>
      <c r="D11" s="311" t="str">
        <f t="shared" si="0"/>
        <v>0.7*16+(1-0.7) *11.9983</v>
      </c>
      <c r="E11" s="312"/>
      <c r="F11" s="85">
        <f t="shared" si="1"/>
        <v>14.79949</v>
      </c>
      <c r="G11" s="85">
        <f t="shared" si="2"/>
        <v>6.2005099999999995</v>
      </c>
      <c r="H11" s="84">
        <f t="shared" si="3"/>
        <v>6.2005099999999995</v>
      </c>
      <c r="I11" s="84">
        <f t="shared" si="4"/>
        <v>0.29526238095238094</v>
      </c>
      <c r="J11" s="84">
        <f t="shared" si="5"/>
        <v>0.29526238095238094</v>
      </c>
      <c r="K11" s="84">
        <f t="shared" si="6"/>
        <v>38.446324260099992</v>
      </c>
      <c r="L11" s="2"/>
      <c r="M11" s="2"/>
      <c r="N11" s="2"/>
    </row>
    <row r="12" spans="1:14" ht="16.2" thickBot="1" x14ac:dyDescent="0.35">
      <c r="A12" s="2">
        <v>8</v>
      </c>
      <c r="B12" s="96" t="s">
        <v>98</v>
      </c>
      <c r="C12" s="83">
        <v>18</v>
      </c>
      <c r="D12" s="311" t="str">
        <f t="shared" si="0"/>
        <v>0.7*21+(1-0.7) *14.79949</v>
      </c>
      <c r="E12" s="312"/>
      <c r="F12" s="85">
        <f t="shared" si="1"/>
        <v>19.139847</v>
      </c>
      <c r="G12" s="85">
        <f t="shared" si="2"/>
        <v>-1.1398469999999996</v>
      </c>
      <c r="H12" s="84">
        <f t="shared" si="3"/>
        <v>1.1398469999999996</v>
      </c>
      <c r="I12" s="84">
        <f t="shared" si="4"/>
        <v>6.3324833333333316E-2</v>
      </c>
      <c r="J12" s="84">
        <f t="shared" si="5"/>
        <v>-6.3324833333333316E-2</v>
      </c>
      <c r="K12" s="84">
        <f t="shared" si="6"/>
        <v>1.299251183408999</v>
      </c>
      <c r="L12" s="2"/>
      <c r="M12" s="2"/>
      <c r="N12" s="2"/>
    </row>
    <row r="13" spans="1:14" ht="16.2" thickBot="1" x14ac:dyDescent="0.35">
      <c r="A13" s="2">
        <v>9</v>
      </c>
      <c r="B13" s="96" t="s">
        <v>116</v>
      </c>
      <c r="C13" s="83">
        <v>10</v>
      </c>
      <c r="D13" s="311" t="str">
        <f t="shared" si="0"/>
        <v>0.7*18+(1-0.7) *19.139847</v>
      </c>
      <c r="E13" s="312"/>
      <c r="F13" s="85">
        <f t="shared" si="1"/>
        <v>18.341954100000002</v>
      </c>
      <c r="G13" s="85">
        <f t="shared" si="2"/>
        <v>-8.3419541000000024</v>
      </c>
      <c r="H13" s="84">
        <f t="shared" si="3"/>
        <v>8.3419541000000024</v>
      </c>
      <c r="I13" s="84">
        <f t="shared" si="4"/>
        <v>0.83419541000000019</v>
      </c>
      <c r="J13" s="84">
        <f t="shared" si="5"/>
        <v>-0.83419541000000019</v>
      </c>
      <c r="K13" s="84">
        <f t="shared" si="6"/>
        <v>69.588198206506846</v>
      </c>
      <c r="L13" s="2"/>
      <c r="M13" s="2"/>
      <c r="N13" s="2"/>
    </row>
    <row r="14" spans="1:14" ht="16.2" thickBot="1" x14ac:dyDescent="0.35">
      <c r="A14" s="2">
        <v>10</v>
      </c>
      <c r="B14" s="96" t="s">
        <v>117</v>
      </c>
      <c r="C14" s="83">
        <v>24</v>
      </c>
      <c r="D14" s="311" t="str">
        <f t="shared" si="0"/>
        <v>0.7*10+(1-0.7) *18.3419541</v>
      </c>
      <c r="E14" s="312"/>
      <c r="F14" s="85">
        <f t="shared" si="1"/>
        <v>12.502586230000002</v>
      </c>
      <c r="G14" s="85">
        <f t="shared" si="2"/>
        <v>11.497413769999998</v>
      </c>
      <c r="H14" s="84">
        <f t="shared" si="3"/>
        <v>11.497413769999998</v>
      </c>
      <c r="I14" s="84">
        <f t="shared" si="4"/>
        <v>0.47905890708333326</v>
      </c>
      <c r="J14" s="84">
        <f t="shared" si="5"/>
        <v>0.47905890708333326</v>
      </c>
      <c r="K14" s="84">
        <f t="shared" si="6"/>
        <v>132.19052339858555</v>
      </c>
      <c r="L14" s="2"/>
      <c r="M14" s="2"/>
      <c r="N14" s="2"/>
    </row>
    <row r="15" spans="1:14" ht="16.2" thickBot="1" x14ac:dyDescent="0.35">
      <c r="A15" s="2">
        <v>11</v>
      </c>
      <c r="B15" s="96" t="s">
        <v>118</v>
      </c>
      <c r="C15" s="83">
        <v>14</v>
      </c>
      <c r="D15" s="311" t="str">
        <f t="shared" si="0"/>
        <v>0.7*24+(1-0.7) *12.50258623</v>
      </c>
      <c r="E15" s="312"/>
      <c r="F15" s="85">
        <f t="shared" si="1"/>
        <v>20.550775868999999</v>
      </c>
      <c r="G15" s="85">
        <f t="shared" si="2"/>
        <v>-6.5507758689999989</v>
      </c>
      <c r="H15" s="84">
        <f t="shared" si="3"/>
        <v>6.5507758689999989</v>
      </c>
      <c r="I15" s="84">
        <f t="shared" si="4"/>
        <v>0.46791256207142851</v>
      </c>
      <c r="J15" s="84">
        <f t="shared" si="5"/>
        <v>-0.46791256207142851</v>
      </c>
      <c r="K15" s="84">
        <f t="shared" si="6"/>
        <v>42.912664485872689</v>
      </c>
      <c r="L15" s="2"/>
      <c r="M15" s="2"/>
      <c r="N15" s="2"/>
    </row>
    <row r="16" spans="1:14" ht="16.2" thickBot="1" x14ac:dyDescent="0.35">
      <c r="A16" s="2">
        <v>12</v>
      </c>
      <c r="B16" s="97" t="s">
        <v>119</v>
      </c>
      <c r="C16" s="87">
        <v>11</v>
      </c>
      <c r="D16" s="311" t="str">
        <f t="shared" si="0"/>
        <v>0.7*14+(1-0.7) *20.550775869</v>
      </c>
      <c r="E16" s="312"/>
      <c r="F16" s="85">
        <f t="shared" si="1"/>
        <v>15.965232760699999</v>
      </c>
      <c r="G16" s="88">
        <f t="shared" si="2"/>
        <v>-4.9652327606999993</v>
      </c>
      <c r="H16" s="89">
        <f t="shared" si="3"/>
        <v>4.9652327606999993</v>
      </c>
      <c r="I16" s="89">
        <f t="shared" si="4"/>
        <v>0.45138479642727264</v>
      </c>
      <c r="J16" s="89">
        <f t="shared" si="5"/>
        <v>-0.45138479642727264</v>
      </c>
      <c r="K16" s="89">
        <f t="shared" si="6"/>
        <v>24.653536367928538</v>
      </c>
      <c r="L16" s="2"/>
      <c r="M16" s="2"/>
      <c r="N16" s="2"/>
    </row>
    <row r="17" spans="1:14" ht="16.2" thickBot="1" x14ac:dyDescent="0.35">
      <c r="A17" s="2">
        <v>13</v>
      </c>
      <c r="B17" s="86" t="s">
        <v>93</v>
      </c>
      <c r="C17" s="2" t="s">
        <v>128</v>
      </c>
      <c r="D17" s="311" t="str">
        <f t="shared" si="0"/>
        <v>0.7*11+(1-0.7) *15.9652327607</v>
      </c>
      <c r="E17" s="312"/>
      <c r="F17" s="90">
        <f t="shared" si="1"/>
        <v>12.48956982821</v>
      </c>
      <c r="G17" s="91">
        <f>SUM(G6:G16)</f>
        <v>-0.72918595970000588</v>
      </c>
      <c r="H17" s="92">
        <f>SUM(H6:H16)</f>
        <v>53.066433499699997</v>
      </c>
      <c r="I17" s="92">
        <f>SUM(I6:I16)</f>
        <v>3.8735912937139023</v>
      </c>
      <c r="J17" s="92">
        <f>SUM(J6:J16)</f>
        <v>-1.085043909950167</v>
      </c>
      <c r="K17" s="92">
        <f>SUM(K6:K16)</f>
        <v>354.93992179240269</v>
      </c>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93">
        <f>+G17</f>
        <v>-0.72918595970000588</v>
      </c>
      <c r="H21" s="2"/>
      <c r="I21" s="2"/>
      <c r="J21" s="2"/>
      <c r="K21" s="2"/>
      <c r="L21" s="2"/>
      <c r="M21" s="2"/>
      <c r="N21" s="2"/>
    </row>
    <row r="22" spans="1:14" x14ac:dyDescent="0.3">
      <c r="A22" s="2"/>
      <c r="B22" s="2"/>
      <c r="C22" s="2"/>
      <c r="D22" s="2"/>
      <c r="E22" s="2"/>
      <c r="F22" s="2"/>
      <c r="G22" s="2"/>
      <c r="H22" s="2"/>
      <c r="I22" s="2"/>
      <c r="J22" s="2"/>
      <c r="K22" s="2"/>
      <c r="L22" s="2"/>
      <c r="M22" s="2"/>
      <c r="N22" s="2"/>
    </row>
    <row r="23" spans="1:14" x14ac:dyDescent="0.3">
      <c r="A23" s="2"/>
      <c r="B23" s="2"/>
      <c r="C23" s="2"/>
      <c r="D23" s="2"/>
      <c r="E23" s="2"/>
      <c r="F23" s="2"/>
      <c r="G23" s="2"/>
      <c r="H23" s="2"/>
      <c r="I23" s="2"/>
      <c r="J23" s="2"/>
      <c r="K23" s="2"/>
      <c r="L23" s="2"/>
      <c r="M23" s="2"/>
      <c r="N23" s="2"/>
    </row>
    <row r="24" spans="1:14" x14ac:dyDescent="0.3">
      <c r="A24" s="2"/>
      <c r="B24" s="2"/>
      <c r="C24" s="2"/>
      <c r="D24" s="2"/>
      <c r="E24" s="2"/>
      <c r="F24" s="2"/>
      <c r="G24" s="2"/>
      <c r="H24" s="2"/>
      <c r="I24" s="2"/>
      <c r="J24" s="2"/>
      <c r="K24" s="2"/>
      <c r="L24" s="2"/>
      <c r="M24" s="47">
        <f>I17</f>
        <v>3.8735912937139023</v>
      </c>
      <c r="N24" s="54">
        <f>M24/M25</f>
        <v>0.35214466306490022</v>
      </c>
    </row>
    <row r="25" spans="1:14" x14ac:dyDescent="0.3">
      <c r="A25" s="2"/>
      <c r="B25" s="2"/>
      <c r="C25" s="2"/>
      <c r="D25" s="2"/>
      <c r="E25" s="2"/>
      <c r="F25" s="2"/>
      <c r="G25" s="2"/>
      <c r="H25" s="2"/>
      <c r="I25" s="2"/>
      <c r="J25" s="2"/>
      <c r="K25" s="2"/>
      <c r="L25" s="2"/>
      <c r="M25" s="47">
        <v>11</v>
      </c>
      <c r="N25" s="2"/>
    </row>
    <row r="26" spans="1:14" x14ac:dyDescent="0.3">
      <c r="A26" s="2"/>
      <c r="B26" s="2"/>
      <c r="C26" s="2"/>
      <c r="D26" s="2"/>
      <c r="E26" s="2"/>
      <c r="F26" s="2"/>
      <c r="G26" s="2">
        <f>+H17</f>
        <v>53.066433499699997</v>
      </c>
      <c r="H26" s="93">
        <f>G26/G27</f>
        <v>4.8242212272454541</v>
      </c>
      <c r="I26" s="2"/>
      <c r="J26" s="2"/>
      <c r="K26" s="2"/>
      <c r="L26" s="2"/>
      <c r="M26" s="2"/>
      <c r="N26" s="2"/>
    </row>
    <row r="27" spans="1:14" x14ac:dyDescent="0.3">
      <c r="A27" s="2"/>
      <c r="B27" s="2"/>
      <c r="C27" s="2"/>
      <c r="D27" s="2"/>
      <c r="E27" s="2"/>
      <c r="F27" s="2"/>
      <c r="G27" s="47">
        <v>11</v>
      </c>
      <c r="H27" s="2"/>
      <c r="I27" s="2"/>
      <c r="J27" s="2"/>
      <c r="K27" s="2"/>
      <c r="L27" s="2"/>
      <c r="M27" s="2"/>
      <c r="N27" s="2"/>
    </row>
    <row r="28" spans="1:14" x14ac:dyDescent="0.3">
      <c r="A28" s="2"/>
      <c r="B28" s="2"/>
      <c r="C28" s="2"/>
      <c r="D28" s="2"/>
      <c r="E28" s="2"/>
      <c r="F28" s="2"/>
      <c r="G28" s="2"/>
      <c r="H28" s="2"/>
      <c r="I28" s="2"/>
      <c r="J28" s="2"/>
      <c r="K28" s="2"/>
      <c r="L28" s="2"/>
      <c r="M28" s="2"/>
      <c r="N28" s="2"/>
    </row>
    <row r="29" spans="1:14" ht="15" thickBot="1" x14ac:dyDescent="0.35">
      <c r="A29" s="2"/>
      <c r="B29" s="2"/>
      <c r="C29" s="2"/>
      <c r="D29" s="2"/>
      <c r="E29" s="2"/>
      <c r="F29" s="2"/>
      <c r="G29" s="2"/>
      <c r="H29" s="2"/>
      <c r="I29" s="2"/>
      <c r="J29" s="2"/>
      <c r="K29" s="2"/>
      <c r="L29" s="2"/>
      <c r="M29" s="47">
        <f>+J17</f>
        <v>-1.085043909950167</v>
      </c>
      <c r="N29" s="54">
        <f>M29/M30</f>
        <v>-9.8640355450015177E-2</v>
      </c>
    </row>
    <row r="30" spans="1:14" ht="15" thickBot="1" x14ac:dyDescent="0.35">
      <c r="A30" s="2"/>
      <c r="B30" s="2"/>
      <c r="C30" s="2"/>
      <c r="D30" s="2"/>
      <c r="E30" s="2"/>
      <c r="F30" s="2"/>
      <c r="G30" s="98">
        <f>G21/H26</f>
        <v>-0.15115102010285675</v>
      </c>
      <c r="H30" s="2"/>
      <c r="I30" s="2"/>
      <c r="J30" s="2"/>
      <c r="K30" s="2"/>
      <c r="L30" s="2"/>
      <c r="M30" s="47">
        <v>11</v>
      </c>
      <c r="N30" s="2"/>
    </row>
    <row r="31" spans="1:14" x14ac:dyDescent="0.3">
      <c r="A31" s="2"/>
      <c r="B31" s="2"/>
      <c r="C31" s="2"/>
      <c r="D31" s="2"/>
      <c r="E31" s="2"/>
      <c r="F31" s="2"/>
      <c r="G31" s="2"/>
      <c r="H31" s="2"/>
      <c r="I31" s="2"/>
      <c r="J31" s="2"/>
      <c r="K31" s="2"/>
      <c r="L31" s="2"/>
      <c r="M31" s="2"/>
      <c r="N31" s="2"/>
    </row>
    <row r="32" spans="1:14" x14ac:dyDescent="0.3">
      <c r="A32" s="2"/>
      <c r="B32" s="2"/>
      <c r="C32" s="2"/>
      <c r="D32" s="2"/>
      <c r="E32" s="2"/>
      <c r="F32" s="2"/>
      <c r="G32" s="2"/>
      <c r="H32" s="2"/>
      <c r="I32" s="2"/>
      <c r="J32" s="2"/>
      <c r="K32" s="2"/>
      <c r="L32" s="2"/>
      <c r="M32" s="2"/>
      <c r="N32" s="2"/>
    </row>
    <row r="33" spans="1:14" x14ac:dyDescent="0.3">
      <c r="A33" s="2"/>
      <c r="B33" s="2"/>
      <c r="C33" s="2"/>
      <c r="D33" s="2"/>
      <c r="E33" s="2"/>
      <c r="F33" s="2"/>
      <c r="G33" s="2"/>
      <c r="H33" s="2"/>
      <c r="I33" s="2"/>
      <c r="J33" s="2"/>
      <c r="K33" s="2"/>
      <c r="L33" s="2"/>
      <c r="M33" s="2"/>
      <c r="N33" s="2"/>
    </row>
    <row r="34" spans="1:14" x14ac:dyDescent="0.3">
      <c r="A34" s="2"/>
      <c r="B34" s="2"/>
      <c r="C34" s="2"/>
      <c r="D34" s="2"/>
      <c r="E34" s="2"/>
      <c r="F34" s="2"/>
      <c r="G34" s="2"/>
      <c r="H34" s="2"/>
      <c r="I34" s="2"/>
      <c r="J34" s="2"/>
      <c r="K34" s="2"/>
      <c r="L34" s="2"/>
      <c r="M34" s="47">
        <f>+K17</f>
        <v>354.93992179240269</v>
      </c>
      <c r="N34" s="54">
        <f>M34/M35</f>
        <v>32.267265617491155</v>
      </c>
    </row>
    <row r="35" spans="1:14" x14ac:dyDescent="0.3">
      <c r="A35" s="2"/>
      <c r="B35" s="2"/>
      <c r="C35" s="2"/>
      <c r="D35" s="2"/>
      <c r="E35" s="2"/>
      <c r="F35" s="2"/>
      <c r="G35" s="2"/>
      <c r="H35" s="2"/>
      <c r="I35" s="2"/>
      <c r="J35" s="2"/>
      <c r="K35" s="2"/>
      <c r="L35" s="2"/>
      <c r="M35" s="47">
        <v>11</v>
      </c>
      <c r="N35" s="2"/>
    </row>
    <row r="36" spans="1:14" x14ac:dyDescent="0.3">
      <c r="A36" s="2"/>
      <c r="B36" s="94"/>
      <c r="C36" s="2"/>
      <c r="D36" s="2"/>
      <c r="E36" s="2"/>
      <c r="F36" s="2"/>
      <c r="G36" s="2"/>
      <c r="H36" s="2"/>
      <c r="I36" s="2"/>
      <c r="J36" s="2"/>
      <c r="K36" s="2"/>
      <c r="L36" s="2"/>
      <c r="M36" s="2"/>
      <c r="N36" s="2"/>
    </row>
  </sheetData>
  <mergeCells count="14">
    <mergeCell ref="D9:E9"/>
    <mergeCell ref="D4:E4"/>
    <mergeCell ref="D5:E5"/>
    <mergeCell ref="D6:E6"/>
    <mergeCell ref="D7:E7"/>
    <mergeCell ref="D8:E8"/>
    <mergeCell ref="D16:E16"/>
    <mergeCell ref="D17:E17"/>
    <mergeCell ref="D10:E10"/>
    <mergeCell ref="D11:E11"/>
    <mergeCell ref="D12:E12"/>
    <mergeCell ref="D13:E13"/>
    <mergeCell ref="D14:E14"/>
    <mergeCell ref="D15:E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LinealSimple</vt:lpstr>
      <vt:lpstr>NoLineal</vt:lpstr>
      <vt:lpstr>LinealMult</vt:lpstr>
      <vt:lpstr>LinealMult(2)</vt:lpstr>
      <vt:lpstr>Series de Tiempo</vt:lpstr>
      <vt:lpstr>Series de tiempo(2)</vt:lpstr>
      <vt:lpstr>Suavizacion</vt:lpstr>
      <vt:lpstr>0.4</vt:lpstr>
      <vt:lpstr>0.7</vt:lpstr>
      <vt:lpstr>Suavizacion(2)</vt:lpstr>
      <vt:lpstr>0.8</vt:lpstr>
      <vt:lpstr>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realw</dc:creator>
  <cp:lastModifiedBy>realw</cp:lastModifiedBy>
  <dcterms:created xsi:type="dcterms:W3CDTF">2022-02-02T14:14:46Z</dcterms:created>
  <dcterms:modified xsi:type="dcterms:W3CDTF">2022-02-11T04:08:01Z</dcterms:modified>
</cp:coreProperties>
</file>