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IOS-Excel\"/>
    </mc:Choice>
  </mc:AlternateContent>
  <bookViews>
    <workbookView xWindow="0" yWindow="0" windowWidth="28800" windowHeight="14130" activeTab="1"/>
  </bookViews>
  <sheets>
    <sheet name="Consultas" sheetId="3" r:id="rId1"/>
    <sheet name="Salários - Setembro" sheetId="1" r:id="rId2"/>
    <sheet name="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C7" i="3"/>
  <c r="C6" i="3"/>
  <c r="C5" i="3"/>
  <c r="C4" i="3"/>
  <c r="L38" i="1" l="1"/>
  <c r="L37" i="1"/>
  <c r="H36" i="1"/>
  <c r="H38" i="1"/>
  <c r="H37" i="1"/>
  <c r="H35" i="1"/>
  <c r="K2" i="1"/>
  <c r="J3" i="1"/>
  <c r="J4" i="1"/>
  <c r="J5" i="1"/>
  <c r="J6" i="1"/>
  <c r="K6" i="1" s="1"/>
  <c r="J7" i="1"/>
  <c r="J8" i="1"/>
  <c r="J9" i="1"/>
  <c r="J10" i="1"/>
  <c r="J11" i="1"/>
  <c r="J12" i="1"/>
  <c r="K12" i="1" s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K24" i="1" s="1"/>
  <c r="J25" i="1"/>
  <c r="J26" i="1"/>
  <c r="J27" i="1"/>
  <c r="J28" i="1"/>
  <c r="J29" i="1"/>
  <c r="J30" i="1"/>
  <c r="K30" i="1" s="1"/>
  <c r="J31" i="1"/>
  <c r="J2" i="1"/>
  <c r="K3" i="1"/>
  <c r="K4" i="1"/>
  <c r="K5" i="1"/>
  <c r="K7" i="1"/>
  <c r="K8" i="1"/>
  <c r="K9" i="1"/>
  <c r="K10" i="1"/>
  <c r="K11" i="1"/>
  <c r="K13" i="1"/>
  <c r="K14" i="1"/>
  <c r="K15" i="1"/>
  <c r="K16" i="1"/>
  <c r="K17" i="1"/>
  <c r="K19" i="1"/>
  <c r="K20" i="1"/>
  <c r="K21" i="1"/>
  <c r="K22" i="1"/>
  <c r="K23" i="1"/>
  <c r="K25" i="1"/>
  <c r="K26" i="1"/>
  <c r="K27" i="1"/>
  <c r="K28" i="1"/>
  <c r="K29" i="1"/>
  <c r="K31" i="1"/>
</calcChain>
</file>

<file path=xl/sharedStrings.xml><?xml version="1.0" encoding="utf-8"?>
<sst xmlns="http://schemas.openxmlformats.org/spreadsheetml/2006/main" count="238" uniqueCount="167">
  <si>
    <t>Matrícula</t>
  </si>
  <si>
    <t>Nome</t>
  </si>
  <si>
    <t>Sobrenome</t>
  </si>
  <si>
    <t>Nome Completo</t>
  </si>
  <si>
    <t>Email</t>
  </si>
  <si>
    <t>Departamento</t>
  </si>
  <si>
    <t>Salário</t>
  </si>
  <si>
    <t>Bônus (%)</t>
  </si>
  <si>
    <t>Meta Batida</t>
  </si>
  <si>
    <t>C60001</t>
  </si>
  <si>
    <t>C60002</t>
  </si>
  <si>
    <t>C60003</t>
  </si>
  <si>
    <t>C60004</t>
  </si>
  <si>
    <t>C60005</t>
  </si>
  <si>
    <t>C60006</t>
  </si>
  <si>
    <t>C60007</t>
  </si>
  <si>
    <t>C60008</t>
  </si>
  <si>
    <t>C60009</t>
  </si>
  <si>
    <t>C60010</t>
  </si>
  <si>
    <t>C60011</t>
  </si>
  <si>
    <t>C60012</t>
  </si>
  <si>
    <t>C60013</t>
  </si>
  <si>
    <t>C60014</t>
  </si>
  <si>
    <t>C60015</t>
  </si>
  <si>
    <t>C60016</t>
  </si>
  <si>
    <t>C60017</t>
  </si>
  <si>
    <t>C60018</t>
  </si>
  <si>
    <t>C60019</t>
  </si>
  <si>
    <t>C60020</t>
  </si>
  <si>
    <t>C60021</t>
  </si>
  <si>
    <t>C60022</t>
  </si>
  <si>
    <t>Bônus Recebido</t>
  </si>
  <si>
    <t>Salário Final</t>
  </si>
  <si>
    <t>C60023</t>
  </si>
  <si>
    <t>C60024</t>
  </si>
  <si>
    <t>C60025</t>
  </si>
  <si>
    <t>C60026</t>
  </si>
  <si>
    <t>C60027</t>
  </si>
  <si>
    <t>C60028</t>
  </si>
  <si>
    <t>C60029</t>
  </si>
  <si>
    <t>C60030</t>
  </si>
  <si>
    <t>Thomaz</t>
  </si>
  <si>
    <t>Anderson</t>
  </si>
  <si>
    <t>Lopes</t>
  </si>
  <si>
    <t>Ariana</t>
  </si>
  <si>
    <t>Moura</t>
  </si>
  <si>
    <t>Erica</t>
  </si>
  <si>
    <t>Silva</t>
  </si>
  <si>
    <t>Erick</t>
  </si>
  <si>
    <t>Meira</t>
  </si>
  <si>
    <t>Ernany</t>
  </si>
  <si>
    <t>Celso</t>
  </si>
  <si>
    <t>Felipe</t>
  </si>
  <si>
    <t>Ferreira</t>
  </si>
  <si>
    <t>Gabryel</t>
  </si>
  <si>
    <t>Wapnyk</t>
  </si>
  <si>
    <t>Guilherme</t>
  </si>
  <si>
    <t>Gustavo</t>
  </si>
  <si>
    <t>Medina</t>
  </si>
  <si>
    <t>Gleydson</t>
  </si>
  <si>
    <t>Dias</t>
  </si>
  <si>
    <t>Isabelle</t>
  </si>
  <si>
    <t>Isadora</t>
  </si>
  <si>
    <t>Moreira</t>
  </si>
  <si>
    <t>Juliana</t>
  </si>
  <si>
    <t>Pereira</t>
  </si>
  <si>
    <t>Leticia</t>
  </si>
  <si>
    <t>Gomez</t>
  </si>
  <si>
    <t>Luiz</t>
  </si>
  <si>
    <t>Marcus</t>
  </si>
  <si>
    <t>Zambone</t>
  </si>
  <si>
    <t>Marli</t>
  </si>
  <si>
    <t>Oliveira</t>
  </si>
  <si>
    <t>Patricia</t>
  </si>
  <si>
    <t>Nunes</t>
  </si>
  <si>
    <t>Pedro</t>
  </si>
  <si>
    <t>Silveira</t>
  </si>
  <si>
    <t>Polyana</t>
  </si>
  <si>
    <t>Raquel</t>
  </si>
  <si>
    <t>Rodrigo</t>
  </si>
  <si>
    <t>Ronaldo</t>
  </si>
  <si>
    <t>Sabrina</t>
  </si>
  <si>
    <t>Shirley</t>
  </si>
  <si>
    <t>Solange</t>
  </si>
  <si>
    <t>Salles</t>
  </si>
  <si>
    <t>Chagas</t>
  </si>
  <si>
    <t>Soimoes</t>
  </si>
  <si>
    <t>Souto</t>
  </si>
  <si>
    <t xml:space="preserve">Thiago </t>
  </si>
  <si>
    <t>Vitor</t>
  </si>
  <si>
    <t>Souza</t>
  </si>
  <si>
    <t>Gabriella</t>
  </si>
  <si>
    <t>Ana</t>
  </si>
  <si>
    <t>Ana Thomaz</t>
  </si>
  <si>
    <t>Anderson Lopes</t>
  </si>
  <si>
    <t>Ariana Moura</t>
  </si>
  <si>
    <t>Erica Silva</t>
  </si>
  <si>
    <t>Erick Meira</t>
  </si>
  <si>
    <t>Ernany Celso</t>
  </si>
  <si>
    <t>Felipe Silva</t>
  </si>
  <si>
    <t>Gabriella Ferreira</t>
  </si>
  <si>
    <t>Gabryel Wapnyk</t>
  </si>
  <si>
    <t>Gleydson Dias</t>
  </si>
  <si>
    <t>Guilherme Moura</t>
  </si>
  <si>
    <t>Gustavo Medina</t>
  </si>
  <si>
    <t>Isabelle Dias</t>
  </si>
  <si>
    <t>Isadora Moreira</t>
  </si>
  <si>
    <t>Juliana Pereira</t>
  </si>
  <si>
    <t>Leticia Gomez</t>
  </si>
  <si>
    <t>Luiz Silva</t>
  </si>
  <si>
    <t>Marcus Zambone</t>
  </si>
  <si>
    <t>Marli Oliveira</t>
  </si>
  <si>
    <t>Patricia Nunes</t>
  </si>
  <si>
    <t>Pedro Silveira</t>
  </si>
  <si>
    <t>Polyana Chagas</t>
  </si>
  <si>
    <t>Raquel Pereira</t>
  </si>
  <si>
    <t>Rodrigo Nunes</t>
  </si>
  <si>
    <t>Sabrina Soimoes</t>
  </si>
  <si>
    <t>Shirley Souto</t>
  </si>
  <si>
    <t>Solange Salles</t>
  </si>
  <si>
    <t>Thiago Silva</t>
  </si>
  <si>
    <t>Vitor Souza</t>
  </si>
  <si>
    <t>ana.thomaz@c6bank.com</t>
  </si>
  <si>
    <t>anderson.lopes@c6bank.com</t>
  </si>
  <si>
    <t>ariana.moura@c6bank.com</t>
  </si>
  <si>
    <t>erica.silva@c6bank.com</t>
  </si>
  <si>
    <t>erick.meira@c6bank.com</t>
  </si>
  <si>
    <t>ernany.celso@c6bank.com</t>
  </si>
  <si>
    <t>felipe.silva@c6bank.com</t>
  </si>
  <si>
    <t>gabriella.ferreira@c6bank.com</t>
  </si>
  <si>
    <t>gabryel.wapnyk@c6bank.com</t>
  </si>
  <si>
    <t>gleydson.dias@c6bank.com</t>
  </si>
  <si>
    <t>guilherme.moura@c6bank.com</t>
  </si>
  <si>
    <t>gustavo.medina@c6bank.com</t>
  </si>
  <si>
    <t>isabelle.dias@c6bank.com</t>
  </si>
  <si>
    <t>isadora.moreira@c6bank.com</t>
  </si>
  <si>
    <t>juliana.pereira@c6bank.com</t>
  </si>
  <si>
    <t>leticia.gomez@c6bank.com</t>
  </si>
  <si>
    <t>luiz.silva@c6bank.com</t>
  </si>
  <si>
    <t>marcus.zambone@c6bank.com</t>
  </si>
  <si>
    <t>marli.oliveira@c6bank.com</t>
  </si>
  <si>
    <t>patricia.nunes@c6bank.com</t>
  </si>
  <si>
    <t>pedro.silveira@c6bank.com</t>
  </si>
  <si>
    <t>polyana.chagas@c6bank.com</t>
  </si>
  <si>
    <t>raquel.pereira@c6bank.com</t>
  </si>
  <si>
    <t>rodrigo.nunes@c6bank.com</t>
  </si>
  <si>
    <t>sabrina.soimoes@c6bank.com</t>
  </si>
  <si>
    <t>shirley.souto@c6bank.com</t>
  </si>
  <si>
    <t>solange.salles@c6bank.com</t>
  </si>
  <si>
    <t>thiago.silva@c6bank.com</t>
  </si>
  <si>
    <t>vitor.souza@c6bank.com</t>
  </si>
  <si>
    <t>TI</t>
  </si>
  <si>
    <t>Financeiro</t>
  </si>
  <si>
    <t>Vendas</t>
  </si>
  <si>
    <t>Marketing</t>
  </si>
  <si>
    <t>ADM</t>
  </si>
  <si>
    <t>S</t>
  </si>
  <si>
    <t>N</t>
  </si>
  <si>
    <t>SETEMBRO</t>
  </si>
  <si>
    <t>Gasto Mensal</t>
  </si>
  <si>
    <t>Média Salário</t>
  </si>
  <si>
    <t>Maior Salário</t>
  </si>
  <si>
    <t>Menor Salário</t>
  </si>
  <si>
    <t>M</t>
  </si>
  <si>
    <t>Ronaldo M</t>
  </si>
  <si>
    <t>ronaldo.m@c6bank.com</t>
  </si>
  <si>
    <t>Consulta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</si>
</sst>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3" applyBorder="1"/>
    <xf numFmtId="9" fontId="0" fillId="0" borderId="2" xfId="2" applyFont="1" applyBorder="1" applyAlignment="1">
      <alignment horizontal="center"/>
    </xf>
    <xf numFmtId="44" fontId="0" fillId="0" borderId="2" xfId="1" applyNumberFormat="1" applyFont="1" applyBorder="1"/>
    <xf numFmtId="44" fontId="0" fillId="0" borderId="2" xfId="1" applyNumberFormat="1" applyFont="1" applyBorder="1" applyAlignment="1">
      <alignment horizontal="center" vertical="center"/>
    </xf>
    <xf numFmtId="44" fontId="0" fillId="0" borderId="0" xfId="0" applyNumberFormat="1"/>
    <xf numFmtId="44" fontId="0" fillId="2" borderId="2" xfId="1" applyNumberFormat="1" applyFont="1" applyFill="1" applyBorder="1"/>
    <xf numFmtId="0" fontId="0" fillId="0" borderId="10" xfId="0" applyBorder="1"/>
    <xf numFmtId="0" fontId="0" fillId="4" borderId="10" xfId="0" applyFill="1" applyBorder="1"/>
    <xf numFmtId="0" fontId="0" fillId="4" borderId="13" xfId="0" applyFill="1" applyBorder="1"/>
    <xf numFmtId="0" fontId="0" fillId="0" borderId="0" xfId="0" applyAlignment="1"/>
    <xf numFmtId="0" fontId="0" fillId="0" borderId="12" xfId="0" applyBorder="1" applyAlignme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4" borderId="0" xfId="0" applyNumberFormat="1" applyFill="1" applyBorder="1" applyAlignment="1">
      <alignment horizontal="center"/>
    </xf>
    <xf numFmtId="44" fontId="0" fillId="4" borderId="12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44" fontId="0" fillId="4" borderId="14" xfId="1" applyNumberFormat="1" applyFont="1" applyFill="1" applyBorder="1" applyAlignment="1">
      <alignment horizontal="center"/>
    </xf>
    <xf numFmtId="44" fontId="0" fillId="4" borderId="15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briella.ferreira@c6bank.com" TargetMode="External"/><Relationship Id="rId13" Type="http://schemas.openxmlformats.org/officeDocument/2006/relationships/hyperlink" Target="mailto:isabelle.dias@c6bank.com" TargetMode="External"/><Relationship Id="rId18" Type="http://schemas.openxmlformats.org/officeDocument/2006/relationships/hyperlink" Target="mailto:marcus.zambone@c6bank.com" TargetMode="External"/><Relationship Id="rId26" Type="http://schemas.openxmlformats.org/officeDocument/2006/relationships/hyperlink" Target="mailto:sabrina.soimoes@c6bank.com" TargetMode="External"/><Relationship Id="rId3" Type="http://schemas.openxmlformats.org/officeDocument/2006/relationships/hyperlink" Target="mailto:ariana.moura@c6bank.com" TargetMode="External"/><Relationship Id="rId21" Type="http://schemas.openxmlformats.org/officeDocument/2006/relationships/hyperlink" Target="mailto:pedro.silveira@c6bank.com" TargetMode="External"/><Relationship Id="rId7" Type="http://schemas.openxmlformats.org/officeDocument/2006/relationships/hyperlink" Target="mailto:felipe.silva@c6bank.com" TargetMode="External"/><Relationship Id="rId12" Type="http://schemas.openxmlformats.org/officeDocument/2006/relationships/hyperlink" Target="mailto:gustavo.medina@c6bank.com" TargetMode="External"/><Relationship Id="rId17" Type="http://schemas.openxmlformats.org/officeDocument/2006/relationships/hyperlink" Target="mailto:luiz.silva@c6bank.com" TargetMode="External"/><Relationship Id="rId25" Type="http://schemas.openxmlformats.org/officeDocument/2006/relationships/hyperlink" Target="mailto:ronaldo.m@c6bank.com" TargetMode="External"/><Relationship Id="rId2" Type="http://schemas.openxmlformats.org/officeDocument/2006/relationships/hyperlink" Target="mailto:anderson.lopes@c6bank.com" TargetMode="External"/><Relationship Id="rId16" Type="http://schemas.openxmlformats.org/officeDocument/2006/relationships/hyperlink" Target="mailto:leticia.gomez@c6bank.com" TargetMode="External"/><Relationship Id="rId20" Type="http://schemas.openxmlformats.org/officeDocument/2006/relationships/hyperlink" Target="mailto:patricia.nunes@c6bank.com" TargetMode="External"/><Relationship Id="rId29" Type="http://schemas.openxmlformats.org/officeDocument/2006/relationships/hyperlink" Target="mailto:thiago.silva@c6bank.com" TargetMode="External"/><Relationship Id="rId1" Type="http://schemas.openxmlformats.org/officeDocument/2006/relationships/hyperlink" Target="mailto:ana.thomaz@c6bank.com" TargetMode="External"/><Relationship Id="rId6" Type="http://schemas.openxmlformats.org/officeDocument/2006/relationships/hyperlink" Target="mailto:ernany.celso@c6bank.com" TargetMode="External"/><Relationship Id="rId11" Type="http://schemas.openxmlformats.org/officeDocument/2006/relationships/hyperlink" Target="mailto:guilherme.moura@c6bank.com" TargetMode="External"/><Relationship Id="rId24" Type="http://schemas.openxmlformats.org/officeDocument/2006/relationships/hyperlink" Target="mailto:rodrigo.nunes@c6bank.com" TargetMode="External"/><Relationship Id="rId5" Type="http://schemas.openxmlformats.org/officeDocument/2006/relationships/hyperlink" Target="mailto:erick.meira@c6bank.com" TargetMode="External"/><Relationship Id="rId15" Type="http://schemas.openxmlformats.org/officeDocument/2006/relationships/hyperlink" Target="mailto:juliana.pereira@c6bank.com" TargetMode="External"/><Relationship Id="rId23" Type="http://schemas.openxmlformats.org/officeDocument/2006/relationships/hyperlink" Target="mailto:raquel.pereira@c6bank.com" TargetMode="External"/><Relationship Id="rId28" Type="http://schemas.openxmlformats.org/officeDocument/2006/relationships/hyperlink" Target="mailto:solange.salles@c6bank.com" TargetMode="External"/><Relationship Id="rId10" Type="http://schemas.openxmlformats.org/officeDocument/2006/relationships/hyperlink" Target="mailto:gleydson.dias@c6bank.com" TargetMode="External"/><Relationship Id="rId19" Type="http://schemas.openxmlformats.org/officeDocument/2006/relationships/hyperlink" Target="mailto:marli.oliveira@c6bank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erica.silva@c6bank.com" TargetMode="External"/><Relationship Id="rId9" Type="http://schemas.openxmlformats.org/officeDocument/2006/relationships/hyperlink" Target="mailto:gabryel.wapnyk@c6bank.com" TargetMode="External"/><Relationship Id="rId14" Type="http://schemas.openxmlformats.org/officeDocument/2006/relationships/hyperlink" Target="mailto:isadora.moreira@c6bank.com" TargetMode="External"/><Relationship Id="rId22" Type="http://schemas.openxmlformats.org/officeDocument/2006/relationships/hyperlink" Target="mailto:polyana.chagas@c6bank.com" TargetMode="External"/><Relationship Id="rId27" Type="http://schemas.openxmlformats.org/officeDocument/2006/relationships/hyperlink" Target="mailto:shirley.souto@c6bank.com" TargetMode="External"/><Relationship Id="rId30" Type="http://schemas.openxmlformats.org/officeDocument/2006/relationships/hyperlink" Target="mailto:vitor.souza@c6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zoomScale="175" zoomScaleNormal="175" workbookViewId="0">
      <selection activeCell="C11" sqref="C11"/>
    </sheetView>
  </sheetViews>
  <sheetFormatPr defaultRowHeight="15" x14ac:dyDescent="0.25"/>
  <cols>
    <col min="2" max="2" width="15.7109375" bestFit="1" customWidth="1"/>
    <col min="3" max="3" width="25.28515625" bestFit="1" customWidth="1"/>
  </cols>
  <sheetData>
    <row r="2" spans="2:3" x14ac:dyDescent="0.25">
      <c r="B2" s="31" t="s">
        <v>166</v>
      </c>
      <c r="C2" s="31"/>
    </row>
    <row r="3" spans="2:3" x14ac:dyDescent="0.25">
      <c r="B3" s="1" t="s">
        <v>0</v>
      </c>
      <c r="C3" s="8" t="s">
        <v>9</v>
      </c>
    </row>
    <row r="4" spans="2:3" x14ac:dyDescent="0.25">
      <c r="B4" s="1" t="s">
        <v>3</v>
      </c>
      <c r="C4" s="8" t="str">
        <f>VLOOKUP($C$3,'Salários - Setembro'!$A$2:$K$31,4,0)</f>
        <v>Ana Thomaz</v>
      </c>
    </row>
    <row r="5" spans="2:3" x14ac:dyDescent="0.25">
      <c r="B5" s="1" t="s">
        <v>5</v>
      </c>
      <c r="C5" s="8" t="str">
        <f>VLOOKUP($C$3,'Salários - Setembro'!$A$2:$K$31,6,0)</f>
        <v>Financeiro</v>
      </c>
    </row>
    <row r="6" spans="2:3" x14ac:dyDescent="0.25">
      <c r="B6" s="1" t="s">
        <v>4</v>
      </c>
      <c r="C6" s="8" t="str">
        <f>VLOOKUP($C$3,'Salários - Setembro'!$A$2:$K$31,5,0)</f>
        <v>ana.thomaz@c6bank.com</v>
      </c>
    </row>
    <row r="7" spans="2:3" x14ac:dyDescent="0.25">
      <c r="B7" s="1" t="s">
        <v>6</v>
      </c>
      <c r="C7" s="32">
        <f>VLOOKUP($C$3,'Salários - Setembro'!$A$2:$K$31,7,0)</f>
        <v>2637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'Salários - Setembro'!$A$2:$A$31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zoomScaleNormal="100" workbookViewId="0">
      <selection activeCell="M2" sqref="M2"/>
    </sheetView>
  </sheetViews>
  <sheetFormatPr defaultColWidth="14" defaultRowHeight="15" x14ac:dyDescent="0.25"/>
  <cols>
    <col min="1" max="1" width="9.42578125" bestFit="1" customWidth="1"/>
    <col min="2" max="2" width="17.5703125" customWidth="1"/>
    <col min="3" max="3" width="18.140625" customWidth="1"/>
    <col min="4" max="4" width="26" customWidth="1"/>
    <col min="5" max="5" width="31.42578125" bestFit="1" customWidth="1"/>
    <col min="6" max="6" width="24" customWidth="1"/>
    <col min="7" max="7" width="16" bestFit="1" customWidth="1"/>
    <col min="8" max="8" width="15" bestFit="1" customWidth="1"/>
    <col min="9" max="9" width="11.7109375" bestFit="1" customWidth="1"/>
    <col min="10" max="10" width="15.28515625" bestFit="1" customWidth="1"/>
    <col min="11" max="11" width="18.42578125" customWidth="1"/>
  </cols>
  <sheetData>
    <row r="1" spans="1:13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31</v>
      </c>
      <c r="K1" s="5" t="s">
        <v>32</v>
      </c>
    </row>
    <row r="2" spans="1:13" x14ac:dyDescent="0.25">
      <c r="A2" s="7" t="s">
        <v>9</v>
      </c>
      <c r="B2" s="2" t="s">
        <v>92</v>
      </c>
      <c r="C2" s="2" t="s">
        <v>41</v>
      </c>
      <c r="D2" s="2" t="s">
        <v>93</v>
      </c>
      <c r="E2" s="9" t="s">
        <v>122</v>
      </c>
      <c r="F2" s="2" t="s">
        <v>152</v>
      </c>
      <c r="G2" s="12">
        <v>2637</v>
      </c>
      <c r="H2" s="10">
        <v>0.12</v>
      </c>
      <c r="I2" s="7" t="s">
        <v>156</v>
      </c>
      <c r="J2" s="11">
        <f>IF(I2="S",G2*H2,-((G2*H2)))</f>
        <v>316.44</v>
      </c>
      <c r="K2" s="11">
        <f>G2+J2</f>
        <v>2953.44</v>
      </c>
      <c r="M2" t="e">
        <f>CHOOSE(1/2,D2:D3,A2:A3)</f>
        <v>#VALUE!</v>
      </c>
    </row>
    <row r="3" spans="1:13" x14ac:dyDescent="0.25">
      <c r="A3" s="8" t="s">
        <v>10</v>
      </c>
      <c r="B3" s="1" t="s">
        <v>42</v>
      </c>
      <c r="C3" s="1" t="s">
        <v>43</v>
      </c>
      <c r="D3" s="2" t="s">
        <v>94</v>
      </c>
      <c r="E3" s="9" t="s">
        <v>123</v>
      </c>
      <c r="F3" s="2" t="s">
        <v>151</v>
      </c>
      <c r="G3" s="12">
        <v>3928</v>
      </c>
      <c r="H3" s="10">
        <v>0.12</v>
      </c>
      <c r="I3" s="8" t="s">
        <v>157</v>
      </c>
      <c r="J3" s="11">
        <f t="shared" ref="J3:J31" si="0">IF(I3="S",G3*H3,-((G3*H3)))</f>
        <v>-471.35999999999996</v>
      </c>
      <c r="K3" s="11">
        <f t="shared" ref="K3:K31" si="1">G3+J3</f>
        <v>3456.64</v>
      </c>
    </row>
    <row r="4" spans="1:13" x14ac:dyDescent="0.25">
      <c r="A4" s="8" t="s">
        <v>11</v>
      </c>
      <c r="B4" s="1" t="s">
        <v>44</v>
      </c>
      <c r="C4" s="1" t="s">
        <v>45</v>
      </c>
      <c r="D4" s="2" t="s">
        <v>95</v>
      </c>
      <c r="E4" s="9" t="s">
        <v>124</v>
      </c>
      <c r="F4" s="2" t="s">
        <v>155</v>
      </c>
      <c r="G4" s="12">
        <v>3782</v>
      </c>
      <c r="H4" s="10">
        <v>0.12</v>
      </c>
      <c r="I4" s="8" t="s">
        <v>156</v>
      </c>
      <c r="J4" s="11">
        <f t="shared" si="0"/>
        <v>453.84</v>
      </c>
      <c r="K4" s="11">
        <f t="shared" si="1"/>
        <v>4235.84</v>
      </c>
    </row>
    <row r="5" spans="1:13" x14ac:dyDescent="0.25">
      <c r="A5" s="7" t="s">
        <v>12</v>
      </c>
      <c r="B5" s="1" t="s">
        <v>46</v>
      </c>
      <c r="C5" s="1" t="s">
        <v>47</v>
      </c>
      <c r="D5" s="2" t="s">
        <v>96</v>
      </c>
      <c r="E5" s="9" t="s">
        <v>125</v>
      </c>
      <c r="F5" s="2" t="s">
        <v>153</v>
      </c>
      <c r="G5" s="12">
        <v>1928</v>
      </c>
      <c r="H5" s="10">
        <v>0.12</v>
      </c>
      <c r="I5" s="8" t="s">
        <v>156</v>
      </c>
      <c r="J5" s="11">
        <f t="shared" si="0"/>
        <v>231.35999999999999</v>
      </c>
      <c r="K5" s="11">
        <f t="shared" si="1"/>
        <v>2159.36</v>
      </c>
    </row>
    <row r="6" spans="1:13" x14ac:dyDescent="0.25">
      <c r="A6" s="8" t="s">
        <v>13</v>
      </c>
      <c r="B6" s="1" t="s">
        <v>48</v>
      </c>
      <c r="C6" s="1" t="s">
        <v>49</v>
      </c>
      <c r="D6" s="2" t="s">
        <v>97</v>
      </c>
      <c r="E6" s="9" t="s">
        <v>126</v>
      </c>
      <c r="F6" s="2" t="s">
        <v>151</v>
      </c>
      <c r="G6" s="12">
        <v>4782</v>
      </c>
      <c r="H6" s="10">
        <v>0.12</v>
      </c>
      <c r="I6" s="8" t="s">
        <v>157</v>
      </c>
      <c r="J6" s="11">
        <f t="shared" si="0"/>
        <v>-573.84</v>
      </c>
      <c r="K6" s="11">
        <f t="shared" si="1"/>
        <v>4208.16</v>
      </c>
    </row>
    <row r="7" spans="1:13" x14ac:dyDescent="0.25">
      <c r="A7" s="8" t="s">
        <v>14</v>
      </c>
      <c r="B7" s="1" t="s">
        <v>50</v>
      </c>
      <c r="C7" s="1" t="s">
        <v>51</v>
      </c>
      <c r="D7" s="2" t="s">
        <v>98</v>
      </c>
      <c r="E7" s="9" t="s">
        <v>127</v>
      </c>
      <c r="F7" s="2" t="s">
        <v>155</v>
      </c>
      <c r="G7" s="12">
        <v>3938</v>
      </c>
      <c r="H7" s="10">
        <v>0.12</v>
      </c>
      <c r="I7" s="8" t="s">
        <v>156</v>
      </c>
      <c r="J7" s="11">
        <f t="shared" si="0"/>
        <v>472.56</v>
      </c>
      <c r="K7" s="11">
        <f t="shared" si="1"/>
        <v>4410.5600000000004</v>
      </c>
    </row>
    <row r="8" spans="1:13" x14ac:dyDescent="0.25">
      <c r="A8" s="7" t="s">
        <v>15</v>
      </c>
      <c r="B8" s="1" t="s">
        <v>52</v>
      </c>
      <c r="C8" s="1" t="s">
        <v>47</v>
      </c>
      <c r="D8" s="2" t="s">
        <v>99</v>
      </c>
      <c r="E8" s="9" t="s">
        <v>128</v>
      </c>
      <c r="F8" s="2" t="s">
        <v>151</v>
      </c>
      <c r="G8" s="12">
        <v>3736</v>
      </c>
      <c r="H8" s="10">
        <v>0.12</v>
      </c>
      <c r="I8" s="8" t="s">
        <v>157</v>
      </c>
      <c r="J8" s="11">
        <f t="shared" si="0"/>
        <v>-448.32</v>
      </c>
      <c r="K8" s="11">
        <f t="shared" si="1"/>
        <v>3287.68</v>
      </c>
    </row>
    <row r="9" spans="1:13" x14ac:dyDescent="0.25">
      <c r="A9" s="8" t="s">
        <v>16</v>
      </c>
      <c r="B9" s="1" t="s">
        <v>91</v>
      </c>
      <c r="C9" s="1" t="s">
        <v>53</v>
      </c>
      <c r="D9" s="2" t="s">
        <v>100</v>
      </c>
      <c r="E9" s="9" t="s">
        <v>129</v>
      </c>
      <c r="F9" s="2" t="s">
        <v>154</v>
      </c>
      <c r="G9" s="12">
        <v>3520</v>
      </c>
      <c r="H9" s="10">
        <v>0.12</v>
      </c>
      <c r="I9" s="8" t="s">
        <v>156</v>
      </c>
      <c r="J9" s="11">
        <f t="shared" si="0"/>
        <v>422.4</v>
      </c>
      <c r="K9" s="11">
        <f t="shared" si="1"/>
        <v>3942.4</v>
      </c>
    </row>
    <row r="10" spans="1:13" x14ac:dyDescent="0.25">
      <c r="A10" s="8" t="s">
        <v>17</v>
      </c>
      <c r="B10" s="1" t="s">
        <v>54</v>
      </c>
      <c r="C10" s="1" t="s">
        <v>55</v>
      </c>
      <c r="D10" s="2" t="s">
        <v>101</v>
      </c>
      <c r="E10" s="9" t="s">
        <v>130</v>
      </c>
      <c r="F10" s="2" t="s">
        <v>154</v>
      </c>
      <c r="G10" s="12">
        <v>3726</v>
      </c>
      <c r="H10" s="10">
        <v>0.12</v>
      </c>
      <c r="I10" s="8" t="s">
        <v>156</v>
      </c>
      <c r="J10" s="11">
        <f t="shared" si="0"/>
        <v>447.12</v>
      </c>
      <c r="K10" s="11">
        <f t="shared" si="1"/>
        <v>4173.12</v>
      </c>
    </row>
    <row r="11" spans="1:13" x14ac:dyDescent="0.25">
      <c r="A11" s="7" t="s">
        <v>18</v>
      </c>
      <c r="B11" s="1" t="s">
        <v>59</v>
      </c>
      <c r="C11" s="1" t="s">
        <v>60</v>
      </c>
      <c r="D11" s="2" t="s">
        <v>102</v>
      </c>
      <c r="E11" s="9" t="s">
        <v>131</v>
      </c>
      <c r="F11" s="2" t="s">
        <v>154</v>
      </c>
      <c r="G11" s="12">
        <v>2983</v>
      </c>
      <c r="H11" s="10">
        <v>0.12</v>
      </c>
      <c r="I11" s="8" t="s">
        <v>157</v>
      </c>
      <c r="J11" s="11">
        <f t="shared" si="0"/>
        <v>-357.96</v>
      </c>
      <c r="K11" s="11">
        <f t="shared" si="1"/>
        <v>2625.04</v>
      </c>
    </row>
    <row r="12" spans="1:13" x14ac:dyDescent="0.25">
      <c r="A12" s="8" t="s">
        <v>19</v>
      </c>
      <c r="B12" s="1" t="s">
        <v>56</v>
      </c>
      <c r="C12" s="1" t="s">
        <v>45</v>
      </c>
      <c r="D12" s="2" t="s">
        <v>103</v>
      </c>
      <c r="E12" s="9" t="s">
        <v>132</v>
      </c>
      <c r="F12" s="2" t="s">
        <v>155</v>
      </c>
      <c r="G12" s="12">
        <v>3038</v>
      </c>
      <c r="H12" s="10">
        <v>0.12</v>
      </c>
      <c r="I12" s="8" t="s">
        <v>157</v>
      </c>
      <c r="J12" s="11">
        <f t="shared" si="0"/>
        <v>-364.56</v>
      </c>
      <c r="K12" s="11">
        <f t="shared" si="1"/>
        <v>2673.44</v>
      </c>
    </row>
    <row r="13" spans="1:13" x14ac:dyDescent="0.25">
      <c r="A13" s="8" t="s">
        <v>20</v>
      </c>
      <c r="B13" s="1" t="s">
        <v>57</v>
      </c>
      <c r="C13" s="1" t="s">
        <v>58</v>
      </c>
      <c r="D13" s="2" t="s">
        <v>104</v>
      </c>
      <c r="E13" s="9" t="s">
        <v>133</v>
      </c>
      <c r="F13" s="2" t="s">
        <v>151</v>
      </c>
      <c r="G13" s="12">
        <v>6788</v>
      </c>
      <c r="H13" s="10">
        <v>0.2</v>
      </c>
      <c r="I13" s="8" t="s">
        <v>157</v>
      </c>
      <c r="J13" s="11">
        <f t="shared" si="0"/>
        <v>-1357.6000000000001</v>
      </c>
      <c r="K13" s="11">
        <f t="shared" si="1"/>
        <v>5430.4</v>
      </c>
    </row>
    <row r="14" spans="1:13" x14ac:dyDescent="0.25">
      <c r="A14" s="7" t="s">
        <v>21</v>
      </c>
      <c r="B14" s="1" t="s">
        <v>61</v>
      </c>
      <c r="C14" s="1" t="s">
        <v>60</v>
      </c>
      <c r="D14" s="2" t="s">
        <v>105</v>
      </c>
      <c r="E14" s="9" t="s">
        <v>134</v>
      </c>
      <c r="F14" s="2" t="s">
        <v>151</v>
      </c>
      <c r="G14" s="12">
        <v>2789</v>
      </c>
      <c r="H14" s="10">
        <v>0.12</v>
      </c>
      <c r="I14" s="8" t="s">
        <v>156</v>
      </c>
      <c r="J14" s="11">
        <f t="shared" si="0"/>
        <v>334.68</v>
      </c>
      <c r="K14" s="11">
        <f t="shared" si="1"/>
        <v>3123.68</v>
      </c>
    </row>
    <row r="15" spans="1:13" x14ac:dyDescent="0.25">
      <c r="A15" s="8" t="s">
        <v>22</v>
      </c>
      <c r="B15" s="1" t="s">
        <v>62</v>
      </c>
      <c r="C15" s="1" t="s">
        <v>63</v>
      </c>
      <c r="D15" s="2" t="s">
        <v>106</v>
      </c>
      <c r="E15" s="9" t="s">
        <v>135</v>
      </c>
      <c r="F15" s="2" t="s">
        <v>151</v>
      </c>
      <c r="G15" s="12">
        <v>4839</v>
      </c>
      <c r="H15" s="10">
        <v>0.12</v>
      </c>
      <c r="I15" s="8" t="s">
        <v>156</v>
      </c>
      <c r="J15" s="11">
        <f t="shared" si="0"/>
        <v>580.67999999999995</v>
      </c>
      <c r="K15" s="11">
        <f t="shared" si="1"/>
        <v>5419.68</v>
      </c>
    </row>
    <row r="16" spans="1:13" x14ac:dyDescent="0.25">
      <c r="A16" s="8" t="s">
        <v>23</v>
      </c>
      <c r="B16" s="1" t="s">
        <v>64</v>
      </c>
      <c r="C16" s="1" t="s">
        <v>65</v>
      </c>
      <c r="D16" s="2" t="s">
        <v>107</v>
      </c>
      <c r="E16" s="9" t="s">
        <v>136</v>
      </c>
      <c r="F16" s="2" t="s">
        <v>151</v>
      </c>
      <c r="G16" s="12">
        <v>8822</v>
      </c>
      <c r="H16" s="10">
        <v>0.12</v>
      </c>
      <c r="I16" s="8" t="s">
        <v>156</v>
      </c>
      <c r="J16" s="11">
        <f t="shared" si="0"/>
        <v>1058.6399999999999</v>
      </c>
      <c r="K16" s="14">
        <f t="shared" si="1"/>
        <v>9880.64</v>
      </c>
    </row>
    <row r="17" spans="1:11" x14ac:dyDescent="0.25">
      <c r="A17" s="7" t="s">
        <v>24</v>
      </c>
      <c r="B17" s="1" t="s">
        <v>66</v>
      </c>
      <c r="C17" s="1" t="s">
        <v>67</v>
      </c>
      <c r="D17" s="2" t="s">
        <v>108</v>
      </c>
      <c r="E17" s="9" t="s">
        <v>137</v>
      </c>
      <c r="F17" s="2" t="s">
        <v>151</v>
      </c>
      <c r="G17" s="12">
        <v>3344</v>
      </c>
      <c r="H17" s="10">
        <v>0.12</v>
      </c>
      <c r="I17" s="8" t="s">
        <v>156</v>
      </c>
      <c r="J17" s="11">
        <f t="shared" si="0"/>
        <v>401.28</v>
      </c>
      <c r="K17" s="11">
        <f t="shared" si="1"/>
        <v>3745.2799999999997</v>
      </c>
    </row>
    <row r="18" spans="1:11" x14ac:dyDescent="0.25">
      <c r="A18" s="8" t="s">
        <v>25</v>
      </c>
      <c r="B18" s="1" t="s">
        <v>68</v>
      </c>
      <c r="C18" s="1" t="s">
        <v>47</v>
      </c>
      <c r="D18" s="2" t="s">
        <v>109</v>
      </c>
      <c r="E18" s="9" t="s">
        <v>138</v>
      </c>
      <c r="F18" s="2" t="s">
        <v>151</v>
      </c>
      <c r="G18" s="12">
        <v>5522</v>
      </c>
      <c r="H18" s="10">
        <v>0.12</v>
      </c>
      <c r="I18" s="8" t="s">
        <v>157</v>
      </c>
      <c r="J18" s="11">
        <f t="shared" si="0"/>
        <v>-662.64</v>
      </c>
      <c r="K18" s="11">
        <f t="shared" si="1"/>
        <v>4859.3599999999997</v>
      </c>
    </row>
    <row r="19" spans="1:11" x14ac:dyDescent="0.25">
      <c r="A19" s="8" t="s">
        <v>26</v>
      </c>
      <c r="B19" s="1" t="s">
        <v>69</v>
      </c>
      <c r="C19" s="1" t="s">
        <v>70</v>
      </c>
      <c r="D19" s="2" t="s">
        <v>110</v>
      </c>
      <c r="E19" s="9" t="s">
        <v>139</v>
      </c>
      <c r="F19" s="2" t="s">
        <v>151</v>
      </c>
      <c r="G19" s="12">
        <v>8721</v>
      </c>
      <c r="H19" s="10">
        <v>0.12</v>
      </c>
      <c r="I19" s="8" t="s">
        <v>156</v>
      </c>
      <c r="J19" s="11">
        <f t="shared" si="0"/>
        <v>1046.52</v>
      </c>
      <c r="K19" s="14">
        <f t="shared" si="1"/>
        <v>9767.52</v>
      </c>
    </row>
    <row r="20" spans="1:11" x14ac:dyDescent="0.25">
      <c r="A20" s="7" t="s">
        <v>27</v>
      </c>
      <c r="B20" s="1" t="s">
        <v>71</v>
      </c>
      <c r="C20" s="1" t="s">
        <v>72</v>
      </c>
      <c r="D20" s="2" t="s">
        <v>111</v>
      </c>
      <c r="E20" s="9" t="s">
        <v>140</v>
      </c>
      <c r="F20" s="2" t="s">
        <v>151</v>
      </c>
      <c r="G20" s="12">
        <v>3849</v>
      </c>
      <c r="H20" s="10">
        <v>0.12</v>
      </c>
      <c r="I20" s="8" t="s">
        <v>156</v>
      </c>
      <c r="J20" s="11">
        <f t="shared" si="0"/>
        <v>461.88</v>
      </c>
      <c r="K20" s="11">
        <f t="shared" si="1"/>
        <v>4310.88</v>
      </c>
    </row>
    <row r="21" spans="1:11" x14ac:dyDescent="0.25">
      <c r="A21" s="8" t="s">
        <v>28</v>
      </c>
      <c r="B21" s="1" t="s">
        <v>73</v>
      </c>
      <c r="C21" s="1" t="s">
        <v>74</v>
      </c>
      <c r="D21" s="2" t="s">
        <v>112</v>
      </c>
      <c r="E21" s="9" t="s">
        <v>141</v>
      </c>
      <c r="F21" s="2" t="s">
        <v>154</v>
      </c>
      <c r="G21" s="12">
        <v>3333</v>
      </c>
      <c r="H21" s="10">
        <v>0.12</v>
      </c>
      <c r="I21" s="8" t="s">
        <v>156</v>
      </c>
      <c r="J21" s="11">
        <f t="shared" si="0"/>
        <v>399.96</v>
      </c>
      <c r="K21" s="11">
        <f t="shared" si="1"/>
        <v>3732.96</v>
      </c>
    </row>
    <row r="22" spans="1:11" x14ac:dyDescent="0.25">
      <c r="A22" s="8" t="s">
        <v>29</v>
      </c>
      <c r="B22" s="1" t="s">
        <v>75</v>
      </c>
      <c r="C22" s="1" t="s">
        <v>76</v>
      </c>
      <c r="D22" s="2" t="s">
        <v>113</v>
      </c>
      <c r="E22" s="9" t="s">
        <v>142</v>
      </c>
      <c r="F22" s="2" t="s">
        <v>151</v>
      </c>
      <c r="G22" s="12">
        <v>4785</v>
      </c>
      <c r="H22" s="10">
        <v>0.12</v>
      </c>
      <c r="I22" s="8" t="s">
        <v>156</v>
      </c>
      <c r="J22" s="11">
        <f t="shared" si="0"/>
        <v>574.19999999999993</v>
      </c>
      <c r="K22" s="11">
        <f t="shared" si="1"/>
        <v>5359.2</v>
      </c>
    </row>
    <row r="23" spans="1:11" x14ac:dyDescent="0.25">
      <c r="A23" s="7" t="s">
        <v>30</v>
      </c>
      <c r="B23" s="1" t="s">
        <v>77</v>
      </c>
      <c r="C23" s="1" t="s">
        <v>85</v>
      </c>
      <c r="D23" s="2" t="s">
        <v>114</v>
      </c>
      <c r="E23" s="9" t="s">
        <v>143</v>
      </c>
      <c r="F23" s="2" t="s">
        <v>151</v>
      </c>
      <c r="G23" s="12">
        <v>3872</v>
      </c>
      <c r="H23" s="10">
        <v>0.12</v>
      </c>
      <c r="I23" s="8" t="s">
        <v>157</v>
      </c>
      <c r="J23" s="11">
        <f t="shared" si="0"/>
        <v>-464.64</v>
      </c>
      <c r="K23" s="11">
        <f t="shared" si="1"/>
        <v>3407.36</v>
      </c>
    </row>
    <row r="24" spans="1:11" x14ac:dyDescent="0.25">
      <c r="A24" s="8" t="s">
        <v>33</v>
      </c>
      <c r="B24" s="2" t="s">
        <v>78</v>
      </c>
      <c r="C24" s="2" t="s">
        <v>65</v>
      </c>
      <c r="D24" s="2" t="s">
        <v>115</v>
      </c>
      <c r="E24" s="9" t="s">
        <v>144</v>
      </c>
      <c r="F24" s="2" t="s">
        <v>152</v>
      </c>
      <c r="G24" s="12">
        <v>2837</v>
      </c>
      <c r="H24" s="10">
        <v>0.12</v>
      </c>
      <c r="I24" s="7" t="s">
        <v>157</v>
      </c>
      <c r="J24" s="11">
        <f t="shared" si="0"/>
        <v>-340.44</v>
      </c>
      <c r="K24" s="11">
        <f t="shared" si="1"/>
        <v>2496.56</v>
      </c>
    </row>
    <row r="25" spans="1:11" x14ac:dyDescent="0.25">
      <c r="A25" s="8" t="s">
        <v>34</v>
      </c>
      <c r="B25" s="1" t="s">
        <v>79</v>
      </c>
      <c r="C25" s="1" t="s">
        <v>74</v>
      </c>
      <c r="D25" s="2" t="s">
        <v>116</v>
      </c>
      <c r="E25" s="9" t="s">
        <v>145</v>
      </c>
      <c r="F25" s="2" t="s">
        <v>152</v>
      </c>
      <c r="G25" s="12">
        <v>4893</v>
      </c>
      <c r="H25" s="10">
        <v>0.12</v>
      </c>
      <c r="I25" s="8" t="s">
        <v>157</v>
      </c>
      <c r="J25" s="11">
        <f t="shared" si="0"/>
        <v>-587.16</v>
      </c>
      <c r="K25" s="11">
        <f t="shared" si="1"/>
        <v>4305.84</v>
      </c>
    </row>
    <row r="26" spans="1:11" x14ac:dyDescent="0.25">
      <c r="A26" s="7" t="s">
        <v>35</v>
      </c>
      <c r="B26" s="1" t="s">
        <v>80</v>
      </c>
      <c r="C26" s="1" t="s">
        <v>163</v>
      </c>
      <c r="D26" s="2" t="s">
        <v>164</v>
      </c>
      <c r="E26" s="9" t="s">
        <v>165</v>
      </c>
      <c r="F26" s="2" t="s">
        <v>152</v>
      </c>
      <c r="G26" s="12">
        <v>11673</v>
      </c>
      <c r="H26" s="10">
        <v>0.12</v>
      </c>
      <c r="I26" s="8" t="s">
        <v>156</v>
      </c>
      <c r="J26" s="11">
        <f t="shared" si="0"/>
        <v>1400.76</v>
      </c>
      <c r="K26" s="14">
        <f t="shared" si="1"/>
        <v>13073.76</v>
      </c>
    </row>
    <row r="27" spans="1:11" x14ac:dyDescent="0.25">
      <c r="A27" s="8" t="s">
        <v>36</v>
      </c>
      <c r="B27" s="1" t="s">
        <v>81</v>
      </c>
      <c r="C27" s="1" t="s">
        <v>86</v>
      </c>
      <c r="D27" s="2" t="s">
        <v>117</v>
      </c>
      <c r="E27" s="9" t="s">
        <v>146</v>
      </c>
      <c r="F27" s="2" t="s">
        <v>155</v>
      </c>
      <c r="G27" s="12">
        <v>6378</v>
      </c>
      <c r="H27" s="10">
        <v>0.12</v>
      </c>
      <c r="I27" s="8" t="s">
        <v>156</v>
      </c>
      <c r="J27" s="11">
        <f t="shared" si="0"/>
        <v>765.36</v>
      </c>
      <c r="K27" s="11">
        <f t="shared" si="1"/>
        <v>7143.36</v>
      </c>
    </row>
    <row r="28" spans="1:11" x14ac:dyDescent="0.25">
      <c r="A28" s="8" t="s">
        <v>37</v>
      </c>
      <c r="B28" s="1" t="s">
        <v>82</v>
      </c>
      <c r="C28" s="1" t="s">
        <v>87</v>
      </c>
      <c r="D28" s="2" t="s">
        <v>118</v>
      </c>
      <c r="E28" s="9" t="s">
        <v>147</v>
      </c>
      <c r="F28" s="2" t="s">
        <v>154</v>
      </c>
      <c r="G28" s="12">
        <v>4758</v>
      </c>
      <c r="H28" s="10">
        <v>0.12</v>
      </c>
      <c r="I28" s="8" t="s">
        <v>157</v>
      </c>
      <c r="J28" s="11">
        <f t="shared" si="0"/>
        <v>-570.95999999999992</v>
      </c>
      <c r="K28" s="11">
        <f t="shared" si="1"/>
        <v>4187.04</v>
      </c>
    </row>
    <row r="29" spans="1:11" x14ac:dyDescent="0.25">
      <c r="A29" s="7" t="s">
        <v>38</v>
      </c>
      <c r="B29" s="1" t="s">
        <v>83</v>
      </c>
      <c r="C29" s="1" t="s">
        <v>84</v>
      </c>
      <c r="D29" s="2" t="s">
        <v>119</v>
      </c>
      <c r="E29" s="9" t="s">
        <v>148</v>
      </c>
      <c r="F29" s="2" t="s">
        <v>155</v>
      </c>
      <c r="G29" s="12">
        <v>7463</v>
      </c>
      <c r="H29" s="10">
        <v>0.12</v>
      </c>
      <c r="I29" s="8" t="s">
        <v>156</v>
      </c>
      <c r="J29" s="11">
        <f t="shared" si="0"/>
        <v>895.56</v>
      </c>
      <c r="K29" s="11">
        <f t="shared" si="1"/>
        <v>8358.56</v>
      </c>
    </row>
    <row r="30" spans="1:11" x14ac:dyDescent="0.25">
      <c r="A30" s="8" t="s">
        <v>39</v>
      </c>
      <c r="B30" s="1" t="s">
        <v>88</v>
      </c>
      <c r="C30" s="1" t="s">
        <v>47</v>
      </c>
      <c r="D30" s="2" t="s">
        <v>120</v>
      </c>
      <c r="E30" s="9" t="s">
        <v>149</v>
      </c>
      <c r="F30" s="2" t="s">
        <v>153</v>
      </c>
      <c r="G30" s="12">
        <v>7829</v>
      </c>
      <c r="H30" s="10">
        <v>0.12</v>
      </c>
      <c r="I30" s="8" t="s">
        <v>156</v>
      </c>
      <c r="J30" s="11">
        <f t="shared" si="0"/>
        <v>939.48</v>
      </c>
      <c r="K30" s="11">
        <f t="shared" si="1"/>
        <v>8768.48</v>
      </c>
    </row>
    <row r="31" spans="1:11" x14ac:dyDescent="0.25">
      <c r="A31" s="8" t="s">
        <v>40</v>
      </c>
      <c r="B31" s="1" t="s">
        <v>89</v>
      </c>
      <c r="C31" s="1" t="s">
        <v>90</v>
      </c>
      <c r="D31" s="2" t="s">
        <v>121</v>
      </c>
      <c r="E31" s="9" t="s">
        <v>150</v>
      </c>
      <c r="F31" s="2" t="s">
        <v>153</v>
      </c>
      <c r="G31" s="12">
        <v>3277</v>
      </c>
      <c r="H31" s="10">
        <v>0.12</v>
      </c>
      <c r="I31" s="8" t="s">
        <v>156</v>
      </c>
      <c r="J31" s="11">
        <f t="shared" si="0"/>
        <v>393.24</v>
      </c>
      <c r="K31" s="11">
        <f t="shared" si="1"/>
        <v>3670.24</v>
      </c>
    </row>
    <row r="32" spans="1:11" hidden="1" x14ac:dyDescent="0.25">
      <c r="A32" s="8"/>
      <c r="B32" s="1"/>
      <c r="C32" s="1"/>
      <c r="D32" s="1"/>
      <c r="E32" s="1"/>
      <c r="F32" s="1"/>
      <c r="G32" s="6"/>
      <c r="H32" s="1"/>
      <c r="I32" s="1"/>
      <c r="J32" s="1"/>
      <c r="K32" s="1"/>
    </row>
    <row r="33" spans="5:12" ht="15.75" thickBot="1" x14ac:dyDescent="0.3"/>
    <row r="34" spans="5:12" ht="28.5" x14ac:dyDescent="0.45">
      <c r="E34" s="18"/>
      <c r="F34" s="19"/>
      <c r="G34" s="20" t="s">
        <v>158</v>
      </c>
      <c r="H34" s="21"/>
      <c r="I34" s="21"/>
      <c r="J34" s="21"/>
      <c r="K34" s="22"/>
    </row>
    <row r="35" spans="5:12" x14ac:dyDescent="0.25">
      <c r="G35" s="15" t="s">
        <v>159</v>
      </c>
      <c r="H35" s="23">
        <f>SUM(K2:K31)</f>
        <v>149166.48000000001</v>
      </c>
      <c r="I35" s="23"/>
      <c r="J35" s="23"/>
      <c r="K35" s="24"/>
    </row>
    <row r="36" spans="5:12" x14ac:dyDescent="0.25">
      <c r="G36" s="16" t="s">
        <v>160</v>
      </c>
      <c r="H36" s="25">
        <f>MEDIAN(K2:K31)</f>
        <v>4197.6000000000004</v>
      </c>
      <c r="I36" s="25"/>
      <c r="J36" s="25"/>
      <c r="K36" s="26"/>
    </row>
    <row r="37" spans="5:12" x14ac:dyDescent="0.25">
      <c r="G37" s="15" t="s">
        <v>161</v>
      </c>
      <c r="H37" s="27">
        <f>LARGE(K2:K31,1)</f>
        <v>13073.76</v>
      </c>
      <c r="I37" s="27"/>
      <c r="J37" s="27"/>
      <c r="K37" s="28"/>
      <c r="L37" s="13">
        <f>MAX(K26:K31)</f>
        <v>13073.76</v>
      </c>
    </row>
    <row r="38" spans="5:12" ht="15.75" thickBot="1" x14ac:dyDescent="0.3">
      <c r="G38" s="17" t="s">
        <v>162</v>
      </c>
      <c r="H38" s="29">
        <f>SMALL(K2:K31,1)</f>
        <v>2159.36</v>
      </c>
      <c r="I38" s="29"/>
      <c r="J38" s="29"/>
      <c r="K38" s="30"/>
      <c r="L38" s="13">
        <f>MIN(K5:K31)</f>
        <v>2159.36</v>
      </c>
    </row>
  </sheetData>
  <mergeCells count="5">
    <mergeCell ref="G34:K34"/>
    <mergeCell ref="H35:K35"/>
    <mergeCell ref="H36:K36"/>
    <mergeCell ref="H37:K37"/>
    <mergeCell ref="H38:K38"/>
  </mergeCells>
  <conditionalFormatting sqref="I2:I31">
    <cfRule type="cellIs" dxfId="1" priority="1" operator="equal">
      <formula>"n"</formula>
    </cfRule>
    <cfRule type="cellIs" dxfId="0" priority="2" operator="equal">
      <formula>"s"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511811024" right="0.511811024" top="0.78740157499999996" bottom="0.78740157499999996" header="0.31496062000000002" footer="0.31496062000000002"/>
  <pageSetup paperSize="9" orientation="portrait" verticalDpi="0" r:id="rId3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Dados!$B$4:$B$8</xm:f>
          </x14:formula1>
          <xm:sqref>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"/>
  <sheetViews>
    <sheetView workbookViewId="0">
      <selection activeCell="D45" sqref="D45"/>
    </sheetView>
  </sheetViews>
  <sheetFormatPr defaultRowHeight="15" x14ac:dyDescent="0.25"/>
  <cols>
    <col min="2" max="2" width="10.85546875" customWidth="1"/>
  </cols>
  <sheetData>
    <row r="4" spans="2:2" x14ac:dyDescent="0.25">
      <c r="B4" t="s">
        <v>151</v>
      </c>
    </row>
    <row r="5" spans="2:2" x14ac:dyDescent="0.25">
      <c r="B5" t="s">
        <v>152</v>
      </c>
    </row>
    <row r="6" spans="2:2" x14ac:dyDescent="0.25">
      <c r="B6" t="s">
        <v>153</v>
      </c>
    </row>
    <row r="7" spans="2:2" x14ac:dyDescent="0.25">
      <c r="B7" t="s">
        <v>154</v>
      </c>
    </row>
    <row r="8" spans="2:2" x14ac:dyDescent="0.25">
      <c r="B8" t="s"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Consultas</vt:lpstr>
      <vt:lpstr>Salários - Setembro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2025-09-08T12:34:32Z</dcterms:created>
  <dcterms:modified xsi:type="dcterms:W3CDTF">2025-09-11T12:51:32Z</dcterms:modified>
</cp:coreProperties>
</file>