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onan\code\Invest\real_estate_roi\"/>
    </mc:Choice>
  </mc:AlternateContent>
  <xr:revisionPtr revIDLastSave="0" documentId="13_ncr:1_{E5D22A95-6F25-47D8-9737-DD8CD7B70095}" xr6:coauthVersionLast="47" xr6:coauthVersionMax="47" xr10:uidLastSave="{00000000-0000-0000-0000-000000000000}"/>
  <bookViews>
    <workbookView xWindow="-98" yWindow="-98" windowWidth="21795" windowHeight="12975" xr2:uid="{82EA677A-568B-47B4-8E28-A278992804B1}"/>
  </bookViews>
  <sheets>
    <sheet name="Bench Apport" sheetId="1" r:id="rId1"/>
    <sheet name="R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9" i="1"/>
  <c r="P59" i="2"/>
  <c r="Q59" i="2" s="1"/>
  <c r="T59" i="2" s="1"/>
  <c r="I54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38" i="2"/>
  <c r="G40" i="2"/>
  <c r="G41" i="2" s="1"/>
  <c r="G39" i="2"/>
  <c r="G38" i="2"/>
  <c r="D39" i="2"/>
  <c r="E39" i="2" s="1"/>
  <c r="D38" i="2"/>
  <c r="E38" i="2" s="1"/>
  <c r="F38" i="2" s="1"/>
  <c r="H4" i="2"/>
  <c r="H5" i="2"/>
  <c r="D7" i="2"/>
  <c r="G3" i="2" s="1"/>
  <c r="D8" i="1"/>
  <c r="B10" i="1"/>
  <c r="B11" i="1"/>
  <c r="B12" i="1"/>
  <c r="B13" i="1"/>
  <c r="B14" i="1"/>
  <c r="B15" i="1"/>
  <c r="B16" i="1"/>
  <c r="B17" i="1"/>
  <c r="B18" i="1"/>
  <c r="B9" i="1"/>
  <c r="D10" i="1" l="1"/>
  <c r="D9" i="1"/>
  <c r="G42" i="2"/>
  <c r="D41" i="2"/>
  <c r="E41" i="2" s="1"/>
  <c r="D40" i="2"/>
  <c r="E40" i="2" s="1"/>
  <c r="F39" i="2"/>
  <c r="F40" i="2" s="1"/>
  <c r="F41" i="2" s="1"/>
  <c r="G6" i="2"/>
  <c r="E10" i="2"/>
  <c r="F10" i="2" s="1"/>
  <c r="G10" i="2" s="1"/>
  <c r="D11" i="1" l="1"/>
  <c r="G43" i="2"/>
  <c r="D42" i="2"/>
  <c r="E42" i="2" s="1"/>
  <c r="F42" i="2" s="1"/>
  <c r="E11" i="2"/>
  <c r="F11" i="2" s="1"/>
  <c r="G11" i="2"/>
  <c r="D12" i="1" l="1"/>
  <c r="G44" i="2"/>
  <c r="D43" i="2"/>
  <c r="E43" i="2" s="1"/>
  <c r="F43" i="2" s="1"/>
  <c r="E12" i="2"/>
  <c r="F12" i="2" s="1"/>
  <c r="G12" i="2" s="1"/>
  <c r="E13" i="2" s="1"/>
  <c r="F13" i="2" s="1"/>
  <c r="G13" i="2" s="1"/>
  <c r="E14" i="2" s="1"/>
  <c r="F14" i="2" s="1"/>
  <c r="G14" i="2" s="1"/>
  <c r="E15" i="2" s="1"/>
  <c r="F15" i="2" s="1"/>
  <c r="G15" i="2" s="1"/>
  <c r="D13" i="1" l="1"/>
  <c r="F44" i="2"/>
  <c r="G45" i="2"/>
  <c r="D44" i="2"/>
  <c r="E44" i="2" s="1"/>
  <c r="E16" i="2"/>
  <c r="F16" i="2" s="1"/>
  <c r="G16" i="2" s="1"/>
  <c r="D14" i="1" l="1"/>
  <c r="G46" i="2"/>
  <c r="D45" i="2"/>
  <c r="E45" i="2" s="1"/>
  <c r="F45" i="2" s="1"/>
  <c r="E17" i="2"/>
  <c r="F17" i="2" s="1"/>
  <c r="G17" i="2" s="1"/>
  <c r="D15" i="1" l="1"/>
  <c r="G47" i="2"/>
  <c r="D46" i="2"/>
  <c r="E46" i="2" s="1"/>
  <c r="F46" i="2" s="1"/>
  <c r="E18" i="2"/>
  <c r="F18" i="2" s="1"/>
  <c r="G18" i="2" s="1"/>
  <c r="D16" i="1" l="1"/>
  <c r="G48" i="2"/>
  <c r="D47" i="2"/>
  <c r="E47" i="2" s="1"/>
  <c r="F47" i="2" s="1"/>
  <c r="E19" i="2"/>
  <c r="F19" i="2" s="1"/>
  <c r="G19" i="2" s="1"/>
  <c r="D17" i="1" l="1"/>
  <c r="D18" i="1"/>
  <c r="G49" i="2"/>
  <c r="D48" i="2"/>
  <c r="E48" i="2" s="1"/>
  <c r="F48" i="2" s="1"/>
  <c r="E20" i="2"/>
  <c r="F20" i="2" s="1"/>
  <c r="G20" i="2" s="1"/>
  <c r="G50" i="2" l="1"/>
  <c r="D49" i="2"/>
  <c r="E49" i="2" s="1"/>
  <c r="F49" i="2" s="1"/>
  <c r="E21" i="2"/>
  <c r="F21" i="2" s="1"/>
  <c r="G21" i="2" s="1"/>
  <c r="G51" i="2" l="1"/>
  <c r="D50" i="2"/>
  <c r="E50" i="2" s="1"/>
  <c r="F50" i="2" s="1"/>
  <c r="E22" i="2"/>
  <c r="F22" i="2" s="1"/>
  <c r="G22" i="2" s="1"/>
  <c r="G52" i="2" l="1"/>
  <c r="D51" i="2"/>
  <c r="E51" i="2" s="1"/>
  <c r="F51" i="2" s="1"/>
  <c r="E23" i="2"/>
  <c r="F23" i="2" s="1"/>
  <c r="G23" i="2" s="1"/>
  <c r="D52" i="2" l="1"/>
  <c r="E52" i="2" s="1"/>
  <c r="F52" i="2" s="1"/>
  <c r="G53" i="2"/>
  <c r="E24" i="2"/>
  <c r="F24" i="2" s="1"/>
  <c r="G24" i="2" s="1"/>
  <c r="D53" i="2" l="1"/>
  <c r="E53" i="2" s="1"/>
  <c r="F53" i="2" s="1"/>
  <c r="F54" i="2" s="1"/>
  <c r="G54" i="2"/>
  <c r="D54" i="2" s="1"/>
  <c r="E54" i="2" s="1"/>
  <c r="E25" i="2"/>
  <c r="F25" i="2" s="1"/>
  <c r="G25" i="2" s="1"/>
  <c r="E26" i="2" l="1"/>
  <c r="F26" i="2" s="1"/>
  <c r="G26" i="2" s="1"/>
  <c r="E27" i="2" l="1"/>
  <c r="F27" i="2" s="1"/>
  <c r="G27" i="2" s="1"/>
  <c r="E28" i="2" l="1"/>
  <c r="F28" i="2" s="1"/>
  <c r="G28" i="2" s="1"/>
  <c r="E29" i="2" l="1"/>
  <c r="F29" i="2" s="1"/>
  <c r="G29" i="2" s="1"/>
  <c r="E30" i="2" l="1"/>
  <c r="F30" i="2" s="1"/>
  <c r="G30" i="2" s="1"/>
</calcChain>
</file>

<file path=xl/sharedStrings.xml><?xml version="1.0" encoding="utf-8"?>
<sst xmlns="http://schemas.openxmlformats.org/spreadsheetml/2006/main" count="55" uniqueCount="37">
  <si>
    <t>year</t>
  </si>
  <si>
    <t>apport</t>
  </si>
  <si>
    <t>loyer</t>
  </si>
  <si>
    <t>net</t>
  </si>
  <si>
    <t>Rendement</t>
  </si>
  <si>
    <t>Loyer</t>
  </si>
  <si>
    <t>Month</t>
  </si>
  <si>
    <t>payment</t>
  </si>
  <si>
    <t>interest</t>
  </si>
  <si>
    <t>principal</t>
  </si>
  <si>
    <t>balance</t>
  </si>
  <si>
    <t>Annuité</t>
  </si>
  <si>
    <t>Taux crédit</t>
  </si>
  <si>
    <t>Durée</t>
  </si>
  <si>
    <t>Prix achat</t>
  </si>
  <si>
    <t>Frais notaire</t>
  </si>
  <si>
    <t>Frais agence</t>
  </si>
  <si>
    <t>Travaux</t>
  </si>
  <si>
    <t>Frais annexes</t>
  </si>
  <si>
    <t>Total</t>
  </si>
  <si>
    <t>Apport</t>
  </si>
  <si>
    <t>Montant crédit</t>
  </si>
  <si>
    <t>month</t>
  </si>
  <si>
    <t>cashflow</t>
  </si>
  <si>
    <t>cumulative_cash</t>
  </si>
  <si>
    <t>property_value</t>
  </si>
  <si>
    <t>outstanding_balance</t>
  </si>
  <si>
    <t>net_worth</t>
  </si>
  <si>
    <t>taxe foncière</t>
  </si>
  <si>
    <t>autres taxes</t>
  </si>
  <si>
    <t>assurance</t>
  </si>
  <si>
    <t>charges copro</t>
  </si>
  <si>
    <t>évolution des charges</t>
  </si>
  <si>
    <t>entretien</t>
  </si>
  <si>
    <t>Evolution prix immo</t>
  </si>
  <si>
    <t>Frais de vente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</si>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</sst>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1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0" fontId="2" fillId="0" borderId="0" xfId="0" applyFont="1"/>
    <xf numFmtId="10" fontId="2" fillId="0" borderId="0" xfId="1" applyNumberFormat="1" applyFont="1"/>
    <xf numFmtId="1" fontId="3" fillId="0" borderId="0" xfId="0" applyNumberFormat="1" applyFont="1" applyAlignment="1">
      <alignment vertical="center" wrapText="1"/>
    </xf>
    <xf numFmtId="1" fontId="3" fillId="0" borderId="0" xfId="0" applyNumberFormat="1" applyFont="1"/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A05-9B17-4579-B896-0DA6DD7F5CA0}">
  <dimension ref="A2:S18"/>
  <sheetViews>
    <sheetView tabSelected="1" workbookViewId="0">
      <selection activeCell="H15" sqref="H15"/>
    </sheetView>
  </sheetViews>
  <sheetFormatPr defaultRowHeight="14.25" x14ac:dyDescent="0.45"/>
  <sheetData>
    <row r="2" spans="1:19" x14ac:dyDescent="0.45">
      <c r="B2" t="s">
        <v>4</v>
      </c>
      <c r="C2" s="6">
        <v>0.05</v>
      </c>
    </row>
    <row r="3" spans="1:19" x14ac:dyDescent="0.45">
      <c r="B3" t="s">
        <v>5</v>
      </c>
      <c r="C3" s="7">
        <v>800</v>
      </c>
    </row>
    <row r="4" spans="1:19" x14ac:dyDescent="0.45">
      <c r="B4" t="s">
        <v>36</v>
      </c>
      <c r="C4" s="6">
        <v>0.02</v>
      </c>
    </row>
    <row r="7" spans="1:19" x14ac:dyDescent="0.45">
      <c r="A7" t="s">
        <v>0</v>
      </c>
      <c r="B7" t="s">
        <v>1</v>
      </c>
      <c r="C7" t="s">
        <v>2</v>
      </c>
      <c r="D7" t="s">
        <v>3</v>
      </c>
      <c r="I7" t="s">
        <v>0</v>
      </c>
      <c r="J7" t="s">
        <v>1</v>
      </c>
      <c r="K7" t="s">
        <v>2</v>
      </c>
      <c r="L7" t="s">
        <v>3</v>
      </c>
      <c r="P7" s="2"/>
      <c r="Q7" s="2"/>
      <c r="R7" s="2"/>
      <c r="S7" s="2"/>
    </row>
    <row r="8" spans="1:19" x14ac:dyDescent="0.45">
      <c r="A8">
        <v>0</v>
      </c>
      <c r="B8" s="12">
        <v>50000</v>
      </c>
      <c r="C8" s="12"/>
      <c r="D8" s="12">
        <f>B8-C8</f>
        <v>50000</v>
      </c>
      <c r="I8" s="2">
        <v>0</v>
      </c>
      <c r="J8" s="2">
        <v>50000</v>
      </c>
      <c r="K8" s="2">
        <v>0</v>
      </c>
      <c r="L8" s="2">
        <v>50000</v>
      </c>
      <c r="P8" s="2"/>
      <c r="Q8" s="2"/>
      <c r="R8" s="2"/>
      <c r="S8" s="2"/>
    </row>
    <row r="9" spans="1:19" x14ac:dyDescent="0.45">
      <c r="A9">
        <v>1</v>
      </c>
      <c r="B9" s="12">
        <f>B8*(1+$C$2)</f>
        <v>52500</v>
      </c>
      <c r="C9" s="12">
        <f>C8+($C$3*(1+$C$4)^($A9-1))*12</f>
        <v>9600</v>
      </c>
      <c r="D9" s="12">
        <f t="shared" ref="D9:D18" si="0">B9-C9</f>
        <v>42900</v>
      </c>
      <c r="I9" s="2">
        <v>1</v>
      </c>
      <c r="J9" s="2">
        <v>52500</v>
      </c>
      <c r="K9" s="2">
        <v>9600</v>
      </c>
      <c r="L9" s="2">
        <v>42900</v>
      </c>
      <c r="P9" s="2"/>
      <c r="Q9" s="2"/>
      <c r="R9" s="2"/>
      <c r="S9" s="2"/>
    </row>
    <row r="10" spans="1:19" x14ac:dyDescent="0.45">
      <c r="A10">
        <v>2</v>
      </c>
      <c r="B10" s="12">
        <f t="shared" ref="B10:B18" si="1">B9*(1+$C$2)</f>
        <v>55125</v>
      </c>
      <c r="C10" s="12">
        <f t="shared" ref="C10:C18" si="2">C9+($C$3*(1+$C$4)^($A10-1))*12</f>
        <v>19392</v>
      </c>
      <c r="D10" s="12">
        <f t="shared" si="0"/>
        <v>35733</v>
      </c>
      <c r="I10" s="2">
        <v>2</v>
      </c>
      <c r="J10" s="2">
        <v>55125</v>
      </c>
      <c r="K10" s="2">
        <v>19392</v>
      </c>
      <c r="L10" s="2">
        <v>35733</v>
      </c>
      <c r="P10" s="2"/>
      <c r="Q10" s="2"/>
      <c r="R10" s="2"/>
      <c r="S10" s="2"/>
    </row>
    <row r="11" spans="1:19" x14ac:dyDescent="0.45">
      <c r="A11">
        <v>3</v>
      </c>
      <c r="B11" s="12">
        <f t="shared" si="1"/>
        <v>57881.25</v>
      </c>
      <c r="C11" s="12">
        <f t="shared" si="2"/>
        <v>29379.84</v>
      </c>
      <c r="D11" s="12">
        <f t="shared" si="0"/>
        <v>28501.41</v>
      </c>
      <c r="I11" s="2">
        <v>3</v>
      </c>
      <c r="J11" s="2">
        <v>57881.25</v>
      </c>
      <c r="K11" s="2">
        <v>29379.84</v>
      </c>
      <c r="L11" s="2">
        <v>28501.41</v>
      </c>
      <c r="P11" s="2"/>
      <c r="Q11" s="2"/>
      <c r="R11" s="2"/>
      <c r="S11" s="2"/>
    </row>
    <row r="12" spans="1:19" x14ac:dyDescent="0.45">
      <c r="A12">
        <v>4</v>
      </c>
      <c r="B12" s="12">
        <f t="shared" si="1"/>
        <v>60775.3125</v>
      </c>
      <c r="C12" s="12">
        <f t="shared" si="2"/>
        <v>39567.436799999996</v>
      </c>
      <c r="D12" s="12">
        <f t="shared" si="0"/>
        <v>21207.875700000004</v>
      </c>
      <c r="I12" s="2">
        <v>4</v>
      </c>
      <c r="J12" s="2">
        <v>60775.3125</v>
      </c>
      <c r="K12" s="2">
        <v>39567.436800000003</v>
      </c>
      <c r="L12" s="2">
        <v>21207.875700000001</v>
      </c>
      <c r="P12" s="2"/>
      <c r="Q12" s="2"/>
      <c r="R12" s="2"/>
      <c r="S12" s="2"/>
    </row>
    <row r="13" spans="1:19" x14ac:dyDescent="0.45">
      <c r="A13">
        <v>5</v>
      </c>
      <c r="B13" s="12">
        <f t="shared" si="1"/>
        <v>63814.078125</v>
      </c>
      <c r="C13" s="12">
        <f t="shared" si="2"/>
        <v>49958.785535999996</v>
      </c>
      <c r="D13" s="12">
        <f t="shared" si="0"/>
        <v>13855.292589000004</v>
      </c>
      <c r="I13" s="2">
        <v>5</v>
      </c>
      <c r="J13" s="2">
        <v>63814.078125</v>
      </c>
      <c r="K13" s="2">
        <v>49958.785536000003</v>
      </c>
      <c r="L13" s="2">
        <v>13855.292589000001</v>
      </c>
      <c r="P13" s="2"/>
      <c r="Q13" s="2"/>
      <c r="R13" s="2"/>
      <c r="S13" s="2"/>
    </row>
    <row r="14" spans="1:19" x14ac:dyDescent="0.45">
      <c r="A14">
        <v>6</v>
      </c>
      <c r="B14" s="12">
        <f t="shared" si="1"/>
        <v>67004.782031249997</v>
      </c>
      <c r="C14" s="12">
        <f t="shared" si="2"/>
        <v>60557.961246719991</v>
      </c>
      <c r="D14" s="12">
        <f t="shared" si="0"/>
        <v>6446.8207845300058</v>
      </c>
      <c r="I14" s="2">
        <v>6</v>
      </c>
      <c r="J14" s="2">
        <v>67004.782031249997</v>
      </c>
      <c r="K14" s="2">
        <v>60557.961246719999</v>
      </c>
      <c r="L14" s="2">
        <v>6446.8207845300203</v>
      </c>
      <c r="P14" s="2"/>
      <c r="Q14" s="2"/>
      <c r="R14" s="2"/>
      <c r="S14" s="2"/>
    </row>
    <row r="15" spans="1:19" x14ac:dyDescent="0.45">
      <c r="A15">
        <v>7</v>
      </c>
      <c r="B15" s="12">
        <f t="shared" si="1"/>
        <v>70355.021132812501</v>
      </c>
      <c r="C15" s="12">
        <f t="shared" si="2"/>
        <v>71369.120471654387</v>
      </c>
      <c r="D15" s="12">
        <f t="shared" si="0"/>
        <v>-1014.0993388418865</v>
      </c>
      <c r="I15" s="2">
        <v>7</v>
      </c>
      <c r="J15" s="2">
        <v>70355.021132812501</v>
      </c>
      <c r="K15" s="2">
        <v>71369.120471654402</v>
      </c>
      <c r="L15" s="2">
        <v>-1014.09933884187</v>
      </c>
      <c r="P15" s="2"/>
      <c r="Q15" s="2"/>
      <c r="R15" s="2"/>
      <c r="S15" s="2"/>
    </row>
    <row r="16" spans="1:19" x14ac:dyDescent="0.45">
      <c r="A16">
        <v>8</v>
      </c>
      <c r="B16" s="12">
        <f t="shared" si="1"/>
        <v>73872.772189453128</v>
      </c>
      <c r="C16" s="12">
        <f t="shared" si="2"/>
        <v>82396.502881087479</v>
      </c>
      <c r="D16" s="12">
        <f t="shared" si="0"/>
        <v>-8523.7306916343514</v>
      </c>
      <c r="I16" s="2">
        <v>8</v>
      </c>
      <c r="J16" s="2">
        <v>73872.772189453099</v>
      </c>
      <c r="K16" s="2">
        <v>82396.502881087494</v>
      </c>
      <c r="L16" s="2">
        <v>-8523.7306916343296</v>
      </c>
      <c r="P16" s="2"/>
      <c r="Q16" s="2"/>
      <c r="R16" s="2"/>
      <c r="S16" s="2"/>
    </row>
    <row r="17" spans="1:12" x14ac:dyDescent="0.45">
      <c r="A17">
        <v>9</v>
      </c>
      <c r="B17" s="12">
        <f t="shared" si="1"/>
        <v>77566.41079892579</v>
      </c>
      <c r="C17" s="12">
        <f t="shared" si="2"/>
        <v>93644.432938709229</v>
      </c>
      <c r="D17" s="12">
        <f t="shared" si="0"/>
        <v>-16078.022139783439</v>
      </c>
      <c r="I17" s="2">
        <v>9</v>
      </c>
      <c r="J17" s="2">
        <v>77566.410798925805</v>
      </c>
      <c r="K17" s="2">
        <v>93644.4329387092</v>
      </c>
      <c r="L17" s="2">
        <v>-16078.022139783399</v>
      </c>
    </row>
    <row r="18" spans="1:12" x14ac:dyDescent="0.45">
      <c r="A18">
        <v>10</v>
      </c>
      <c r="B18" s="12">
        <f t="shared" si="1"/>
        <v>81444.73133887208</v>
      </c>
      <c r="C18" s="12">
        <f t="shared" si="2"/>
        <v>105117.32159748342</v>
      </c>
      <c r="D18" s="12">
        <f t="shared" si="0"/>
        <v>-23672.590258611337</v>
      </c>
      <c r="I18" s="2">
        <v>10</v>
      </c>
      <c r="J18" s="2">
        <v>81444.731338872094</v>
      </c>
      <c r="K18" s="2">
        <v>105117.32159748299</v>
      </c>
      <c r="L18" s="2">
        <v>-23672.590258611301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263E-C9E0-4C5D-A11C-FB7D5DCDA3C7}">
  <dimension ref="B2:T60"/>
  <sheetViews>
    <sheetView topLeftCell="C25" workbookViewId="0">
      <selection activeCell="D38" sqref="D38"/>
    </sheetView>
  </sheetViews>
  <sheetFormatPr defaultRowHeight="14.25" x14ac:dyDescent="0.45"/>
  <cols>
    <col min="2" max="2" width="13.6640625" customWidth="1"/>
    <col min="3" max="3" width="14.9296875" customWidth="1"/>
    <col min="4" max="6" width="9.1328125" bestFit="1" customWidth="1"/>
    <col min="7" max="7" width="9.265625" bestFit="1" customWidth="1"/>
    <col min="16" max="16" width="11.265625" bestFit="1" customWidth="1"/>
  </cols>
  <sheetData>
    <row r="2" spans="2:16" x14ac:dyDescent="0.45">
      <c r="C2" t="s">
        <v>14</v>
      </c>
      <c r="D2">
        <v>250000</v>
      </c>
      <c r="F2" t="s">
        <v>20</v>
      </c>
      <c r="G2">
        <v>50000</v>
      </c>
    </row>
    <row r="3" spans="2:16" x14ac:dyDescent="0.45">
      <c r="C3" t="s">
        <v>15</v>
      </c>
      <c r="D3" s="8">
        <v>7.4999999999999997E-2</v>
      </c>
      <c r="F3" t="s">
        <v>21</v>
      </c>
      <c r="G3">
        <f>D7-G2</f>
        <v>238250</v>
      </c>
    </row>
    <row r="4" spans="2:16" x14ac:dyDescent="0.45">
      <c r="C4" t="s">
        <v>16</v>
      </c>
      <c r="D4" s="8">
        <v>0.03</v>
      </c>
      <c r="F4" t="s">
        <v>12</v>
      </c>
      <c r="G4" s="8">
        <v>0.04</v>
      </c>
      <c r="H4" s="10">
        <f>G4/12</f>
        <v>3.3333333333333335E-3</v>
      </c>
    </row>
    <row r="5" spans="2:16" x14ac:dyDescent="0.45">
      <c r="C5" t="s">
        <v>17</v>
      </c>
      <c r="D5">
        <v>10000</v>
      </c>
      <c r="F5" t="s">
        <v>13</v>
      </c>
      <c r="G5">
        <v>25</v>
      </c>
      <c r="H5" s="9">
        <f>G5*12</f>
        <v>300</v>
      </c>
    </row>
    <row r="6" spans="2:16" x14ac:dyDescent="0.45">
      <c r="C6" t="s">
        <v>18</v>
      </c>
      <c r="D6">
        <v>2000</v>
      </c>
      <c r="F6" t="s">
        <v>11</v>
      </c>
      <c r="G6" s="3">
        <f>G3*(H4*(1+H4)^H5)/((1+H4)^H5-1)</f>
        <v>1257.5712720094346</v>
      </c>
    </row>
    <row r="7" spans="2:16" x14ac:dyDescent="0.45">
      <c r="C7" t="s">
        <v>19</v>
      </c>
      <c r="D7">
        <f>D2+(D3+D4)*D2+D5+D6</f>
        <v>288250</v>
      </c>
    </row>
    <row r="9" spans="2:16" x14ac:dyDescent="0.45">
      <c r="C9" t="s">
        <v>6</v>
      </c>
      <c r="D9" t="s">
        <v>7</v>
      </c>
      <c r="E9" t="s">
        <v>8</v>
      </c>
      <c r="F9" t="s">
        <v>9</v>
      </c>
      <c r="G9" t="s">
        <v>10</v>
      </c>
      <c r="L9" t="s">
        <v>6</v>
      </c>
      <c r="M9" t="s">
        <v>7</v>
      </c>
      <c r="N9" t="s">
        <v>8</v>
      </c>
      <c r="O9" t="s">
        <v>9</v>
      </c>
      <c r="P9" t="s">
        <v>10</v>
      </c>
    </row>
    <row r="10" spans="2:16" x14ac:dyDescent="0.45">
      <c r="B10" s="2">
        <v>0</v>
      </c>
      <c r="C10" s="2">
        <v>1</v>
      </c>
      <c r="D10" s="11">
        <v>1257.57127200943</v>
      </c>
      <c r="E10" s="12">
        <f>G3*$H$4</f>
        <v>794.16666666666674</v>
      </c>
      <c r="F10" s="11">
        <f>D10-E10</f>
        <v>463.40460534276326</v>
      </c>
      <c r="G10" s="11">
        <f>G3-F10</f>
        <v>237786.59539465723</v>
      </c>
      <c r="H10" s="3"/>
      <c r="I10" s="3"/>
      <c r="L10" s="2">
        <v>1</v>
      </c>
      <c r="M10" s="5">
        <v>1257.57127200943</v>
      </c>
      <c r="N10" s="5">
        <v>794.16666666666595</v>
      </c>
      <c r="O10" s="5">
        <v>463.40460534277003</v>
      </c>
      <c r="P10" s="5">
        <v>237786.59539465699</v>
      </c>
    </row>
    <row r="11" spans="2:16" x14ac:dyDescent="0.45">
      <c r="B11" s="2">
        <v>1</v>
      </c>
      <c r="C11" s="2">
        <v>2</v>
      </c>
      <c r="D11" s="11">
        <v>1257.57127200943</v>
      </c>
      <c r="E11" s="12">
        <f>G10*$H$4</f>
        <v>792.62198464885751</v>
      </c>
      <c r="F11" s="11">
        <f t="shared" ref="F11:F30" si="0">D11-E11</f>
        <v>464.9492873605725</v>
      </c>
      <c r="G11" s="11">
        <f>G10-F11</f>
        <v>237321.64610729666</v>
      </c>
      <c r="H11" s="3"/>
      <c r="L11" s="2">
        <v>2</v>
      </c>
      <c r="M11" s="5">
        <v>1257.57127200943</v>
      </c>
      <c r="N11" s="5">
        <v>792.62198464885705</v>
      </c>
      <c r="O11" s="5">
        <v>464.94928736057898</v>
      </c>
      <c r="P11" s="5">
        <v>237321.64610729599</v>
      </c>
    </row>
    <row r="12" spans="2:16" x14ac:dyDescent="0.45">
      <c r="B12" s="2">
        <v>2</v>
      </c>
      <c r="C12" s="2">
        <v>3</v>
      </c>
      <c r="D12" s="11">
        <v>1257.57127200943</v>
      </c>
      <c r="E12" s="12">
        <f t="shared" ref="E12:E30" si="1">G11*$H$4</f>
        <v>791.0721536909889</v>
      </c>
      <c r="F12" s="11">
        <f t="shared" si="0"/>
        <v>466.49911831844111</v>
      </c>
      <c r="G12" s="11">
        <f t="shared" ref="G12:G30" si="2">G11-F12</f>
        <v>236855.14698897823</v>
      </c>
      <c r="H12" s="3"/>
      <c r="L12" s="2">
        <v>3</v>
      </c>
      <c r="M12" s="5">
        <v>1257.57127200943</v>
      </c>
      <c r="N12" s="5">
        <v>791.07215369098799</v>
      </c>
      <c r="O12" s="5">
        <v>466.49911831844798</v>
      </c>
      <c r="P12" s="5">
        <v>236855.146988978</v>
      </c>
    </row>
    <row r="13" spans="2:16" x14ac:dyDescent="0.45">
      <c r="B13" s="2">
        <v>3</v>
      </c>
      <c r="C13" s="2">
        <v>4</v>
      </c>
      <c r="D13" s="11">
        <v>1257.57127200943</v>
      </c>
      <c r="E13" s="12">
        <f t="shared" si="1"/>
        <v>789.51715662992751</v>
      </c>
      <c r="F13" s="11">
        <f t="shared" si="0"/>
        <v>468.05411537950249</v>
      </c>
      <c r="G13" s="11">
        <f t="shared" si="2"/>
        <v>236387.09287359874</v>
      </c>
      <c r="H13" s="3"/>
      <c r="L13" s="2">
        <v>4</v>
      </c>
      <c r="M13" s="5">
        <v>1257.57127200943</v>
      </c>
      <c r="N13" s="5">
        <v>789.51715662992694</v>
      </c>
      <c r="O13" s="5">
        <v>468.05411537950999</v>
      </c>
      <c r="P13" s="5">
        <v>236387.09287359801</v>
      </c>
    </row>
    <row r="14" spans="2:16" x14ac:dyDescent="0.45">
      <c r="B14" s="2">
        <v>4</v>
      </c>
      <c r="C14" s="2">
        <v>5</v>
      </c>
      <c r="D14" s="11">
        <v>1257.57127200943</v>
      </c>
      <c r="E14" s="12">
        <f t="shared" si="1"/>
        <v>787.9569762453292</v>
      </c>
      <c r="F14" s="11">
        <f t="shared" si="0"/>
        <v>469.6142957641008</v>
      </c>
      <c r="G14" s="11">
        <f t="shared" si="2"/>
        <v>235917.47857783464</v>
      </c>
      <c r="H14" s="3"/>
      <c r="L14" s="2">
        <v>5</v>
      </c>
      <c r="M14" s="5">
        <v>1257.57127200943</v>
      </c>
      <c r="N14" s="5">
        <v>787.95697624532795</v>
      </c>
      <c r="O14" s="5">
        <v>469.61429576410802</v>
      </c>
      <c r="P14" s="5">
        <v>235917.478577834</v>
      </c>
    </row>
    <row r="15" spans="2:16" x14ac:dyDescent="0.45">
      <c r="B15" s="2">
        <v>5</v>
      </c>
      <c r="C15" s="2">
        <v>6</v>
      </c>
      <c r="D15" s="11">
        <v>1257.57127200943</v>
      </c>
      <c r="E15" s="12">
        <f t="shared" si="1"/>
        <v>786.39159525944888</v>
      </c>
      <c r="F15" s="11">
        <f t="shared" si="0"/>
        <v>471.17967674998113</v>
      </c>
      <c r="G15" s="11">
        <f t="shared" si="2"/>
        <v>235446.29890108466</v>
      </c>
      <c r="L15" s="2">
        <v>6</v>
      </c>
      <c r="M15" s="5">
        <v>1257.57127200943</v>
      </c>
      <c r="N15" s="5">
        <v>786.39159525944797</v>
      </c>
      <c r="O15" s="5">
        <v>471.179676749988</v>
      </c>
      <c r="P15" s="5">
        <v>235446.298901084</v>
      </c>
    </row>
    <row r="16" spans="2:16" x14ac:dyDescent="0.45">
      <c r="B16" s="2">
        <v>6</v>
      </c>
      <c r="C16" s="2">
        <v>7</v>
      </c>
      <c r="D16" s="11">
        <v>1257.57127200943</v>
      </c>
      <c r="E16" s="12">
        <f t="shared" si="1"/>
        <v>784.82099633694895</v>
      </c>
      <c r="F16" s="11">
        <f t="shared" si="0"/>
        <v>472.75027567248105</v>
      </c>
      <c r="G16" s="11">
        <f t="shared" si="2"/>
        <v>234973.54862541219</v>
      </c>
      <c r="L16" s="2">
        <v>7</v>
      </c>
      <c r="M16" s="5">
        <v>1257.57127200943</v>
      </c>
      <c r="N16" s="5">
        <v>784.82099633694804</v>
      </c>
      <c r="O16" s="5">
        <v>472.75027567248799</v>
      </c>
      <c r="P16" s="5">
        <v>234973.54862541199</v>
      </c>
    </row>
    <row r="17" spans="2:16" x14ac:dyDescent="0.45">
      <c r="B17" s="2">
        <v>7</v>
      </c>
      <c r="C17" s="2">
        <v>8</v>
      </c>
      <c r="D17" s="11">
        <v>1257.57127200943</v>
      </c>
      <c r="E17" s="12">
        <f t="shared" si="1"/>
        <v>783.24516208470732</v>
      </c>
      <c r="F17" s="11">
        <f t="shared" si="0"/>
        <v>474.32610992472269</v>
      </c>
      <c r="G17" s="11">
        <f t="shared" si="2"/>
        <v>234499.22251548746</v>
      </c>
      <c r="L17" s="2">
        <v>8</v>
      </c>
      <c r="M17" s="5">
        <v>1257.57127200943</v>
      </c>
      <c r="N17" s="5">
        <v>783.24516208470698</v>
      </c>
      <c r="O17" s="5">
        <v>474.32610992473002</v>
      </c>
      <c r="P17" s="5">
        <v>234499.222515487</v>
      </c>
    </row>
    <row r="18" spans="2:16" x14ac:dyDescent="0.45">
      <c r="B18" s="2">
        <v>8</v>
      </c>
      <c r="C18" s="2">
        <v>9</v>
      </c>
      <c r="D18" s="11">
        <v>1257.57127200943</v>
      </c>
      <c r="E18" s="12">
        <f t="shared" si="1"/>
        <v>781.66407505162488</v>
      </c>
      <c r="F18" s="11">
        <f t="shared" si="0"/>
        <v>475.90719695780513</v>
      </c>
      <c r="G18" s="11">
        <f t="shared" si="2"/>
        <v>234023.31531852967</v>
      </c>
      <c r="L18" s="2">
        <v>9</v>
      </c>
      <c r="M18" s="5">
        <v>1257.57127200943</v>
      </c>
      <c r="N18" s="5">
        <v>781.66407505162397</v>
      </c>
      <c r="O18" s="5">
        <v>475.907196957812</v>
      </c>
      <c r="P18" s="5">
        <v>234023.315318529</v>
      </c>
    </row>
    <row r="19" spans="2:16" x14ac:dyDescent="0.45">
      <c r="B19" s="2">
        <v>9</v>
      </c>
      <c r="C19" s="2">
        <v>10</v>
      </c>
      <c r="D19" s="11">
        <v>1257.57127200943</v>
      </c>
      <c r="E19" s="12">
        <f t="shared" si="1"/>
        <v>780.07771772843228</v>
      </c>
      <c r="F19" s="11">
        <f t="shared" si="0"/>
        <v>477.49355428099773</v>
      </c>
      <c r="G19" s="11">
        <f t="shared" si="2"/>
        <v>233545.82176424869</v>
      </c>
      <c r="L19" s="2">
        <v>10</v>
      </c>
      <c r="M19" s="5">
        <v>1257.57127200943</v>
      </c>
      <c r="N19" s="5">
        <v>780.07771772843103</v>
      </c>
      <c r="O19" s="5">
        <v>477.493554281005</v>
      </c>
      <c r="P19" s="5">
        <v>233545.82176424799</v>
      </c>
    </row>
    <row r="20" spans="2:16" x14ac:dyDescent="0.45">
      <c r="B20" s="2">
        <v>10</v>
      </c>
      <c r="C20" s="2">
        <v>11</v>
      </c>
      <c r="D20" s="11">
        <v>1257.57127200943</v>
      </c>
      <c r="E20" s="12">
        <f t="shared" si="1"/>
        <v>778.48607254749572</v>
      </c>
      <c r="F20" s="11">
        <f t="shared" si="0"/>
        <v>479.08519946193428</v>
      </c>
      <c r="G20" s="11">
        <f t="shared" si="2"/>
        <v>233066.73656478676</v>
      </c>
      <c r="L20" s="2">
        <v>11</v>
      </c>
      <c r="M20" s="5">
        <v>1257.57127200943</v>
      </c>
      <c r="N20" s="5">
        <v>778.48607254749504</v>
      </c>
      <c r="O20" s="5">
        <v>479.08519946194201</v>
      </c>
      <c r="P20" s="5">
        <v>233066.736564786</v>
      </c>
    </row>
    <row r="21" spans="2:16" x14ac:dyDescent="0.45">
      <c r="B21" s="2">
        <v>11</v>
      </c>
      <c r="C21" s="2">
        <v>12</v>
      </c>
      <c r="D21" s="11">
        <v>1257.57127200943</v>
      </c>
      <c r="E21" s="12">
        <f t="shared" si="1"/>
        <v>776.88912188262259</v>
      </c>
      <c r="F21" s="11">
        <f t="shared" si="0"/>
        <v>480.68215012680741</v>
      </c>
      <c r="G21" s="11">
        <f t="shared" si="2"/>
        <v>232586.05441465994</v>
      </c>
      <c r="L21" s="2">
        <v>12</v>
      </c>
      <c r="M21" s="5">
        <v>1257.57127200943</v>
      </c>
      <c r="N21" s="5">
        <v>776.88912188262202</v>
      </c>
      <c r="O21" s="5">
        <v>480.68215012681497</v>
      </c>
      <c r="P21" s="5">
        <v>232586.05441465901</v>
      </c>
    </row>
    <row r="22" spans="2:16" x14ac:dyDescent="0.45">
      <c r="B22" s="2">
        <v>12</v>
      </c>
      <c r="C22" s="2">
        <v>13</v>
      </c>
      <c r="D22" s="11">
        <v>1257.57127200943</v>
      </c>
      <c r="E22" s="12">
        <f t="shared" si="1"/>
        <v>775.28684804886655</v>
      </c>
      <c r="F22" s="11">
        <f t="shared" si="0"/>
        <v>482.28442396056346</v>
      </c>
      <c r="G22" s="11">
        <f t="shared" si="2"/>
        <v>232103.76999069937</v>
      </c>
      <c r="L22" s="2">
        <v>13</v>
      </c>
      <c r="M22" s="5">
        <v>1257.57127200943</v>
      </c>
      <c r="N22" s="5">
        <v>775.28684804886598</v>
      </c>
      <c r="O22" s="5">
        <v>482.28442396057102</v>
      </c>
      <c r="P22" s="5">
        <v>232103.76999069899</v>
      </c>
    </row>
    <row r="23" spans="2:16" x14ac:dyDescent="0.45">
      <c r="B23" s="2">
        <v>13</v>
      </c>
      <c r="C23" s="2">
        <v>14</v>
      </c>
      <c r="D23" s="11">
        <v>1257.57127200943</v>
      </c>
      <c r="E23" s="12">
        <f t="shared" si="1"/>
        <v>773.67923330233123</v>
      </c>
      <c r="F23" s="11">
        <f t="shared" si="0"/>
        <v>483.89203870709878</v>
      </c>
      <c r="G23" s="11">
        <f t="shared" si="2"/>
        <v>231619.87795199227</v>
      </c>
      <c r="L23" s="2">
        <v>14</v>
      </c>
      <c r="M23" s="5">
        <v>1257.57127200943</v>
      </c>
      <c r="N23" s="5">
        <v>773.67923330232998</v>
      </c>
      <c r="O23" s="5">
        <v>483.892038707106</v>
      </c>
      <c r="P23" s="5">
        <v>231619.87795199201</v>
      </c>
    </row>
    <row r="24" spans="2:16" x14ac:dyDescent="0.45">
      <c r="B24" s="2">
        <v>14</v>
      </c>
      <c r="C24" s="2">
        <v>15</v>
      </c>
      <c r="D24" s="11">
        <v>1257.57127200943</v>
      </c>
      <c r="E24" s="12">
        <f t="shared" si="1"/>
        <v>772.06625983997424</v>
      </c>
      <c r="F24" s="11">
        <f t="shared" si="0"/>
        <v>485.50501216945577</v>
      </c>
      <c r="G24" s="11">
        <f t="shared" si="2"/>
        <v>231134.37293982282</v>
      </c>
      <c r="L24" s="2">
        <v>15</v>
      </c>
      <c r="M24" s="5">
        <v>1257.57127200943</v>
      </c>
      <c r="N24" s="5">
        <v>772.06625983997299</v>
      </c>
      <c r="O24" s="5">
        <v>485.50501216946299</v>
      </c>
      <c r="P24" s="5">
        <v>231134.372939822</v>
      </c>
    </row>
    <row r="25" spans="2:16" x14ac:dyDescent="0.45">
      <c r="B25" s="2">
        <v>15</v>
      </c>
      <c r="C25" s="2">
        <v>16</v>
      </c>
      <c r="D25" s="11">
        <v>1257.57127200943</v>
      </c>
      <c r="E25" s="12">
        <f t="shared" si="1"/>
        <v>770.44790979940944</v>
      </c>
      <c r="F25" s="11">
        <f t="shared" si="0"/>
        <v>487.12336221002056</v>
      </c>
      <c r="G25" s="11">
        <f t="shared" si="2"/>
        <v>230647.24957761279</v>
      </c>
      <c r="L25" s="2">
        <v>16</v>
      </c>
      <c r="M25" s="5">
        <v>1257.57127200943</v>
      </c>
      <c r="N25" s="5">
        <v>770.44790979940797</v>
      </c>
      <c r="O25" s="5">
        <v>487.12336221002801</v>
      </c>
      <c r="P25" s="5">
        <v>230647.249577612</v>
      </c>
    </row>
    <row r="26" spans="2:16" x14ac:dyDescent="0.45">
      <c r="B26" s="2">
        <v>16</v>
      </c>
      <c r="C26" s="2">
        <v>17</v>
      </c>
      <c r="D26" s="11">
        <v>1257.57127200943</v>
      </c>
      <c r="E26" s="12">
        <f t="shared" si="1"/>
        <v>768.8241652587094</v>
      </c>
      <c r="F26" s="11">
        <f t="shared" si="0"/>
        <v>488.7471067507206</v>
      </c>
      <c r="G26" s="11">
        <f t="shared" si="2"/>
        <v>230158.50247086206</v>
      </c>
      <c r="L26" s="2">
        <v>17</v>
      </c>
      <c r="M26" s="5">
        <v>1257.57127200943</v>
      </c>
      <c r="N26" s="5">
        <v>768.82416525870804</v>
      </c>
      <c r="O26" s="5">
        <v>488.74710675072799</v>
      </c>
      <c r="P26" s="5">
        <v>230158.50247086101</v>
      </c>
    </row>
    <row r="27" spans="2:16" x14ac:dyDescent="0.45">
      <c r="B27" s="2">
        <v>17</v>
      </c>
      <c r="C27" s="2">
        <v>18</v>
      </c>
      <c r="D27" s="11">
        <v>1257.57127200943</v>
      </c>
      <c r="E27" s="12">
        <f t="shared" si="1"/>
        <v>767.19500823620695</v>
      </c>
      <c r="F27" s="11">
        <f t="shared" si="0"/>
        <v>490.37626377322306</v>
      </c>
      <c r="G27" s="11">
        <f t="shared" si="2"/>
        <v>229668.12620708885</v>
      </c>
      <c r="L27" s="2">
        <v>18</v>
      </c>
      <c r="M27" s="5">
        <v>1257.57127200943</v>
      </c>
      <c r="N27" s="5">
        <v>767.19500823620604</v>
      </c>
      <c r="O27" s="5">
        <v>490.37626377322999</v>
      </c>
      <c r="P27" s="5">
        <v>229668.126207088</v>
      </c>
    </row>
    <row r="28" spans="2:16" x14ac:dyDescent="0.45">
      <c r="B28" s="2">
        <v>18</v>
      </c>
      <c r="C28" s="2">
        <v>19</v>
      </c>
      <c r="D28" s="11">
        <v>1257.57127200943</v>
      </c>
      <c r="E28" s="12">
        <f t="shared" si="1"/>
        <v>765.56042069029616</v>
      </c>
      <c r="F28" s="11">
        <f t="shared" si="0"/>
        <v>492.01085131913385</v>
      </c>
      <c r="G28" s="11">
        <f t="shared" si="2"/>
        <v>229176.11535576973</v>
      </c>
      <c r="L28" s="2">
        <v>19</v>
      </c>
      <c r="M28" s="5">
        <v>1257.57127200943</v>
      </c>
      <c r="N28" s="5">
        <v>765.56042069029502</v>
      </c>
      <c r="O28" s="5">
        <v>492.01085131914101</v>
      </c>
      <c r="P28" s="5">
        <v>229176.115355769</v>
      </c>
    </row>
    <row r="29" spans="2:16" x14ac:dyDescent="0.45">
      <c r="B29" s="2">
        <v>19</v>
      </c>
      <c r="C29" s="2">
        <v>20</v>
      </c>
      <c r="D29" s="11">
        <v>1257.57127200943</v>
      </c>
      <c r="E29" s="12">
        <f t="shared" si="1"/>
        <v>763.92038451923247</v>
      </c>
      <c r="F29" s="11">
        <f t="shared" si="0"/>
        <v>493.65088749019753</v>
      </c>
      <c r="G29" s="11">
        <f t="shared" si="2"/>
        <v>228682.46446827953</v>
      </c>
      <c r="L29" s="2">
        <v>20</v>
      </c>
      <c r="M29" s="5">
        <v>1257.57127200943</v>
      </c>
      <c r="N29" s="5">
        <v>763.92038451923099</v>
      </c>
      <c r="O29" s="5">
        <v>493.65088749020498</v>
      </c>
      <c r="P29" s="5">
        <v>228682.46446827901</v>
      </c>
    </row>
    <row r="30" spans="2:16" x14ac:dyDescent="0.45">
      <c r="B30" s="2">
        <v>20</v>
      </c>
      <c r="C30" s="2">
        <v>21</v>
      </c>
      <c r="D30" s="11">
        <v>1257.57127200943</v>
      </c>
      <c r="E30" s="12">
        <f t="shared" si="1"/>
        <v>762.27488156093182</v>
      </c>
      <c r="F30" s="11">
        <f t="shared" si="0"/>
        <v>495.29639044849819</v>
      </c>
      <c r="G30" s="11">
        <f t="shared" si="2"/>
        <v>228187.16807783104</v>
      </c>
      <c r="L30" s="2">
        <v>21</v>
      </c>
      <c r="M30" s="5">
        <v>1257.57127200943</v>
      </c>
      <c r="N30" s="5">
        <v>762.27488156093102</v>
      </c>
      <c r="O30" s="5">
        <v>495.29639044850597</v>
      </c>
      <c r="P30" s="5">
        <v>228187.16807782999</v>
      </c>
    </row>
    <row r="33" spans="2:20" x14ac:dyDescent="0.45">
      <c r="B33" t="s">
        <v>28</v>
      </c>
      <c r="C33" s="2">
        <v>1200</v>
      </c>
      <c r="E33" t="s">
        <v>31</v>
      </c>
      <c r="F33">
        <v>1200</v>
      </c>
      <c r="H33" t="s">
        <v>34</v>
      </c>
      <c r="I33" s="1">
        <v>0</v>
      </c>
    </row>
    <row r="34" spans="2:20" x14ac:dyDescent="0.45">
      <c r="B34" t="s">
        <v>29</v>
      </c>
      <c r="C34" s="2">
        <v>0</v>
      </c>
      <c r="E34" t="s">
        <v>32</v>
      </c>
      <c r="F34" s="1">
        <v>0.02</v>
      </c>
      <c r="H34" t="s">
        <v>35</v>
      </c>
      <c r="I34" s="1">
        <v>0.05</v>
      </c>
    </row>
    <row r="35" spans="2:20" x14ac:dyDescent="0.45">
      <c r="B35" t="s">
        <v>30</v>
      </c>
      <c r="C35" s="8">
        <v>2.5000000000000001E-3</v>
      </c>
      <c r="E35" t="s">
        <v>33</v>
      </c>
      <c r="F35" s="1">
        <v>0.01</v>
      </c>
    </row>
    <row r="37" spans="2:20" x14ac:dyDescent="0.45">
      <c r="B37" t="s">
        <v>0</v>
      </c>
      <c r="C37" t="s">
        <v>22</v>
      </c>
      <c r="D37" t="s">
        <v>33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N37" t="s">
        <v>0</v>
      </c>
      <c r="O37" t="s">
        <v>22</v>
      </c>
      <c r="P37" t="s">
        <v>23</v>
      </c>
      <c r="Q37" t="s">
        <v>24</v>
      </c>
      <c r="R37" t="s">
        <v>25</v>
      </c>
      <c r="S37" t="s">
        <v>26</v>
      </c>
      <c r="T37" t="s">
        <v>27</v>
      </c>
    </row>
    <row r="38" spans="2:20" x14ac:dyDescent="0.45">
      <c r="B38" s="2">
        <v>1</v>
      </c>
      <c r="C38" s="2">
        <v>1</v>
      </c>
      <c r="D38" s="12">
        <f t="shared" ref="D38:D54" si="3">-($C$33/12+$C$35*$G$3/12+$F$33/12*(1+$F$34)^($B38-1)+$F$35*G38/12)</f>
        <v>-457.96875</v>
      </c>
      <c r="E38" s="13">
        <f>D38-D10</f>
        <v>-1715.54002200943</v>
      </c>
      <c r="F38" s="13">
        <f>-$G$2+E38</f>
        <v>-51715.540022009431</v>
      </c>
      <c r="G38" s="14">
        <f>$D$2*(1+$I$33/12)</f>
        <v>250000</v>
      </c>
      <c r="H38" s="11">
        <f>G10</f>
        <v>237786.59539465723</v>
      </c>
      <c r="I38" s="11">
        <f>G38-H38+F38</f>
        <v>-39502.135416666657</v>
      </c>
      <c r="J38" s="3"/>
      <c r="N38" s="2">
        <v>1</v>
      </c>
      <c r="O38" s="2">
        <v>1</v>
      </c>
      <c r="P38" s="4">
        <v>-1715.54002200943</v>
      </c>
      <c r="Q38" s="2">
        <v>-51715.540022009402</v>
      </c>
      <c r="R38" s="2">
        <v>250000</v>
      </c>
      <c r="S38" s="2">
        <v>237786.59539465699</v>
      </c>
      <c r="T38" s="2">
        <v>-39502.135416666599</v>
      </c>
    </row>
    <row r="39" spans="2:20" x14ac:dyDescent="0.45">
      <c r="B39" s="2">
        <v>1</v>
      </c>
      <c r="C39" s="2">
        <v>2</v>
      </c>
      <c r="D39" s="12">
        <f t="shared" si="3"/>
        <v>-457.96875</v>
      </c>
      <c r="E39" s="13">
        <f t="shared" ref="E39:E54" si="4">D39-D11</f>
        <v>-1715.54002200943</v>
      </c>
      <c r="F39" s="13">
        <f>F38+E39</f>
        <v>-53431.080044018861</v>
      </c>
      <c r="G39" s="14">
        <f>G38*(1+$I$33/12)</f>
        <v>250000</v>
      </c>
      <c r="H39" s="11">
        <f t="shared" ref="H39:H54" si="5">G11</f>
        <v>237321.64610729666</v>
      </c>
      <c r="I39" s="11">
        <f t="shared" ref="I39:I53" si="6">G39-H39+F39</f>
        <v>-40752.726151315524</v>
      </c>
      <c r="J39" s="3"/>
      <c r="N39" s="2">
        <v>1</v>
      </c>
      <c r="O39" s="2">
        <v>2</v>
      </c>
      <c r="P39" s="4">
        <v>-1715.54002200943</v>
      </c>
      <c r="Q39" s="2">
        <v>-53431.080044018803</v>
      </c>
      <c r="R39" s="2">
        <v>250000</v>
      </c>
      <c r="S39" s="2">
        <v>237321.64610729599</v>
      </c>
      <c r="T39" s="2">
        <v>-40752.726151315503</v>
      </c>
    </row>
    <row r="40" spans="2:20" x14ac:dyDescent="0.45">
      <c r="B40" s="2">
        <v>1</v>
      </c>
      <c r="C40" s="2">
        <v>3</v>
      </c>
      <c r="D40" s="12">
        <f t="shared" si="3"/>
        <v>-457.96875</v>
      </c>
      <c r="E40" s="13">
        <f t="shared" si="4"/>
        <v>-1715.54002200943</v>
      </c>
      <c r="F40" s="13">
        <f t="shared" ref="F40:F54" si="7">F39+E40</f>
        <v>-55146.620066028292</v>
      </c>
      <c r="G40" s="14">
        <f t="shared" ref="G40:G54" si="8">G39*(1+$I$33/12)</f>
        <v>250000</v>
      </c>
      <c r="H40" s="11">
        <f t="shared" si="5"/>
        <v>236855.14698897823</v>
      </c>
      <c r="I40" s="11">
        <f t="shared" si="6"/>
        <v>-42001.767055006523</v>
      </c>
      <c r="J40" s="3"/>
      <c r="N40" s="2">
        <v>1</v>
      </c>
      <c r="O40" s="2">
        <v>3</v>
      </c>
      <c r="P40" s="4">
        <v>-1715.54002200943</v>
      </c>
      <c r="Q40" s="2">
        <v>-55146.620066028299</v>
      </c>
      <c r="R40" s="2">
        <v>250000</v>
      </c>
      <c r="S40" s="2">
        <v>236855.146988978</v>
      </c>
      <c r="T40" s="2">
        <v>-42001.767055006399</v>
      </c>
    </row>
    <row r="41" spans="2:20" x14ac:dyDescent="0.45">
      <c r="B41" s="2">
        <v>1</v>
      </c>
      <c r="C41" s="2">
        <v>4</v>
      </c>
      <c r="D41" s="12">
        <f t="shared" si="3"/>
        <v>-457.96875</v>
      </c>
      <c r="E41" s="13">
        <f t="shared" si="4"/>
        <v>-1715.54002200943</v>
      </c>
      <c r="F41" s="13">
        <f t="shared" si="7"/>
        <v>-56862.160088037723</v>
      </c>
      <c r="G41" s="14">
        <f t="shared" si="8"/>
        <v>250000</v>
      </c>
      <c r="H41" s="11">
        <f t="shared" si="5"/>
        <v>236387.09287359874</v>
      </c>
      <c r="I41" s="11">
        <f t="shared" si="6"/>
        <v>-43249.252961636463</v>
      </c>
      <c r="J41" s="3"/>
      <c r="N41" s="2">
        <v>1</v>
      </c>
      <c r="O41" s="2">
        <v>4</v>
      </c>
      <c r="P41" s="4">
        <v>-1715.54002200943</v>
      </c>
      <c r="Q41" s="2">
        <v>-56862.160088037701</v>
      </c>
      <c r="R41" s="2">
        <v>250000</v>
      </c>
      <c r="S41" s="2">
        <v>236387.09287359801</v>
      </c>
      <c r="T41" s="2">
        <v>-43249.252961636397</v>
      </c>
    </row>
    <row r="42" spans="2:20" x14ac:dyDescent="0.45">
      <c r="B42" s="2">
        <v>1</v>
      </c>
      <c r="C42" s="2">
        <v>5</v>
      </c>
      <c r="D42" s="12">
        <f t="shared" si="3"/>
        <v>-457.96875</v>
      </c>
      <c r="E42" s="13">
        <f t="shared" si="4"/>
        <v>-1715.54002200943</v>
      </c>
      <c r="F42" s="13">
        <f t="shared" si="7"/>
        <v>-58577.700110047153</v>
      </c>
      <c r="G42" s="14">
        <f t="shared" si="8"/>
        <v>250000</v>
      </c>
      <c r="H42" s="11">
        <f t="shared" si="5"/>
        <v>235917.47857783464</v>
      </c>
      <c r="I42" s="11">
        <f t="shared" si="6"/>
        <v>-44495.178687881795</v>
      </c>
      <c r="J42" s="3"/>
      <c r="N42" s="2">
        <v>1</v>
      </c>
      <c r="O42" s="2">
        <v>5</v>
      </c>
      <c r="P42" s="4">
        <v>-1715.54002200943</v>
      </c>
      <c r="Q42" s="2">
        <v>-58577.700110047102</v>
      </c>
      <c r="R42" s="2">
        <v>250000</v>
      </c>
      <c r="S42" s="2">
        <v>235917.478577834</v>
      </c>
      <c r="T42" s="2">
        <v>-44495.1786878817</v>
      </c>
    </row>
    <row r="43" spans="2:20" x14ac:dyDescent="0.45">
      <c r="B43" s="2">
        <v>1</v>
      </c>
      <c r="C43" s="2">
        <v>6</v>
      </c>
      <c r="D43" s="12">
        <f t="shared" si="3"/>
        <v>-457.96875</v>
      </c>
      <c r="E43" s="13">
        <f t="shared" si="4"/>
        <v>-1715.54002200943</v>
      </c>
      <c r="F43" s="13">
        <f t="shared" si="7"/>
        <v>-60293.240132056584</v>
      </c>
      <c r="G43" s="14">
        <f t="shared" si="8"/>
        <v>250000</v>
      </c>
      <c r="H43" s="11">
        <f t="shared" si="5"/>
        <v>235446.29890108466</v>
      </c>
      <c r="I43" s="11">
        <f t="shared" si="6"/>
        <v>-45739.539033141249</v>
      </c>
      <c r="J43" s="3"/>
      <c r="N43" s="2">
        <v>1</v>
      </c>
      <c r="O43" s="2">
        <v>6</v>
      </c>
      <c r="P43" s="4">
        <v>-1715.54002200943</v>
      </c>
      <c r="Q43" s="2">
        <v>-60293.240132056599</v>
      </c>
      <c r="R43" s="2">
        <v>250000</v>
      </c>
      <c r="S43" s="2">
        <v>235446.298901084</v>
      </c>
      <c r="T43" s="2">
        <v>-45739.539033141198</v>
      </c>
    </row>
    <row r="44" spans="2:20" x14ac:dyDescent="0.45">
      <c r="B44" s="2">
        <v>1</v>
      </c>
      <c r="C44" s="2">
        <v>7</v>
      </c>
      <c r="D44" s="12">
        <f t="shared" si="3"/>
        <v>-457.96875</v>
      </c>
      <c r="E44" s="13">
        <f t="shared" si="4"/>
        <v>-1715.54002200943</v>
      </c>
      <c r="F44" s="13">
        <f t="shared" si="7"/>
        <v>-62008.780154066015</v>
      </c>
      <c r="G44" s="14">
        <f t="shared" si="8"/>
        <v>250000</v>
      </c>
      <c r="H44" s="11">
        <f t="shared" si="5"/>
        <v>234973.54862541219</v>
      </c>
      <c r="I44" s="11">
        <f t="shared" si="6"/>
        <v>-46982.328779478208</v>
      </c>
      <c r="J44" s="3"/>
      <c r="N44" s="2">
        <v>1</v>
      </c>
      <c r="O44" s="2">
        <v>7</v>
      </c>
      <c r="P44" s="4">
        <v>-1715.54002200943</v>
      </c>
      <c r="Q44" s="2">
        <v>-62008.780154066</v>
      </c>
      <c r="R44" s="2">
        <v>250000</v>
      </c>
      <c r="S44" s="2">
        <v>234973.54862541199</v>
      </c>
      <c r="T44" s="2">
        <v>-46982.328779478099</v>
      </c>
    </row>
    <row r="45" spans="2:20" x14ac:dyDescent="0.45">
      <c r="B45" s="2">
        <v>1</v>
      </c>
      <c r="C45" s="2">
        <v>8</v>
      </c>
      <c r="D45" s="12">
        <f t="shared" si="3"/>
        <v>-457.96875</v>
      </c>
      <c r="E45" s="13">
        <f t="shared" si="4"/>
        <v>-1715.54002200943</v>
      </c>
      <c r="F45" s="13">
        <f t="shared" si="7"/>
        <v>-63724.320176075445</v>
      </c>
      <c r="G45" s="14">
        <f t="shared" si="8"/>
        <v>250000</v>
      </c>
      <c r="H45" s="11">
        <f t="shared" si="5"/>
        <v>234499.22251548746</v>
      </c>
      <c r="I45" s="11">
        <f t="shared" si="6"/>
        <v>-48223.542691562907</v>
      </c>
      <c r="J45" s="3"/>
      <c r="N45" s="2">
        <v>1</v>
      </c>
      <c r="O45" s="2">
        <v>8</v>
      </c>
      <c r="P45" s="4">
        <v>-1715.54002200943</v>
      </c>
      <c r="Q45" s="2">
        <v>-63724.320176075496</v>
      </c>
      <c r="R45" s="2">
        <v>250000</v>
      </c>
      <c r="S45" s="2">
        <v>234499.222515487</v>
      </c>
      <c r="T45" s="2">
        <v>-48223.542691562798</v>
      </c>
    </row>
    <row r="46" spans="2:20" x14ac:dyDescent="0.45">
      <c r="B46" s="2">
        <v>1</v>
      </c>
      <c r="C46" s="2">
        <v>9</v>
      </c>
      <c r="D46" s="12">
        <f t="shared" si="3"/>
        <v>-457.96875</v>
      </c>
      <c r="E46" s="13">
        <f t="shared" si="4"/>
        <v>-1715.54002200943</v>
      </c>
      <c r="F46" s="13">
        <f t="shared" si="7"/>
        <v>-65439.860198084876</v>
      </c>
      <c r="G46" s="14">
        <f t="shared" si="8"/>
        <v>250000</v>
      </c>
      <c r="H46" s="11">
        <f t="shared" si="5"/>
        <v>234023.31531852967</v>
      </c>
      <c r="I46" s="11">
        <f t="shared" si="6"/>
        <v>-49463.175516614545</v>
      </c>
      <c r="J46" s="3"/>
      <c r="N46" s="2">
        <v>1</v>
      </c>
      <c r="O46" s="2">
        <v>9</v>
      </c>
      <c r="P46" s="4">
        <v>-1715.54002200943</v>
      </c>
      <c r="Q46" s="2">
        <v>-65439.860198084898</v>
      </c>
      <c r="R46" s="2">
        <v>250000</v>
      </c>
      <c r="S46" s="2">
        <v>234023.315318529</v>
      </c>
      <c r="T46" s="2">
        <v>-49463.175516614399</v>
      </c>
    </row>
    <row r="47" spans="2:20" x14ac:dyDescent="0.45">
      <c r="B47" s="2">
        <v>1</v>
      </c>
      <c r="C47" s="2">
        <v>10</v>
      </c>
      <c r="D47" s="12">
        <f t="shared" si="3"/>
        <v>-457.96875</v>
      </c>
      <c r="E47" s="13">
        <f t="shared" si="4"/>
        <v>-1715.54002200943</v>
      </c>
      <c r="F47" s="13">
        <f t="shared" si="7"/>
        <v>-67155.400220094307</v>
      </c>
      <c r="G47" s="14">
        <f t="shared" si="8"/>
        <v>250000</v>
      </c>
      <c r="H47" s="11">
        <f t="shared" si="5"/>
        <v>233545.82176424869</v>
      </c>
      <c r="I47" s="11">
        <f t="shared" si="6"/>
        <v>-50701.221984342992</v>
      </c>
      <c r="J47" s="3"/>
      <c r="N47" s="2">
        <v>1</v>
      </c>
      <c r="O47" s="2">
        <v>10</v>
      </c>
      <c r="P47" s="4">
        <v>-1715.54002200943</v>
      </c>
      <c r="Q47" s="2">
        <v>-67155.400220094307</v>
      </c>
      <c r="R47" s="2">
        <v>250000</v>
      </c>
      <c r="S47" s="2">
        <v>233545.82176424799</v>
      </c>
      <c r="T47" s="2">
        <v>-50701.221984342803</v>
      </c>
    </row>
    <row r="48" spans="2:20" x14ac:dyDescent="0.45">
      <c r="B48" s="2">
        <v>1</v>
      </c>
      <c r="C48" s="2">
        <v>11</v>
      </c>
      <c r="D48" s="12">
        <f t="shared" si="3"/>
        <v>-457.96875</v>
      </c>
      <c r="E48" s="13">
        <f t="shared" si="4"/>
        <v>-1715.54002200943</v>
      </c>
      <c r="F48" s="13">
        <f t="shared" si="7"/>
        <v>-68870.940242103738</v>
      </c>
      <c r="G48" s="14">
        <f t="shared" si="8"/>
        <v>250000</v>
      </c>
      <c r="H48" s="11">
        <f t="shared" si="5"/>
        <v>233066.73656478676</v>
      </c>
      <c r="I48" s="11">
        <f t="shared" si="6"/>
        <v>-51937.676806890493</v>
      </c>
      <c r="J48" s="3"/>
      <c r="N48" s="2">
        <v>1</v>
      </c>
      <c r="O48" s="2">
        <v>11</v>
      </c>
      <c r="P48" s="4">
        <v>-1715.54002200943</v>
      </c>
      <c r="Q48" s="2">
        <v>-68870.940242103796</v>
      </c>
      <c r="R48" s="2">
        <v>250000</v>
      </c>
      <c r="S48" s="2">
        <v>233066.736564786</v>
      </c>
      <c r="T48" s="2">
        <v>-51937.676806890297</v>
      </c>
    </row>
    <row r="49" spans="2:20" x14ac:dyDescent="0.45">
      <c r="B49" s="2">
        <v>1</v>
      </c>
      <c r="C49" s="2">
        <v>12</v>
      </c>
      <c r="D49" s="12">
        <f t="shared" si="3"/>
        <v>-457.96875</v>
      </c>
      <c r="E49" s="13">
        <f t="shared" si="4"/>
        <v>-1715.54002200943</v>
      </c>
      <c r="F49" s="13">
        <f t="shared" si="7"/>
        <v>-70586.480264113168</v>
      </c>
      <c r="G49" s="14">
        <f t="shared" si="8"/>
        <v>250000</v>
      </c>
      <c r="H49" s="11">
        <f t="shared" si="5"/>
        <v>232586.05441465994</v>
      </c>
      <c r="I49" s="11">
        <f t="shared" si="6"/>
        <v>-53172.53467877311</v>
      </c>
      <c r="J49" s="3"/>
      <c r="N49" s="2">
        <v>1</v>
      </c>
      <c r="O49" s="2">
        <v>12</v>
      </c>
      <c r="P49" s="4">
        <v>-1715.54002200943</v>
      </c>
      <c r="Q49" s="2">
        <v>-70586.480264113197</v>
      </c>
      <c r="R49" s="2">
        <v>250000</v>
      </c>
      <c r="S49" s="2">
        <v>232586.05441465901</v>
      </c>
      <c r="T49" s="2">
        <v>-53172.534678773001</v>
      </c>
    </row>
    <row r="50" spans="2:20" x14ac:dyDescent="0.45">
      <c r="B50" s="2">
        <v>2</v>
      </c>
      <c r="C50" s="2">
        <v>1</v>
      </c>
      <c r="D50" s="12">
        <f t="shared" si="3"/>
        <v>-459.96875</v>
      </c>
      <c r="E50" s="13">
        <f t="shared" si="4"/>
        <v>-1717.54002200943</v>
      </c>
      <c r="F50" s="13">
        <f t="shared" si="7"/>
        <v>-72304.020286122599</v>
      </c>
      <c r="G50" s="14">
        <f t="shared" si="8"/>
        <v>250000</v>
      </c>
      <c r="H50" s="11">
        <f t="shared" si="5"/>
        <v>232103.76999069937</v>
      </c>
      <c r="I50" s="11">
        <f t="shared" si="6"/>
        <v>-54407.790276821965</v>
      </c>
      <c r="J50" s="3"/>
      <c r="N50" s="2">
        <v>2</v>
      </c>
      <c r="O50" s="2">
        <v>1</v>
      </c>
      <c r="P50" s="4">
        <v>-1717.54002200943</v>
      </c>
      <c r="Q50" s="2">
        <v>-72304.020286122599</v>
      </c>
      <c r="R50" s="2">
        <v>250000</v>
      </c>
      <c r="S50" s="2">
        <v>232103.76999069899</v>
      </c>
      <c r="T50" s="2">
        <v>-54407.790276821797</v>
      </c>
    </row>
    <row r="51" spans="2:20" x14ac:dyDescent="0.45">
      <c r="B51" s="2">
        <v>2</v>
      </c>
      <c r="C51" s="2">
        <v>2</v>
      </c>
      <c r="D51" s="12">
        <f t="shared" si="3"/>
        <v>-459.96875</v>
      </c>
      <c r="E51" s="13">
        <f t="shared" si="4"/>
        <v>-1717.54002200943</v>
      </c>
      <c r="F51" s="13">
        <f t="shared" si="7"/>
        <v>-74021.56030813203</v>
      </c>
      <c r="G51" s="14">
        <f t="shared" si="8"/>
        <v>250000</v>
      </c>
      <c r="H51" s="11">
        <f t="shared" si="5"/>
        <v>231619.87795199227</v>
      </c>
      <c r="I51" s="11">
        <f t="shared" si="6"/>
        <v>-55641.438260124298</v>
      </c>
      <c r="J51" s="3"/>
      <c r="N51" s="2">
        <v>2</v>
      </c>
      <c r="O51" s="2">
        <v>2</v>
      </c>
      <c r="P51" s="4">
        <v>-1717.54002200943</v>
      </c>
      <c r="Q51" s="2">
        <v>-74021.560308132102</v>
      </c>
      <c r="R51" s="2">
        <v>250000</v>
      </c>
      <c r="S51" s="2">
        <v>231619.87795199201</v>
      </c>
      <c r="T51" s="2">
        <v>-55641.438260124101</v>
      </c>
    </row>
    <row r="52" spans="2:20" x14ac:dyDescent="0.45">
      <c r="B52" s="2">
        <v>2</v>
      </c>
      <c r="C52" s="2">
        <v>3</v>
      </c>
      <c r="D52" s="12">
        <f t="shared" si="3"/>
        <v>-459.96875</v>
      </c>
      <c r="E52" s="13">
        <f t="shared" si="4"/>
        <v>-1717.54002200943</v>
      </c>
      <c r="F52" s="13">
        <f t="shared" si="7"/>
        <v>-75739.10033014146</v>
      </c>
      <c r="G52" s="14">
        <f t="shared" si="8"/>
        <v>250000</v>
      </c>
      <c r="H52" s="11">
        <f t="shared" si="5"/>
        <v>231134.37293982282</v>
      </c>
      <c r="I52" s="11">
        <f t="shared" si="6"/>
        <v>-56873.473269964277</v>
      </c>
      <c r="J52" s="3"/>
      <c r="N52" s="2">
        <v>2</v>
      </c>
      <c r="O52" s="2">
        <v>3</v>
      </c>
      <c r="P52" s="4">
        <v>-1717.54002200943</v>
      </c>
      <c r="Q52" s="2">
        <v>-75739.100330141504</v>
      </c>
      <c r="R52" s="2">
        <v>250000</v>
      </c>
      <c r="S52" s="2">
        <v>231134.372939822</v>
      </c>
      <c r="T52" s="2">
        <v>-56873.473269964103</v>
      </c>
    </row>
    <row r="53" spans="2:20" x14ac:dyDescent="0.45">
      <c r="B53" s="2">
        <v>2</v>
      </c>
      <c r="C53" s="2">
        <v>4</v>
      </c>
      <c r="D53" s="12">
        <f t="shared" si="3"/>
        <v>-459.96875</v>
      </c>
      <c r="E53" s="13">
        <f t="shared" si="4"/>
        <v>-1717.54002200943</v>
      </c>
      <c r="F53" s="13">
        <f t="shared" si="7"/>
        <v>-77456.640352150891</v>
      </c>
      <c r="G53" s="14">
        <f t="shared" si="8"/>
        <v>250000</v>
      </c>
      <c r="H53" s="11">
        <f t="shared" si="5"/>
        <v>230647.24957761279</v>
      </c>
      <c r="I53" s="11">
        <f t="shared" si="6"/>
        <v>-58103.889929763682</v>
      </c>
      <c r="J53" s="3"/>
      <c r="N53" s="2">
        <v>2</v>
      </c>
      <c r="O53" s="2">
        <v>4</v>
      </c>
      <c r="P53" s="4">
        <v>-1717.54002200943</v>
      </c>
      <c r="Q53" s="2">
        <v>-77456.640352150906</v>
      </c>
      <c r="R53" s="2">
        <v>250000</v>
      </c>
      <c r="S53" s="2">
        <v>230647.249577612</v>
      </c>
      <c r="T53" s="2">
        <v>-58103.8899297635</v>
      </c>
    </row>
    <row r="54" spans="2:20" x14ac:dyDescent="0.45">
      <c r="B54" s="2">
        <v>2</v>
      </c>
      <c r="C54" s="2">
        <v>5</v>
      </c>
      <c r="D54" s="12">
        <f t="shared" si="3"/>
        <v>-459.96875</v>
      </c>
      <c r="E54" s="13">
        <f t="shared" si="4"/>
        <v>-1717.54002200943</v>
      </c>
      <c r="F54" s="13">
        <f t="shared" si="7"/>
        <v>-79174.180374160322</v>
      </c>
      <c r="G54" s="14">
        <f t="shared" si="8"/>
        <v>250000</v>
      </c>
      <c r="H54" s="11">
        <f t="shared" si="5"/>
        <v>230158.50247086206</v>
      </c>
      <c r="I54" s="11">
        <f>G54-H54+F54</f>
        <v>-59332.682845022384</v>
      </c>
      <c r="J54" s="3"/>
      <c r="N54" s="2">
        <v>2</v>
      </c>
      <c r="O54" s="2">
        <v>5</v>
      </c>
      <c r="P54" s="4">
        <v>-1717.54002200943</v>
      </c>
      <c r="Q54" s="2">
        <v>-79174.180374160394</v>
      </c>
      <c r="R54" s="2">
        <v>250000</v>
      </c>
      <c r="S54" s="2">
        <v>230158.50247086101</v>
      </c>
      <c r="T54" s="2">
        <v>-59332.682845022202</v>
      </c>
    </row>
    <row r="58" spans="2:20" x14ac:dyDescent="0.45">
      <c r="N58" s="2">
        <v>10</v>
      </c>
      <c r="O58" s="2">
        <v>11</v>
      </c>
      <c r="P58" s="4">
        <v>-1735.0492788716599</v>
      </c>
      <c r="Q58" s="2">
        <v>-255269.41856194599</v>
      </c>
      <c r="R58" s="2">
        <v>250000</v>
      </c>
      <c r="S58" s="2">
        <v>170702.325873489</v>
      </c>
      <c r="T58" s="2">
        <v>-175971.74443543499</v>
      </c>
    </row>
    <row r="59" spans="2:20" x14ac:dyDescent="0.45">
      <c r="N59" s="2">
        <v>10</v>
      </c>
      <c r="O59" s="2">
        <v>12</v>
      </c>
      <c r="P59" s="13">
        <f>R59-R59*$I$34-S59+P58</f>
        <v>65751.188366737348</v>
      </c>
      <c r="Q59" s="11">
        <f t="shared" ref="Q59" si="9">Q58+P59</f>
        <v>-189518.23019520863</v>
      </c>
      <c r="R59" s="2">
        <v>250000</v>
      </c>
      <c r="S59" s="2">
        <v>170013.76235439099</v>
      </c>
      <c r="T59" s="11">
        <f>R59-S59+Q59</f>
        <v>-109531.99254959961</v>
      </c>
    </row>
    <row r="60" spans="2:20" x14ac:dyDescent="0.45">
      <c r="P60" s="4">
        <v>65751.188366736795</v>
      </c>
      <c r="Q60" s="2">
        <v>-189518.23019520901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 Apport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Bernard</dc:creator>
  <cp:lastModifiedBy>Ronan Bernard</cp:lastModifiedBy>
  <dcterms:created xsi:type="dcterms:W3CDTF">2025-10-19T08:04:38Z</dcterms:created>
  <dcterms:modified xsi:type="dcterms:W3CDTF">2025-10-19T11:31:56Z</dcterms:modified>
</cp:coreProperties>
</file>