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h\Desktop\SIMULATION PROJECT\"/>
    </mc:Choice>
  </mc:AlternateContent>
  <xr:revisionPtr revIDLastSave="0" documentId="13_ncr:1_{5FE32DBB-80D4-454C-BF2B-467EF448035A}" xr6:coauthVersionLast="47" xr6:coauthVersionMax="47" xr10:uidLastSave="{00000000-0000-0000-0000-000000000000}"/>
  <bookViews>
    <workbookView xWindow="-98" yWindow="-98" windowWidth="19095" windowHeight="12075" firstSheet="6" activeTab="8" xr2:uid="{B296D56E-3028-4AEC-9B7E-785BC01CD3C7}"/>
  </bookViews>
  <sheets>
    <sheet name="service time printboardingpass" sheetId="1" r:id="rId1"/>
    <sheet name="service time checkingbags" sheetId="2" r:id="rId2"/>
    <sheet name="service timeproblems and delays" sheetId="3" r:id="rId3"/>
    <sheet name="servicetimefor screeningmachine" sheetId="4" r:id="rId4"/>
    <sheet name="geometric provincial bags" sheetId="5" r:id="rId5"/>
    <sheet name="geometric commuter bags" sheetId="6" r:id="rId6"/>
    <sheet name="provincial passengers normal " sheetId="7" r:id="rId7"/>
    <sheet name="commuter passengers poisson" sheetId="8" r:id="rId8"/>
    <sheet name="Sheet1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7" l="1"/>
  <c r="R21" i="7"/>
  <c r="Q30" i="7"/>
  <c r="Q16" i="7" s="1"/>
  <c r="J23" i="7"/>
  <c r="N34" i="7" s="1"/>
  <c r="Q34" i="7" s="1"/>
  <c r="K38" i="7"/>
  <c r="K37" i="7"/>
  <c r="K36" i="7"/>
  <c r="K35" i="7"/>
  <c r="K34" i="7"/>
  <c r="K33" i="7"/>
  <c r="K32" i="7"/>
  <c r="K31" i="7"/>
  <c r="M24" i="7"/>
  <c r="M23" i="7"/>
  <c r="M22" i="7"/>
  <c r="M21" i="7"/>
  <c r="M20" i="7"/>
  <c r="M19" i="7"/>
  <c r="M18" i="7"/>
  <c r="M17" i="7"/>
  <c r="O26" i="7"/>
  <c r="F10" i="6"/>
  <c r="F12" i="6" s="1"/>
  <c r="L16" i="6" s="1"/>
  <c r="M16" i="6" s="1"/>
  <c r="F15" i="6"/>
  <c r="K18" i="6"/>
  <c r="F13" i="6"/>
  <c r="L17" i="6" s="1"/>
  <c r="M17" i="6" s="1"/>
  <c r="F9" i="6"/>
  <c r="M15" i="5"/>
  <c r="M13" i="5"/>
  <c r="M14" i="5"/>
  <c r="M12" i="5"/>
  <c r="F6" i="5"/>
  <c r="K15" i="5"/>
  <c r="L13" i="5"/>
  <c r="L12" i="5"/>
  <c r="F12" i="5"/>
  <c r="F10" i="5"/>
  <c r="L14" i="5" s="1"/>
  <c r="F9" i="5"/>
  <c r="F8" i="5"/>
  <c r="M15" i="4"/>
  <c r="M16" i="4"/>
  <c r="M17" i="4"/>
  <c r="N17" i="4" s="1"/>
  <c r="M18" i="4"/>
  <c r="M19" i="4"/>
  <c r="N19" i="4" s="1"/>
  <c r="M20" i="4"/>
  <c r="M21" i="4"/>
  <c r="M22" i="4"/>
  <c r="N22" i="4" s="1"/>
  <c r="M23" i="4"/>
  <c r="M14" i="4"/>
  <c r="N14" i="4" s="1"/>
  <c r="L24" i="4"/>
  <c r="N21" i="4"/>
  <c r="N20" i="4"/>
  <c r="N18" i="4"/>
  <c r="N15" i="4"/>
  <c r="M15" i="3"/>
  <c r="M16" i="3"/>
  <c r="M17" i="3"/>
  <c r="M18" i="3"/>
  <c r="M19" i="3"/>
  <c r="M20" i="3"/>
  <c r="M21" i="3"/>
  <c r="M22" i="3"/>
  <c r="M14" i="3"/>
  <c r="M17" i="2"/>
  <c r="M18" i="2"/>
  <c r="M19" i="2"/>
  <c r="M20" i="2"/>
  <c r="M21" i="2"/>
  <c r="M22" i="2"/>
  <c r="M23" i="2"/>
  <c r="M24" i="2"/>
  <c r="M25" i="2"/>
  <c r="M16" i="2"/>
  <c r="L17" i="2"/>
  <c r="L18" i="2"/>
  <c r="L19" i="2"/>
  <c r="L20" i="2"/>
  <c r="L21" i="2"/>
  <c r="L22" i="2"/>
  <c r="L23" i="2"/>
  <c r="L24" i="2"/>
  <c r="L25" i="2"/>
  <c r="L16" i="2"/>
  <c r="L23" i="3"/>
  <c r="L15" i="3"/>
  <c r="L16" i="3"/>
  <c r="L17" i="3"/>
  <c r="L18" i="3"/>
  <c r="L19" i="3"/>
  <c r="L20" i="3"/>
  <c r="L21" i="3"/>
  <c r="L22" i="3"/>
  <c r="L14" i="3"/>
  <c r="K24" i="3"/>
  <c r="I21" i="1"/>
  <c r="J21" i="1" s="1"/>
  <c r="J31" i="1" s="1"/>
  <c r="K26" i="2"/>
  <c r="J22" i="1"/>
  <c r="J23" i="1"/>
  <c r="J24" i="1"/>
  <c r="J25" i="1"/>
  <c r="J26" i="1"/>
  <c r="J27" i="1"/>
  <c r="J28" i="1"/>
  <c r="J29" i="1"/>
  <c r="J30" i="1"/>
  <c r="I22" i="1"/>
  <c r="I23" i="1"/>
  <c r="I24" i="1"/>
  <c r="I25" i="1"/>
  <c r="I26" i="1"/>
  <c r="I27" i="1"/>
  <c r="I28" i="1"/>
  <c r="I29" i="1"/>
  <c r="I30" i="1"/>
  <c r="H31" i="1"/>
  <c r="N35" i="7" l="1"/>
  <c r="Q35" i="7" s="1"/>
  <c r="Q21" i="7" s="1"/>
  <c r="S30" i="7"/>
  <c r="S35" i="7"/>
  <c r="Q20" i="7"/>
  <c r="S20" i="7" s="1"/>
  <c r="S34" i="7"/>
  <c r="N32" i="7"/>
  <c r="Q32" i="7" s="1"/>
  <c r="O39" i="7"/>
  <c r="Q39" i="7" s="1"/>
  <c r="S16" i="7"/>
  <c r="N38" i="7"/>
  <c r="Q38" i="7" s="1"/>
  <c r="N31" i="7"/>
  <c r="Q31" i="7" s="1"/>
  <c r="N39" i="7"/>
  <c r="N33" i="7"/>
  <c r="Q33" i="7" s="1"/>
  <c r="N36" i="7"/>
  <c r="Q36" i="7" s="1"/>
  <c r="N37" i="7"/>
  <c r="Q37" i="7" s="1"/>
  <c r="F11" i="6"/>
  <c r="L15" i="6" s="1"/>
  <c r="M15" i="6" s="1"/>
  <c r="M18" i="6" s="1"/>
  <c r="N24" i="4"/>
  <c r="M24" i="3"/>
  <c r="M26" i="2"/>
  <c r="S39" i="7" l="1"/>
  <c r="Q25" i="7"/>
  <c r="S38" i="7"/>
  <c r="Q24" i="7"/>
  <c r="Q22" i="7"/>
  <c r="S36" i="7"/>
  <c r="S37" i="7"/>
  <c r="Q23" i="7"/>
  <c r="S32" i="7"/>
  <c r="Q18" i="7"/>
  <c r="S18" i="7" s="1"/>
  <c r="Q19" i="7"/>
  <c r="S33" i="7"/>
  <c r="S31" i="7"/>
  <c r="Q17" i="7"/>
  <c r="S17" i="7" l="1"/>
  <c r="Q26" i="7"/>
</calcChain>
</file>

<file path=xl/sharedStrings.xml><?xml version="1.0" encoding="utf-8"?>
<sst xmlns="http://schemas.openxmlformats.org/spreadsheetml/2006/main" count="328" uniqueCount="203">
  <si>
    <t>[0.44 1.14 1.11 0.85 0.02 0.59 0.24 0.37 0.54 0.11 0.16 0.63 0.76 0.95</t>
  </si>
  <si>
    <t xml:space="preserve"> 0.75 0.02 0.06 0.7  0.14 0.15 0.97 1.5  0.41 0.1  0.74 0.34 0.5  0.91</t>
  </si>
  <si>
    <t xml:space="preserve"> 0.31 0.34 0.57 0.53 0.16 0.03 0.74 0.33 0.2  0.36 0.15 0.19 0.49 0.41</t>
  </si>
  <si>
    <t xml:space="preserve"> 0.19 0.25 0.15 0.44 0.09 0.46 0.87 0.09 0.66 0.26 0.75 0.81 0.77 0.45</t>
  </si>
  <si>
    <t xml:space="preserve"> 0.55 0.52 0.28 0.36 0.35 0.02 0.62 0.48 0.75 0.31 0.24 0.17 0.41 0.04</t>
  </si>
  <si>
    <t xml:space="preserve"> 0.5  1.45 1.11 1.05 0.21 0.61 0.37 0.54 0.16 0.47 0.02 0.59 0.18 0.09</t>
  </si>
  <si>
    <t xml:space="preserve"> 0.2  0.09 1.23 0.17 0.06 0.06 0.7  0.91 0.02 0.06 1.11 0.36 1.29 0.44</t>
  </si>
  <si>
    <t xml:space="preserve"> 0.74 0.27]</t>
  </si>
  <si>
    <t>Service Time Interval</t>
  </si>
  <si>
    <t>Frequency</t>
  </si>
  <si>
    <t xml:space="preserve">  Service Time Interval  Frequency</t>
  </si>
  <si>
    <t>0           0.02 - 0.17         24</t>
  </si>
  <si>
    <t>1           0.17 - 0.32         16</t>
  </si>
  <si>
    <t>2           0.32 - 0.47         17</t>
  </si>
  <si>
    <t>3           0.47 - 0.62         14</t>
  </si>
  <si>
    <t>4           0.62 - 0.77         12</t>
  </si>
  <si>
    <t>5           0.77 - 0.92          6</t>
  </si>
  <si>
    <t>6           0.92 - 1.07          3</t>
  </si>
  <si>
    <t>7           1.07 - 1.22          4</t>
  </si>
  <si>
    <t>8           1.22 - 1.37          2</t>
  </si>
  <si>
    <t>9           1.37 - 1.52          2</t>
  </si>
  <si>
    <t>EXPONENTIAL VARIATES FOR SERVICE TIME FOR PRINTING BOARDING PASS</t>
  </si>
  <si>
    <t>bin</t>
  </si>
  <si>
    <t>bin lower range</t>
  </si>
  <si>
    <t>range</t>
  </si>
  <si>
    <t>observed frequency(Oi)</t>
  </si>
  <si>
    <t>expected frequency(Ei)</t>
  </si>
  <si>
    <t>(Oi-Ei)^2/Ei</t>
  </si>
  <si>
    <t>number of points</t>
  </si>
  <si>
    <t>number of bins</t>
  </si>
  <si>
    <t>max value</t>
  </si>
  <si>
    <t>min value</t>
  </si>
  <si>
    <t>data range</t>
  </si>
  <si>
    <t xml:space="preserve">bin width </t>
  </si>
  <si>
    <t xml:space="preserve">sample mean </t>
  </si>
  <si>
    <t>sample variance</t>
  </si>
  <si>
    <t>0.02-0.17</t>
  </si>
  <si>
    <t>0.17-0.32</t>
  </si>
  <si>
    <t>0.32-0.47</t>
  </si>
  <si>
    <t>0.47-0.62</t>
  </si>
  <si>
    <t>0.62-0.77</t>
  </si>
  <si>
    <t>0.77-0.92</t>
  </si>
  <si>
    <t>0.92-1.07</t>
  </si>
  <si>
    <t>1.07-1.22</t>
  </si>
  <si>
    <t>1.22-1.37</t>
  </si>
  <si>
    <t>1.37-1.52</t>
  </si>
  <si>
    <t>bin upper range</t>
  </si>
  <si>
    <t>chi square degree of freedom</t>
  </si>
  <si>
    <t>significance level</t>
  </si>
  <si>
    <t>chi square threshold</t>
  </si>
  <si>
    <t>yellow means distribution passes</t>
  </si>
  <si>
    <t>EXPONENTIAL VARIATES</t>
  </si>
  <si>
    <t xml:space="preserve">    Interval  Frequency</t>
  </si>
  <si>
    <t>0  0.01-0.42         25</t>
  </si>
  <si>
    <t>1  0.42-0.83         30</t>
  </si>
  <si>
    <t>2  0.83-1.24         18</t>
  </si>
  <si>
    <t>3  1.24-1.65          7</t>
  </si>
  <si>
    <t>4  1.65-2.05          8</t>
  </si>
  <si>
    <t>5  2.05-2.46          3</t>
  </si>
  <si>
    <t>6  2.46-2.87          3</t>
  </si>
  <si>
    <t>7  2.87-3.28          2</t>
  </si>
  <si>
    <t>8  3.28-3.69          2</t>
  </si>
  <si>
    <t>9  3.69-4.10          2</t>
  </si>
  <si>
    <t>3.41, 0.79, 3.6, 1.25, 1.2, 0.24, 3.74, 0.01, 0.29, 0.57, 1.51, 0.22, 1.99, 4.1,</t>
  </si>
  <si>
    <t>    0.18, 0.91, 0.01, 0.49, 0.05, 3.14, 0.57, 2.98, 1.54, 2.01, 0.19, 0.08, 0.92, 0.18,</t>
  </si>
  <si>
    <t>    1.32, 0.52, 0.75, 2.77, 0.74, 0.11, 0.17, 0.79, 0.74, 1.02, 0.51, 1.05, 0.51, 0.98,</t>
  </si>
  <si>
    <t>    1.46, 0.2, 0.47, 0.7, 1.16, 0.29, 0.81, 0.98, 2.26, 0.45, 1.01, 0.21, 0.69, 0.2,</t>
  </si>
  <si>
    <t>    2.51, 0.57, 1.77, 0.54, 2.35, 0.52, 0.4, 0.85, 1.87, 1.97, 0.91, 0.09, 0.91, 0.28,</t>
  </si>
  <si>
    <t>    1.32, 2.25, 0.72, 0.93, 0.07, 0.78, 0.14, 0.95, 0.45, 1.46, 0.05, 0.12, 1.15, 0.72,</t>
  </si>
  <si>
    <t>    0.85, 1.86, 0.67, 1.66, 0.71, 2.61, 1.1, 0.16, 0.45, 2.01, 0.43, 0.21, 0.64, 0.5,</t>
  </si>
  <si>
    <t>    0.96, 0.57</t>
  </si>
  <si>
    <t>0.01-0.42</t>
  </si>
  <si>
    <t>0.42-0.83</t>
  </si>
  <si>
    <t>0.83-1.24</t>
  </si>
  <si>
    <t>1.24-1.65</t>
  </si>
  <si>
    <t>1.65-2.05</t>
  </si>
  <si>
    <t>2.05-2.46</t>
  </si>
  <si>
    <t>2.46-2.87</t>
  </si>
  <si>
    <t>2.87-3.28</t>
  </si>
  <si>
    <t>3.28-3.69</t>
  </si>
  <si>
    <t>3.69-4.1</t>
  </si>
  <si>
    <t>Rounded Exponential Variates: [1.2  0.11 1.98 0.02 0.06 0.38 0.52 0.05 0.14 0.29 0.72 1.02 1.87 0.65</t>
  </si>
  <si>
    <t xml:space="preserve"> 0.27 0.05 0.46 0.62 0.29 0.62 0.04 0.12 0.07 0.07 0.21 0.12 0.4  0.31</t>
  </si>
  <si>
    <t xml:space="preserve"> 0.02 0.14 0.13 2.04 0.15 0.1  0.61 0.22 0.62 0.32 0.45 0.28 0.47 0.31</t>
  </si>
  <si>
    <t xml:space="preserve"> 0.01 0.22 0.68 0.25 0.73 0.12 0.49 0.1  0.12 0.18 0.88 0.11 0.22 0.29</t>
  </si>
  <si>
    <t xml:space="preserve"> 0.52 0.01 0.12 0.23 0.16 0.09 0.52 0.03 0.32 0.2  0.34 0.11 0.06 0.31</t>
  </si>
  <si>
    <t xml:space="preserve"> 0.38 0.95 0.04 0.03 0.03 0.17 0.17 0.08 0.04 0.16 0.35 0.24 1.39 0.1</t>
  </si>
  <si>
    <t xml:space="preserve"> 0.58 0.05 0.19 0.06 0.46 0.26 0.36 0.28 0.26 0.2  0.13 1.49 0.45 1.06</t>
  </si>
  <si>
    <t xml:space="preserve"> 0.1  0.27]</t>
  </si>
  <si>
    <t>0  0.01-0.21         46</t>
  </si>
  <si>
    <t>1  0.21-0.42         26</t>
  </si>
  <si>
    <t>2  0.42-0.62         11</t>
  </si>
  <si>
    <t>3  0.62-0.82          7</t>
  </si>
  <si>
    <t>4  0.82-1.03          3</t>
  </si>
  <si>
    <t>5  1.03-1.23          2</t>
  </si>
  <si>
    <t>6  1.23-1.43          1</t>
  </si>
  <si>
    <t>7  1.43-1.63          1</t>
  </si>
  <si>
    <t>8  1.63-1.84          0</t>
  </si>
  <si>
    <t>9  1.84-2.04          3</t>
  </si>
  <si>
    <t>0.01-0.21</t>
  </si>
  <si>
    <t>0.21-0.42</t>
  </si>
  <si>
    <t>0.42-0.62</t>
  </si>
  <si>
    <t>0.62-0.82</t>
  </si>
  <si>
    <t>0.82-1.03</t>
  </si>
  <si>
    <t>1.03-1.23</t>
  </si>
  <si>
    <t>1.23-1.43</t>
  </si>
  <si>
    <t>1.43-1.63</t>
  </si>
  <si>
    <t>1.63-1.84</t>
  </si>
  <si>
    <t>1.84-2.04</t>
  </si>
  <si>
    <t>Rounded Exponential Variates: [0.39 0.02 0.37 0.27 0.03 0.17 0.23 0.13 0.14 0.15 0.63 0.2  0.13 0.15</t>
  </si>
  <si>
    <t xml:space="preserve"> 0.2  0.82 0.21 0.11 0.83 0.21 0.26 0.39 0.59 0.34 0.35 1.02 0.28 0.34</t>
  </si>
  <si>
    <t xml:space="preserve"> 0.01 0.46 0.65 0.22 0.09 0.23 0.05 0.06 0.04 0.09 0.36 0.31 0.36 0.84</t>
  </si>
  <si>
    <t xml:space="preserve"> 1.04 0.58 0.05 0.49 0.28 0.46 0.1  0.72 0.11 0.1  0.19 0.43 0.04 0.02</t>
  </si>
  <si>
    <t xml:space="preserve"> 0.78 0.34 0.91 0.8  0.04 0.45 0.47 0.14 1.53 0.3  0.08 0.51 0.56 0.39</t>
  </si>
  <si>
    <t xml:space="preserve"> 0.37 0.54 1.29 0.14 1.69 0.14 1.68 0.29 0.45 0.43 0.6  0.24 0.48 0.09</t>
  </si>
  <si>
    <t xml:space="preserve"> 0.33 1.1  0.11 0.01 0.1  0.92 0.67 0.26 0.04 0.8  0.85 0.5  0.39 0.09</t>
  </si>
  <si>
    <t xml:space="preserve"> 0.15 0.44]</t>
  </si>
  <si>
    <t xml:space="preserve">   Interval  Frequency</t>
  </si>
  <si>
    <t>0  0.01-0.18         33</t>
  </si>
  <si>
    <t>1  0.18-0.35         21</t>
  </si>
  <si>
    <t>2  0.35-0.51         21</t>
  </si>
  <si>
    <t>3  0.51-0.68          8</t>
  </si>
  <si>
    <t>4  0.68-0.85          7</t>
  </si>
  <si>
    <t>5  0.85-1.02          3</t>
  </si>
  <si>
    <t>6  1.02-1.19          3</t>
  </si>
  <si>
    <t>7  1.19-1.35          1</t>
  </si>
  <si>
    <t>8  1.35-1.52          0</t>
  </si>
  <si>
    <t>9  1.52-1.69          3</t>
  </si>
  <si>
    <t>0.01-0.18</t>
  </si>
  <si>
    <t>0.18-0.35</t>
  </si>
  <si>
    <t>0.35-0.51</t>
  </si>
  <si>
    <t>0.51-0.68</t>
  </si>
  <si>
    <t>0.68-0.85</t>
  </si>
  <si>
    <t>0.85-1.02</t>
  </si>
  <si>
    <t>1.02-1.19</t>
  </si>
  <si>
    <t>1.19-1.35</t>
  </si>
  <si>
    <t>1.35-1.52</t>
  </si>
  <si>
    <t>1.52-1.69</t>
  </si>
  <si>
    <t>[3, 1, 1, 1, 1, 1, 1, 1, 1, 1, 1, 2, 1, 1, 1, 2, 3, 2, 1, 2, 2, 1, 2, 1, 3, 1, 1, 1, 1, 1, 1, 1, 2, 1, 1, 1, 1, 1, 1, 1, 1, 1, 1, 1, 1, 1, 1, 1, 1, 1, 1, 1, 2, 2, 1, 2, 1, 1, 2, 1, 1, 1, 1, 2, 1, 1, 1, 1, 1, 1, 1, 1, 1, 1, 1, 1, 1, 1, 2, 1, 1, 1, 1, 1, 2, 1, 1, 1, 1, 1, 1, 1, 1, 1, 1, 1, 1, 1, 1, 1]</t>
  </si>
  <si>
    <t>RANDOM NUMBERS</t>
  </si>
  <si>
    <t xml:space="preserve">   Number of Bags  Frequency</t>
  </si>
  <si>
    <t>0               1         82</t>
  </si>
  <si>
    <t>1               2         14</t>
  </si>
  <si>
    <t>2               3          3</t>
  </si>
  <si>
    <t>Number of Bags</t>
  </si>
  <si>
    <t>Mean</t>
  </si>
  <si>
    <t>N</t>
  </si>
  <si>
    <t>1/X</t>
  </si>
  <si>
    <t>P(1)</t>
  </si>
  <si>
    <t>P(2)</t>
  </si>
  <si>
    <t>P(3)</t>
  </si>
  <si>
    <t>X</t>
  </si>
  <si>
    <t>Observed(Oi)</t>
  </si>
  <si>
    <t>Expected(Ei)</t>
  </si>
  <si>
    <r>
      <t>E=N(P</t>
    </r>
    <r>
      <rPr>
        <sz val="8"/>
        <color theme="1"/>
        <rFont val="Aptos Narrow"/>
        <family val="2"/>
        <scheme val="minor"/>
      </rPr>
      <t>i</t>
    </r>
    <r>
      <rPr>
        <sz val="11"/>
        <color theme="1"/>
        <rFont val="Aptos Narrow"/>
        <family val="2"/>
        <scheme val="minor"/>
      </rPr>
      <t>)</t>
    </r>
  </si>
  <si>
    <t>Variance</t>
  </si>
  <si>
    <t>[3, 2, 1, 1, 2, 1, 1, 2, 2, 1, 1, 3, 1, 3, 2, 1, 2, 2, 1, 2, 1, 3, 1, 1, 2, 1, 1, 1, 2, 1, 1, 1, 1, 1, 1, 2, 1, 1, 3, 2, 1, 1, 1, 1, 1, 2, 2, 1, 3, 1, 1, 3, 1, 1, 2, 2, 1, 2, 1, 1, 2, 1, 1, 1, 1, 1, 2, 2, 1, 1, 1, 2, 2, 1, 1, 1, 1, 1, 1, 1, 1, 1, 3, 2, 2, 1, 3, 1, 1, 1, 1, 1, 3, 1, 3, 3, 1, 1, 2, 2]</t>
  </si>
  <si>
    <t>0               1         62</t>
  </si>
  <si>
    <t>1               2         26</t>
  </si>
  <si>
    <t>2               3         12</t>
  </si>
  <si>
    <t>[ 74.08  80.15  69.38  77.39  66.46  71.16  75.08  71.87  66.66  69.22</t>
  </si>
  <si>
    <t xml:space="preserve">  74.64  72.51  74.69  76.25  72.94  73.08  70.43  70.72  70.33  67.02</t>
  </si>
  <si>
    <t xml:space="preserve">  72.31  75.85  77.54  94.01  66.46  77.63  95.51  88.88  72.22  81.28</t>
  </si>
  <si>
    <t xml:space="preserve">  79.33  66.55  72.73  67.39  73.92  79.8   68.07  76.85  69.28  70.48</t>
  </si>
  <si>
    <t xml:space="preserve">  70.88  75.36  66.59  70.03  66.9   71.63  85.74  75.72  70.57  74.14</t>
  </si>
  <si>
    <t xml:space="preserve">  68.92  66.91  74.7   67.5   75.2   70.29  71.16 102.99  97.45  76.41</t>
  </si>
  <si>
    <t xml:space="preserve">  87.45  77.08  77.36  66.92  74.26  67.67  67.93  73.02  79.03  76.68</t>
  </si>
  <si>
    <t xml:space="preserve">  77.12  75.75  77.62  68.1   82.84  75.93  91.04  74.04  79.26  75.63</t>
  </si>
  <si>
    <t xml:space="preserve">  88.74  71.56  81.08  71.66  84.81  66.86  72.76  75.3   67.41  75.64</t>
  </si>
  <si>
    <t xml:space="preserve">  74.91  66.58  76.52  75.27  66.67  77.96  78.5   66.66  75.23  77.07]</t>
  </si>
  <si>
    <t xml:space="preserve">      Interval  Frequency</t>
  </si>
  <si>
    <t>0   66.46-70.11         25</t>
  </si>
  <si>
    <t>1   70.11-73.77         21</t>
  </si>
  <si>
    <t>2   73.77-77.42         31</t>
  </si>
  <si>
    <t>3   77.42-81.07         10</t>
  </si>
  <si>
    <t>4   81.07-84.72          3</t>
  </si>
  <si>
    <t>5   84.72-88.38          3</t>
  </si>
  <si>
    <t>6   88.38-92.03          3</t>
  </si>
  <si>
    <t>7   92.03-95.68          2</t>
  </si>
  <si>
    <t>8   95.68-99.34          1</t>
  </si>
  <si>
    <t>9  99.34-102.99          1</t>
  </si>
  <si>
    <t>70.11-73.77</t>
  </si>
  <si>
    <t>73.77-77.42</t>
  </si>
  <si>
    <t>77.42-81.07</t>
  </si>
  <si>
    <t>81.07-84.72</t>
  </si>
  <si>
    <t>84.72-88.38</t>
  </si>
  <si>
    <t>88.38-92.03</t>
  </si>
  <si>
    <t>92.03-95.68</t>
  </si>
  <si>
    <t>95.68-99.34</t>
  </si>
  <si>
    <t>99.34-102.99</t>
  </si>
  <si>
    <t>66.46-70.11</t>
  </si>
  <si>
    <t>P(X&lt;upper)</t>
  </si>
  <si>
    <t>P(X&lt;Lower)</t>
  </si>
  <si>
    <t>P(L&lt;X&lt;U)</t>
  </si>
  <si>
    <t>Standard ddeviation</t>
  </si>
  <si>
    <t>Ei</t>
  </si>
  <si>
    <t>NORMDIST WAS USED FOR CALCULATIONS</t>
  </si>
  <si>
    <t xml:space="preserve">E1&lt;10 Combine values </t>
  </si>
  <si>
    <t>MERGED CELLS</t>
  </si>
  <si>
    <t>ARRIVAL TIME</t>
  </si>
  <si>
    <t>FREQUENCY</t>
  </si>
  <si>
    <t>mean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</si>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</sst>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Consolas"/>
      <family val="3"/>
    </font>
    <font>
      <sz val="1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0" xfId="0" applyFill="1"/>
    <xf numFmtId="0" fontId="2" fillId="0" borderId="0" xfId="0" applyFont="1" applyAlignment="1">
      <alignment vertical="center"/>
    </xf>
    <xf numFmtId="0" fontId="3" fillId="0" borderId="0" xfId="0" applyFont="1"/>
    <xf numFmtId="0" fontId="0" fillId="0" borderId="4" xfId="0" applyBorder="1"/>
    <xf numFmtId="0" fontId="1" fillId="0" borderId="0" xfId="0" applyFont="1"/>
    <xf numFmtId="0" fontId="6" fillId="0" borderId="2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1247775</xdr:colOff>
      <xdr:row>33</xdr:row>
      <xdr:rowOff>3664</xdr:rowOff>
    </xdr:from>
    <xdr:to>
      <xdr:col>9</xdr:col>
      <xdr:colOff>347027</xdr:colOff>
      <xdr:row>52</xdr:row>
      <xdr:rowOff>127635</xdr:rowOff>
    </xdr:to>
    <xdr:pic>
      <xdr:nvPicPr>
        <xdr:cNvPr id="2" name="Picture 1" descr="A graph of blue rectangular bars&#10;&#10;Description automatically generated with medium confidence">
          <a:extLst>
            <a:ext uri="{FF2B5EF4-FFF2-40B4-BE49-F238E27FC236}">
              <a16:creationId xmlns:a16="http://schemas.microsoft.com/office/drawing/2014/main" id="{9036DEAF-519D-3831-6639-64204A39F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5975839"/>
          <a:ext cx="6404927" cy="356249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252412</xdr:colOff>
      <xdr:row>54</xdr:row>
      <xdr:rowOff>85726</xdr:rowOff>
    </xdr:from>
    <xdr:to>
      <xdr:col>10</xdr:col>
      <xdr:colOff>39687</xdr:colOff>
      <xdr:row>74</xdr:row>
      <xdr:rowOff>127636</xdr:rowOff>
    </xdr:to>
    <xdr:pic>
      <xdr:nvPicPr>
        <xdr:cNvPr id="3" name="Picture 2" descr="A graph showing a line of dots&#10;&#10;Description automatically generated with medium confidence">
          <a:extLst>
            <a:ext uri="{FF2B5EF4-FFF2-40B4-BE49-F238E27FC236}">
              <a16:creationId xmlns:a16="http://schemas.microsoft.com/office/drawing/2014/main" id="{BD61963F-D1C6-22C8-7E79-0257CD02D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9858376"/>
          <a:ext cx="6530975" cy="36614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552451</xdr:colOff>
      <xdr:row>26</xdr:row>
      <xdr:rowOff>161925</xdr:rowOff>
    </xdr:from>
    <xdr:to>
      <xdr:col>11</xdr:col>
      <xdr:colOff>1200151</xdr:colOff>
      <xdr:row>45</xdr:row>
      <xdr:rowOff>2540</xdr:rowOff>
    </xdr:to>
    <xdr:pic>
      <xdr:nvPicPr>
        <xdr:cNvPr id="2" name="Picture 1" descr="A graph of blue bars&#10;&#10;Description automatically generated with medium confidence">
          <a:extLst>
            <a:ext uri="{FF2B5EF4-FFF2-40B4-BE49-F238E27FC236}">
              <a16:creationId xmlns:a16="http://schemas.microsoft.com/office/drawing/2014/main" id="{308406CB-A76A-7925-5B12-238AB0866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3376" y="4867275"/>
          <a:ext cx="5943600" cy="32791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0</xdr:colOff>
      <xdr:row>31</xdr:row>
      <xdr:rowOff>0</xdr:rowOff>
    </xdr:from>
    <xdr:to>
      <xdr:col>20</xdr:col>
      <xdr:colOff>61913</xdr:colOff>
      <xdr:row>50</xdr:row>
      <xdr:rowOff>1270</xdr:rowOff>
    </xdr:to>
    <xdr:pic>
      <xdr:nvPicPr>
        <xdr:cNvPr id="3" name="Picture 2" descr="A graph showing a line of dots&#10;&#10;Description automatically generated with medium confidence">
          <a:extLst>
            <a:ext uri="{FF2B5EF4-FFF2-40B4-BE49-F238E27FC236}">
              <a16:creationId xmlns:a16="http://schemas.microsoft.com/office/drawing/2014/main" id="{2ECAE73E-C120-F541-6700-A3F7B94BB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3288" y="5610225"/>
          <a:ext cx="5943600" cy="34397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642938</xdr:colOff>
      <xdr:row>24</xdr:row>
      <xdr:rowOff>133351</xdr:rowOff>
    </xdr:from>
    <xdr:to>
      <xdr:col>10</xdr:col>
      <xdr:colOff>809625</xdr:colOff>
      <xdr:row>42</xdr:row>
      <xdr:rowOff>164466</xdr:rowOff>
    </xdr:to>
    <xdr:pic>
      <xdr:nvPicPr>
        <xdr:cNvPr id="2" name="Picture 1" descr="A graph of blue squares&#10;&#10;Description automatically generated with medium confidence">
          <a:extLst>
            <a:ext uri="{FF2B5EF4-FFF2-40B4-BE49-F238E27FC236}">
              <a16:creationId xmlns:a16="http://schemas.microsoft.com/office/drawing/2014/main" id="{85D50D83-6401-538F-07BD-A8416079D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6038" y="4476751"/>
          <a:ext cx="5943600" cy="32886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195262</xdr:colOff>
      <xdr:row>24</xdr:row>
      <xdr:rowOff>166688</xdr:rowOff>
    </xdr:from>
    <xdr:to>
      <xdr:col>17</xdr:col>
      <xdr:colOff>333374</xdr:colOff>
      <xdr:row>43</xdr:row>
      <xdr:rowOff>82233</xdr:rowOff>
    </xdr:to>
    <xdr:pic>
      <xdr:nvPicPr>
        <xdr:cNvPr id="3" name="Picture 2" descr="A graph with dots and lines&#10;&#10;Description automatically generated">
          <a:extLst>
            <a:ext uri="{FF2B5EF4-FFF2-40B4-BE49-F238E27FC236}">
              <a16:creationId xmlns:a16="http://schemas.microsoft.com/office/drawing/2014/main" id="{E1371B6A-F6C8-B1C5-B7BF-98CAF55FB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96412" y="4510088"/>
          <a:ext cx="5943600" cy="33540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557212</xdr:colOff>
      <xdr:row>25</xdr:row>
      <xdr:rowOff>38838</xdr:rowOff>
    </xdr:from>
    <xdr:to>
      <xdr:col>11</xdr:col>
      <xdr:colOff>1209757</xdr:colOff>
      <xdr:row>46</xdr:row>
      <xdr:rowOff>157210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6DF8F8-02EA-8132-F025-483B4E8A7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0312" y="4563213"/>
          <a:ext cx="7153358" cy="391884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50</xdr:row>
      <xdr:rowOff>0</xdr:rowOff>
    </xdr:from>
    <xdr:to>
      <xdr:col>12</xdr:col>
      <xdr:colOff>1119187</xdr:colOff>
      <xdr:row>68</xdr:row>
      <xdr:rowOff>68580</xdr:rowOff>
    </xdr:to>
    <xdr:pic>
      <xdr:nvPicPr>
        <xdr:cNvPr id="3" name="Picture 2" descr="A graph of a graph&#10;&#10;Description automatically generated with medium confidence">
          <a:extLst>
            <a:ext uri="{FF2B5EF4-FFF2-40B4-BE49-F238E27FC236}">
              <a16:creationId xmlns:a16="http://schemas.microsoft.com/office/drawing/2014/main" id="{9A5C1916-2BC6-DDF8-C35C-237838C4F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62550" y="9048750"/>
          <a:ext cx="5943600" cy="33261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166688</xdr:colOff>
      <xdr:row>19</xdr:row>
      <xdr:rowOff>54291</xdr:rowOff>
    </xdr:from>
    <xdr:to>
      <xdr:col>13</xdr:col>
      <xdr:colOff>614447</xdr:colOff>
      <xdr:row>41</xdr:row>
      <xdr:rowOff>157210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943D2B-417C-26F0-2300-34CE0B90A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6588" y="3492816"/>
          <a:ext cx="7172409" cy="408436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27</xdr:row>
      <xdr:rowOff>0</xdr:rowOff>
    </xdr:from>
    <xdr:to>
      <xdr:col>14</xdr:col>
      <xdr:colOff>762000</xdr:colOff>
      <xdr:row>45</xdr:row>
      <xdr:rowOff>126365</xdr:rowOff>
    </xdr:to>
    <xdr:pic>
      <xdr:nvPicPr>
        <xdr:cNvPr id="2" name="Picture 1" descr="A graph with blue squares&#10;&#10;Description automatically generated with medium confidence">
          <a:extLst>
            <a:ext uri="{FF2B5EF4-FFF2-40B4-BE49-F238E27FC236}">
              <a16:creationId xmlns:a16="http://schemas.microsoft.com/office/drawing/2014/main" id="{A151B185-7270-A477-0F08-9DD794BA7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86200" y="4886325"/>
          <a:ext cx="5943600" cy="33839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566209</xdr:colOff>
      <xdr:row>23</xdr:row>
      <xdr:rowOff>72497</xdr:rowOff>
    </xdr:from>
    <xdr:to>
      <xdr:col>6</xdr:col>
      <xdr:colOff>254027</xdr:colOff>
      <xdr:row>31</xdr:row>
      <xdr:rowOff>43931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01B52B-110F-FE25-7CA9-B2C97E110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209" y="4210580"/>
          <a:ext cx="3561318" cy="1410768"/>
        </a:xfrm>
        <a:prstGeom prst="rect">
          <a:avLst/>
        </a:prstGeom>
      </xdr:spPr>
    </xdr:pic>
    <xdr:clientData/>
  </xdr:twoCellAnchor>
  <xdr:twoCellAnchor editAs="oneCell">
    <xdr:from>
      <xdr:col>8</xdr:col>
      <xdr:colOff>540142</xdr:colOff>
      <xdr:row>40</xdr:row>
      <xdr:rowOff>128588</xdr:rowOff>
    </xdr:from>
    <xdr:to>
      <xdr:col>12</xdr:col>
      <xdr:colOff>1281112</xdr:colOff>
      <xdr:row>57</xdr:row>
      <xdr:rowOff>46355</xdr:rowOff>
    </xdr:to>
    <xdr:pic>
      <xdr:nvPicPr>
        <xdr:cNvPr id="3" name="Picture 2" descr="A graph showing the growth of a number of people&#10;&#10;Description automatically generated">
          <a:extLst>
            <a:ext uri="{FF2B5EF4-FFF2-40B4-BE49-F238E27FC236}">
              <a16:creationId xmlns:a16="http://schemas.microsoft.com/office/drawing/2014/main" id="{030DEC9A-B9BD-8063-0ABE-DD24B5DB8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21742" y="7367588"/>
          <a:ext cx="4984358" cy="2994342"/>
        </a:xfrm>
        <a:prstGeom prst="rect">
          <a:avLst/>
        </a:prstGeom>
      </xdr:spPr>
    </xdr:pic>
    <xdr:clientData/>
  </xdr:twoCellAnchor>
  <xdr:twoCellAnchor editAs="oneCell">
    <xdr:from>
      <xdr:col>14</xdr:col>
      <xdr:colOff>385762</xdr:colOff>
      <xdr:row>42</xdr:row>
      <xdr:rowOff>133350</xdr:rowOff>
    </xdr:from>
    <xdr:to>
      <xdr:col>18</xdr:col>
      <xdr:colOff>668337</xdr:colOff>
      <xdr:row>61</xdr:row>
      <xdr:rowOff>59055</xdr:rowOff>
    </xdr:to>
    <xdr:pic>
      <xdr:nvPicPr>
        <xdr:cNvPr id="4" name="Picture 3" descr="A blue bar graph with black text&#10;&#10;Description automatically generated">
          <a:extLst>
            <a:ext uri="{FF2B5EF4-FFF2-40B4-BE49-F238E27FC236}">
              <a16:creationId xmlns:a16="http://schemas.microsoft.com/office/drawing/2014/main" id="{60D80F84-9662-8C5B-CEA9-A098CFC74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4725" y="7734300"/>
          <a:ext cx="5943600" cy="33642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83A73-78A0-4E32-A8FD-9F137AC1513D}">
  <dimension ref="B6:M31"/>
  <sheetViews>
    <sheetView topLeftCell="A12" workbookViewId="0">
      <selection activeCell="I21" sqref="I21"/>
    </sheetView>
  </sheetViews>
  <sheetFormatPr defaultRowHeight="14.25" x14ac:dyDescent="0.45"/>
  <cols>
    <col min="2" max="2" width="14.53125" customWidth="1"/>
    <col min="3" max="3" width="17.53125" customWidth="1"/>
    <col min="4" max="4" width="8.9296875" customWidth="1"/>
    <col min="5" max="5" width="12.86328125" customWidth="1"/>
    <col min="6" max="6" width="13.265625" customWidth="1"/>
    <col min="7" max="7" width="11.9296875" customWidth="1"/>
    <col min="8" max="8" width="19.46484375" customWidth="1"/>
    <col min="9" max="9" width="18.265625" customWidth="1"/>
    <col min="10" max="10" width="9.6640625" customWidth="1"/>
    <col min="12" max="12" width="25.6640625" customWidth="1"/>
  </cols>
  <sheetData>
    <row r="6" spans="2:13" x14ac:dyDescent="0.45">
      <c r="C6" t="s">
        <v>8</v>
      </c>
      <c r="D6" t="s">
        <v>9</v>
      </c>
    </row>
    <row r="7" spans="2:13" x14ac:dyDescent="0.45">
      <c r="B7" t="s">
        <v>10</v>
      </c>
    </row>
    <row r="8" spans="2:13" x14ac:dyDescent="0.45">
      <c r="B8" t="s">
        <v>11</v>
      </c>
    </row>
    <row r="9" spans="2:13" x14ac:dyDescent="0.45">
      <c r="B9" t="s">
        <v>12</v>
      </c>
    </row>
    <row r="10" spans="2:13" x14ac:dyDescent="0.45">
      <c r="B10" t="s">
        <v>13</v>
      </c>
      <c r="M10" t="s">
        <v>21</v>
      </c>
    </row>
    <row r="11" spans="2:13" x14ac:dyDescent="0.45">
      <c r="B11" t="s">
        <v>14</v>
      </c>
      <c r="L11" t="s">
        <v>0</v>
      </c>
    </row>
    <row r="12" spans="2:13" x14ac:dyDescent="0.45">
      <c r="B12" t="s">
        <v>15</v>
      </c>
      <c r="L12" t="s">
        <v>1</v>
      </c>
    </row>
    <row r="13" spans="2:13" x14ac:dyDescent="0.45">
      <c r="B13" t="s">
        <v>16</v>
      </c>
      <c r="L13" t="s">
        <v>2</v>
      </c>
    </row>
    <row r="14" spans="2:13" x14ac:dyDescent="0.45">
      <c r="B14" t="s">
        <v>17</v>
      </c>
      <c r="L14" t="s">
        <v>3</v>
      </c>
    </row>
    <row r="15" spans="2:13" x14ac:dyDescent="0.45">
      <c r="B15" t="s">
        <v>18</v>
      </c>
      <c r="L15" t="s">
        <v>4</v>
      </c>
    </row>
    <row r="16" spans="2:13" x14ac:dyDescent="0.45">
      <c r="B16" t="s">
        <v>19</v>
      </c>
      <c r="L16" t="s">
        <v>5</v>
      </c>
    </row>
    <row r="17" spans="2:13" x14ac:dyDescent="0.45">
      <c r="B17" t="s">
        <v>20</v>
      </c>
      <c r="L17" t="s">
        <v>6</v>
      </c>
    </row>
    <row r="18" spans="2:13" x14ac:dyDescent="0.45">
      <c r="L18" t="s">
        <v>7</v>
      </c>
    </row>
    <row r="20" spans="2:13" x14ac:dyDescent="0.45">
      <c r="B20" t="s">
        <v>28</v>
      </c>
      <c r="C20">
        <v>100</v>
      </c>
      <c r="D20" s="1" t="s">
        <v>22</v>
      </c>
      <c r="E20" s="1" t="s">
        <v>23</v>
      </c>
      <c r="F20" s="1" t="s">
        <v>46</v>
      </c>
      <c r="G20" s="1" t="s">
        <v>24</v>
      </c>
      <c r="H20" s="1" t="s">
        <v>25</v>
      </c>
      <c r="I20" s="1" t="s">
        <v>26</v>
      </c>
      <c r="J20" s="1" t="s">
        <v>27</v>
      </c>
    </row>
    <row r="21" spans="2:13" x14ac:dyDescent="0.45">
      <c r="B21" t="s">
        <v>29</v>
      </c>
      <c r="C21">
        <v>10</v>
      </c>
      <c r="D21" s="1">
        <v>1</v>
      </c>
      <c r="E21" s="1">
        <v>0.02</v>
      </c>
      <c r="F21" s="1">
        <v>0.17</v>
      </c>
      <c r="G21" s="1" t="s">
        <v>36</v>
      </c>
      <c r="H21" s="1">
        <v>24</v>
      </c>
      <c r="I21" s="1">
        <f>100*(EXP(-E21*2.13)-(EXP(-F21*2.13)))</f>
        <v>26.208188817990486</v>
      </c>
      <c r="J21" s="1">
        <f>((H21-I21)^2)/I21</f>
        <v>0.18605245443557872</v>
      </c>
      <c r="L21" t="s">
        <v>47</v>
      </c>
      <c r="M21">
        <v>8</v>
      </c>
    </row>
    <row r="22" spans="2:13" x14ac:dyDescent="0.45">
      <c r="B22" t="s">
        <v>30</v>
      </c>
      <c r="C22">
        <v>1.5</v>
      </c>
      <c r="D22" s="1">
        <v>2</v>
      </c>
      <c r="E22" s="1">
        <v>0.17</v>
      </c>
      <c r="F22" s="1">
        <v>0.32</v>
      </c>
      <c r="G22" s="1" t="s">
        <v>37</v>
      </c>
      <c r="H22" s="1">
        <v>16</v>
      </c>
      <c r="I22" s="1">
        <f t="shared" ref="I22:I30" si="0">100*(EXP(-E22*2.13)-(EXP(-F22*2.13)))</f>
        <v>19.040568978443993</v>
      </c>
      <c r="J22" s="1">
        <f t="shared" ref="J22:J30" si="1">((H22-I22)^2)/I22</f>
        <v>0.48554534915119213</v>
      </c>
      <c r="L22" t="s">
        <v>48</v>
      </c>
      <c r="M22">
        <v>0.05</v>
      </c>
    </row>
    <row r="23" spans="2:13" x14ac:dyDescent="0.45">
      <c r="B23" t="s">
        <v>31</v>
      </c>
      <c r="C23">
        <v>0.02</v>
      </c>
      <c r="D23" s="1">
        <v>3</v>
      </c>
      <c r="E23" s="1">
        <v>0.32</v>
      </c>
      <c r="F23" s="1">
        <v>0.47</v>
      </c>
      <c r="G23" s="1" t="s">
        <v>38</v>
      </c>
      <c r="H23" s="1">
        <v>17</v>
      </c>
      <c r="I23" s="1">
        <f t="shared" si="0"/>
        <v>13.833205703021239</v>
      </c>
      <c r="J23" s="1">
        <f t="shared" si="1"/>
        <v>0.72496472145909852</v>
      </c>
      <c r="L23" t="s">
        <v>49</v>
      </c>
      <c r="M23" s="3">
        <v>15.5</v>
      </c>
    </row>
    <row r="24" spans="2:13" x14ac:dyDescent="0.45">
      <c r="B24" t="s">
        <v>32</v>
      </c>
      <c r="C24">
        <v>1.52</v>
      </c>
      <c r="D24" s="1">
        <v>4</v>
      </c>
      <c r="E24" s="1">
        <v>0.47</v>
      </c>
      <c r="F24" s="1">
        <v>0.62</v>
      </c>
      <c r="G24" s="1" t="s">
        <v>39</v>
      </c>
      <c r="H24" s="1">
        <v>14</v>
      </c>
      <c r="I24" s="1">
        <f t="shared" si="0"/>
        <v>10.049992741222042</v>
      </c>
      <c r="J24" s="1">
        <f t="shared" si="1"/>
        <v>1.5524943894139918</v>
      </c>
    </row>
    <row r="25" spans="2:13" x14ac:dyDescent="0.45">
      <c r="B25" t="s">
        <v>33</v>
      </c>
      <c r="C25">
        <v>0.15</v>
      </c>
      <c r="D25" s="1">
        <v>5</v>
      </c>
      <c r="E25" s="1">
        <v>0.62</v>
      </c>
      <c r="F25" s="1">
        <v>0.77</v>
      </c>
      <c r="G25" s="1" t="s">
        <v>40</v>
      </c>
      <c r="H25" s="1">
        <v>12</v>
      </c>
      <c r="I25" s="1">
        <f t="shared" si="0"/>
        <v>7.3014423602879077</v>
      </c>
      <c r="J25" s="1">
        <f t="shared" si="1"/>
        <v>3.0235729879577327</v>
      </c>
    </row>
    <row r="26" spans="2:13" x14ac:dyDescent="0.45">
      <c r="B26" t="s">
        <v>34</v>
      </c>
      <c r="C26">
        <v>0.47</v>
      </c>
      <c r="D26" s="1">
        <v>6</v>
      </c>
      <c r="E26" s="1">
        <v>0.77</v>
      </c>
      <c r="F26" s="1">
        <v>0.92</v>
      </c>
      <c r="G26" s="1" t="s">
        <v>41</v>
      </c>
      <c r="H26" s="1">
        <v>6</v>
      </c>
      <c r="I26" s="1">
        <f t="shared" si="0"/>
        <v>5.3045869696940997</v>
      </c>
      <c r="J26" s="1">
        <f t="shared" si="1"/>
        <v>9.1166246398090969E-2</v>
      </c>
    </row>
    <row r="27" spans="2:13" x14ac:dyDescent="0.45">
      <c r="B27" t="s">
        <v>35</v>
      </c>
      <c r="C27">
        <v>0.12</v>
      </c>
      <c r="D27" s="1">
        <v>7</v>
      </c>
      <c r="E27" s="1">
        <v>0.92</v>
      </c>
      <c r="F27" s="1">
        <v>1.07</v>
      </c>
      <c r="G27" s="1" t="s">
        <v>42</v>
      </c>
      <c r="H27" s="1">
        <v>3</v>
      </c>
      <c r="I27" s="1">
        <f t="shared" si="0"/>
        <v>3.8538471620474244</v>
      </c>
      <c r="J27" s="1">
        <f t="shared" si="1"/>
        <v>0.18917589242151403</v>
      </c>
    </row>
    <row r="28" spans="2:13" x14ac:dyDescent="0.45">
      <c r="D28" s="1">
        <v>8</v>
      </c>
      <c r="E28" s="1">
        <v>1.07</v>
      </c>
      <c r="F28" s="1">
        <v>1.22</v>
      </c>
      <c r="G28" s="1" t="s">
        <v>43</v>
      </c>
      <c r="H28" s="1">
        <v>4</v>
      </c>
      <c r="I28" s="1">
        <f t="shared" si="0"/>
        <v>2.7998669893195189</v>
      </c>
      <c r="J28" s="1">
        <f t="shared" si="1"/>
        <v>0.51442416686910242</v>
      </c>
    </row>
    <row r="29" spans="2:13" x14ac:dyDescent="0.45">
      <c r="D29" s="1">
        <v>9</v>
      </c>
      <c r="E29" s="1">
        <v>1.22</v>
      </c>
      <c r="F29" s="1">
        <v>1.37</v>
      </c>
      <c r="G29" s="1" t="s">
        <v>44</v>
      </c>
      <c r="H29" s="1">
        <v>2</v>
      </c>
      <c r="I29" s="1">
        <f t="shared" si="0"/>
        <v>2.0341375327703526</v>
      </c>
      <c r="J29" s="1">
        <f t="shared" si="1"/>
        <v>5.7290676017355765E-4</v>
      </c>
      <c r="L29" t="s">
        <v>50</v>
      </c>
    </row>
    <row r="30" spans="2:13" x14ac:dyDescent="0.45">
      <c r="D30" s="1">
        <v>10</v>
      </c>
      <c r="E30" s="1">
        <v>1.37</v>
      </c>
      <c r="F30" s="1">
        <v>1.52</v>
      </c>
      <c r="G30" s="1" t="s">
        <v>45</v>
      </c>
      <c r="H30" s="1">
        <v>2</v>
      </c>
      <c r="I30" s="1">
        <f t="shared" si="0"/>
        <v>1.477825738868646</v>
      </c>
      <c r="J30" s="1">
        <f t="shared" si="1"/>
        <v>0.18450481123492662</v>
      </c>
    </row>
    <row r="31" spans="2:13" x14ac:dyDescent="0.45">
      <c r="D31" s="1"/>
      <c r="E31" s="1"/>
      <c r="F31" s="1"/>
      <c r="G31" s="1"/>
      <c r="H31" s="1">
        <f>SUM(H21:H30)</f>
        <v>100</v>
      </c>
      <c r="I31" s="1"/>
      <c r="J31" s="2">
        <f>SUM(J21:J30)</f>
        <v>6.9524739261014021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51037-4447-4A45-B963-8F356777C291}">
  <dimension ref="A2:Q26"/>
  <sheetViews>
    <sheetView topLeftCell="A9" workbookViewId="0">
      <selection activeCell="D15" sqref="D15:S26"/>
    </sheetView>
  </sheetViews>
  <sheetFormatPr defaultRowHeight="14.25" x14ac:dyDescent="0.45"/>
  <cols>
    <col min="5" max="5" width="14" customWidth="1"/>
    <col min="8" max="8" width="12.33203125" customWidth="1"/>
    <col min="9" max="9" width="13.6640625" customWidth="1"/>
    <col min="11" max="11" width="20.9296875" customWidth="1"/>
    <col min="12" max="12" width="20.6640625" customWidth="1"/>
    <col min="13" max="13" width="9.796875" customWidth="1"/>
    <col min="16" max="16" width="27.9296875" customWidth="1"/>
  </cols>
  <sheetData>
    <row r="2" spans="1:17" x14ac:dyDescent="0.45">
      <c r="O2" t="s">
        <v>51</v>
      </c>
    </row>
    <row r="3" spans="1:17" x14ac:dyDescent="0.45">
      <c r="A3" t="s">
        <v>52</v>
      </c>
      <c r="N3" s="4" t="s">
        <v>63</v>
      </c>
      <c r="O3" s="5"/>
      <c r="P3" s="5"/>
      <c r="Q3" s="5"/>
    </row>
    <row r="4" spans="1:17" x14ac:dyDescent="0.45">
      <c r="A4" t="s">
        <v>53</v>
      </c>
      <c r="N4" s="4" t="s">
        <v>64</v>
      </c>
      <c r="O4" s="5"/>
      <c r="P4" s="5"/>
      <c r="Q4" s="5"/>
    </row>
    <row r="5" spans="1:17" x14ac:dyDescent="0.45">
      <c r="A5" t="s">
        <v>54</v>
      </c>
      <c r="N5" s="4" t="s">
        <v>65</v>
      </c>
      <c r="O5" s="5"/>
      <c r="P5" s="5"/>
      <c r="Q5" s="5"/>
    </row>
    <row r="6" spans="1:17" x14ac:dyDescent="0.45">
      <c r="A6" t="s">
        <v>55</v>
      </c>
      <c r="N6" s="4" t="s">
        <v>66</v>
      </c>
      <c r="O6" s="5"/>
      <c r="P6" s="5"/>
      <c r="Q6" s="5"/>
    </row>
    <row r="7" spans="1:17" x14ac:dyDescent="0.45">
      <c r="A7" t="s">
        <v>56</v>
      </c>
      <c r="N7" s="4" t="s">
        <v>67</v>
      </c>
      <c r="O7" s="5"/>
      <c r="P7" s="5"/>
      <c r="Q7" s="5"/>
    </row>
    <row r="8" spans="1:17" x14ac:dyDescent="0.45">
      <c r="A8" t="s">
        <v>57</v>
      </c>
      <c r="N8" s="4" t="s">
        <v>68</v>
      </c>
      <c r="O8" s="5"/>
      <c r="P8" s="5"/>
      <c r="Q8" s="5"/>
    </row>
    <row r="9" spans="1:17" x14ac:dyDescent="0.45">
      <c r="A9" t="s">
        <v>58</v>
      </c>
      <c r="N9" s="4" t="s">
        <v>69</v>
      </c>
      <c r="O9" s="5"/>
      <c r="P9" s="5"/>
      <c r="Q9" s="5"/>
    </row>
    <row r="10" spans="1:17" x14ac:dyDescent="0.45">
      <c r="A10" t="s">
        <v>59</v>
      </c>
      <c r="N10" s="4" t="s">
        <v>70</v>
      </c>
      <c r="O10" s="5"/>
      <c r="P10" s="5"/>
      <c r="Q10" s="5"/>
    </row>
    <row r="11" spans="1:17" x14ac:dyDescent="0.45">
      <c r="A11" t="s">
        <v>60</v>
      </c>
    </row>
    <row r="12" spans="1:17" x14ac:dyDescent="0.45">
      <c r="A12" t="s">
        <v>61</v>
      </c>
    </row>
    <row r="13" spans="1:17" x14ac:dyDescent="0.45">
      <c r="A13" t="s">
        <v>62</v>
      </c>
    </row>
    <row r="15" spans="1:17" x14ac:dyDescent="0.45">
      <c r="E15" t="s">
        <v>28</v>
      </c>
      <c r="F15">
        <v>100</v>
      </c>
      <c r="G15" s="1" t="s">
        <v>22</v>
      </c>
      <c r="H15" s="1" t="s">
        <v>23</v>
      </c>
      <c r="I15" s="1" t="s">
        <v>46</v>
      </c>
      <c r="J15" s="1" t="s">
        <v>24</v>
      </c>
      <c r="K15" s="1" t="s">
        <v>25</v>
      </c>
      <c r="L15" s="1" t="s">
        <v>26</v>
      </c>
      <c r="M15" s="1" t="s">
        <v>27</v>
      </c>
    </row>
    <row r="16" spans="1:17" x14ac:dyDescent="0.45">
      <c r="E16" t="s">
        <v>29</v>
      </c>
      <c r="F16">
        <v>10</v>
      </c>
      <c r="G16" s="1">
        <v>1</v>
      </c>
      <c r="H16" s="1">
        <v>0.01</v>
      </c>
      <c r="I16" s="1">
        <v>0.42</v>
      </c>
      <c r="J16" s="1" t="s">
        <v>71</v>
      </c>
      <c r="K16" s="1">
        <v>25</v>
      </c>
      <c r="L16" s="1">
        <f>100*(EXP(-H16*0.97)-(EXP(-I16*0.97)))</f>
        <v>32.496890738615456</v>
      </c>
      <c r="M16" s="1">
        <f>((K16-L16)^2)/L16</f>
        <v>1.7294999450502124</v>
      </c>
    </row>
    <row r="17" spans="5:17" x14ac:dyDescent="0.45">
      <c r="E17" t="s">
        <v>30</v>
      </c>
      <c r="F17">
        <v>4.0999999999999996</v>
      </c>
      <c r="G17" s="1">
        <v>2</v>
      </c>
      <c r="H17" s="1">
        <v>0.42</v>
      </c>
      <c r="I17" s="1">
        <v>0.83</v>
      </c>
      <c r="J17" s="1" t="s">
        <v>72</v>
      </c>
      <c r="K17" s="1">
        <v>30</v>
      </c>
      <c r="L17" s="1">
        <f t="shared" ref="L17:L25" si="0">100*(EXP(-H17*0.97)-(EXP(-I17*0.97)))</f>
        <v>21.833476586777067</v>
      </c>
      <c r="M17" s="1">
        <f t="shared" ref="M17:M25" si="1">((K17-L17)^2)/L17</f>
        <v>3.0545801715842571</v>
      </c>
      <c r="P17" t="s">
        <v>47</v>
      </c>
      <c r="Q17">
        <v>8</v>
      </c>
    </row>
    <row r="18" spans="5:17" x14ac:dyDescent="0.45">
      <c r="E18" t="s">
        <v>31</v>
      </c>
      <c r="F18">
        <v>0.01</v>
      </c>
      <c r="G18" s="1">
        <v>3</v>
      </c>
      <c r="H18" s="1">
        <v>0.83</v>
      </c>
      <c r="I18" s="1">
        <v>1.24</v>
      </c>
      <c r="J18" s="1" t="s">
        <v>73</v>
      </c>
      <c r="K18" s="1">
        <v>18</v>
      </c>
      <c r="L18" s="1">
        <f t="shared" si="0"/>
        <v>14.669117230310524</v>
      </c>
      <c r="M18" s="1">
        <f t="shared" si="1"/>
        <v>0.7563359029191814</v>
      </c>
      <c r="P18" t="s">
        <v>48</v>
      </c>
      <c r="Q18">
        <v>0.05</v>
      </c>
    </row>
    <row r="19" spans="5:17" x14ac:dyDescent="0.45">
      <c r="E19" t="s">
        <v>32</v>
      </c>
      <c r="F19">
        <v>4.0999999999999996</v>
      </c>
      <c r="G19" s="1">
        <v>4</v>
      </c>
      <c r="H19" s="1">
        <v>1.24</v>
      </c>
      <c r="I19" s="1">
        <v>1.65</v>
      </c>
      <c r="J19" s="1" t="s">
        <v>74</v>
      </c>
      <c r="K19" s="1">
        <v>7</v>
      </c>
      <c r="L19" s="1">
        <f t="shared" si="0"/>
        <v>9.8556452730443187</v>
      </c>
      <c r="M19" s="1">
        <f t="shared" si="1"/>
        <v>0.82741512093215241</v>
      </c>
      <c r="P19" t="s">
        <v>49</v>
      </c>
      <c r="Q19" s="3">
        <v>15.5</v>
      </c>
    </row>
    <row r="20" spans="5:17" x14ac:dyDescent="0.45">
      <c r="E20" t="s">
        <v>33</v>
      </c>
      <c r="F20">
        <v>0.41</v>
      </c>
      <c r="G20" s="1">
        <v>5</v>
      </c>
      <c r="H20" s="1">
        <v>1.65</v>
      </c>
      <c r="I20" s="1">
        <v>2.0499999999999998</v>
      </c>
      <c r="J20" s="1" t="s">
        <v>75</v>
      </c>
      <c r="K20" s="1">
        <v>8</v>
      </c>
      <c r="L20" s="1">
        <f t="shared" si="0"/>
        <v>6.4894972525551378</v>
      </c>
      <c r="M20" s="1">
        <f t="shared" si="1"/>
        <v>0.35158633423261343</v>
      </c>
    </row>
    <row r="21" spans="5:17" x14ac:dyDescent="0.45">
      <c r="E21" t="s">
        <v>34</v>
      </c>
      <c r="F21">
        <v>1.03</v>
      </c>
      <c r="G21" s="1">
        <v>6</v>
      </c>
      <c r="H21" s="1">
        <v>2.0499999999999998</v>
      </c>
      <c r="I21" s="1">
        <v>2.46</v>
      </c>
      <c r="J21" s="1" t="s">
        <v>76</v>
      </c>
      <c r="K21" s="1">
        <v>3</v>
      </c>
      <c r="L21" s="1">
        <f t="shared" si="0"/>
        <v>4.4922083361628191</v>
      </c>
      <c r="M21" s="1">
        <f t="shared" si="1"/>
        <v>0.49567730432017598</v>
      </c>
    </row>
    <row r="22" spans="5:17" x14ac:dyDescent="0.45">
      <c r="E22" t="s">
        <v>35</v>
      </c>
      <c r="F22">
        <v>0.77</v>
      </c>
      <c r="G22" s="1">
        <v>7</v>
      </c>
      <c r="H22" s="1">
        <v>2.46</v>
      </c>
      <c r="I22" s="1">
        <v>2.87</v>
      </c>
      <c r="J22" s="1" t="s">
        <v>77</v>
      </c>
      <c r="K22" s="1">
        <v>3</v>
      </c>
      <c r="L22" s="1">
        <f t="shared" si="0"/>
        <v>3.0181510692648588</v>
      </c>
      <c r="M22" s="1">
        <f t="shared" si="1"/>
        <v>1.0915998168970002E-4</v>
      </c>
    </row>
    <row r="23" spans="5:17" x14ac:dyDescent="0.45">
      <c r="G23" s="1">
        <v>8</v>
      </c>
      <c r="H23" s="1">
        <v>2.87</v>
      </c>
      <c r="I23" s="1">
        <v>3.28</v>
      </c>
      <c r="J23" s="1" t="s">
        <v>78</v>
      </c>
      <c r="K23" s="1">
        <v>2</v>
      </c>
      <c r="L23" s="1">
        <f t="shared" si="0"/>
        <v>2.0277857114448983</v>
      </c>
      <c r="M23" s="1">
        <f t="shared" si="1"/>
        <v>3.807334059716941E-4</v>
      </c>
    </row>
    <row r="24" spans="5:17" x14ac:dyDescent="0.45">
      <c r="G24" s="1">
        <v>9</v>
      </c>
      <c r="H24" s="1">
        <v>3.28</v>
      </c>
      <c r="I24" s="1">
        <v>3.69</v>
      </c>
      <c r="J24" s="1" t="s">
        <v>79</v>
      </c>
      <c r="K24" s="1">
        <v>2</v>
      </c>
      <c r="L24" s="1">
        <f t="shared" si="0"/>
        <v>1.362395319907447</v>
      </c>
      <c r="M24" s="1">
        <f t="shared" si="1"/>
        <v>0.29840070802910917</v>
      </c>
    </row>
    <row r="25" spans="5:17" x14ac:dyDescent="0.45">
      <c r="G25" s="1">
        <v>10</v>
      </c>
      <c r="H25" s="1">
        <v>3.69</v>
      </c>
      <c r="I25" s="1">
        <v>4.0999999999999996</v>
      </c>
      <c r="J25" s="1" t="s">
        <v>80</v>
      </c>
      <c r="K25" s="1">
        <v>2</v>
      </c>
      <c r="L25" s="1">
        <f t="shared" si="0"/>
        <v>0.9153437649894125</v>
      </c>
      <c r="M25" s="1">
        <f t="shared" si="1"/>
        <v>1.2852866793285589</v>
      </c>
      <c r="P25" t="s">
        <v>50</v>
      </c>
    </row>
    <row r="26" spans="5:17" x14ac:dyDescent="0.45">
      <c r="G26" s="1"/>
      <c r="H26" s="1"/>
      <c r="I26" s="1"/>
      <c r="J26" s="1"/>
      <c r="K26" s="1">
        <f>SUM(K16:K25)</f>
        <v>100</v>
      </c>
      <c r="L26" s="1"/>
      <c r="M26" s="2">
        <f>SUM(M16:M25)</f>
        <v>8.7992720597839202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5DBF2-D959-44E9-AF1C-62709CF23CCB}">
  <dimension ref="A2:Q24"/>
  <sheetViews>
    <sheetView topLeftCell="K6" workbookViewId="0">
      <selection activeCell="T16" sqref="T16"/>
    </sheetView>
  </sheetViews>
  <sheetFormatPr defaultRowHeight="14.25" x14ac:dyDescent="0.45"/>
  <cols>
    <col min="5" max="5" width="16.1328125" customWidth="1"/>
    <col min="8" max="8" width="14.53125" customWidth="1"/>
    <col min="9" max="9" width="13.9296875" customWidth="1"/>
    <col min="11" max="11" width="20.73046875" customWidth="1"/>
    <col min="12" max="12" width="18.796875" customWidth="1"/>
    <col min="13" max="13" width="9.86328125" customWidth="1"/>
    <col min="16" max="16" width="25.3984375" customWidth="1"/>
  </cols>
  <sheetData>
    <row r="2" spans="1:17" x14ac:dyDescent="0.45">
      <c r="A2" t="s">
        <v>52</v>
      </c>
      <c r="O2" t="s">
        <v>81</v>
      </c>
    </row>
    <row r="3" spans="1:17" x14ac:dyDescent="0.45">
      <c r="A3" t="s">
        <v>89</v>
      </c>
      <c r="O3" t="s">
        <v>82</v>
      </c>
    </row>
    <row r="4" spans="1:17" x14ac:dyDescent="0.45">
      <c r="A4" t="s">
        <v>90</v>
      </c>
      <c r="O4" t="s">
        <v>83</v>
      </c>
    </row>
    <row r="5" spans="1:17" x14ac:dyDescent="0.45">
      <c r="A5" t="s">
        <v>91</v>
      </c>
      <c r="O5" t="s">
        <v>84</v>
      </c>
    </row>
    <row r="6" spans="1:17" x14ac:dyDescent="0.45">
      <c r="A6" t="s">
        <v>92</v>
      </c>
      <c r="O6" t="s">
        <v>85</v>
      </c>
    </row>
    <row r="7" spans="1:17" x14ac:dyDescent="0.45">
      <c r="A7" t="s">
        <v>93</v>
      </c>
      <c r="O7" t="s">
        <v>86</v>
      </c>
    </row>
    <row r="8" spans="1:17" x14ac:dyDescent="0.45">
      <c r="A8" t="s">
        <v>94</v>
      </c>
      <c r="O8" t="s">
        <v>87</v>
      </c>
    </row>
    <row r="9" spans="1:17" x14ac:dyDescent="0.45">
      <c r="A9" t="s">
        <v>95</v>
      </c>
      <c r="O9" t="s">
        <v>88</v>
      </c>
    </row>
    <row r="10" spans="1:17" x14ac:dyDescent="0.45">
      <c r="A10" t="s">
        <v>96</v>
      </c>
    </row>
    <row r="11" spans="1:17" x14ac:dyDescent="0.45">
      <c r="A11" t="s">
        <v>97</v>
      </c>
    </row>
    <row r="12" spans="1:17" x14ac:dyDescent="0.45">
      <c r="A12" t="s">
        <v>98</v>
      </c>
    </row>
    <row r="13" spans="1:17" x14ac:dyDescent="0.45">
      <c r="E13" t="s">
        <v>28</v>
      </c>
      <c r="F13">
        <v>100</v>
      </c>
      <c r="G13" s="1" t="s">
        <v>22</v>
      </c>
      <c r="H13" s="1" t="s">
        <v>23</v>
      </c>
      <c r="I13" s="1" t="s">
        <v>46</v>
      </c>
      <c r="J13" s="1" t="s">
        <v>24</v>
      </c>
      <c r="K13" s="1" t="s">
        <v>25</v>
      </c>
      <c r="L13" s="1" t="s">
        <v>26</v>
      </c>
      <c r="M13" s="1" t="s">
        <v>27</v>
      </c>
      <c r="P13" t="s">
        <v>47</v>
      </c>
      <c r="Q13">
        <v>8</v>
      </c>
    </row>
    <row r="14" spans="1:17" x14ac:dyDescent="0.45">
      <c r="E14" t="s">
        <v>29</v>
      </c>
      <c r="F14">
        <v>10</v>
      </c>
      <c r="G14" s="1">
        <v>1</v>
      </c>
      <c r="H14" s="1">
        <v>0.01</v>
      </c>
      <c r="I14" s="1">
        <v>0.21</v>
      </c>
      <c r="J14" s="1" t="s">
        <v>99</v>
      </c>
      <c r="K14" s="1">
        <v>46</v>
      </c>
      <c r="L14" s="1">
        <f>100*(EXP(-2.63*H14)-(EXP(-2.63*I14)))</f>
        <v>39.841848224298715</v>
      </c>
      <c r="M14" s="1">
        <f>((K14-L14)^2)/L14</f>
        <v>0.95183418899338468</v>
      </c>
      <c r="P14" t="s">
        <v>48</v>
      </c>
      <c r="Q14">
        <v>0.05</v>
      </c>
    </row>
    <row r="15" spans="1:17" x14ac:dyDescent="0.45">
      <c r="E15" t="s">
        <v>30</v>
      </c>
      <c r="F15">
        <v>2.04</v>
      </c>
      <c r="G15" s="1">
        <v>2</v>
      </c>
      <c r="H15" s="1">
        <v>0.21</v>
      </c>
      <c r="I15" s="1">
        <v>0.42</v>
      </c>
      <c r="J15" s="1" t="s">
        <v>100</v>
      </c>
      <c r="K15" s="1">
        <v>26</v>
      </c>
      <c r="L15" s="1">
        <f t="shared" ref="L15:L23" si="0">100*(EXP(-2.63*H15)-(EXP(-2.63*I15)))</f>
        <v>24.428095758429269</v>
      </c>
      <c r="M15" s="1">
        <f t="shared" ref="M15:M22" si="1">((K15-L15)^2)/L15</f>
        <v>0.10114922461016808</v>
      </c>
      <c r="P15" t="s">
        <v>49</v>
      </c>
      <c r="Q15" s="3">
        <v>15.5</v>
      </c>
    </row>
    <row r="16" spans="1:17" x14ac:dyDescent="0.45">
      <c r="E16" t="s">
        <v>31</v>
      </c>
      <c r="F16">
        <v>0.01</v>
      </c>
      <c r="G16" s="1">
        <v>3</v>
      </c>
      <c r="H16" s="1">
        <v>0.42</v>
      </c>
      <c r="I16" s="1">
        <v>0.62</v>
      </c>
      <c r="J16" s="1" t="s">
        <v>101</v>
      </c>
      <c r="K16" s="1">
        <v>11</v>
      </c>
      <c r="L16" s="1">
        <f t="shared" si="0"/>
        <v>13.553134145257753</v>
      </c>
      <c r="M16" s="1">
        <f t="shared" si="1"/>
        <v>0.48095841846012116</v>
      </c>
    </row>
    <row r="17" spans="5:16" x14ac:dyDescent="0.45">
      <c r="E17" t="s">
        <v>32</v>
      </c>
      <c r="F17">
        <v>2.04</v>
      </c>
      <c r="G17" s="1">
        <v>4</v>
      </c>
      <c r="H17" s="1">
        <v>0.62</v>
      </c>
      <c r="I17" s="1">
        <v>0.82</v>
      </c>
      <c r="J17" s="1" t="s">
        <v>102</v>
      </c>
      <c r="K17" s="1">
        <v>7</v>
      </c>
      <c r="L17" s="1">
        <f t="shared" si="0"/>
        <v>8.0094157857813606</v>
      </c>
      <c r="M17" s="1">
        <f t="shared" si="1"/>
        <v>0.12721529957196506</v>
      </c>
    </row>
    <row r="18" spans="5:16" x14ac:dyDescent="0.45">
      <c r="E18" t="s">
        <v>33</v>
      </c>
      <c r="F18">
        <v>0.2</v>
      </c>
      <c r="G18" s="1">
        <v>5</v>
      </c>
      <c r="H18" s="1">
        <v>0.82</v>
      </c>
      <c r="I18" s="1">
        <v>1.03</v>
      </c>
      <c r="J18" s="1" t="s">
        <v>103</v>
      </c>
      <c r="K18" s="1">
        <v>3</v>
      </c>
      <c r="L18" s="1">
        <f t="shared" si="0"/>
        <v>4.9107856312955001</v>
      </c>
      <c r="M18" s="1">
        <f t="shared" si="1"/>
        <v>0.7434862775311486</v>
      </c>
    </row>
    <row r="19" spans="5:16" x14ac:dyDescent="0.45">
      <c r="E19" t="s">
        <v>34</v>
      </c>
      <c r="F19">
        <v>0.38</v>
      </c>
      <c r="G19" s="1">
        <v>6</v>
      </c>
      <c r="H19" s="1">
        <v>1.03</v>
      </c>
      <c r="I19" s="1">
        <v>1.23</v>
      </c>
      <c r="J19" s="1" t="s">
        <v>104</v>
      </c>
      <c r="K19" s="1">
        <v>2</v>
      </c>
      <c r="L19" s="1">
        <f t="shared" si="0"/>
        <v>2.7245896314527833</v>
      </c>
      <c r="M19" s="1">
        <f t="shared" si="1"/>
        <v>0.19270062836175739</v>
      </c>
    </row>
    <row r="20" spans="5:16" x14ac:dyDescent="0.45">
      <c r="E20" t="s">
        <v>35</v>
      </c>
      <c r="F20">
        <v>0.16</v>
      </c>
      <c r="G20" s="1">
        <v>7</v>
      </c>
      <c r="H20" s="1">
        <v>1.23</v>
      </c>
      <c r="I20" s="1">
        <v>1.43</v>
      </c>
      <c r="J20" s="1" t="s">
        <v>105</v>
      </c>
      <c r="K20" s="1">
        <v>1</v>
      </c>
      <c r="L20" s="1">
        <f t="shared" si="0"/>
        <v>1.6101346721761629</v>
      </c>
      <c r="M20" s="1">
        <f t="shared" si="1"/>
        <v>0.23120073409038719</v>
      </c>
    </row>
    <row r="21" spans="5:16" x14ac:dyDescent="0.45">
      <c r="G21" s="1">
        <v>8</v>
      </c>
      <c r="H21" s="1">
        <v>1.43</v>
      </c>
      <c r="I21" s="1">
        <v>1.63</v>
      </c>
      <c r="J21" s="1" t="s">
        <v>106</v>
      </c>
      <c r="K21" s="1">
        <v>1</v>
      </c>
      <c r="L21" s="1">
        <f t="shared" si="0"/>
        <v>0.95153179495932738</v>
      </c>
      <c r="M21" s="1">
        <f t="shared" si="1"/>
        <v>2.4688264883099319E-3</v>
      </c>
      <c r="P21" t="s">
        <v>50</v>
      </c>
    </row>
    <row r="22" spans="5:16" x14ac:dyDescent="0.45">
      <c r="G22" s="1">
        <v>9</v>
      </c>
      <c r="H22" s="1">
        <v>1.63</v>
      </c>
      <c r="I22" s="1">
        <v>1.84</v>
      </c>
      <c r="J22" s="1" t="s">
        <v>107</v>
      </c>
      <c r="K22" s="1">
        <v>0</v>
      </c>
      <c r="L22" s="1">
        <f t="shared" si="0"/>
        <v>0.58340942602859658</v>
      </c>
      <c r="M22" s="1">
        <f t="shared" si="1"/>
        <v>0.58340942602859658</v>
      </c>
    </row>
    <row r="23" spans="5:16" x14ac:dyDescent="0.45">
      <c r="G23" s="1">
        <v>10</v>
      </c>
      <c r="H23" s="1">
        <v>1.84</v>
      </c>
      <c r="I23" s="1">
        <v>2.04</v>
      </c>
      <c r="J23" s="1" t="s">
        <v>108</v>
      </c>
      <c r="K23" s="1">
        <v>3</v>
      </c>
      <c r="L23" s="1">
        <f t="shared" si="0"/>
        <v>0.32368573837135656</v>
      </c>
      <c r="M23" s="1">
        <v>10.12843</v>
      </c>
    </row>
    <row r="24" spans="5:16" x14ac:dyDescent="0.45">
      <c r="G24" s="1"/>
      <c r="H24" s="1"/>
      <c r="I24" s="1"/>
      <c r="J24" s="1"/>
      <c r="K24" s="1">
        <f>SUM(K14:K23)</f>
        <v>100</v>
      </c>
      <c r="L24" s="1"/>
      <c r="M24" s="2">
        <f>SUM(M14:M23)</f>
        <v>13.542853024135839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ECA43-D05A-49D2-8250-3ADF02C8EBAF}">
  <dimension ref="A2:R24"/>
  <sheetViews>
    <sheetView topLeftCell="C1" workbookViewId="0">
      <selection activeCell="M14" sqref="M14"/>
    </sheetView>
  </sheetViews>
  <sheetFormatPr defaultRowHeight="14.25" x14ac:dyDescent="0.45"/>
  <cols>
    <col min="6" max="6" width="17.86328125" customWidth="1"/>
    <col min="9" max="9" width="14.06640625" customWidth="1"/>
    <col min="10" max="10" width="13.73046875" customWidth="1"/>
    <col min="12" max="12" width="21.59765625" customWidth="1"/>
    <col min="13" max="13" width="22.06640625" customWidth="1"/>
    <col min="14" max="14" width="11.33203125" customWidth="1"/>
    <col min="17" max="17" width="23.73046875" customWidth="1"/>
  </cols>
  <sheetData>
    <row r="2" spans="1:18" x14ac:dyDescent="0.45">
      <c r="A2" t="s">
        <v>117</v>
      </c>
      <c r="M2" t="s">
        <v>109</v>
      </c>
    </row>
    <row r="3" spans="1:18" x14ac:dyDescent="0.45">
      <c r="A3" t="s">
        <v>118</v>
      </c>
      <c r="M3" t="s">
        <v>110</v>
      </c>
    </row>
    <row r="4" spans="1:18" x14ac:dyDescent="0.45">
      <c r="A4" t="s">
        <v>119</v>
      </c>
      <c r="M4" t="s">
        <v>111</v>
      </c>
    </row>
    <row r="5" spans="1:18" x14ac:dyDescent="0.45">
      <c r="A5" t="s">
        <v>120</v>
      </c>
      <c r="M5" t="s">
        <v>112</v>
      </c>
    </row>
    <row r="6" spans="1:18" x14ac:dyDescent="0.45">
      <c r="A6" t="s">
        <v>121</v>
      </c>
      <c r="M6" t="s">
        <v>113</v>
      </c>
    </row>
    <row r="7" spans="1:18" x14ac:dyDescent="0.45">
      <c r="A7" t="s">
        <v>122</v>
      </c>
      <c r="M7" t="s">
        <v>114</v>
      </c>
    </row>
    <row r="8" spans="1:18" x14ac:dyDescent="0.45">
      <c r="A8" t="s">
        <v>123</v>
      </c>
      <c r="M8" t="s">
        <v>115</v>
      </c>
    </row>
    <row r="9" spans="1:18" x14ac:dyDescent="0.45">
      <c r="A9" t="s">
        <v>124</v>
      </c>
      <c r="M9" t="s">
        <v>116</v>
      </c>
    </row>
    <row r="10" spans="1:18" x14ac:dyDescent="0.45">
      <c r="A10" t="s">
        <v>125</v>
      </c>
    </row>
    <row r="11" spans="1:18" x14ac:dyDescent="0.45">
      <c r="A11" t="s">
        <v>126</v>
      </c>
    </row>
    <row r="12" spans="1:18" x14ac:dyDescent="0.45">
      <c r="A12" t="s">
        <v>127</v>
      </c>
    </row>
    <row r="13" spans="1:18" x14ac:dyDescent="0.45">
      <c r="F13" t="s">
        <v>28</v>
      </c>
      <c r="G13">
        <v>100</v>
      </c>
      <c r="H13" s="1" t="s">
        <v>22</v>
      </c>
      <c r="I13" s="1" t="s">
        <v>23</v>
      </c>
      <c r="J13" s="1" t="s">
        <v>46</v>
      </c>
      <c r="K13" s="1" t="s">
        <v>24</v>
      </c>
      <c r="L13" s="1" t="s">
        <v>25</v>
      </c>
      <c r="M13" s="1" t="s">
        <v>26</v>
      </c>
      <c r="N13" s="1" t="s">
        <v>27</v>
      </c>
      <c r="Q13" t="s">
        <v>47</v>
      </c>
      <c r="R13">
        <v>8</v>
      </c>
    </row>
    <row r="14" spans="1:18" x14ac:dyDescent="0.45">
      <c r="F14" t="s">
        <v>29</v>
      </c>
      <c r="G14">
        <v>10</v>
      </c>
      <c r="H14" s="1">
        <v>1</v>
      </c>
      <c r="I14" s="1">
        <v>0.01</v>
      </c>
      <c r="J14" s="1">
        <v>0.18</v>
      </c>
      <c r="K14" s="1" t="s">
        <v>128</v>
      </c>
      <c r="L14" s="1">
        <v>33</v>
      </c>
      <c r="M14" s="1">
        <f>100*(EXP(-2.5*I14)-(EXP(-2.5*J14)))</f>
        <v>33.768176040655931</v>
      </c>
      <c r="N14" s="1">
        <f>((L14-M14)^2)/M14</f>
        <v>1.7474868311731288E-2</v>
      </c>
      <c r="Q14" t="s">
        <v>48</v>
      </c>
      <c r="R14">
        <v>0.05</v>
      </c>
    </row>
    <row r="15" spans="1:18" x14ac:dyDescent="0.45">
      <c r="F15" t="s">
        <v>30</v>
      </c>
      <c r="G15">
        <v>1.69</v>
      </c>
      <c r="H15" s="1">
        <v>2</v>
      </c>
      <c r="I15" s="1">
        <v>0.18</v>
      </c>
      <c r="J15" s="1">
        <v>0.35</v>
      </c>
      <c r="K15" s="1" t="s">
        <v>129</v>
      </c>
      <c r="L15" s="1">
        <v>21</v>
      </c>
      <c r="M15" s="1">
        <f t="shared" ref="M15:M23" si="0">100*(EXP(-2.5*I15)-(EXP(-2.5*J15)))</f>
        <v>22.076613194326494</v>
      </c>
      <c r="N15" s="1">
        <f t="shared" ref="N15:N22" si="1">((L15-M15)^2)/M15</f>
        <v>5.2503341884695257E-2</v>
      </c>
      <c r="Q15" t="s">
        <v>49</v>
      </c>
      <c r="R15" s="3">
        <v>15.5</v>
      </c>
    </row>
    <row r="16" spans="1:18" x14ac:dyDescent="0.45">
      <c r="F16" t="s">
        <v>31</v>
      </c>
      <c r="G16">
        <v>0.01</v>
      </c>
      <c r="H16" s="1">
        <v>3</v>
      </c>
      <c r="I16" s="1">
        <v>0.35</v>
      </c>
      <c r="J16" s="1">
        <v>0.51</v>
      </c>
      <c r="K16" s="1" t="s">
        <v>130</v>
      </c>
      <c r="L16" s="1">
        <v>21</v>
      </c>
      <c r="M16" s="1">
        <f t="shared" si="0"/>
        <v>13.743105145710105</v>
      </c>
      <c r="N16" s="1">
        <v>1.8319231600000001</v>
      </c>
    </row>
    <row r="17" spans="6:17" x14ac:dyDescent="0.45">
      <c r="F17" t="s">
        <v>32</v>
      </c>
      <c r="G17">
        <v>1.69</v>
      </c>
      <c r="H17" s="1">
        <v>4</v>
      </c>
      <c r="I17" s="1">
        <v>0.51</v>
      </c>
      <c r="J17" s="1">
        <v>0.68</v>
      </c>
      <c r="K17" s="1" t="s">
        <v>131</v>
      </c>
      <c r="L17" s="1">
        <v>8</v>
      </c>
      <c r="M17" s="1">
        <f t="shared" si="0"/>
        <v>9.6747444168672736</v>
      </c>
      <c r="N17" s="1">
        <f t="shared" si="1"/>
        <v>0.28990624878298349</v>
      </c>
    </row>
    <row r="18" spans="6:17" x14ac:dyDescent="0.45">
      <c r="F18" t="s">
        <v>33</v>
      </c>
      <c r="G18">
        <v>0.17</v>
      </c>
      <c r="H18" s="1">
        <v>5</v>
      </c>
      <c r="I18" s="1">
        <v>0.68</v>
      </c>
      <c r="J18" s="1">
        <v>0.85</v>
      </c>
      <c r="K18" s="1" t="s">
        <v>132</v>
      </c>
      <c r="L18" s="1">
        <v>7</v>
      </c>
      <c r="M18" s="1">
        <f t="shared" si="0"/>
        <v>6.325055578601499</v>
      </c>
      <c r="N18" s="1">
        <f t="shared" si="1"/>
        <v>7.2023078108300442E-2</v>
      </c>
    </row>
    <row r="19" spans="6:17" x14ac:dyDescent="0.45">
      <c r="F19" t="s">
        <v>34</v>
      </c>
      <c r="G19">
        <v>0.4</v>
      </c>
      <c r="H19" s="1">
        <v>6</v>
      </c>
      <c r="I19" s="1">
        <v>0.85</v>
      </c>
      <c r="J19" s="1">
        <v>1.02</v>
      </c>
      <c r="K19" s="1" t="s">
        <v>133</v>
      </c>
      <c r="L19" s="1">
        <v>3</v>
      </c>
      <c r="M19" s="1">
        <f t="shared" si="0"/>
        <v>4.1351302265566448</v>
      </c>
      <c r="N19" s="1">
        <f t="shared" si="1"/>
        <v>0.31160339835669476</v>
      </c>
    </row>
    <row r="20" spans="6:17" x14ac:dyDescent="0.45">
      <c r="F20" t="s">
        <v>35</v>
      </c>
      <c r="G20">
        <v>0.12</v>
      </c>
      <c r="H20" s="1">
        <v>7</v>
      </c>
      <c r="I20" s="1">
        <v>1.02</v>
      </c>
      <c r="J20" s="1">
        <v>1.19</v>
      </c>
      <c r="K20" s="1" t="s">
        <v>134</v>
      </c>
      <c r="L20" s="1">
        <v>3</v>
      </c>
      <c r="M20" s="1">
        <f t="shared" si="0"/>
        <v>2.7034231996998752</v>
      </c>
      <c r="N20" s="1">
        <f t="shared" si="1"/>
        <v>3.2535711939597499E-2</v>
      </c>
    </row>
    <row r="21" spans="6:17" x14ac:dyDescent="0.45">
      <c r="H21" s="1">
        <v>8</v>
      </c>
      <c r="I21" s="1">
        <v>1.19</v>
      </c>
      <c r="J21" s="1">
        <v>1.35</v>
      </c>
      <c r="K21" s="1" t="s">
        <v>135</v>
      </c>
      <c r="L21" s="1">
        <v>1</v>
      </c>
      <c r="M21" s="1">
        <f t="shared" si="0"/>
        <v>1.6829315692488382</v>
      </c>
      <c r="N21" s="1">
        <f t="shared" si="1"/>
        <v>0.2771327942257642</v>
      </c>
      <c r="Q21" t="s">
        <v>50</v>
      </c>
    </row>
    <row r="22" spans="6:17" x14ac:dyDescent="0.45">
      <c r="H22" s="1">
        <v>9</v>
      </c>
      <c r="I22" s="1">
        <v>1.35</v>
      </c>
      <c r="J22" s="1">
        <v>1.52</v>
      </c>
      <c r="K22" s="1" t="s">
        <v>136</v>
      </c>
      <c r="L22" s="1">
        <v>0</v>
      </c>
      <c r="M22" s="1">
        <f t="shared" si="0"/>
        <v>1.1847346455500432</v>
      </c>
      <c r="N22" s="1">
        <f t="shared" si="1"/>
        <v>1.1847346455500432</v>
      </c>
    </row>
    <row r="23" spans="6:17" x14ac:dyDescent="0.45">
      <c r="H23" s="1">
        <v>10</v>
      </c>
      <c r="I23" s="1">
        <v>1.52</v>
      </c>
      <c r="J23" s="1">
        <v>1.69</v>
      </c>
      <c r="K23" s="1" t="s">
        <v>137</v>
      </c>
      <c r="L23" s="1">
        <v>3</v>
      </c>
      <c r="M23" s="1">
        <f t="shared" si="0"/>
        <v>0.77454371465713789</v>
      </c>
      <c r="N23" s="1">
        <v>10.12843</v>
      </c>
    </row>
    <row r="24" spans="6:17" x14ac:dyDescent="0.45">
      <c r="H24" s="1"/>
      <c r="I24" s="1"/>
      <c r="J24" s="1"/>
      <c r="K24" s="1"/>
      <c r="L24" s="1">
        <f>SUM(L14:L23)</f>
        <v>100</v>
      </c>
      <c r="M24" s="1"/>
      <c r="N24" s="2">
        <f>SUM(N14:N23)</f>
        <v>14.19826724715981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358D6-5281-4EFB-BD78-0788CFC27FE5}">
  <dimension ref="A1:P19"/>
  <sheetViews>
    <sheetView topLeftCell="D1" workbookViewId="0">
      <selection activeCell="M13" sqref="M13"/>
    </sheetView>
  </sheetViews>
  <sheetFormatPr defaultRowHeight="14.25" x14ac:dyDescent="0.45"/>
  <cols>
    <col min="4" max="4" width="14.9296875" customWidth="1"/>
    <col min="5" max="5" width="12.33203125" customWidth="1"/>
    <col min="11" max="11" width="11.265625" customWidth="1"/>
    <col min="12" max="12" width="14.9296875" customWidth="1"/>
    <col min="13" max="13" width="10.265625" customWidth="1"/>
    <col min="15" max="15" width="24.1328125" customWidth="1"/>
  </cols>
  <sheetData>
    <row r="1" spans="1:16" x14ac:dyDescent="0.45">
      <c r="B1" t="s">
        <v>139</v>
      </c>
    </row>
    <row r="2" spans="1:16" x14ac:dyDescent="0.45">
      <c r="A2" t="s">
        <v>138</v>
      </c>
    </row>
    <row r="5" spans="1:16" x14ac:dyDescent="0.45">
      <c r="A5" t="s">
        <v>140</v>
      </c>
      <c r="E5" s="1" t="s">
        <v>146</v>
      </c>
      <c r="F5" s="1">
        <v>100</v>
      </c>
    </row>
    <row r="6" spans="1:16" x14ac:dyDescent="0.45">
      <c r="A6" t="s">
        <v>141</v>
      </c>
      <c r="B6">
        <v>83</v>
      </c>
      <c r="E6" s="1" t="s">
        <v>145</v>
      </c>
      <c r="F6" s="1">
        <f>((M7*M8)+(N7*N8)+(O7*O8))/100</f>
        <v>1.2</v>
      </c>
    </row>
    <row r="7" spans="1:16" x14ac:dyDescent="0.45">
      <c r="A7" t="s">
        <v>142</v>
      </c>
      <c r="E7" s="1" t="s">
        <v>147</v>
      </c>
      <c r="F7" s="1">
        <v>0.83</v>
      </c>
      <c r="L7" s="1" t="s">
        <v>144</v>
      </c>
      <c r="M7" s="1">
        <v>1</v>
      </c>
      <c r="N7" s="1">
        <v>2</v>
      </c>
      <c r="O7" s="1">
        <v>3</v>
      </c>
    </row>
    <row r="8" spans="1:16" x14ac:dyDescent="0.45">
      <c r="A8" t="s">
        <v>143</v>
      </c>
      <c r="E8" s="1" t="s">
        <v>148</v>
      </c>
      <c r="F8" s="1">
        <f>F7</f>
        <v>0.83</v>
      </c>
      <c r="L8" s="1" t="s">
        <v>9</v>
      </c>
      <c r="M8" s="1">
        <v>83</v>
      </c>
      <c r="N8" s="1">
        <v>14</v>
      </c>
      <c r="O8" s="1">
        <v>3</v>
      </c>
    </row>
    <row r="9" spans="1:16" x14ac:dyDescent="0.45">
      <c r="E9" s="1" t="s">
        <v>149</v>
      </c>
      <c r="F9" s="1">
        <f>F7*(1-F7)</f>
        <v>0.14110000000000003</v>
      </c>
    </row>
    <row r="10" spans="1:16" x14ac:dyDescent="0.45">
      <c r="E10" s="1" t="s">
        <v>150</v>
      </c>
      <c r="F10" s="1">
        <f>F7*((1-F7)^2)</f>
        <v>2.3987000000000008E-2</v>
      </c>
    </row>
    <row r="11" spans="1:16" x14ac:dyDescent="0.45">
      <c r="E11" s="1" t="s">
        <v>154</v>
      </c>
      <c r="F11" s="1"/>
      <c r="J11" s="1" t="s">
        <v>151</v>
      </c>
      <c r="K11" s="1" t="s">
        <v>152</v>
      </c>
      <c r="L11" s="1" t="s">
        <v>153</v>
      </c>
      <c r="M11" s="1" t="s">
        <v>27</v>
      </c>
      <c r="O11" t="s">
        <v>47</v>
      </c>
      <c r="P11">
        <v>1</v>
      </c>
    </row>
    <row r="12" spans="1:16" x14ac:dyDescent="0.45">
      <c r="E12" s="1" t="s">
        <v>155</v>
      </c>
      <c r="F12" s="1">
        <f>(1-F7)/(F7^2)</f>
        <v>0.24677021338365518</v>
      </c>
      <c r="J12" s="1">
        <v>1</v>
      </c>
      <c r="K12" s="1">
        <v>83</v>
      </c>
      <c r="L12" s="1">
        <f>F5*F8</f>
        <v>83</v>
      </c>
      <c r="M12" s="1">
        <f>((K12-L12)^2)/L12</f>
        <v>0</v>
      </c>
      <c r="O12" t="s">
        <v>48</v>
      </c>
      <c r="P12">
        <v>0.05</v>
      </c>
    </row>
    <row r="13" spans="1:16" x14ac:dyDescent="0.45">
      <c r="J13" s="1">
        <v>2</v>
      </c>
      <c r="K13" s="1">
        <v>14</v>
      </c>
      <c r="L13" s="1">
        <f>F5*F9</f>
        <v>14.110000000000003</v>
      </c>
      <c r="M13" s="1">
        <f t="shared" ref="M13:M14" si="0">((K13-L13)^2)/L13</f>
        <v>8.5754783841251981E-4</v>
      </c>
      <c r="O13" t="s">
        <v>49</v>
      </c>
      <c r="P13" s="3">
        <v>3.84</v>
      </c>
    </row>
    <row r="14" spans="1:16" x14ac:dyDescent="0.45">
      <c r="J14" s="1">
        <v>3</v>
      </c>
      <c r="K14" s="1">
        <v>3</v>
      </c>
      <c r="L14" s="1">
        <f>F5*F10</f>
        <v>2.3987000000000007</v>
      </c>
      <c r="M14" s="1">
        <f t="shared" si="0"/>
        <v>0.15073235085671366</v>
      </c>
    </row>
    <row r="15" spans="1:16" x14ac:dyDescent="0.45">
      <c r="J15" s="1"/>
      <c r="K15" s="1">
        <f>SUM(K12:K14)</f>
        <v>100</v>
      </c>
      <c r="L15" s="1"/>
      <c r="M15" s="2">
        <f>SUM(M12:M14)</f>
        <v>0.15158989869512618</v>
      </c>
    </row>
    <row r="19" spans="15:15" x14ac:dyDescent="0.45">
      <c r="O19" t="s">
        <v>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B5F8D-84C9-4A6A-8FE6-96716C392D0B}">
  <dimension ref="A2:P22"/>
  <sheetViews>
    <sheetView workbookViewId="0">
      <selection activeCell="H18" sqref="H18"/>
    </sheetView>
  </sheetViews>
  <sheetFormatPr defaultRowHeight="14.25" x14ac:dyDescent="0.45"/>
  <cols>
    <col min="15" max="15" width="25.53125" customWidth="1"/>
  </cols>
  <sheetData>
    <row r="2" spans="1:16" x14ac:dyDescent="0.45">
      <c r="G2" t="s">
        <v>156</v>
      </c>
    </row>
    <row r="3" spans="1:16" x14ac:dyDescent="0.45">
      <c r="A3" t="s">
        <v>140</v>
      </c>
    </row>
    <row r="4" spans="1:16" x14ac:dyDescent="0.45">
      <c r="A4" t="s">
        <v>157</v>
      </c>
    </row>
    <row r="5" spans="1:16" x14ac:dyDescent="0.45">
      <c r="A5" t="s">
        <v>158</v>
      </c>
    </row>
    <row r="6" spans="1:16" x14ac:dyDescent="0.45">
      <c r="A6" t="s">
        <v>159</v>
      </c>
    </row>
    <row r="8" spans="1:16" x14ac:dyDescent="0.45">
      <c r="E8" s="1" t="s">
        <v>146</v>
      </c>
      <c r="F8" s="1">
        <v>100</v>
      </c>
    </row>
    <row r="9" spans="1:16" x14ac:dyDescent="0.45">
      <c r="E9" s="1" t="s">
        <v>145</v>
      </c>
      <c r="F9" s="1">
        <f>((M10*M11)+(N10*N11)+(O10*O11))/100</f>
        <v>1.5</v>
      </c>
    </row>
    <row r="10" spans="1:16" x14ac:dyDescent="0.45">
      <c r="E10" s="1" t="s">
        <v>147</v>
      </c>
      <c r="F10" s="1">
        <f>1/F9</f>
        <v>0.66666666666666663</v>
      </c>
      <c r="L10" s="1" t="s">
        <v>144</v>
      </c>
      <c r="M10" s="1">
        <v>1</v>
      </c>
      <c r="N10" s="1">
        <v>2</v>
      </c>
      <c r="O10" s="1">
        <v>3</v>
      </c>
    </row>
    <row r="11" spans="1:16" x14ac:dyDescent="0.45">
      <c r="E11" s="1" t="s">
        <v>148</v>
      </c>
      <c r="F11" s="1">
        <f>F10</f>
        <v>0.66666666666666663</v>
      </c>
      <c r="L11" s="1" t="s">
        <v>9</v>
      </c>
      <c r="M11" s="1">
        <v>62</v>
      </c>
      <c r="N11" s="1">
        <v>26</v>
      </c>
      <c r="O11" s="1">
        <v>12</v>
      </c>
    </row>
    <row r="12" spans="1:16" x14ac:dyDescent="0.45">
      <c r="E12" s="1" t="s">
        <v>149</v>
      </c>
      <c r="F12" s="1">
        <f>F10*(1-F10)</f>
        <v>0.22222222222222224</v>
      </c>
    </row>
    <row r="13" spans="1:16" x14ac:dyDescent="0.45">
      <c r="E13" s="1" t="s">
        <v>150</v>
      </c>
      <c r="F13" s="1">
        <f>F10*((1-F10)^2)</f>
        <v>7.4074074074074084E-2</v>
      </c>
    </row>
    <row r="14" spans="1:16" x14ac:dyDescent="0.45">
      <c r="E14" s="1" t="s">
        <v>154</v>
      </c>
      <c r="F14" s="1"/>
      <c r="J14" s="1" t="s">
        <v>151</v>
      </c>
      <c r="K14" s="1" t="s">
        <v>152</v>
      </c>
      <c r="L14" s="1" t="s">
        <v>153</v>
      </c>
      <c r="M14" s="1" t="s">
        <v>27</v>
      </c>
      <c r="O14" t="s">
        <v>47</v>
      </c>
      <c r="P14">
        <v>1</v>
      </c>
    </row>
    <row r="15" spans="1:16" x14ac:dyDescent="0.45">
      <c r="E15" s="1" t="s">
        <v>155</v>
      </c>
      <c r="F15" s="1">
        <f>(1-F10)/(F10^2)</f>
        <v>0.75000000000000011</v>
      </c>
      <c r="J15" s="1">
        <v>1</v>
      </c>
      <c r="K15" s="1">
        <v>62</v>
      </c>
      <c r="L15" s="1">
        <f>F8*F11</f>
        <v>66.666666666666657</v>
      </c>
      <c r="M15" s="1">
        <f>((K15-L15)^2)/L15</f>
        <v>0.32666666666666538</v>
      </c>
      <c r="O15" t="s">
        <v>48</v>
      </c>
      <c r="P15">
        <v>0.05</v>
      </c>
    </row>
    <row r="16" spans="1:16" x14ac:dyDescent="0.45">
      <c r="J16" s="1">
        <v>2</v>
      </c>
      <c r="K16" s="1">
        <v>26</v>
      </c>
      <c r="L16" s="1">
        <f>F8*F12</f>
        <v>22.222222222222225</v>
      </c>
      <c r="M16" s="1">
        <f t="shared" ref="M16:M17" si="0">((K16-L16)^2)/L16</f>
        <v>0.64222222222222125</v>
      </c>
      <c r="O16" t="s">
        <v>49</v>
      </c>
      <c r="P16" s="3">
        <v>3.84</v>
      </c>
    </row>
    <row r="17" spans="10:15" x14ac:dyDescent="0.45">
      <c r="J17" s="1">
        <v>3</v>
      </c>
      <c r="K17" s="1">
        <v>12</v>
      </c>
      <c r="L17" s="1">
        <f>F8*F13</f>
        <v>7.4074074074074083</v>
      </c>
      <c r="M17" s="1">
        <f t="shared" si="0"/>
        <v>2.8474074074074061</v>
      </c>
    </row>
    <row r="18" spans="10:15" x14ac:dyDescent="0.45">
      <c r="J18" s="1"/>
      <c r="K18" s="1">
        <f>SUM(K15:K17)</f>
        <v>100</v>
      </c>
      <c r="L18" s="1"/>
      <c r="M18" s="2">
        <f>SUM(M15:M17)</f>
        <v>3.8162962962962927</v>
      </c>
    </row>
    <row r="22" spans="10:15" x14ac:dyDescent="0.45">
      <c r="O22" t="s">
        <v>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CAEDC-121E-41DF-9C33-EE5E2133A2EA}">
  <dimension ref="E2:W39"/>
  <sheetViews>
    <sheetView topLeftCell="E27" zoomScale="70" zoomScaleNormal="70" workbookViewId="0">
      <selection activeCell="U33" sqref="U33"/>
    </sheetView>
  </sheetViews>
  <sheetFormatPr defaultRowHeight="14.25" x14ac:dyDescent="0.45"/>
  <cols>
    <col min="9" max="9" width="20.9296875" customWidth="1"/>
    <col min="10" max="10" width="12.1328125" customWidth="1"/>
    <col min="11" max="11" width="13.59765625" customWidth="1"/>
    <col min="12" max="12" width="12.73046875" customWidth="1"/>
    <col min="13" max="13" width="18.6640625" customWidth="1"/>
    <col min="14" max="14" width="12.1328125" customWidth="1"/>
    <col min="15" max="16" width="20.46484375" customWidth="1"/>
    <col min="17" max="18" width="19.1328125" customWidth="1"/>
    <col min="19" max="19" width="9.59765625" customWidth="1"/>
    <col min="22" max="22" width="23.9296875" customWidth="1"/>
  </cols>
  <sheetData>
    <row r="2" spans="5:19" x14ac:dyDescent="0.45">
      <c r="E2" t="s">
        <v>170</v>
      </c>
      <c r="M2" t="s">
        <v>160</v>
      </c>
    </row>
    <row r="3" spans="5:19" x14ac:dyDescent="0.45">
      <c r="E3" t="s">
        <v>171</v>
      </c>
      <c r="M3" t="s">
        <v>161</v>
      </c>
    </row>
    <row r="4" spans="5:19" x14ac:dyDescent="0.45">
      <c r="E4" t="s">
        <v>172</v>
      </c>
      <c r="M4" t="s">
        <v>162</v>
      </c>
    </row>
    <row r="5" spans="5:19" x14ac:dyDescent="0.45">
      <c r="E5" t="s">
        <v>173</v>
      </c>
      <c r="M5" t="s">
        <v>163</v>
      </c>
    </row>
    <row r="6" spans="5:19" x14ac:dyDescent="0.45">
      <c r="E6" t="s">
        <v>174</v>
      </c>
      <c r="M6" t="s">
        <v>164</v>
      </c>
    </row>
    <row r="7" spans="5:19" x14ac:dyDescent="0.45">
      <c r="E7" t="s">
        <v>175</v>
      </c>
      <c r="M7" t="s">
        <v>165</v>
      </c>
    </row>
    <row r="8" spans="5:19" x14ac:dyDescent="0.45">
      <c r="E8" t="s">
        <v>176</v>
      </c>
      <c r="M8" t="s">
        <v>166</v>
      </c>
    </row>
    <row r="9" spans="5:19" x14ac:dyDescent="0.45">
      <c r="E9" t="s">
        <v>177</v>
      </c>
      <c r="M9" t="s">
        <v>167</v>
      </c>
    </row>
    <row r="10" spans="5:19" x14ac:dyDescent="0.45">
      <c r="E10" t="s">
        <v>178</v>
      </c>
      <c r="M10" t="s">
        <v>168</v>
      </c>
    </row>
    <row r="11" spans="5:19" x14ac:dyDescent="0.45">
      <c r="E11" t="s">
        <v>179</v>
      </c>
      <c r="M11" t="s">
        <v>169</v>
      </c>
    </row>
    <row r="12" spans="5:19" x14ac:dyDescent="0.45">
      <c r="E12" t="s">
        <v>180</v>
      </c>
    </row>
    <row r="15" spans="5:19" x14ac:dyDescent="0.45">
      <c r="I15" t="s">
        <v>28</v>
      </c>
      <c r="J15">
        <v>100</v>
      </c>
      <c r="K15" s="1" t="s">
        <v>22</v>
      </c>
      <c r="L15" s="1" t="s">
        <v>23</v>
      </c>
      <c r="M15" s="1" t="s">
        <v>46</v>
      </c>
      <c r="N15" s="1" t="s">
        <v>24</v>
      </c>
      <c r="O15" s="1" t="s">
        <v>25</v>
      </c>
      <c r="P15" s="1" t="s">
        <v>198</v>
      </c>
      <c r="Q15" s="1" t="s">
        <v>26</v>
      </c>
      <c r="R15" s="1" t="s">
        <v>198</v>
      </c>
      <c r="S15" s="1" t="s">
        <v>27</v>
      </c>
    </row>
    <row r="16" spans="5:19" x14ac:dyDescent="0.45">
      <c r="I16" t="s">
        <v>29</v>
      </c>
      <c r="J16">
        <v>10</v>
      </c>
      <c r="K16" s="1">
        <v>1</v>
      </c>
      <c r="L16" s="1">
        <v>66.459999999999994</v>
      </c>
      <c r="M16" s="1">
        <v>70.11</v>
      </c>
      <c r="N16" s="1" t="s">
        <v>190</v>
      </c>
      <c r="O16" s="1">
        <v>25</v>
      </c>
      <c r="P16" s="1"/>
      <c r="Q16" s="1">
        <f>100*Q30</f>
        <v>22.9228922</v>
      </c>
      <c r="R16" s="1"/>
      <c r="S16" s="1">
        <f>((O16-Q16)^2)/Q16</f>
        <v>0.18821258570595387</v>
      </c>
    </row>
    <row r="17" spans="9:23" x14ac:dyDescent="0.45">
      <c r="I17" t="s">
        <v>30</v>
      </c>
      <c r="J17">
        <v>102.99</v>
      </c>
      <c r="K17" s="1">
        <v>2</v>
      </c>
      <c r="L17" s="1">
        <v>70.11</v>
      </c>
      <c r="M17" s="1">
        <f t="shared" ref="M17:M24" si="0">L18</f>
        <v>73.77</v>
      </c>
      <c r="N17" s="1" t="s">
        <v>181</v>
      </c>
      <c r="O17" s="1">
        <v>21</v>
      </c>
      <c r="P17" s="1"/>
      <c r="Q17" s="1">
        <f>100*Q31</f>
        <v>18.868285895600081</v>
      </c>
      <c r="R17" s="1"/>
      <c r="S17" s="1">
        <f>((O17-Q17)^2)/Q17</f>
        <v>0.24083825356691332</v>
      </c>
      <c r="V17" t="s">
        <v>47</v>
      </c>
      <c r="W17">
        <v>7</v>
      </c>
    </row>
    <row r="18" spans="9:23" x14ac:dyDescent="0.45">
      <c r="I18" t="s">
        <v>31</v>
      </c>
      <c r="J18">
        <v>66.459999999999994</v>
      </c>
      <c r="K18" s="1">
        <v>3</v>
      </c>
      <c r="L18" s="1">
        <v>73.77</v>
      </c>
      <c r="M18" s="1">
        <f t="shared" si="0"/>
        <v>77.42</v>
      </c>
      <c r="N18" s="1" t="s">
        <v>182</v>
      </c>
      <c r="O18" s="1">
        <v>31</v>
      </c>
      <c r="P18" s="1"/>
      <c r="Q18" s="1">
        <f t="shared" ref="Q18:Q25" si="1">100*Q32</f>
        <v>20.966875010472169</v>
      </c>
      <c r="R18" s="1"/>
      <c r="S18" s="1">
        <f>((O18-Q18)^2)/Q18</f>
        <v>4.8010777478861364</v>
      </c>
      <c r="V18" t="s">
        <v>48</v>
      </c>
      <c r="W18">
        <v>0.05</v>
      </c>
    </row>
    <row r="19" spans="9:23" x14ac:dyDescent="0.45">
      <c r="I19" t="s">
        <v>32</v>
      </c>
      <c r="J19">
        <v>102.99</v>
      </c>
      <c r="K19" s="1">
        <v>4</v>
      </c>
      <c r="L19" s="1">
        <v>77.42</v>
      </c>
      <c r="M19" s="1">
        <f t="shared" si="0"/>
        <v>81.069999999999993</v>
      </c>
      <c r="N19" s="1" t="s">
        <v>183</v>
      </c>
      <c r="O19" s="1">
        <v>10</v>
      </c>
      <c r="P19" s="1"/>
      <c r="Q19" s="1">
        <f t="shared" si="1"/>
        <v>17.701264162898013</v>
      </c>
      <c r="R19" s="1"/>
      <c r="S19" s="1">
        <v>1.35057582</v>
      </c>
      <c r="V19" t="s">
        <v>49</v>
      </c>
      <c r="W19" s="3">
        <v>14.1</v>
      </c>
    </row>
    <row r="20" spans="9:23" x14ac:dyDescent="0.45">
      <c r="I20" t="s">
        <v>33</v>
      </c>
      <c r="J20">
        <v>3.65</v>
      </c>
      <c r="K20" s="1">
        <v>5</v>
      </c>
      <c r="L20" s="1">
        <v>81.069999999999993</v>
      </c>
      <c r="M20" s="1">
        <f t="shared" si="0"/>
        <v>84.72</v>
      </c>
      <c r="N20" s="1" t="s">
        <v>184</v>
      </c>
      <c r="O20" s="1">
        <v>3</v>
      </c>
      <c r="P20" s="1"/>
      <c r="Q20" s="1">
        <f t="shared" si="1"/>
        <v>11.326884638935963</v>
      </c>
      <c r="R20" s="1"/>
      <c r="S20" s="1">
        <f>((O20-Q20)^2)/Q20</f>
        <v>6.1214543981319443</v>
      </c>
    </row>
    <row r="21" spans="9:23" x14ac:dyDescent="0.45">
      <c r="I21" t="s">
        <v>34</v>
      </c>
      <c r="J21">
        <v>75.19</v>
      </c>
      <c r="K21" s="1">
        <v>6</v>
      </c>
      <c r="L21" s="1">
        <v>84.72</v>
      </c>
      <c r="M21" s="1">
        <f t="shared" si="0"/>
        <v>88.38</v>
      </c>
      <c r="N21" s="1" t="s">
        <v>185</v>
      </c>
      <c r="O21" s="1">
        <v>3</v>
      </c>
      <c r="P21" s="15">
        <v>10</v>
      </c>
      <c r="Q21" s="1">
        <f t="shared" si="1"/>
        <v>5.5022265591277764</v>
      </c>
      <c r="R21" s="15">
        <f>SUM(Q21:Q25)</f>
        <v>8.1925850346341811</v>
      </c>
      <c r="S21" s="12">
        <v>0.4</v>
      </c>
      <c r="U21" t="s">
        <v>197</v>
      </c>
    </row>
    <row r="22" spans="9:23" x14ac:dyDescent="0.45">
      <c r="I22" t="s">
        <v>35</v>
      </c>
      <c r="J22">
        <v>46.95</v>
      </c>
      <c r="K22" s="1">
        <v>7</v>
      </c>
      <c r="L22" s="1">
        <v>88.38</v>
      </c>
      <c r="M22" s="1">
        <f t="shared" si="0"/>
        <v>92.03</v>
      </c>
      <c r="N22" s="1" t="s">
        <v>186</v>
      </c>
      <c r="O22" s="1">
        <v>3</v>
      </c>
      <c r="P22" s="16"/>
      <c r="Q22" s="1">
        <f t="shared" si="1"/>
        <v>2.0123714150423244</v>
      </c>
      <c r="R22" s="16"/>
      <c r="S22" s="13"/>
    </row>
    <row r="23" spans="9:23" x14ac:dyDescent="0.45">
      <c r="I23" t="s">
        <v>194</v>
      </c>
      <c r="J23">
        <f>SQRT(J22)</f>
        <v>6.8520070052503597</v>
      </c>
      <c r="K23" s="1">
        <v>8</v>
      </c>
      <c r="L23" s="1">
        <v>92.03</v>
      </c>
      <c r="M23" s="1">
        <f t="shared" si="0"/>
        <v>95.68</v>
      </c>
      <c r="N23" s="1" t="s">
        <v>187</v>
      </c>
      <c r="O23" s="1">
        <v>2</v>
      </c>
      <c r="P23" s="16"/>
      <c r="Q23" s="1">
        <f t="shared" si="1"/>
        <v>0.55987779815375172</v>
      </c>
      <c r="R23" s="16"/>
      <c r="S23" s="13"/>
    </row>
    <row r="24" spans="9:23" x14ac:dyDescent="0.45">
      <c r="K24" s="1">
        <v>9</v>
      </c>
      <c r="L24" s="1">
        <v>95.68</v>
      </c>
      <c r="M24" s="1">
        <f t="shared" si="0"/>
        <v>99.34</v>
      </c>
      <c r="N24" s="1" t="s">
        <v>188</v>
      </c>
      <c r="O24" s="1">
        <v>1</v>
      </c>
      <c r="P24" s="16"/>
      <c r="Q24" s="1">
        <f t="shared" si="1"/>
        <v>0.11810926231032859</v>
      </c>
      <c r="R24" s="16"/>
      <c r="S24" s="13"/>
    </row>
    <row r="25" spans="9:23" x14ac:dyDescent="0.45">
      <c r="K25" s="1">
        <v>10</v>
      </c>
      <c r="L25" s="1">
        <v>99.34</v>
      </c>
      <c r="M25" s="1">
        <v>102.99</v>
      </c>
      <c r="N25" s="1" t="s">
        <v>189</v>
      </c>
      <c r="O25" s="1">
        <v>1</v>
      </c>
      <c r="P25" s="17"/>
      <c r="Q25" s="1">
        <f t="shared" si="1"/>
        <v>0</v>
      </c>
      <c r="R25" s="17"/>
      <c r="S25" s="14"/>
      <c r="V25" t="s">
        <v>50</v>
      </c>
    </row>
    <row r="26" spans="9:23" x14ac:dyDescent="0.45">
      <c r="K26" s="1"/>
      <c r="L26" s="1"/>
      <c r="M26" s="1"/>
      <c r="N26" s="1"/>
      <c r="O26" s="1">
        <f>SUM(O16:O25)</f>
        <v>100</v>
      </c>
      <c r="P26" s="6"/>
      <c r="Q26" s="6">
        <f>SUM(Q16:Q25)</f>
        <v>99.97878694254041</v>
      </c>
      <c r="R26" s="6"/>
      <c r="S26" s="2">
        <f>SUM(S16:S25)</f>
        <v>13.10215880529095</v>
      </c>
    </row>
    <row r="28" spans="9:23" x14ac:dyDescent="0.45">
      <c r="J28" s="1" t="s">
        <v>196</v>
      </c>
      <c r="K28" s="1"/>
      <c r="L28" s="1"/>
      <c r="M28" s="1"/>
      <c r="N28" s="1"/>
      <c r="O28" s="1"/>
      <c r="P28" s="1"/>
      <c r="Q28" s="1"/>
      <c r="R28" s="1"/>
      <c r="S28" s="1"/>
    </row>
    <row r="29" spans="9:23" x14ac:dyDescent="0.45">
      <c r="J29" s="1" t="s">
        <v>23</v>
      </c>
      <c r="K29" s="1" t="s">
        <v>46</v>
      </c>
      <c r="L29" s="1" t="s">
        <v>24</v>
      </c>
      <c r="M29" s="1" t="s">
        <v>25</v>
      </c>
      <c r="N29" s="1" t="s">
        <v>192</v>
      </c>
      <c r="O29" s="1" t="s">
        <v>191</v>
      </c>
      <c r="P29" s="1"/>
      <c r="Q29" s="1" t="s">
        <v>193</v>
      </c>
      <c r="R29" s="1"/>
      <c r="S29" s="1" t="s">
        <v>195</v>
      </c>
    </row>
    <row r="30" spans="9:23" x14ac:dyDescent="0.45">
      <c r="J30" s="1">
        <v>66.459999999999994</v>
      </c>
      <c r="K30" s="1">
        <v>70.11</v>
      </c>
      <c r="L30" s="1" t="s">
        <v>190</v>
      </c>
      <c r="M30" s="1">
        <v>25</v>
      </c>
      <c r="N30" s="1">
        <v>0</v>
      </c>
      <c r="O30" s="1">
        <v>0.229228922</v>
      </c>
      <c r="P30" s="1"/>
      <c r="Q30" s="1">
        <f>O30-N30</f>
        <v>0.229228922</v>
      </c>
      <c r="R30" s="1"/>
      <c r="S30" s="1">
        <f>100*Q30</f>
        <v>22.9228922</v>
      </c>
    </row>
    <row r="31" spans="9:23" x14ac:dyDescent="0.45">
      <c r="J31" s="1">
        <v>70.11</v>
      </c>
      <c r="K31" s="1">
        <f t="shared" ref="K31:K38" si="2">J32</f>
        <v>73.77</v>
      </c>
      <c r="L31" s="1" t="s">
        <v>181</v>
      </c>
      <c r="M31" s="1">
        <v>21</v>
      </c>
      <c r="N31" s="1">
        <f>_xlfn.NORM.DIST(J31,J21,J23,TRUE)</f>
        <v>0.22922892204399917</v>
      </c>
      <c r="O31" s="1">
        <v>0.41791178099999998</v>
      </c>
      <c r="P31" s="1"/>
      <c r="Q31" s="1">
        <f t="shared" ref="Q31:Q39" si="3">O31-N31</f>
        <v>0.18868285895600082</v>
      </c>
      <c r="R31" s="1"/>
      <c r="S31" s="1">
        <f t="shared" ref="S31:S39" si="4">100*Q31</f>
        <v>18.868285895600081</v>
      </c>
    </row>
    <row r="32" spans="9:23" x14ac:dyDescent="0.45">
      <c r="J32" s="1">
        <v>73.77</v>
      </c>
      <c r="K32" s="1">
        <f t="shared" si="2"/>
        <v>77.42</v>
      </c>
      <c r="L32" s="1" t="s">
        <v>182</v>
      </c>
      <c r="M32" s="1">
        <v>31</v>
      </c>
      <c r="N32" s="1">
        <f>_xlfn.NORM.DIST(J32,J21,J23,TRUE)</f>
        <v>0.41791178089527831</v>
      </c>
      <c r="O32" s="1">
        <v>0.627580531</v>
      </c>
      <c r="P32" s="1"/>
      <c r="Q32" s="1">
        <f t="shared" si="3"/>
        <v>0.20966875010472169</v>
      </c>
      <c r="R32" s="1"/>
      <c r="S32" s="1">
        <f t="shared" si="4"/>
        <v>20.966875010472169</v>
      </c>
    </row>
    <row r="33" spans="10:19" x14ac:dyDescent="0.45">
      <c r="J33" s="1">
        <v>77.42</v>
      </c>
      <c r="K33" s="1">
        <f t="shared" si="2"/>
        <v>81.069999999999993</v>
      </c>
      <c r="L33" s="1" t="s">
        <v>183</v>
      </c>
      <c r="M33" s="1">
        <v>10</v>
      </c>
      <c r="N33" s="1">
        <f>_xlfn.NORM.DIST(J33,J21,J23,TRUE)</f>
        <v>0.62758053137101988</v>
      </c>
      <c r="O33" s="1">
        <v>0.80459317299999999</v>
      </c>
      <c r="P33" s="1"/>
      <c r="Q33" s="1">
        <f t="shared" si="3"/>
        <v>0.17701264162898012</v>
      </c>
      <c r="R33" s="1"/>
      <c r="S33" s="1">
        <f t="shared" si="4"/>
        <v>17.701264162898013</v>
      </c>
    </row>
    <row r="34" spans="10:19" x14ac:dyDescent="0.45">
      <c r="J34" s="1">
        <v>81.069999999999993</v>
      </c>
      <c r="K34" s="1">
        <f t="shared" si="2"/>
        <v>84.72</v>
      </c>
      <c r="L34" s="1" t="s">
        <v>184</v>
      </c>
      <c r="M34" s="1">
        <v>3</v>
      </c>
      <c r="N34" s="1">
        <f>_xlfn.NORM.DIST(J34,J21,J23,TRUE)</f>
        <v>0.80459317261064034</v>
      </c>
      <c r="O34" s="1">
        <v>0.91786201899999997</v>
      </c>
      <c r="P34" s="1"/>
      <c r="Q34" s="1">
        <f t="shared" si="3"/>
        <v>0.11326884638935963</v>
      </c>
      <c r="R34" s="1"/>
      <c r="S34" s="1">
        <f t="shared" si="4"/>
        <v>11.326884638935963</v>
      </c>
    </row>
    <row r="35" spans="10:19" x14ac:dyDescent="0.45">
      <c r="J35" s="1">
        <v>84.72</v>
      </c>
      <c r="K35" s="1">
        <f t="shared" si="2"/>
        <v>88.38</v>
      </c>
      <c r="L35" s="1" t="s">
        <v>185</v>
      </c>
      <c r="M35" s="1">
        <v>3</v>
      </c>
      <c r="N35" s="1">
        <f>_xlfn.NORM.DIST(J35,J21,J23,TRUE)</f>
        <v>0.91786201940872225</v>
      </c>
      <c r="O35" s="1">
        <v>0.97288428500000002</v>
      </c>
      <c r="P35" s="1"/>
      <c r="Q35" s="1">
        <f t="shared" si="3"/>
        <v>5.5022265591277764E-2</v>
      </c>
      <c r="R35" s="1"/>
      <c r="S35" s="1">
        <f t="shared" si="4"/>
        <v>5.5022265591277764</v>
      </c>
    </row>
    <row r="36" spans="10:19" x14ac:dyDescent="0.45">
      <c r="J36" s="1">
        <v>88.38</v>
      </c>
      <c r="K36" s="1">
        <f t="shared" si="2"/>
        <v>92.03</v>
      </c>
      <c r="L36" s="1" t="s">
        <v>186</v>
      </c>
      <c r="M36" s="1">
        <v>3</v>
      </c>
      <c r="N36" s="1">
        <f>_xlfn.NORM.DIST(J36,J21,J23,TRUE)</f>
        <v>0.97288428484957679</v>
      </c>
      <c r="O36" s="1">
        <v>0.99300799900000003</v>
      </c>
      <c r="P36" s="1"/>
      <c r="Q36" s="1">
        <f t="shared" si="3"/>
        <v>2.0123714150423244E-2</v>
      </c>
      <c r="R36" s="1"/>
      <c r="S36" s="1">
        <f t="shared" si="4"/>
        <v>2.0123714150423244</v>
      </c>
    </row>
    <row r="37" spans="10:19" x14ac:dyDescent="0.45">
      <c r="J37" s="1">
        <v>92.03</v>
      </c>
      <c r="K37" s="1">
        <f t="shared" si="2"/>
        <v>95.68</v>
      </c>
      <c r="L37" s="1" t="s">
        <v>187</v>
      </c>
      <c r="M37" s="1">
        <v>2</v>
      </c>
      <c r="N37" s="1">
        <f>_xlfn.NORM.DIST(J37,J21,J23,TRUE)</f>
        <v>0.99300799901846248</v>
      </c>
      <c r="O37" s="1">
        <v>0.998606777</v>
      </c>
      <c r="P37" s="1"/>
      <c r="Q37" s="1">
        <f t="shared" si="3"/>
        <v>5.5987779815375172E-3</v>
      </c>
      <c r="R37" s="1"/>
      <c r="S37" s="1">
        <f t="shared" si="4"/>
        <v>0.55987779815375172</v>
      </c>
    </row>
    <row r="38" spans="10:19" x14ac:dyDescent="0.45">
      <c r="J38" s="1">
        <v>95.68</v>
      </c>
      <c r="K38" s="1">
        <f t="shared" si="2"/>
        <v>99.34</v>
      </c>
      <c r="L38" s="1" t="s">
        <v>188</v>
      </c>
      <c r="M38" s="1">
        <v>1</v>
      </c>
      <c r="N38" s="1">
        <f>_xlfn.NORM.DIST(J38,J21,J23,TRUE)</f>
        <v>0.99860677737689674</v>
      </c>
      <c r="O38" s="1">
        <v>0.99978787000000002</v>
      </c>
      <c r="P38" s="1"/>
      <c r="Q38" s="1">
        <f t="shared" si="3"/>
        <v>1.1810926231032859E-3</v>
      </c>
      <c r="R38" s="1"/>
      <c r="S38" s="1">
        <f t="shared" si="4"/>
        <v>0.11810926231032859</v>
      </c>
    </row>
    <row r="39" spans="10:19" x14ac:dyDescent="0.45">
      <c r="J39" s="1">
        <v>99.34</v>
      </c>
      <c r="K39" s="1">
        <v>102.99</v>
      </c>
      <c r="L39" s="1" t="s">
        <v>189</v>
      </c>
      <c r="M39" s="1">
        <v>1</v>
      </c>
      <c r="N39" s="1">
        <f>_xlfn.NORM.DIST(J39,J21,J23,TRUE)</f>
        <v>0.99978787043144335</v>
      </c>
      <c r="O39" s="1">
        <f>_xlfn.NORM.DIST(J39,J21,J23,TRUE)</f>
        <v>0.99978787043144335</v>
      </c>
      <c r="P39" s="1"/>
      <c r="Q39" s="1">
        <f t="shared" si="3"/>
        <v>0</v>
      </c>
      <c r="R39" s="1"/>
      <c r="S39" s="1">
        <f t="shared" si="4"/>
        <v>0</v>
      </c>
    </row>
  </sheetData>
  <mergeCells count="3">
    <mergeCell ref="S21:S25"/>
    <mergeCell ref="P21:P25"/>
    <mergeCell ref="R21:R25"/>
  </mergeCells>
  <phoneticPr fontId="5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88AA2-8ABF-44D1-B51E-B29DBCB273FD}">
  <dimension ref="A1:U26"/>
  <sheetViews>
    <sheetView topLeftCell="A2" workbookViewId="0">
      <selection activeCell="O8" sqref="N7:O8"/>
    </sheetView>
  </sheetViews>
  <sheetFormatPr defaultRowHeight="14.25" x14ac:dyDescent="0.45"/>
  <cols>
    <col min="2" max="2" width="15.46484375" customWidth="1"/>
    <col min="9" max="9" width="17.796875" customWidth="1"/>
    <col min="12" max="12" width="18.3984375" customWidth="1"/>
    <col min="15" max="15" width="19.6640625" customWidth="1"/>
    <col min="16" max="16" width="15.73046875" customWidth="1"/>
    <col min="17" max="17" width="9.19921875" customWidth="1"/>
  </cols>
  <sheetData>
    <row r="1" spans="1:21" ht="14.65" thickBot="1" x14ac:dyDescent="0.5"/>
    <row r="2" spans="1:21" ht="28.15" thickBot="1" x14ac:dyDescent="0.5">
      <c r="A2" s="8" t="s">
        <v>199</v>
      </c>
      <c r="B2" s="9" t="s">
        <v>200</v>
      </c>
    </row>
    <row r="3" spans="1:21" ht="14.65" thickBot="1" x14ac:dyDescent="0.5">
      <c r="A3" s="10">
        <v>27</v>
      </c>
      <c r="B3" s="11">
        <v>1</v>
      </c>
    </row>
    <row r="4" spans="1:21" ht="14.65" thickBot="1" x14ac:dyDescent="0.5">
      <c r="A4" s="10">
        <v>29</v>
      </c>
      <c r="B4" s="11">
        <v>4</v>
      </c>
    </row>
    <row r="5" spans="1:21" ht="14.65" thickBot="1" x14ac:dyDescent="0.5">
      <c r="A5" s="10">
        <v>30</v>
      </c>
      <c r="B5" s="11">
        <v>1</v>
      </c>
    </row>
    <row r="6" spans="1:21" ht="14.65" thickBot="1" x14ac:dyDescent="0.5">
      <c r="A6" s="10">
        <v>31</v>
      </c>
      <c r="B6" s="11">
        <v>4</v>
      </c>
    </row>
    <row r="7" spans="1:21" ht="14.65" thickBot="1" x14ac:dyDescent="0.5">
      <c r="A7" s="10">
        <v>32</v>
      </c>
      <c r="B7" s="11">
        <v>5</v>
      </c>
    </row>
    <row r="8" spans="1:21" ht="14.65" thickBot="1" x14ac:dyDescent="0.5">
      <c r="A8" s="10">
        <v>33</v>
      </c>
      <c r="B8" s="11">
        <v>1</v>
      </c>
    </row>
    <row r="9" spans="1:21" ht="14.65" thickBot="1" x14ac:dyDescent="0.5">
      <c r="A9" s="10">
        <v>34</v>
      </c>
      <c r="B9" s="11">
        <v>3</v>
      </c>
    </row>
    <row r="10" spans="1:21" ht="14.65" thickBot="1" x14ac:dyDescent="0.5">
      <c r="A10" s="10">
        <v>35</v>
      </c>
      <c r="B10" s="11">
        <v>3</v>
      </c>
    </row>
    <row r="11" spans="1:21" ht="14.65" thickBot="1" x14ac:dyDescent="0.5">
      <c r="A11" s="10">
        <v>36</v>
      </c>
      <c r="B11" s="11">
        <v>8</v>
      </c>
      <c r="I11" t="s">
        <v>28</v>
      </c>
      <c r="J11">
        <v>100</v>
      </c>
    </row>
    <row r="12" spans="1:21" ht="14.65" thickBot="1" x14ac:dyDescent="0.5">
      <c r="A12" s="10">
        <v>37</v>
      </c>
      <c r="B12" s="11">
        <v>4</v>
      </c>
      <c r="I12" t="s">
        <v>29</v>
      </c>
      <c r="J12">
        <v>10</v>
      </c>
    </row>
    <row r="13" spans="1:21" ht="14.65" thickBot="1" x14ac:dyDescent="0.5">
      <c r="A13" s="10">
        <v>38</v>
      </c>
      <c r="B13" s="11">
        <v>11</v>
      </c>
      <c r="I13" t="s">
        <v>30</v>
      </c>
      <c r="J13">
        <v>55</v>
      </c>
      <c r="T13" t="s">
        <v>47</v>
      </c>
      <c r="U13">
        <v>8</v>
      </c>
    </row>
    <row r="14" spans="1:21" ht="14.65" thickBot="1" x14ac:dyDescent="0.5">
      <c r="A14" s="10">
        <v>39</v>
      </c>
      <c r="B14" s="11">
        <v>4</v>
      </c>
      <c r="I14" t="s">
        <v>31</v>
      </c>
      <c r="J14">
        <v>27</v>
      </c>
      <c r="T14" t="s">
        <v>48</v>
      </c>
      <c r="U14">
        <v>0.05</v>
      </c>
    </row>
    <row r="15" spans="1:21" ht="14.65" thickBot="1" x14ac:dyDescent="0.5">
      <c r="A15" s="10">
        <v>40</v>
      </c>
      <c r="B15" s="11">
        <v>8</v>
      </c>
      <c r="I15" t="s">
        <v>201</v>
      </c>
      <c r="T15" t="s">
        <v>49</v>
      </c>
      <c r="U15" s="3">
        <v>15.5</v>
      </c>
    </row>
    <row r="16" spans="1:21" ht="14.65" thickBot="1" x14ac:dyDescent="0.5">
      <c r="A16" s="10">
        <v>41</v>
      </c>
      <c r="B16" s="11">
        <v>4</v>
      </c>
      <c r="I16" t="s">
        <v>202</v>
      </c>
    </row>
    <row r="17" spans="1:20" ht="14.65" thickBot="1" x14ac:dyDescent="0.5">
      <c r="A17" s="10">
        <v>42</v>
      </c>
      <c r="B17" s="11">
        <v>5</v>
      </c>
    </row>
    <row r="18" spans="1:20" ht="14.65" thickBot="1" x14ac:dyDescent="0.5">
      <c r="A18" s="10">
        <v>43</v>
      </c>
      <c r="B18" s="11">
        <v>8</v>
      </c>
    </row>
    <row r="19" spans="1:20" ht="14.65" thickBot="1" x14ac:dyDescent="0.5">
      <c r="A19" s="10">
        <v>44</v>
      </c>
      <c r="B19" s="11">
        <v>6</v>
      </c>
    </row>
    <row r="20" spans="1:20" ht="14.65" thickBot="1" x14ac:dyDescent="0.5">
      <c r="A20" s="10">
        <v>45</v>
      </c>
      <c r="B20" s="11">
        <v>6</v>
      </c>
    </row>
    <row r="21" spans="1:20" ht="14.65" thickBot="1" x14ac:dyDescent="0.5">
      <c r="A21" s="10">
        <v>46</v>
      </c>
      <c r="B21" s="11">
        <v>4</v>
      </c>
      <c r="T21" t="s">
        <v>50</v>
      </c>
    </row>
    <row r="22" spans="1:20" ht="14.65" thickBot="1" x14ac:dyDescent="0.5">
      <c r="A22" s="10">
        <v>47</v>
      </c>
      <c r="B22" s="11">
        <v>1</v>
      </c>
      <c r="Q22" s="7"/>
    </row>
    <row r="23" spans="1:20" ht="14.65" thickBot="1" x14ac:dyDescent="0.5">
      <c r="A23" s="10">
        <v>49</v>
      </c>
      <c r="B23" s="11">
        <v>3</v>
      </c>
    </row>
    <row r="24" spans="1:20" ht="14.65" thickBot="1" x14ac:dyDescent="0.5">
      <c r="A24" s="10">
        <v>50</v>
      </c>
      <c r="B24" s="11">
        <v>2</v>
      </c>
    </row>
    <row r="25" spans="1:20" ht="14.65" thickBot="1" x14ac:dyDescent="0.5">
      <c r="A25" s="10">
        <v>53</v>
      </c>
      <c r="B25" s="11">
        <v>2</v>
      </c>
    </row>
    <row r="26" spans="1:20" ht="14.65" thickBot="1" x14ac:dyDescent="0.5">
      <c r="A26" s="10">
        <v>55</v>
      </c>
      <c r="B26" s="11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1224D-E60C-4FDA-8114-E74A1A4DEE86}">
  <dimension ref="A1"/>
  <sheetViews>
    <sheetView tabSelected="1"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service time printboardingpass</vt:lpstr>
      <vt:lpstr>service time checkingbags</vt:lpstr>
      <vt:lpstr>service timeproblems and delays</vt:lpstr>
      <vt:lpstr>servicetimefor screeningmachine</vt:lpstr>
      <vt:lpstr>geometric provincial bags</vt:lpstr>
      <vt:lpstr>geometric commuter bags</vt:lpstr>
      <vt:lpstr>provincial passengers normal </vt:lpstr>
      <vt:lpstr>commuter passengers poisson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osondu</dc:creator>
  <cp:lastModifiedBy>Ronald Osondu</cp:lastModifiedBy>
  <dcterms:created xsi:type="dcterms:W3CDTF">2024-03-20T13:20:54Z</dcterms:created>
  <dcterms:modified xsi:type="dcterms:W3CDTF">2024-04-08T15:29:29Z</dcterms:modified>
</cp:coreProperties>
</file>