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06"/>
  <workbookPr hidePivotFieldList="1" defaultThemeVersion="166925"/>
  <xr:revisionPtr revIDLastSave="0" documentId="8_{8CB6004A-89F7-413B-8AA8-26E0B2030E3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Controle de Estoque" sheetId="1" r:id="rId1"/>
    <sheet name="Controle de Pedido e Produção" sheetId="2" r:id="rId2"/>
  </sheets>
  <definedNames>
    <definedName name="_xlnm._FilterDatabase" localSheetId="0" hidden="1">'Controle de Estoque'!$H$1:$H$19</definedName>
    <definedName name="_xlnm._FilterDatabase" localSheetId="1" hidden="1">'Controle de Pedido e Produção'!$J$2:$J$22</definedName>
  </definedNames>
  <calcPr calcId="191028"/>
  <pivotCaches>
    <pivotCache cacheId="137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2" l="1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4" i="2"/>
  <c r="K5" i="2"/>
  <c r="K3" i="2"/>
  <c r="E14" i="2"/>
  <c r="F14" i="2" s="1"/>
  <c r="E17" i="2"/>
  <c r="F17" i="2" s="1"/>
  <c r="E13" i="2"/>
  <c r="F13" i="2" s="1"/>
  <c r="E15" i="2"/>
  <c r="F15" i="2" s="1"/>
  <c r="E18" i="2"/>
  <c r="F18" i="2" s="1"/>
  <c r="E20" i="2"/>
  <c r="F20" i="2" s="1"/>
  <c r="E8" i="2"/>
  <c r="F8" i="2" s="1"/>
  <c r="E16" i="2"/>
  <c r="F16" i="2" s="1"/>
  <c r="E6" i="2"/>
  <c r="F6" i="2" s="1"/>
  <c r="E5" i="2"/>
  <c r="F5" i="2" s="1"/>
  <c r="E7" i="2"/>
  <c r="F7" i="2" s="1"/>
  <c r="E22" i="2"/>
  <c r="F22" i="2" s="1"/>
  <c r="E3" i="2"/>
  <c r="F3" i="2" s="1"/>
  <c r="E12" i="2"/>
  <c r="F12" i="2" s="1"/>
  <c r="E10" i="2"/>
  <c r="F10" i="2" s="1"/>
  <c r="E21" i="2"/>
  <c r="F21" i="2" s="1"/>
  <c r="E4" i="2"/>
  <c r="F4" i="2" s="1"/>
  <c r="E11" i="2"/>
  <c r="F11" i="2" s="1"/>
  <c r="E9" i="2"/>
  <c r="F9" i="2" s="1"/>
  <c r="E19" i="2"/>
  <c r="F19" i="2" s="1"/>
  <c r="L5" i="1"/>
  <c r="L4" i="1"/>
  <c r="H5" i="1"/>
  <c r="H9" i="1"/>
  <c r="H7" i="1"/>
  <c r="H15" i="1"/>
  <c r="H14" i="1"/>
  <c r="H16" i="1"/>
  <c r="H12" i="1"/>
  <c r="I9" i="1" s="1"/>
  <c r="H2" i="1"/>
  <c r="H11" i="1"/>
  <c r="I11" i="1" s="1"/>
  <c r="H19" i="1"/>
  <c r="H3" i="1"/>
  <c r="H8" i="1"/>
  <c r="H13" i="1"/>
  <c r="I13" i="1" s="1"/>
  <c r="H17" i="1"/>
  <c r="H10" i="1"/>
  <c r="I16" i="1" s="1"/>
  <c r="H6" i="1"/>
  <c r="I14" i="1" s="1"/>
  <c r="H4" i="1"/>
  <c r="I3" i="1" s="1"/>
  <c r="H18" i="1"/>
  <c r="I7" i="1" s="1"/>
  <c r="L6" i="1" l="1"/>
  <c r="I4" i="1"/>
  <c r="I17" i="1"/>
  <c r="I18" i="1"/>
  <c r="I6" i="1"/>
  <c r="I12" i="1"/>
  <c r="I15" i="1"/>
  <c r="I19" i="1"/>
  <c r="I10" i="1"/>
  <c r="I5" i="1"/>
  <c r="I8" i="1"/>
  <c r="I2" i="1"/>
  <c r="L7" i="1" s="1"/>
</calcChain>
</file>

<file path=xl/sharedStrings.xml><?xml version="1.0" encoding="utf-8"?>
<sst xmlns="http://schemas.openxmlformats.org/spreadsheetml/2006/main" count="90" uniqueCount="66">
  <si>
    <t>Cód. Produto</t>
  </si>
  <si>
    <t>Grupo</t>
  </si>
  <si>
    <t>Cód. Grupo</t>
  </si>
  <si>
    <t>Descrição dos Produtos</t>
  </si>
  <si>
    <t>Estoque</t>
  </si>
  <si>
    <t>Qtd. Mínima</t>
  </si>
  <si>
    <t>Custo</t>
  </si>
  <si>
    <t>Compras</t>
  </si>
  <si>
    <t>Valor</t>
  </si>
  <si>
    <t>Frios</t>
  </si>
  <si>
    <t>Queijo Mussarela</t>
  </si>
  <si>
    <t>Soma de Custo</t>
  </si>
  <si>
    <t>Soma de Valor</t>
  </si>
  <si>
    <t>Atacado</t>
  </si>
  <si>
    <t>Arroz Integral</t>
  </si>
  <si>
    <t>Descartáveis</t>
  </si>
  <si>
    <t>Pratos Sobremesa</t>
  </si>
  <si>
    <t>Desc. Produto</t>
  </si>
  <si>
    <t>Requeijão 1kg</t>
  </si>
  <si>
    <t>Macarrão (farinha de arroz)</t>
  </si>
  <si>
    <t>Qtd. Reposição</t>
  </si>
  <si>
    <t>Total Geral</t>
  </si>
  <si>
    <t>Colher P</t>
  </si>
  <si>
    <t>Queijo Branco</t>
  </si>
  <si>
    <t>Feijão</t>
  </si>
  <si>
    <t>Marmita 050</t>
  </si>
  <si>
    <t>Presunto</t>
  </si>
  <si>
    <t>Açucar</t>
  </si>
  <si>
    <t>Marmitas 0100</t>
  </si>
  <si>
    <t>Manteiga</t>
  </si>
  <si>
    <t>Massa Lasanha</t>
  </si>
  <si>
    <t>Talher Refeição</t>
  </si>
  <si>
    <t>Iorgute Natural</t>
  </si>
  <si>
    <t>Pure de Batata Fecula</t>
  </si>
  <si>
    <t>Garrafa Pet 500ml</t>
  </si>
  <si>
    <t>Cadastro de Pratos</t>
  </si>
  <si>
    <t>Cód.</t>
  </si>
  <si>
    <t xml:space="preserve"> Pratos</t>
  </si>
  <si>
    <t>Valor Unitário</t>
  </si>
  <si>
    <t>Custo Unitátio</t>
  </si>
  <si>
    <t>Valor líquido</t>
  </si>
  <si>
    <t>Lucro</t>
  </si>
  <si>
    <t>Data</t>
  </si>
  <si>
    <t>Qtd. no Estoque</t>
  </si>
  <si>
    <t>Qtd. de Pedidos</t>
  </si>
  <si>
    <t>Produção</t>
  </si>
  <si>
    <t>Berinjela Recheada com Carne</t>
  </si>
  <si>
    <t>Almôndegas de Frango com Jardineira</t>
  </si>
  <si>
    <t>Frango ao Molho de Ervas</t>
  </si>
  <si>
    <t>Espaguete de Pupunha à Bolonhesa de Frango</t>
  </si>
  <si>
    <t>Mignon com Souflê de Queijo</t>
  </si>
  <si>
    <t>Escondidinho de Carne-Seca com Abóbora</t>
  </si>
  <si>
    <t>Carne Desfiada com Abóbora</t>
  </si>
  <si>
    <t>Salmão ao Alecrim e Jardineira de Legumes</t>
  </si>
  <si>
    <t>Curry de Legumes</t>
  </si>
  <si>
    <t>Espaguete de Palmito aos 3 Queijos</t>
  </si>
  <si>
    <t>Frango Oriental</t>
  </si>
  <si>
    <t>Lasanha de Pupunha à Bolonhesa</t>
  </si>
  <si>
    <t>Pizza Low Carb de Calabresa</t>
  </si>
  <si>
    <t>Souflê de Queijo e Presunto</t>
  </si>
  <si>
    <t>Iscas de Frango e Purê de Couve-Flor</t>
  </si>
  <si>
    <t>Lombo ao Creme de Cottage</t>
  </si>
  <si>
    <t>Ensopadinho de Frango</t>
  </si>
  <si>
    <t>Torta Souflê de Frango</t>
  </si>
  <si>
    <t>Croquete na Crosta de Linhaça</t>
  </si>
  <si>
    <t>Salada de Frango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</si>
</sst>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2"/>
      <color theme="0"/>
      <name val="Times New Roman"/>
    </font>
    <font>
      <sz val="10"/>
      <color rgb="FF000000"/>
      <name val="Calibri"/>
      <charset val="1"/>
    </font>
    <font>
      <sz val="11"/>
      <color rgb="FF000000"/>
      <name val="Calibri"/>
      <charset val="1"/>
    </font>
    <font>
      <b/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Times New Roman"/>
    </font>
    <font>
      <sz val="14"/>
      <color theme="1"/>
      <name val="Calibri"/>
      <family val="2"/>
      <scheme val="minor"/>
    </font>
    <font>
      <sz val="14"/>
      <color rgb="FF444444"/>
      <name val="Calibri"/>
      <family val="2"/>
      <charset val="1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0"/>
      <name val="Times New Roman"/>
    </font>
    <font>
      <b/>
      <sz val="18"/>
      <color theme="0"/>
      <name val="Times New Roman"/>
    </font>
    <font>
      <b/>
      <sz val="12"/>
      <color rgb="FFFFFF00"/>
      <name val="Times New Roman"/>
    </font>
    <font>
      <sz val="12"/>
      <color rgb="FFFFFF00"/>
      <name val="Times New Roman"/>
    </font>
    <font>
      <sz val="11"/>
      <color rgb="FFFFFF00"/>
      <name val="Times New Roman"/>
    </font>
    <font>
      <b/>
      <sz val="11"/>
      <color rgb="FFFFFF00"/>
      <name val="Times New Roman"/>
    </font>
    <font>
      <sz val="12"/>
      <color rgb="FF000000"/>
      <name val="Arial"/>
    </font>
    <font>
      <sz val="12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5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6" borderId="0" applyNumberFormat="0" applyBorder="0" applyAlignment="0" applyProtection="0"/>
  </cellStyleXfs>
  <cellXfs count="50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0" fontId="2" fillId="2" borderId="2" xfId="0" applyFont="1" applyFill="1" applyBorder="1" applyAlignment="1">
      <alignment horizontal="center" vertical="center"/>
    </xf>
    <xf numFmtId="0" fontId="6" fillId="5" borderId="1" xfId="0" applyFont="1" applyFill="1" applyBorder="1"/>
    <xf numFmtId="0" fontId="6" fillId="5" borderId="6" xfId="0" applyFont="1" applyFill="1" applyBorder="1"/>
    <xf numFmtId="0" fontId="0" fillId="0" borderId="0" xfId="0" applyAlignment="1">
      <alignment horizontal="center"/>
    </xf>
    <xf numFmtId="0" fontId="0" fillId="0" borderId="0" xfId="0" applyBorder="1"/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" fontId="4" fillId="0" borderId="3" xfId="0" quotePrefix="1" applyNumberFormat="1" applyFont="1" applyBorder="1" applyAlignment="1">
      <alignment horizontal="center" vertical="center"/>
    </xf>
    <xf numFmtId="0" fontId="0" fillId="0" borderId="0" xfId="0" applyAlignment="1"/>
    <xf numFmtId="0" fontId="7" fillId="3" borderId="1" xfId="0" applyFont="1" applyFill="1" applyBorder="1"/>
    <xf numFmtId="0" fontId="0" fillId="0" borderId="1" xfId="0" applyNumberFormat="1" applyBorder="1"/>
    <xf numFmtId="0" fontId="5" fillId="3" borderId="1" xfId="0" applyFont="1" applyFill="1" applyBorder="1" applyAlignment="1"/>
    <xf numFmtId="0" fontId="5" fillId="3" borderId="1" xfId="0" applyFont="1" applyFill="1" applyBorder="1"/>
    <xf numFmtId="164" fontId="5" fillId="3" borderId="1" xfId="0" applyNumberFormat="1" applyFont="1" applyFill="1" applyBorder="1"/>
    <xf numFmtId="0" fontId="5" fillId="3" borderId="1" xfId="0" applyNumberFormat="1" applyFont="1" applyFill="1" applyBorder="1"/>
    <xf numFmtId="0" fontId="0" fillId="0" borderId="1" xfId="0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0" borderId="3" xfId="0" quotePrefix="1" applyFont="1" applyBorder="1" applyAlignment="1">
      <alignment horizontal="center"/>
    </xf>
    <xf numFmtId="164" fontId="10" fillId="0" borderId="3" xfId="0" quotePrefix="1" applyNumberFormat="1" applyFont="1" applyBorder="1" applyAlignment="1">
      <alignment horizontal="center"/>
    </xf>
    <xf numFmtId="164" fontId="9" fillId="0" borderId="4" xfId="0" applyNumberFormat="1" applyFont="1" applyBorder="1" applyAlignment="1">
      <alignment horizontal="center"/>
    </xf>
    <xf numFmtId="164" fontId="9" fillId="0" borderId="5" xfId="0" applyNumberFormat="1" applyFont="1" applyBorder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3" borderId="8" xfId="1" applyFont="1" applyFill="1" applyBorder="1" applyAlignment="1">
      <alignment horizontal="center" vertical="center"/>
    </xf>
    <xf numFmtId="0" fontId="14" fillId="3" borderId="0" xfId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6" fillId="3" borderId="1" xfId="1" applyFont="1" applyFill="1" applyBorder="1" applyAlignment="1">
      <alignment horizontal="center" vertical="center"/>
    </xf>
    <xf numFmtId="164" fontId="17" fillId="3" borderId="1" xfId="1" applyNumberFormat="1" applyFont="1" applyFill="1" applyBorder="1" applyAlignment="1">
      <alignment vertical="center"/>
    </xf>
    <xf numFmtId="44" fontId="17" fillId="3" borderId="1" xfId="1" applyNumberFormat="1" applyFont="1" applyFill="1" applyBorder="1" applyAlignment="1">
      <alignment vertical="center"/>
    </xf>
    <xf numFmtId="0" fontId="17" fillId="3" borderId="1" xfId="1" applyFont="1" applyFill="1" applyBorder="1" applyAlignment="1">
      <alignment vertical="center"/>
    </xf>
    <xf numFmtId="0" fontId="17" fillId="3" borderId="9" xfId="1" applyFont="1" applyFill="1" applyBorder="1" applyAlignment="1">
      <alignment horizontal="center" vertical="center"/>
    </xf>
    <xf numFmtId="0" fontId="18" fillId="3" borderId="2" xfId="1" applyFont="1" applyFill="1" applyBorder="1" applyAlignment="1">
      <alignment horizontal="center"/>
    </xf>
    <xf numFmtId="0" fontId="19" fillId="0" borderId="1" xfId="0" applyFont="1" applyBorder="1"/>
    <xf numFmtId="44" fontId="0" fillId="0" borderId="1" xfId="0" applyNumberFormat="1" applyBorder="1"/>
    <xf numFmtId="164" fontId="0" fillId="0" borderId="3" xfId="0" applyNumberFormat="1" applyBorder="1"/>
    <xf numFmtId="9" fontId="0" fillId="0" borderId="1" xfId="0" applyNumberFormat="1" applyBorder="1" applyAlignment="1">
      <alignment horizontal="center" vertical="center"/>
    </xf>
    <xf numFmtId="14" fontId="0" fillId="0" borderId="1" xfId="0" applyNumberFormat="1" applyBorder="1"/>
    <xf numFmtId="0" fontId="20" fillId="0" borderId="1" xfId="0" applyFont="1" applyBorder="1"/>
  </cellXfs>
  <cellStyles count="2">
    <cellStyle name="40% - Ênfase2" xfId="1" builtinId="35"/>
    <cellStyle name="Normal" xfId="0" builtinId="0"/>
  </cellStyles>
  <dxfs count="66">
    <dxf>
      <numFmt numFmtId="13" formatCode="0%"/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_-[$R$-416]\ * #,##0.00_-;\-[$R$-416]\ * #,##0.00_-;_-[$R$-416]\ * &quot;-&quot;??_-;_-@_-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34" formatCode="_-&quot;R$&quot;\ * #,##0.00_-;\-&quot;R$&quot;\ * #,##0.00_-;_-&quot;R$&quot;\ * &quot;-&quot;??_-;_-@_-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_-[$R$-416]\ * #,##0.00_-;\-[$R$-416]\ * #,##0.00_-;_-[$R$-416]\ * &quot;-&quot;??_-;_-@_-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Times New Roman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fgColor indexed="64"/>
          <bgColor rgb="FFC00000"/>
        </patternFill>
      </fill>
    </dxf>
    <dxf>
      <fill>
        <patternFill patternType="solid">
          <fgColor indexed="64"/>
          <bgColor rgb="FFC00000"/>
        </patternFill>
      </fill>
    </dxf>
    <dxf>
      <fill>
        <patternFill patternType="solid">
          <fgColor indexed="64"/>
          <bgColor rgb="FFC0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b/>
      </font>
    </dxf>
    <dxf>
      <font>
        <name val="Times New Roman"/>
      </font>
    </dxf>
    <dxf>
      <font>
        <name val="Times New Roman"/>
      </font>
    </dxf>
    <dxf>
      <font>
        <name val="Times New Roman"/>
      </font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alignment horizontal="general"/>
    </dxf>
    <dxf>
      <fill>
        <patternFill patternType="solid">
          <fgColor indexed="64"/>
          <bgColor rgb="FFC00000"/>
        </patternFill>
      </fill>
    </dxf>
    <dxf>
      <fill>
        <patternFill patternType="solid">
          <fgColor indexed="64"/>
          <bgColor rgb="FFC00000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ill>
        <patternFill patternType="solid">
          <fgColor indexed="64"/>
          <bgColor rgb="FFC00000"/>
        </patternFill>
      </fill>
    </dxf>
    <dxf>
      <font>
        <color theme="0"/>
      </font>
    </dxf>
    <dxf>
      <fill>
        <patternFill patternType="solid">
          <fgColor indexed="64"/>
          <bgColor rgb="FFC00000"/>
        </patternFill>
      </fill>
    </dxf>
    <dxf>
      <font>
        <color theme="0"/>
      </font>
    </dxf>
    <dxf>
      <font>
        <b/>
      </font>
    </dxf>
    <dxf>
      <fill>
        <patternFill patternType="solid">
          <fgColor indexed="64"/>
          <bgColor rgb="FFC00000"/>
        </patternFill>
      </fill>
    </dxf>
    <dxf>
      <font>
        <color theme="0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C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Margem de Lucro Por Prato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C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de Pedido e Produção'!$F$2</c:f>
              <c:strCache>
                <c:ptCount val="1"/>
                <c:pt idx="0">
                  <c:v>Lucro</c:v>
                </c:pt>
              </c:strCache>
            </c:strRef>
          </c:tx>
          <c:spPr>
            <a:solidFill>
              <a:srgbClr val="C00000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Ref>
              <c:f>'Controle de Pedido e Produção'!$A$3:$A$22</c:f>
              <c:numCache>
                <c:formatCode>General</c:formatCode>
                <c:ptCount val="20"/>
                <c:pt idx="0">
                  <c:v>1002</c:v>
                </c:pt>
                <c:pt idx="1">
                  <c:v>1003</c:v>
                </c:pt>
                <c:pt idx="2">
                  <c:v>1004</c:v>
                </c:pt>
                <c:pt idx="3">
                  <c:v>1005</c:v>
                </c:pt>
                <c:pt idx="4">
                  <c:v>1006</c:v>
                </c:pt>
                <c:pt idx="5">
                  <c:v>1007</c:v>
                </c:pt>
                <c:pt idx="6">
                  <c:v>1008</c:v>
                </c:pt>
                <c:pt idx="7">
                  <c:v>1009</c:v>
                </c:pt>
                <c:pt idx="8">
                  <c:v>1010</c:v>
                </c:pt>
                <c:pt idx="9">
                  <c:v>1011</c:v>
                </c:pt>
                <c:pt idx="10">
                  <c:v>1012</c:v>
                </c:pt>
                <c:pt idx="11">
                  <c:v>1013</c:v>
                </c:pt>
                <c:pt idx="12">
                  <c:v>1014</c:v>
                </c:pt>
                <c:pt idx="13">
                  <c:v>1015</c:v>
                </c:pt>
                <c:pt idx="14">
                  <c:v>1016</c:v>
                </c:pt>
                <c:pt idx="15">
                  <c:v>1017</c:v>
                </c:pt>
                <c:pt idx="16">
                  <c:v>1018</c:v>
                </c:pt>
                <c:pt idx="17">
                  <c:v>1019</c:v>
                </c:pt>
                <c:pt idx="18">
                  <c:v>1020</c:v>
                </c:pt>
                <c:pt idx="19">
                  <c:v>1021</c:v>
                </c:pt>
              </c:numCache>
            </c:numRef>
          </c:cat>
          <c:val>
            <c:numRef>
              <c:f>'Controle de Pedido e Produção'!$F$3:$F$22</c:f>
              <c:numCache>
                <c:formatCode>0%</c:formatCode>
                <c:ptCount val="20"/>
                <c:pt idx="0">
                  <c:v>0.86994219653179194</c:v>
                </c:pt>
                <c:pt idx="1">
                  <c:v>0.84971098265895961</c:v>
                </c:pt>
                <c:pt idx="2">
                  <c:v>0.82312138728323703</c:v>
                </c:pt>
                <c:pt idx="3">
                  <c:v>0.81098265895953758</c:v>
                </c:pt>
                <c:pt idx="4">
                  <c:v>0.64161849710982666</c:v>
                </c:pt>
                <c:pt idx="5">
                  <c:v>0.784393063583815</c:v>
                </c:pt>
                <c:pt idx="6">
                  <c:v>0.78034682080924855</c:v>
                </c:pt>
                <c:pt idx="7">
                  <c:v>0.48988439306358389</c:v>
                </c:pt>
                <c:pt idx="8">
                  <c:v>0.76300578034682087</c:v>
                </c:pt>
                <c:pt idx="9">
                  <c:v>0.76300578034682087</c:v>
                </c:pt>
                <c:pt idx="10">
                  <c:v>0.75664739884393062</c:v>
                </c:pt>
                <c:pt idx="11">
                  <c:v>0.75086705202312143</c:v>
                </c:pt>
                <c:pt idx="12">
                  <c:v>0.74190751445086711</c:v>
                </c:pt>
                <c:pt idx="13">
                  <c:v>0.73121387283236994</c:v>
                </c:pt>
                <c:pt idx="14">
                  <c:v>0.71734104046242775</c:v>
                </c:pt>
                <c:pt idx="15">
                  <c:v>0.42803468208092488</c:v>
                </c:pt>
                <c:pt idx="16">
                  <c:v>0.69653179190751446</c:v>
                </c:pt>
                <c:pt idx="17">
                  <c:v>0.65751445086705196</c:v>
                </c:pt>
                <c:pt idx="18">
                  <c:v>0.6445086705202312</c:v>
                </c:pt>
                <c:pt idx="19">
                  <c:v>0.6445086705202312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1-424E-BD2F-4945ABC4E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890600"/>
        <c:axId val="1063324568"/>
      </c:barChart>
      <c:catAx>
        <c:axId val="226890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324568"/>
        <c:auto val="1"/>
        <c:lblAlgn val="ctr"/>
        <c:lblOffset val="100"/>
        <c:noMultiLvlLbl val="0"/>
      </c:catAx>
      <c:valAx>
        <c:axId val="106332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9060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22</xdr:row>
      <xdr:rowOff>161925</xdr:rowOff>
    </xdr:from>
    <xdr:to>
      <xdr:col>4</xdr:col>
      <xdr:colOff>9525</xdr:colOff>
      <xdr:row>40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289E80-168C-3595-5F09-D9B8E25A5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04.92155648148" createdVersion="8" refreshedVersion="8" minRefreshableVersion="3" recordCount="18" xr:uid="{70BB105E-14D2-4383-8D18-5FE978891901}">
  <cacheSource type="worksheet">
    <worksheetSource ref="A1:I19" sheet="Controle de Estoque"/>
  </cacheSource>
  <cacheFields count="9">
    <cacheField name="Cód. Produto" numFmtId="0">
      <sharedItems containsSemiMixedTypes="0" containsString="0" containsNumber="1" containsInteger="1" minValue="3031" maxValue="3048"/>
    </cacheField>
    <cacheField name="Grupo" numFmtId="0">
      <sharedItems count="3">
        <s v="Frios"/>
        <s v="Atacado"/>
        <s v="Descartáveis"/>
      </sharedItems>
    </cacheField>
    <cacheField name="Cód. Grupo" numFmtId="0">
      <sharedItems containsSemiMixedTypes="0" containsString="0" containsNumber="1" containsInteger="1" minValue="5356" maxValue="7356"/>
    </cacheField>
    <cacheField name="Descrição dos Produtos" numFmtId="0">
      <sharedItems count="18">
        <s v="Queijo Mussarela"/>
        <s v="Arroz Integral"/>
        <s v="Pratos Sobremesa"/>
        <s v="Requeijão 1kg"/>
        <s v="Macarrão (farinha de arroz)"/>
        <s v="Colher P"/>
        <s v="Queijo Branco"/>
        <s v="Feijão"/>
        <s v="Marmita 050"/>
        <s v="Presunto"/>
        <s v="Açucar"/>
        <s v="Marmitas 0100"/>
        <s v="Manteiga"/>
        <s v="Massa Lasanha"/>
        <s v="Talher Refeição"/>
        <s v="Iorgute Natural"/>
        <s v="Pure de Batata Fecula"/>
        <s v="Garrafa Pet 500ml"/>
      </sharedItems>
    </cacheField>
    <cacheField name="Estoque" numFmtId="0">
      <sharedItems containsSemiMixedTypes="0" containsString="0" containsNumber="1" containsInteger="1" minValue="12" maxValue="1150"/>
    </cacheField>
    <cacheField name="Qtd. Mínima" numFmtId="0">
      <sharedItems containsSemiMixedTypes="0" containsString="0" containsNumber="1" containsInteger="1" minValue="15" maxValue="2000"/>
    </cacheField>
    <cacheField name="Custo" numFmtId="164">
      <sharedItems containsSemiMixedTypes="0" containsString="0" containsNumber="1" minValue="0.35" maxValue="44.61"/>
    </cacheField>
    <cacheField name="Compras" numFmtId="1">
      <sharedItems containsSemiMixedTypes="0" containsString="0" containsNumber="1" containsInteger="1" minValue="0" maxValue="850"/>
    </cacheField>
    <cacheField name="Valor" numFmtId="164">
      <sharedItems containsSemiMixedTypes="0" containsString="0" containsNumber="1" minValue="0" maxValue="9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n v="3031"/>
    <x v="0"/>
    <n v="5356"/>
    <x v="0"/>
    <n v="20"/>
    <n v="50"/>
    <n v="32"/>
    <n v="30"/>
    <n v="960"/>
  </r>
  <r>
    <n v="3032"/>
    <x v="1"/>
    <n v="6356"/>
    <x v="1"/>
    <n v="50"/>
    <n v="80"/>
    <n v="10.79"/>
    <n v="30"/>
    <n v="323.7"/>
  </r>
  <r>
    <n v="3033"/>
    <x v="2"/>
    <n v="7356"/>
    <x v="2"/>
    <n v="200"/>
    <n v="300"/>
    <n v="2.2000000000000002"/>
    <n v="100"/>
    <n v="220.00000000000003"/>
  </r>
  <r>
    <n v="3034"/>
    <x v="0"/>
    <n v="5356"/>
    <x v="3"/>
    <n v="25"/>
    <n v="25"/>
    <n v="44.61"/>
    <n v="0"/>
    <n v="0"/>
  </r>
  <r>
    <n v="3035"/>
    <x v="1"/>
    <n v="6356"/>
    <x v="4"/>
    <n v="43"/>
    <n v="60"/>
    <n v="6.89"/>
    <n v="17"/>
    <n v="117.13"/>
  </r>
  <r>
    <n v="3036"/>
    <x v="2"/>
    <n v="7356"/>
    <x v="5"/>
    <n v="200"/>
    <n v="200"/>
    <n v="1.2"/>
    <n v="0"/>
    <n v="0"/>
  </r>
  <r>
    <n v="3037"/>
    <x v="0"/>
    <n v="5356"/>
    <x v="6"/>
    <n v="18"/>
    <n v="20"/>
    <n v="32.200000000000003"/>
    <n v="2"/>
    <n v="64.400000000000006"/>
  </r>
  <r>
    <n v="3038"/>
    <x v="1"/>
    <n v="6356"/>
    <x v="7"/>
    <n v="60"/>
    <n v="80"/>
    <n v="5.68"/>
    <n v="20"/>
    <n v="113.6"/>
  </r>
  <r>
    <n v="3039"/>
    <x v="2"/>
    <n v="7356"/>
    <x v="8"/>
    <n v="700"/>
    <n v="1000"/>
    <n v="0.35"/>
    <n v="300"/>
    <n v="105"/>
  </r>
  <r>
    <n v="3040"/>
    <x v="0"/>
    <n v="5356"/>
    <x v="9"/>
    <n v="38"/>
    <n v="55"/>
    <n v="12.58"/>
    <n v="17"/>
    <n v="213.86"/>
  </r>
  <r>
    <n v="3041"/>
    <x v="1"/>
    <n v="6356"/>
    <x v="10"/>
    <n v="63"/>
    <n v="70"/>
    <n v="4.3"/>
    <n v="7"/>
    <n v="30.099999999999998"/>
  </r>
  <r>
    <n v="3042"/>
    <x v="2"/>
    <n v="7356"/>
    <x v="11"/>
    <n v="1150"/>
    <n v="2000"/>
    <n v="0.55000000000000004"/>
    <n v="850"/>
    <n v="467.50000000000006"/>
  </r>
  <r>
    <n v="3043"/>
    <x v="0"/>
    <n v="5356"/>
    <x v="12"/>
    <n v="62"/>
    <n v="70"/>
    <n v="23.75"/>
    <n v="8"/>
    <n v="190"/>
  </r>
  <r>
    <n v="3044"/>
    <x v="1"/>
    <n v="6356"/>
    <x v="13"/>
    <n v="42"/>
    <n v="50"/>
    <n v="3.51"/>
    <n v="8"/>
    <n v="28.08"/>
  </r>
  <r>
    <n v="3045"/>
    <x v="2"/>
    <n v="7356"/>
    <x v="14"/>
    <n v="900"/>
    <n v="1000"/>
    <n v="5.68"/>
    <n v="100"/>
    <n v="568"/>
  </r>
  <r>
    <n v="3046"/>
    <x v="0"/>
    <n v="5356"/>
    <x v="15"/>
    <n v="12"/>
    <n v="15"/>
    <n v="2.1"/>
    <n v="3"/>
    <n v="6.3000000000000007"/>
  </r>
  <r>
    <n v="3047"/>
    <x v="1"/>
    <n v="6356"/>
    <x v="16"/>
    <n v="32"/>
    <n v="40"/>
    <n v="26.8"/>
    <n v="8"/>
    <n v="214.4"/>
  </r>
  <r>
    <n v="3048"/>
    <x v="2"/>
    <n v="7356"/>
    <x v="17"/>
    <n v="560"/>
    <n v="900"/>
    <n v="0.85"/>
    <n v="340"/>
    <n v="2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3AB2BC-A989-4D4B-AE16-1596A683C378}" name="Tabela Dinâmica1" cacheId="137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P2:S6" firstHeaderRow="0" firstDataRow="1" firstDataCol="2"/>
  <pivotFields count="9">
    <pivotField compact="0" outline="0" showAll="0"/>
    <pivotField axis="axisRow" compact="0" outline="0" showAll="0">
      <items count="4">
        <item sd="0" x="1"/>
        <item sd="0" x="2"/>
        <item sd="0" x="0"/>
        <item t="default"/>
      </items>
    </pivotField>
    <pivotField compact="0" outline="0" showAll="0"/>
    <pivotField axis="axisRow" compact="0" outline="0" showAll="0" sortType="descending">
      <items count="19">
        <item x="10"/>
        <item x="1"/>
        <item x="5"/>
        <item x="7"/>
        <item x="17"/>
        <item x="15"/>
        <item x="4"/>
        <item x="12"/>
        <item x="8"/>
        <item x="11"/>
        <item x="13"/>
        <item x="2"/>
        <item x="9"/>
        <item x="16"/>
        <item x="6"/>
        <item x="0"/>
        <item x="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numFmtId="164" outline="0" showAll="0"/>
    <pivotField compact="0" numFmtId="1" outline="0" showAll="0"/>
    <pivotField dataField="1" compact="0" numFmtId="164" outline="0" showAll="0"/>
  </pivotFields>
  <rowFields count="2">
    <field x="1"/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Custo" fld="6" baseField="0" baseItem="0" numFmtId="164"/>
    <dataField name="Soma de Valor" fld="8" baseField="0" baseItem="0"/>
  </dataFields>
  <formats count="53">
    <format dxfId="13">
      <pivotArea field="1" type="button" dataOnly="0" labelOnly="1" outline="0" axis="axisRow" fieldPosition="0"/>
    </format>
    <format dxfId="14">
      <pivotArea field="3" type="button" dataOnly="0" labelOnly="1" outline="0" axis="axisRow" fieldPosition="1"/>
    </format>
    <format dxfId="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">
      <pivotArea field="1" type="button" dataOnly="0" labelOnly="1" outline="0" axis="axisRow" fieldPosition="0"/>
    </format>
    <format dxfId="17">
      <pivotArea field="3" type="button" dataOnly="0" labelOnly="1" outline="0" axis="axisRow" fieldPosition="1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field="1" type="button" dataOnly="0" labelOnly="1" outline="0" axis="axisRow" fieldPosition="0"/>
    </format>
    <format dxfId="20">
      <pivotArea field="3" type="button" dataOnly="0" labelOnly="1" outline="0" axis="axisRow" fieldPosition="1"/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">
      <pivotArea field="1" type="button" dataOnly="0" labelOnly="1" outline="0" axis="axisRow" fieldPosition="0"/>
    </format>
    <format dxfId="23">
      <pivotArea field="3" type="button" dataOnly="0" labelOnly="1" outline="0" axis="axisRow" fieldPosition="1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">
      <pivotArea field="1" type="button" dataOnly="0" labelOnly="1" outline="0" axis="axisRow" fieldPosition="0"/>
    </format>
    <format dxfId="26">
      <pivotArea field="3" type="button" dataOnly="0" labelOnly="1" outline="0" axis="axisRow" fieldPosition="1"/>
    </format>
    <format dxfId="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8">
      <pivotArea outline="0" fieldPosition="0">
        <references count="2">
          <reference field="1" count="1" selected="0">
            <x v="1"/>
          </reference>
          <reference field="3" count="1" selected="0">
            <x v="17"/>
          </reference>
        </references>
      </pivotArea>
    </format>
    <format dxfId="29">
      <pivotArea dataOnly="0" labelOnly="1" outline="0" fieldPosition="0">
        <references count="2">
          <reference field="1" count="1" selected="0">
            <x v="1"/>
          </reference>
          <reference field="3" count="1">
            <x v="17"/>
          </reference>
        </references>
      </pivotArea>
    </format>
    <format dxfId="30">
      <pivotArea dataOnly="0" labelOnly="1" outline="0" fieldPosition="0">
        <references count="1">
          <reference field="1" count="1">
            <x v="1"/>
          </reference>
        </references>
      </pivotArea>
    </format>
    <format dxfId="31">
      <pivotArea grandRow="1" outline="0" collapsedLevelsAreSubtotals="1" fieldPosition="0"/>
    </format>
    <format dxfId="32">
      <pivotArea dataOnly="0" labelOnly="1" grandRow="1" outline="0" fieldPosition="0"/>
    </format>
    <format dxfId="33">
      <pivotArea grandRow="1" outline="0" collapsedLevelsAreSubtotals="1" fieldPosition="0"/>
    </format>
    <format dxfId="34">
      <pivotArea dataOnly="0" labelOnly="1" grandRow="1" outline="0" fieldPosition="0"/>
    </format>
    <format dxfId="35">
      <pivotArea grandRow="1" outline="0" collapsedLevelsAreSubtotals="1" fieldPosition="0"/>
    </format>
    <format dxfId="36">
      <pivotArea dataOnly="0" labelOnly="1" grandRow="1" outline="0" fieldPosition="0"/>
    </format>
    <format dxfId="37">
      <pivotArea dataOnly="0" labelOnly="1" outline="0" offset="IV1" fieldPosition="0">
        <references count="1">
          <reference field="1" count="1">
            <x v="2"/>
          </reference>
        </references>
      </pivotArea>
    </format>
    <format dxfId="38">
      <pivotArea dataOnly="0" labelOnly="1" outline="0" fieldPosition="0">
        <references count="1">
          <reference field="1" count="1">
            <x v="2"/>
          </reference>
        </references>
      </pivotArea>
    </format>
    <format dxfId="39">
      <pivotArea dataOnly="0" labelOnly="1" outline="0" offset="IV1" fieldPosition="0">
        <references count="1">
          <reference field="1" count="1">
            <x v="1"/>
          </reference>
        </references>
      </pivotArea>
    </format>
    <format dxfId="40">
      <pivotArea dataOnly="0" labelOnly="1" outline="0" fieldPosition="0">
        <references count="1">
          <reference field="1" count="1">
            <x v="1"/>
          </reference>
        </references>
      </pivotArea>
    </format>
    <format dxfId="41">
      <pivotArea dataOnly="0" labelOnly="1" outline="0" fieldPosition="0">
        <references count="1">
          <reference field="1" count="1">
            <x v="1"/>
          </reference>
        </references>
      </pivotArea>
    </format>
    <format dxfId="42">
      <pivotArea dataOnly="0" labelOnly="1" outline="0" offset="IV1" fieldPosition="0">
        <references count="1">
          <reference field="1" count="1">
            <x v="0"/>
          </reference>
        </references>
      </pivotArea>
    </format>
    <format dxfId="43">
      <pivotArea dataOnly="0" labelOnly="1" outline="0" fieldPosition="0">
        <references count="1">
          <reference field="1" count="1">
            <x v="0"/>
          </reference>
        </references>
      </pivotArea>
    </format>
    <format dxfId="44">
      <pivotArea type="all" dataOnly="0" outline="0" fieldPosition="0"/>
    </format>
    <format dxfId="45">
      <pivotArea outline="0" collapsedLevelsAreSubtotals="1" fieldPosition="0"/>
    </format>
    <format dxfId="46">
      <pivotArea field="1" type="button" dataOnly="0" labelOnly="1" outline="0" axis="axisRow" fieldPosition="0"/>
    </format>
    <format dxfId="47">
      <pivotArea field="3" type="button" dataOnly="0" labelOnly="1" outline="0" axis="axisRow" fieldPosition="1"/>
    </format>
    <format dxfId="48">
      <pivotArea dataOnly="0" labelOnly="1" outline="0" fieldPosition="0">
        <references count="1">
          <reference field="1" count="0"/>
        </references>
      </pivotArea>
    </format>
    <format dxfId="49">
      <pivotArea dataOnly="0" labelOnly="1" outline="0" fieldPosition="0">
        <references count="1">
          <reference field="1" count="0" defaultSubtotal="1"/>
        </references>
      </pivotArea>
    </format>
    <format dxfId="50">
      <pivotArea dataOnly="0" labelOnly="1" grandRow="1" outline="0" fieldPosition="0"/>
    </format>
    <format dxfId="51">
      <pivotArea dataOnly="0" labelOnly="1" outline="0" fieldPosition="0">
        <references count="2">
          <reference field="1" count="1" selected="0">
            <x v="0"/>
          </reference>
          <reference field="3" count="6">
            <x v="0"/>
            <x v="1"/>
            <x v="3"/>
            <x v="6"/>
            <x v="10"/>
            <x v="13"/>
          </reference>
        </references>
      </pivotArea>
    </format>
    <format dxfId="52">
      <pivotArea dataOnly="0" labelOnly="1" outline="0" fieldPosition="0">
        <references count="2">
          <reference field="1" count="1" selected="0">
            <x v="1"/>
          </reference>
          <reference field="3" count="6">
            <x v="2"/>
            <x v="4"/>
            <x v="8"/>
            <x v="9"/>
            <x v="11"/>
            <x v="17"/>
          </reference>
        </references>
      </pivotArea>
    </format>
    <format dxfId="53">
      <pivotArea dataOnly="0" labelOnly="1" outline="0" fieldPosition="0">
        <references count="2">
          <reference field="1" count="1" selected="0">
            <x v="2"/>
          </reference>
          <reference field="3" count="6">
            <x v="5"/>
            <x v="7"/>
            <x v="12"/>
            <x v="14"/>
            <x v="15"/>
            <x v="16"/>
          </reference>
        </references>
      </pivotArea>
    </format>
    <format dxfId="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5">
      <pivotArea dataOnly="0" labelOnly="1" outline="0" offset="IV2:IV256" fieldPosition="0">
        <references count="1">
          <reference field="1" count="1">
            <x v="0"/>
          </reference>
        </references>
      </pivotArea>
    </format>
    <format dxfId="56">
      <pivotArea outline="0" fieldPosition="0">
        <references count="1">
          <reference field="1" count="1" selected="0" defaultSubtotal="1">
            <x v="0"/>
          </reference>
        </references>
      </pivotArea>
    </format>
    <format dxfId="57">
      <pivotArea dataOnly="0" labelOnly="1" outline="0" fieldPosition="0">
        <references count="1">
          <reference field="1" count="1" defaultSubtotal="1">
            <x v="0"/>
          </reference>
        </references>
      </pivotArea>
    </format>
    <format dxfId="58">
      <pivotArea outline="0" fieldPosition="0">
        <references count="1">
          <reference field="1" count="1" selected="0" defaultSubtotal="1">
            <x v="1"/>
          </reference>
        </references>
      </pivotArea>
    </format>
    <format dxfId="59">
      <pivotArea dataOnly="0" labelOnly="1" outline="0" fieldPosition="0">
        <references count="1">
          <reference field="1" count="1" defaultSubtotal="1">
            <x v="1"/>
          </reference>
        </references>
      </pivotArea>
    </format>
    <format dxfId="60">
      <pivotArea outline="0" fieldPosition="0">
        <references count="1">
          <reference field="1" count="1" selected="0" defaultSubtotal="1">
            <x v="2"/>
          </reference>
        </references>
      </pivotArea>
    </format>
    <format dxfId="61">
      <pivotArea dataOnly="0" labelOnly="1" outline="0" fieldPosition="0">
        <references count="1">
          <reference field="1" count="1" defaultSubtotal="1">
            <x v="2"/>
          </reference>
        </references>
      </pivotArea>
    </format>
    <format dxfId="62">
      <pivotArea field="1" type="button" dataOnly="0" labelOnly="1" outline="0" axis="axisRow" fieldPosition="0"/>
    </format>
    <format dxfId="63">
      <pivotArea field="3" type="button" dataOnly="0" labelOnly="1" outline="0" axis="axisRow" fieldPosition="1"/>
    </format>
    <format dxfId="6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824E1C-927D-4BAE-A667-5B890403E833}" name="Tabela13" displayName="Tabela13" ref="B2:F22" totalsRowShown="0" headerRowDxfId="7" headerRowBorderDxfId="5" tableBorderDxfId="6" headerRowCellStyle="40% - Ênfase2">
  <autoFilter ref="B2:F22" xr:uid="{77824E1C-927D-4BAE-A667-5B890403E833}"/>
  <sortState xmlns:xlrd2="http://schemas.microsoft.com/office/spreadsheetml/2017/richdata2" ref="B3:F22">
    <sortCondition descending="1" ref="F2:F22"/>
  </sortState>
  <tableColumns count="5">
    <tableColumn id="1" xr3:uid="{AA3D3B8D-EF68-443C-98B6-D8862024031C}" name=" Pratos" dataDxfId="4"/>
    <tableColumn id="2" xr3:uid="{1471ED63-EB39-49A7-8DD2-895EE6150CF2}" name="Valor Unitário" dataDxfId="3"/>
    <tableColumn id="3" xr3:uid="{B066E0DD-C563-48DD-997C-C504C4102F92}" name="Custo Unitátio" dataDxfId="2"/>
    <tableColumn id="4" xr3:uid="{47429B9A-1004-4704-A1C1-2305E6397345}" name="Valor líquido" dataDxfId="1">
      <calculatedColumnFormula>C3 - D3</calculatedColumnFormula>
    </tableColumn>
    <tableColumn id="5" xr3:uid="{CB7D0416-50FB-45A4-94F9-011DFF9A4C1F}" name="Lucro" dataDxfId="0">
      <calculatedColumnFormula>E3 / C3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"/>
  <sheetViews>
    <sheetView tabSelected="1" topLeftCell="F1" workbookViewId="0">
      <selection activeCell="P2" sqref="P2:S19"/>
    </sheetView>
  </sheetViews>
  <sheetFormatPr defaultRowHeight="15"/>
  <cols>
    <col min="1" max="1" width="16" customWidth="1"/>
    <col min="2" max="2" width="13.85546875" customWidth="1"/>
    <col min="3" max="3" width="13" customWidth="1"/>
    <col min="4" max="4" width="23" bestFit="1" customWidth="1"/>
    <col min="5" max="5" width="9.5703125" customWidth="1"/>
    <col min="6" max="6" width="14.85546875" customWidth="1"/>
    <col min="7" max="7" width="16.7109375" customWidth="1"/>
    <col min="8" max="8" width="9.42578125" bestFit="1" customWidth="1"/>
    <col min="9" max="9" width="12.85546875" style="10" customWidth="1"/>
    <col min="11" max="11" width="17.42578125" bestFit="1" customWidth="1"/>
    <col min="12" max="12" width="25.85546875" bestFit="1" customWidth="1"/>
    <col min="13" max="13" width="15" bestFit="1" customWidth="1"/>
    <col min="14" max="14" width="14.7109375" customWidth="1"/>
    <col min="16" max="16" width="17.42578125" bestFit="1" customWidth="1"/>
    <col min="17" max="17" width="28.5703125" bestFit="1" customWidth="1"/>
    <col min="18" max="18" width="15" bestFit="1" customWidth="1"/>
    <col min="19" max="19" width="14.7109375" bestFit="1" customWidth="1"/>
  </cols>
  <sheetData>
    <row r="1" spans="1:19" ht="15.7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12" t="s">
        <v>7</v>
      </c>
      <c r="I1" s="11" t="s">
        <v>8</v>
      </c>
      <c r="O1" s="14"/>
    </row>
    <row r="2" spans="1:19" ht="26.25">
      <c r="A2" s="1">
        <v>3031</v>
      </c>
      <c r="B2" s="3" t="s">
        <v>9</v>
      </c>
      <c r="C2" s="4">
        <v>5356</v>
      </c>
      <c r="D2" s="2" t="s">
        <v>10</v>
      </c>
      <c r="E2" s="4">
        <v>20</v>
      </c>
      <c r="F2" s="1">
        <v>50</v>
      </c>
      <c r="G2" s="5">
        <v>32</v>
      </c>
      <c r="H2" s="13">
        <f>F2-E2</f>
        <v>30</v>
      </c>
      <c r="I2" s="5">
        <f>H2*G2</f>
        <v>960</v>
      </c>
      <c r="K2" s="30" t="s">
        <v>0</v>
      </c>
      <c r="L2" s="30"/>
      <c r="M2" s="32"/>
      <c r="N2" s="31">
        <v>3035</v>
      </c>
      <c r="O2" s="14"/>
      <c r="P2" s="22" t="s">
        <v>1</v>
      </c>
      <c r="Q2" s="22" t="s">
        <v>3</v>
      </c>
      <c r="R2" s="22" t="s">
        <v>11</v>
      </c>
      <c r="S2" s="22" t="s">
        <v>12</v>
      </c>
    </row>
    <row r="3" spans="1:19">
      <c r="A3" s="1">
        <v>3032</v>
      </c>
      <c r="B3" s="3" t="s">
        <v>13</v>
      </c>
      <c r="C3" s="4">
        <v>6356</v>
      </c>
      <c r="D3" s="2" t="s">
        <v>14</v>
      </c>
      <c r="E3" s="4">
        <v>50</v>
      </c>
      <c r="F3" s="1">
        <v>80</v>
      </c>
      <c r="G3" s="5">
        <v>10.79</v>
      </c>
      <c r="H3" s="13">
        <f>F3-E3</f>
        <v>30</v>
      </c>
      <c r="I3" s="5">
        <f t="shared" ref="I3:I19" si="0">H3*G3</f>
        <v>323.7</v>
      </c>
      <c r="K3" s="9"/>
      <c r="L3" s="9"/>
      <c r="M3" s="9"/>
      <c r="N3" s="9"/>
      <c r="O3" s="14"/>
      <c r="P3" s="15" t="s">
        <v>13</v>
      </c>
      <c r="Q3" s="3"/>
      <c r="R3" s="5">
        <v>57.97</v>
      </c>
      <c r="S3" s="16">
        <v>827.01</v>
      </c>
    </row>
    <row r="4" spans="1:19" ht="18.75">
      <c r="A4" s="1">
        <v>3033</v>
      </c>
      <c r="B4" s="3" t="s">
        <v>15</v>
      </c>
      <c r="C4" s="4">
        <v>7356</v>
      </c>
      <c r="D4" s="2" t="s">
        <v>16</v>
      </c>
      <c r="E4" s="4">
        <v>200</v>
      </c>
      <c r="F4" s="1">
        <v>300</v>
      </c>
      <c r="G4" s="5">
        <v>2.2000000000000002</v>
      </c>
      <c r="H4" s="13">
        <f>F4-E4</f>
        <v>100</v>
      </c>
      <c r="I4" s="5">
        <f t="shared" si="0"/>
        <v>220.00000000000003</v>
      </c>
      <c r="K4" s="7" t="s">
        <v>17</v>
      </c>
      <c r="L4" s="23" t="str">
        <f>VLOOKUP(N2,A1:H19,4,0)</f>
        <v>Macarrão (farinha de arroz)</v>
      </c>
      <c r="M4" s="24"/>
      <c r="N4" s="25"/>
      <c r="P4" s="17" t="s">
        <v>15</v>
      </c>
      <c r="Q4" s="3"/>
      <c r="R4" s="5">
        <v>10.83</v>
      </c>
      <c r="S4" s="16">
        <v>1649.5</v>
      </c>
    </row>
    <row r="5" spans="1:19" ht="18.75">
      <c r="A5" s="1">
        <v>3034</v>
      </c>
      <c r="B5" s="3" t="s">
        <v>9</v>
      </c>
      <c r="C5" s="4">
        <v>5356</v>
      </c>
      <c r="D5" s="2" t="s">
        <v>18</v>
      </c>
      <c r="E5" s="4">
        <v>25</v>
      </c>
      <c r="F5" s="1">
        <v>25</v>
      </c>
      <c r="G5" s="5">
        <v>44.61</v>
      </c>
      <c r="H5" s="13">
        <f>F5-E5</f>
        <v>0</v>
      </c>
      <c r="I5" s="5">
        <f t="shared" si="0"/>
        <v>0</v>
      </c>
      <c r="K5" s="8" t="s">
        <v>1</v>
      </c>
      <c r="L5" s="26" t="str">
        <f>VLOOKUP(N2,A1:H19,2,0)</f>
        <v>Atacado</v>
      </c>
      <c r="M5" s="24"/>
      <c r="N5" s="25"/>
      <c r="P5" s="15" t="s">
        <v>9</v>
      </c>
      <c r="Q5" s="3"/>
      <c r="R5" s="5">
        <v>147.23999999999998</v>
      </c>
      <c r="S5" s="16">
        <v>1434.5600000000002</v>
      </c>
    </row>
    <row r="6" spans="1:19" ht="18.75">
      <c r="A6" s="1">
        <v>3035</v>
      </c>
      <c r="B6" s="3" t="s">
        <v>13</v>
      </c>
      <c r="C6" s="4">
        <v>6356</v>
      </c>
      <c r="D6" s="2" t="s">
        <v>19</v>
      </c>
      <c r="E6" s="4">
        <v>43</v>
      </c>
      <c r="F6" s="1">
        <v>60</v>
      </c>
      <c r="G6" s="5">
        <v>6.89</v>
      </c>
      <c r="H6" s="13">
        <f>F6-E6</f>
        <v>17</v>
      </c>
      <c r="I6" s="5">
        <f t="shared" si="0"/>
        <v>117.13</v>
      </c>
      <c r="K6" s="7" t="s">
        <v>20</v>
      </c>
      <c r="L6" s="26">
        <f>VLOOKUP(N2,A1:H19,8,0)</f>
        <v>17</v>
      </c>
      <c r="M6" s="24"/>
      <c r="N6" s="25"/>
      <c r="P6" s="18" t="s">
        <v>21</v>
      </c>
      <c r="Q6" s="18"/>
      <c r="R6" s="19">
        <v>216.03999999999996</v>
      </c>
      <c r="S6" s="20">
        <v>3911.0700000000006</v>
      </c>
    </row>
    <row r="7" spans="1:19" ht="18.75">
      <c r="A7" s="1">
        <v>3036</v>
      </c>
      <c r="B7" s="3" t="s">
        <v>15</v>
      </c>
      <c r="C7" s="4">
        <v>7356</v>
      </c>
      <c r="D7" s="2" t="s">
        <v>22</v>
      </c>
      <c r="E7" s="4">
        <v>200</v>
      </c>
      <c r="F7" s="1">
        <v>200</v>
      </c>
      <c r="G7" s="5">
        <v>1.2</v>
      </c>
      <c r="H7" s="13">
        <f>F7-E7</f>
        <v>0</v>
      </c>
      <c r="I7" s="5">
        <f t="shared" si="0"/>
        <v>0</v>
      </c>
      <c r="K7" s="7" t="s">
        <v>8</v>
      </c>
      <c r="L7" s="27">
        <f>VLOOKUP(N2,A1:I19,9,0)</f>
        <v>117.13</v>
      </c>
      <c r="M7" s="28"/>
      <c r="N7" s="29"/>
    </row>
    <row r="8" spans="1:19">
      <c r="A8" s="1">
        <v>3037</v>
      </c>
      <c r="B8" s="3" t="s">
        <v>9</v>
      </c>
      <c r="C8" s="4">
        <v>5356</v>
      </c>
      <c r="D8" s="2" t="s">
        <v>23</v>
      </c>
      <c r="E8" s="4">
        <v>18</v>
      </c>
      <c r="F8" s="1">
        <v>20</v>
      </c>
      <c r="G8" s="5">
        <v>32.200000000000003</v>
      </c>
      <c r="H8" s="13">
        <f>F8-E8</f>
        <v>2</v>
      </c>
      <c r="I8" s="5">
        <f t="shared" si="0"/>
        <v>64.400000000000006</v>
      </c>
    </row>
    <row r="9" spans="1:19">
      <c r="A9" s="1">
        <v>3038</v>
      </c>
      <c r="B9" s="3" t="s">
        <v>13</v>
      </c>
      <c r="C9" s="4">
        <v>6356</v>
      </c>
      <c r="D9" s="2" t="s">
        <v>24</v>
      </c>
      <c r="E9" s="4">
        <v>60</v>
      </c>
      <c r="F9" s="1">
        <v>80</v>
      </c>
      <c r="G9" s="5">
        <v>5.68</v>
      </c>
      <c r="H9" s="13">
        <f>F9-E9</f>
        <v>20</v>
      </c>
      <c r="I9" s="5">
        <f t="shared" si="0"/>
        <v>113.6</v>
      </c>
    </row>
    <row r="10" spans="1:19">
      <c r="A10" s="1">
        <v>3039</v>
      </c>
      <c r="B10" s="3" t="s">
        <v>15</v>
      </c>
      <c r="C10" s="4">
        <v>7356</v>
      </c>
      <c r="D10" s="2" t="s">
        <v>25</v>
      </c>
      <c r="E10" s="4">
        <v>700</v>
      </c>
      <c r="F10" s="1">
        <v>1000</v>
      </c>
      <c r="G10" s="5">
        <v>0.35</v>
      </c>
      <c r="H10" s="13">
        <f>F10-E10</f>
        <v>300</v>
      </c>
      <c r="I10" s="5">
        <f t="shared" si="0"/>
        <v>105</v>
      </c>
    </row>
    <row r="11" spans="1:19">
      <c r="A11" s="1">
        <v>3040</v>
      </c>
      <c r="B11" s="3" t="s">
        <v>9</v>
      </c>
      <c r="C11" s="4">
        <v>5356</v>
      </c>
      <c r="D11" s="2" t="s">
        <v>26</v>
      </c>
      <c r="E11" s="4">
        <v>38</v>
      </c>
      <c r="F11" s="1">
        <v>55</v>
      </c>
      <c r="G11" s="5">
        <v>12.58</v>
      </c>
      <c r="H11" s="13">
        <f>F11-E11</f>
        <v>17</v>
      </c>
      <c r="I11" s="5">
        <f t="shared" si="0"/>
        <v>213.86</v>
      </c>
    </row>
    <row r="12" spans="1:19">
      <c r="A12" s="1">
        <v>3041</v>
      </c>
      <c r="B12" s="3" t="s">
        <v>13</v>
      </c>
      <c r="C12" s="4">
        <v>6356</v>
      </c>
      <c r="D12" s="2" t="s">
        <v>27</v>
      </c>
      <c r="E12" s="4">
        <v>63</v>
      </c>
      <c r="F12" s="1">
        <v>70</v>
      </c>
      <c r="G12" s="5">
        <v>4.3</v>
      </c>
      <c r="H12" s="13">
        <f>F12-E12</f>
        <v>7</v>
      </c>
      <c r="I12" s="5">
        <f t="shared" si="0"/>
        <v>30.099999999999998</v>
      </c>
    </row>
    <row r="13" spans="1:19">
      <c r="A13" s="1">
        <v>3042</v>
      </c>
      <c r="B13" s="3" t="s">
        <v>15</v>
      </c>
      <c r="C13" s="4">
        <v>7356</v>
      </c>
      <c r="D13" s="2" t="s">
        <v>28</v>
      </c>
      <c r="E13" s="4">
        <v>1150</v>
      </c>
      <c r="F13" s="1">
        <v>2000</v>
      </c>
      <c r="G13" s="5">
        <v>0.55000000000000004</v>
      </c>
      <c r="H13" s="13">
        <f>F13-E13</f>
        <v>850</v>
      </c>
      <c r="I13" s="5">
        <f t="shared" si="0"/>
        <v>467.50000000000006</v>
      </c>
    </row>
    <row r="14" spans="1:19">
      <c r="A14" s="1">
        <v>3043</v>
      </c>
      <c r="B14" s="3" t="s">
        <v>9</v>
      </c>
      <c r="C14" s="4">
        <v>5356</v>
      </c>
      <c r="D14" s="2" t="s">
        <v>29</v>
      </c>
      <c r="E14" s="4">
        <v>62</v>
      </c>
      <c r="F14" s="1">
        <v>70</v>
      </c>
      <c r="G14" s="5">
        <v>23.75</v>
      </c>
      <c r="H14" s="13">
        <f>F14-E14</f>
        <v>8</v>
      </c>
      <c r="I14" s="5">
        <f t="shared" si="0"/>
        <v>190</v>
      </c>
    </row>
    <row r="15" spans="1:19">
      <c r="A15" s="1">
        <v>3044</v>
      </c>
      <c r="B15" s="3" t="s">
        <v>13</v>
      </c>
      <c r="C15" s="4">
        <v>6356</v>
      </c>
      <c r="D15" s="2" t="s">
        <v>30</v>
      </c>
      <c r="E15" s="4">
        <v>42</v>
      </c>
      <c r="F15" s="1">
        <v>50</v>
      </c>
      <c r="G15" s="5">
        <v>3.51</v>
      </c>
      <c r="H15" s="13">
        <f>F15-E15</f>
        <v>8</v>
      </c>
      <c r="I15" s="5">
        <f t="shared" si="0"/>
        <v>28.08</v>
      </c>
    </row>
    <row r="16" spans="1:19">
      <c r="A16" s="1">
        <v>3045</v>
      </c>
      <c r="B16" s="3" t="s">
        <v>15</v>
      </c>
      <c r="C16" s="4">
        <v>7356</v>
      </c>
      <c r="D16" s="2" t="s">
        <v>31</v>
      </c>
      <c r="E16" s="4">
        <v>900</v>
      </c>
      <c r="F16" s="1">
        <v>1000</v>
      </c>
      <c r="G16" s="5">
        <v>5.68</v>
      </c>
      <c r="H16" s="13">
        <f>F16-E16</f>
        <v>100</v>
      </c>
      <c r="I16" s="5">
        <f t="shared" si="0"/>
        <v>568</v>
      </c>
    </row>
    <row r="17" spans="1:9">
      <c r="A17" s="1">
        <v>3046</v>
      </c>
      <c r="B17" s="3" t="s">
        <v>9</v>
      </c>
      <c r="C17" s="4">
        <v>5356</v>
      </c>
      <c r="D17" s="2" t="s">
        <v>32</v>
      </c>
      <c r="E17" s="4">
        <v>12</v>
      </c>
      <c r="F17" s="1">
        <v>15</v>
      </c>
      <c r="G17" s="5">
        <v>2.1</v>
      </c>
      <c r="H17" s="13">
        <f>F17-E17</f>
        <v>3</v>
      </c>
      <c r="I17" s="5">
        <f t="shared" si="0"/>
        <v>6.3000000000000007</v>
      </c>
    </row>
    <row r="18" spans="1:9">
      <c r="A18" s="1">
        <v>3047</v>
      </c>
      <c r="B18" s="3" t="s">
        <v>13</v>
      </c>
      <c r="C18" s="4">
        <v>6356</v>
      </c>
      <c r="D18" s="2" t="s">
        <v>33</v>
      </c>
      <c r="E18" s="4">
        <v>32</v>
      </c>
      <c r="F18" s="1">
        <v>40</v>
      </c>
      <c r="G18" s="5">
        <v>26.8</v>
      </c>
      <c r="H18" s="13">
        <f>F18-E18</f>
        <v>8</v>
      </c>
      <c r="I18" s="5">
        <f t="shared" si="0"/>
        <v>214.4</v>
      </c>
    </row>
    <row r="19" spans="1:9">
      <c r="A19" s="1">
        <v>3048</v>
      </c>
      <c r="B19" s="3" t="s">
        <v>15</v>
      </c>
      <c r="C19" s="4">
        <v>7356</v>
      </c>
      <c r="D19" s="2" t="s">
        <v>34</v>
      </c>
      <c r="E19" s="4">
        <v>560</v>
      </c>
      <c r="F19" s="1">
        <v>900</v>
      </c>
      <c r="G19" s="5">
        <v>0.85</v>
      </c>
      <c r="H19" s="13">
        <f>F19-E19</f>
        <v>340</v>
      </c>
      <c r="I19" s="5">
        <f t="shared" si="0"/>
        <v>289</v>
      </c>
    </row>
  </sheetData>
  <mergeCells count="6">
    <mergeCell ref="L7:N7"/>
    <mergeCell ref="K2:M2"/>
    <mergeCell ref="K3:N3"/>
    <mergeCell ref="L4:N4"/>
    <mergeCell ref="L5:N5"/>
    <mergeCell ref="L6:N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EBE2-65FD-4668-B313-3D92139A0F6B}">
  <dimension ref="A1:K22"/>
  <sheetViews>
    <sheetView topLeftCell="A19" workbookViewId="0">
      <selection activeCell="F42" sqref="F42"/>
    </sheetView>
  </sheetViews>
  <sheetFormatPr defaultRowHeight="15"/>
  <cols>
    <col min="1" max="1" width="5.7109375" bestFit="1" customWidth="1"/>
    <col min="2" max="2" width="50.7109375" bestFit="1" customWidth="1"/>
    <col min="3" max="3" width="17.85546875" bestFit="1" customWidth="1"/>
    <col min="4" max="4" width="18" bestFit="1" customWidth="1"/>
    <col min="5" max="5" width="15.42578125" bestFit="1" customWidth="1"/>
    <col min="6" max="6" width="9" bestFit="1" customWidth="1"/>
    <col min="8" max="8" width="11.42578125" bestFit="1" customWidth="1"/>
    <col min="9" max="9" width="16.140625" bestFit="1" customWidth="1"/>
    <col min="10" max="10" width="15.7109375" bestFit="1" customWidth="1"/>
    <col min="11" max="11" width="26.28515625" bestFit="1" customWidth="1"/>
    <col min="13" max="13" width="20.85546875" bestFit="1" customWidth="1"/>
    <col min="14" max="14" width="14.28515625" bestFit="1" customWidth="1"/>
    <col min="15" max="15" width="22.42578125" bestFit="1" customWidth="1"/>
  </cols>
  <sheetData>
    <row r="1" spans="1:11" ht="23.25">
      <c r="A1" s="33" t="s">
        <v>35</v>
      </c>
      <c r="B1" s="34"/>
      <c r="C1" s="34"/>
      <c r="D1" s="34"/>
      <c r="E1" s="34"/>
      <c r="F1" s="34"/>
      <c r="H1" s="35" t="s">
        <v>4</v>
      </c>
      <c r="I1" s="36"/>
      <c r="J1" s="36"/>
      <c r="K1" s="36"/>
    </row>
    <row r="2" spans="1:11" ht="15.75">
      <c r="A2" s="37" t="s">
        <v>36</v>
      </c>
      <c r="B2" s="38" t="s">
        <v>37</v>
      </c>
      <c r="C2" s="39" t="s">
        <v>38</v>
      </c>
      <c r="D2" s="40" t="s">
        <v>39</v>
      </c>
      <c r="E2" s="41" t="s">
        <v>40</v>
      </c>
      <c r="F2" s="42" t="s">
        <v>41</v>
      </c>
      <c r="H2" s="43" t="s">
        <v>42</v>
      </c>
      <c r="I2" s="43" t="s">
        <v>43</v>
      </c>
      <c r="J2" s="43" t="s">
        <v>44</v>
      </c>
      <c r="K2" s="43" t="s">
        <v>45</v>
      </c>
    </row>
    <row r="3" spans="1:11" ht="15.75">
      <c r="A3" s="4">
        <v>1002</v>
      </c>
      <c r="B3" s="49" t="s">
        <v>46</v>
      </c>
      <c r="C3" s="5">
        <v>34.6</v>
      </c>
      <c r="D3" s="45">
        <v>4.5</v>
      </c>
      <c r="E3" s="46">
        <f>C3 - D3</f>
        <v>30.1</v>
      </c>
      <c r="F3" s="47">
        <f>E3 / C3</f>
        <v>0.86994219653179194</v>
      </c>
      <c r="H3" s="48">
        <v>44910</v>
      </c>
      <c r="I3" s="21">
        <v>250</v>
      </c>
      <c r="J3" s="21">
        <v>150</v>
      </c>
      <c r="K3" s="21" t="str">
        <f>IF(I3&gt;J3," Pedido OK!","Estoque é inferior ao pedido")</f>
        <v xml:space="preserve"> Pedido OK!</v>
      </c>
    </row>
    <row r="4" spans="1:11" ht="15.75">
      <c r="A4" s="4">
        <v>1003</v>
      </c>
      <c r="B4" s="49" t="s">
        <v>47</v>
      </c>
      <c r="C4" s="5">
        <v>34.6</v>
      </c>
      <c r="D4" s="45">
        <v>5.2</v>
      </c>
      <c r="E4" s="46">
        <f>C4 - D4</f>
        <v>29.400000000000002</v>
      </c>
      <c r="F4" s="47">
        <f>E4 / C4</f>
        <v>0.84971098265895961</v>
      </c>
      <c r="H4" s="48">
        <v>44910</v>
      </c>
      <c r="I4" s="21">
        <v>365</v>
      </c>
      <c r="J4" s="21">
        <v>280</v>
      </c>
      <c r="K4" s="21" t="str">
        <f t="shared" ref="K4:K22" si="0">IF(I4&gt;J4," Pedido OK!","Estoque é inferior ao pedido")</f>
        <v xml:space="preserve"> Pedido OK!</v>
      </c>
    </row>
    <row r="5" spans="1:11" ht="15.75">
      <c r="A5" s="4">
        <v>1004</v>
      </c>
      <c r="B5" s="49" t="s">
        <v>48</v>
      </c>
      <c r="C5" s="5">
        <v>34.6</v>
      </c>
      <c r="D5" s="45">
        <v>6.12</v>
      </c>
      <c r="E5" s="46">
        <f>C5 - D5</f>
        <v>28.48</v>
      </c>
      <c r="F5" s="47">
        <f>E5 / C5</f>
        <v>0.82312138728323703</v>
      </c>
      <c r="H5" s="48">
        <v>44910</v>
      </c>
      <c r="I5" s="21">
        <v>200</v>
      </c>
      <c r="J5" s="21">
        <v>358</v>
      </c>
      <c r="K5" s="21" t="str">
        <f t="shared" si="0"/>
        <v>Estoque é inferior ao pedido</v>
      </c>
    </row>
    <row r="6" spans="1:11" ht="15.75">
      <c r="A6" s="4">
        <v>1005</v>
      </c>
      <c r="B6" s="49" t="s">
        <v>49</v>
      </c>
      <c r="C6" s="5">
        <v>34.6</v>
      </c>
      <c r="D6" s="45">
        <v>6.54</v>
      </c>
      <c r="E6" s="46">
        <f>C6 - D6</f>
        <v>28.060000000000002</v>
      </c>
      <c r="F6" s="47">
        <f>E6 / C6</f>
        <v>0.81098265895953758</v>
      </c>
      <c r="H6" s="48">
        <v>44910</v>
      </c>
      <c r="I6" s="21">
        <v>165</v>
      </c>
      <c r="J6" s="21">
        <v>125</v>
      </c>
      <c r="K6" s="21" t="str">
        <f t="shared" si="0"/>
        <v xml:space="preserve"> Pedido OK!</v>
      </c>
    </row>
    <row r="7" spans="1:11" ht="15.75">
      <c r="A7" s="4">
        <v>1006</v>
      </c>
      <c r="B7" s="49" t="s">
        <v>50</v>
      </c>
      <c r="C7" s="5">
        <v>34.6</v>
      </c>
      <c r="D7" s="45">
        <v>12.4</v>
      </c>
      <c r="E7" s="46">
        <f>C7 - D7</f>
        <v>22.200000000000003</v>
      </c>
      <c r="F7" s="47">
        <f>E7 / C7</f>
        <v>0.64161849710982666</v>
      </c>
      <c r="H7" s="48">
        <v>44910</v>
      </c>
      <c r="I7" s="21">
        <v>150</v>
      </c>
      <c r="J7" s="21">
        <v>85</v>
      </c>
      <c r="K7" s="21" t="str">
        <f t="shared" si="0"/>
        <v xml:space="preserve"> Pedido OK!</v>
      </c>
    </row>
    <row r="8" spans="1:11" ht="15.75">
      <c r="A8" s="4">
        <v>1007</v>
      </c>
      <c r="B8" s="49" t="s">
        <v>51</v>
      </c>
      <c r="C8" s="5">
        <v>34.6</v>
      </c>
      <c r="D8" s="45">
        <v>7.46</v>
      </c>
      <c r="E8" s="46">
        <f>C8 - D8</f>
        <v>27.14</v>
      </c>
      <c r="F8" s="47">
        <f>E8 / C8</f>
        <v>0.784393063583815</v>
      </c>
      <c r="H8" s="48">
        <v>44910</v>
      </c>
      <c r="I8" s="21">
        <v>134</v>
      </c>
      <c r="J8" s="21">
        <v>365</v>
      </c>
      <c r="K8" s="21" t="str">
        <f t="shared" si="0"/>
        <v>Estoque é inferior ao pedido</v>
      </c>
    </row>
    <row r="9" spans="1:11" ht="15.75">
      <c r="A9" s="4">
        <v>1008</v>
      </c>
      <c r="B9" s="49" t="s">
        <v>52</v>
      </c>
      <c r="C9" s="5">
        <v>34.6</v>
      </c>
      <c r="D9" s="45">
        <v>7.6</v>
      </c>
      <c r="E9" s="46">
        <f>C9 - D9</f>
        <v>27</v>
      </c>
      <c r="F9" s="47">
        <f>E9 / C9</f>
        <v>0.78034682080924855</v>
      </c>
      <c r="H9" s="48">
        <v>44910</v>
      </c>
      <c r="I9" s="21">
        <v>195</v>
      </c>
      <c r="J9" s="21">
        <v>235</v>
      </c>
      <c r="K9" s="21" t="str">
        <f t="shared" si="0"/>
        <v>Estoque é inferior ao pedido</v>
      </c>
    </row>
    <row r="10" spans="1:11" ht="15.75">
      <c r="A10" s="4">
        <v>1009</v>
      </c>
      <c r="B10" s="49" t="s">
        <v>53</v>
      </c>
      <c r="C10" s="5">
        <v>34.6</v>
      </c>
      <c r="D10" s="45">
        <v>17.649999999999999</v>
      </c>
      <c r="E10" s="46">
        <f>C10 - D10</f>
        <v>16.950000000000003</v>
      </c>
      <c r="F10" s="47">
        <f>E10 / C10</f>
        <v>0.48988439306358389</v>
      </c>
      <c r="H10" s="48">
        <v>44910</v>
      </c>
      <c r="I10" s="21">
        <v>93</v>
      </c>
      <c r="J10" s="21">
        <v>169</v>
      </c>
      <c r="K10" s="21" t="str">
        <f t="shared" si="0"/>
        <v>Estoque é inferior ao pedido</v>
      </c>
    </row>
    <row r="11" spans="1:11" ht="15.75">
      <c r="A11" s="4">
        <v>1010</v>
      </c>
      <c r="B11" s="49" t="s">
        <v>54</v>
      </c>
      <c r="C11" s="5">
        <v>34.6</v>
      </c>
      <c r="D11" s="45">
        <v>8.1999999999999993</v>
      </c>
      <c r="E11" s="46">
        <f>C11 - D11</f>
        <v>26.400000000000002</v>
      </c>
      <c r="F11" s="47">
        <f>E11 / C11</f>
        <v>0.76300578034682087</v>
      </c>
      <c r="H11" s="48">
        <v>44910</v>
      </c>
      <c r="I11" s="21">
        <v>178</v>
      </c>
      <c r="J11" s="21">
        <v>125</v>
      </c>
      <c r="K11" s="21" t="str">
        <f t="shared" si="0"/>
        <v xml:space="preserve"> Pedido OK!</v>
      </c>
    </row>
    <row r="12" spans="1:11" ht="15.75">
      <c r="A12" s="4">
        <v>1011</v>
      </c>
      <c r="B12" s="49" t="s">
        <v>55</v>
      </c>
      <c r="C12" s="5">
        <v>34.6</v>
      </c>
      <c r="D12" s="45">
        <v>8.1999999999999993</v>
      </c>
      <c r="E12" s="46">
        <f>C12 - D12</f>
        <v>26.400000000000002</v>
      </c>
      <c r="F12" s="47">
        <f>E12 / C12</f>
        <v>0.76300578034682087</v>
      </c>
      <c r="H12" s="48">
        <v>44910</v>
      </c>
      <c r="I12" s="21">
        <v>78</v>
      </c>
      <c r="J12" s="21">
        <v>354</v>
      </c>
      <c r="K12" s="21" t="str">
        <f t="shared" si="0"/>
        <v>Estoque é inferior ao pedido</v>
      </c>
    </row>
    <row r="13" spans="1:11" ht="15.75">
      <c r="A13" s="4">
        <v>1012</v>
      </c>
      <c r="B13" s="49" t="s">
        <v>56</v>
      </c>
      <c r="C13" s="5">
        <v>34.6</v>
      </c>
      <c r="D13" s="45">
        <v>8.42</v>
      </c>
      <c r="E13" s="46">
        <f>C13 - D13</f>
        <v>26.18</v>
      </c>
      <c r="F13" s="47">
        <f>E13 / C13</f>
        <v>0.75664739884393062</v>
      </c>
      <c r="H13" s="48">
        <v>44910</v>
      </c>
      <c r="I13" s="21">
        <v>70</v>
      </c>
      <c r="J13" s="21">
        <v>257</v>
      </c>
      <c r="K13" s="21" t="str">
        <f t="shared" si="0"/>
        <v>Estoque é inferior ao pedido</v>
      </c>
    </row>
    <row r="14" spans="1:11" ht="15.75">
      <c r="A14" s="4">
        <v>1013</v>
      </c>
      <c r="B14" s="49" t="s">
        <v>57</v>
      </c>
      <c r="C14" s="5">
        <v>34.6</v>
      </c>
      <c r="D14" s="45">
        <v>8.6199999999999992</v>
      </c>
      <c r="E14" s="46">
        <f>C14 - D14</f>
        <v>25.980000000000004</v>
      </c>
      <c r="F14" s="47">
        <f>E14 / C14</f>
        <v>0.75086705202312143</v>
      </c>
      <c r="H14" s="48">
        <v>44910</v>
      </c>
      <c r="I14" s="21">
        <v>268</v>
      </c>
      <c r="J14" s="21">
        <v>150</v>
      </c>
      <c r="K14" s="21" t="str">
        <f t="shared" si="0"/>
        <v xml:space="preserve"> Pedido OK!</v>
      </c>
    </row>
    <row r="15" spans="1:11" ht="15.75">
      <c r="A15" s="4">
        <v>1014</v>
      </c>
      <c r="B15" s="49" t="s">
        <v>58</v>
      </c>
      <c r="C15" s="5">
        <v>34.6</v>
      </c>
      <c r="D15" s="45">
        <v>8.93</v>
      </c>
      <c r="E15" s="46">
        <f>C15 - D15</f>
        <v>25.67</v>
      </c>
      <c r="F15" s="47">
        <f>E15 / C15</f>
        <v>0.74190751445086711</v>
      </c>
      <c r="H15" s="48">
        <v>44910</v>
      </c>
      <c r="I15" s="21">
        <v>56</v>
      </c>
      <c r="J15" s="21">
        <v>150</v>
      </c>
      <c r="K15" s="21" t="str">
        <f t="shared" si="0"/>
        <v>Estoque é inferior ao pedido</v>
      </c>
    </row>
    <row r="16" spans="1:11" ht="15.75">
      <c r="A16" s="4">
        <v>1015</v>
      </c>
      <c r="B16" s="49" t="s">
        <v>59</v>
      </c>
      <c r="C16" s="5">
        <v>34.6</v>
      </c>
      <c r="D16" s="45">
        <v>9.3000000000000007</v>
      </c>
      <c r="E16" s="46">
        <f>C16 - D16</f>
        <v>25.3</v>
      </c>
      <c r="F16" s="47">
        <f>E16 / C16</f>
        <v>0.73121387283236994</v>
      </c>
      <c r="H16" s="48">
        <v>44910</v>
      </c>
      <c r="I16" s="21">
        <v>182</v>
      </c>
      <c r="J16" s="21">
        <v>153</v>
      </c>
      <c r="K16" s="21" t="str">
        <f t="shared" si="0"/>
        <v xml:space="preserve"> Pedido OK!</v>
      </c>
    </row>
    <row r="17" spans="1:11" ht="15.75">
      <c r="A17" s="4">
        <v>1016</v>
      </c>
      <c r="B17" s="49" t="s">
        <v>60</v>
      </c>
      <c r="C17" s="5">
        <v>34.6</v>
      </c>
      <c r="D17" s="45">
        <v>9.7799999999999994</v>
      </c>
      <c r="E17" s="46">
        <f>C17 - D17</f>
        <v>24.82</v>
      </c>
      <c r="F17" s="47">
        <f>E17 / C17</f>
        <v>0.71734104046242775</v>
      </c>
      <c r="H17" s="48">
        <v>44910</v>
      </c>
      <c r="I17" s="21">
        <v>245</v>
      </c>
      <c r="J17" s="21">
        <v>150</v>
      </c>
      <c r="K17" s="21" t="str">
        <f t="shared" si="0"/>
        <v xml:space="preserve"> Pedido OK!</v>
      </c>
    </row>
    <row r="18" spans="1:11" ht="15.75">
      <c r="A18" s="4">
        <v>1017</v>
      </c>
      <c r="B18" s="49" t="s">
        <v>61</v>
      </c>
      <c r="C18" s="5">
        <v>34.6</v>
      </c>
      <c r="D18" s="45">
        <v>19.79</v>
      </c>
      <c r="E18" s="46">
        <f>C18 - D18</f>
        <v>14.810000000000002</v>
      </c>
      <c r="F18" s="47">
        <f>E18 / C18</f>
        <v>0.42803468208092488</v>
      </c>
      <c r="H18" s="48">
        <v>44910</v>
      </c>
      <c r="I18" s="21">
        <v>45</v>
      </c>
      <c r="J18" s="21">
        <v>568</v>
      </c>
      <c r="K18" s="21" t="str">
        <f t="shared" si="0"/>
        <v>Estoque é inferior ao pedido</v>
      </c>
    </row>
    <row r="19" spans="1:11" ht="15.75">
      <c r="A19" s="4">
        <v>1018</v>
      </c>
      <c r="B19" s="44" t="s">
        <v>62</v>
      </c>
      <c r="C19" s="5">
        <v>34.6</v>
      </c>
      <c r="D19" s="45">
        <v>10.5</v>
      </c>
      <c r="E19" s="46">
        <f>C19 - D19</f>
        <v>24.1</v>
      </c>
      <c r="F19" s="47">
        <f>E19 / C19</f>
        <v>0.69653179190751446</v>
      </c>
      <c r="H19" s="48">
        <v>44910</v>
      </c>
      <c r="I19" s="21">
        <v>36</v>
      </c>
      <c r="J19" s="21">
        <v>147</v>
      </c>
      <c r="K19" s="21" t="str">
        <f t="shared" si="0"/>
        <v>Estoque é inferior ao pedido</v>
      </c>
    </row>
    <row r="20" spans="1:11" ht="15.75">
      <c r="A20" s="4">
        <v>1019</v>
      </c>
      <c r="B20" s="49" t="s">
        <v>63</v>
      </c>
      <c r="C20" s="5">
        <v>34.6</v>
      </c>
      <c r="D20" s="45">
        <v>11.85</v>
      </c>
      <c r="E20" s="46">
        <f>C20 - D20</f>
        <v>22.75</v>
      </c>
      <c r="F20" s="47">
        <f>E20 / C20</f>
        <v>0.65751445086705196</v>
      </c>
      <c r="H20" s="48">
        <v>44910</v>
      </c>
      <c r="I20" s="21">
        <v>34</v>
      </c>
      <c r="J20" s="21">
        <v>150</v>
      </c>
      <c r="K20" s="21" t="str">
        <f t="shared" si="0"/>
        <v>Estoque é inferior ao pedido</v>
      </c>
    </row>
    <row r="21" spans="1:11" ht="15.75">
      <c r="A21" s="4">
        <v>1020</v>
      </c>
      <c r="B21" s="49" t="s">
        <v>64</v>
      </c>
      <c r="C21" s="5">
        <v>34.6</v>
      </c>
      <c r="D21" s="45">
        <v>12.3</v>
      </c>
      <c r="E21" s="46">
        <f>C21 - D21</f>
        <v>22.3</v>
      </c>
      <c r="F21" s="47">
        <f>E21 / C21</f>
        <v>0.6445086705202312</v>
      </c>
      <c r="H21" s="48">
        <v>44910</v>
      </c>
      <c r="I21" s="21">
        <v>125</v>
      </c>
      <c r="J21" s="21">
        <v>89</v>
      </c>
      <c r="K21" s="21" t="str">
        <f t="shared" si="0"/>
        <v xml:space="preserve"> Pedido OK!</v>
      </c>
    </row>
    <row r="22" spans="1:11" ht="15.75">
      <c r="A22" s="4">
        <v>1021</v>
      </c>
      <c r="B22" s="49" t="s">
        <v>65</v>
      </c>
      <c r="C22" s="5">
        <v>34.6</v>
      </c>
      <c r="D22" s="45">
        <v>12.3</v>
      </c>
      <c r="E22" s="46">
        <f>C22 - D22</f>
        <v>22.3</v>
      </c>
      <c r="F22" s="47">
        <f>E22 / C22</f>
        <v>0.6445086705202312</v>
      </c>
      <c r="H22" s="48">
        <v>44910</v>
      </c>
      <c r="I22" s="21">
        <v>17</v>
      </c>
      <c r="J22" s="21">
        <v>125</v>
      </c>
      <c r="K22" s="21" t="str">
        <f t="shared" si="0"/>
        <v>Estoque é inferior ao pedido</v>
      </c>
    </row>
  </sheetData>
  <mergeCells count="2">
    <mergeCell ref="A1:F1"/>
    <mergeCell ref="H1:K1"/>
  </mergeCells>
  <conditionalFormatting sqref="K1:K22">
    <cfRule type="beginsWith" dxfId="12" priority="5" operator="beginsWith" text="Pedido">
      <formula>LEFT(K1,LEN("Pedido"))="Pedido"</formula>
    </cfRule>
  </conditionalFormatting>
  <conditionalFormatting sqref="K3:K22">
    <cfRule type="containsText" dxfId="11" priority="4" operator="containsText" text="Pedido Ok">
      <formula>NOT(ISERROR(SEARCH("Pedido Ok",K3)))</formula>
    </cfRule>
  </conditionalFormatting>
  <conditionalFormatting sqref="K11:K22">
    <cfRule type="containsText" dxfId="10" priority="3" operator="containsText" text="Estoque é inferior ao pedido">
      <formula>NOT(ISERROR(SEARCH("Estoque é inferior ao pedido",K11)))</formula>
    </cfRule>
  </conditionalFormatting>
  <conditionalFormatting sqref="K5:K22">
    <cfRule type="containsText" dxfId="8" priority="1" operator="containsText" text="Estoque é inferior ao pedido">
      <formula>NOT(ISERROR(SEARCH("Estoque é inferior ao pedido",K5)))</formula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F2FA704-375B-462C-8D06-6098E49B273A}">
            <xm:f>NOT(ISERROR(SEARCH($K$5,K4)))</xm:f>
            <xm:f>$K$5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2022-12-07T13:24:21Z</dcterms:created>
  <dcterms:modified xsi:type="dcterms:W3CDTF">2022-12-10T04:09:44Z</dcterms:modified>
  <cp:category/>
  <cp:contentStatus/>
</cp:coreProperties>
</file>