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8" i="1" l="1"/>
  <c r="J18" i="1"/>
  <c r="J19" i="1"/>
  <c r="J20" i="1"/>
  <c r="J21" i="1"/>
  <c r="J22" i="1"/>
  <c r="J23" i="1"/>
  <c r="J17" i="1"/>
  <c r="H18" i="1"/>
  <c r="H19" i="1"/>
  <c r="H20" i="1"/>
  <c r="H21" i="1"/>
  <c r="H22" i="1"/>
  <c r="H23" i="1"/>
  <c r="H17" i="1"/>
  <c r="C27" i="1"/>
  <c r="C26" i="1"/>
  <c r="A18" i="1"/>
  <c r="A19" i="1"/>
  <c r="A20" i="1"/>
  <c r="A21" i="1"/>
  <c r="A22" i="1"/>
  <c r="A23" i="1"/>
  <c r="A17" i="1"/>
  <c r="C25" i="1"/>
  <c r="Q8" i="1"/>
  <c r="S8" i="1"/>
  <c r="Q9" i="1"/>
  <c r="S9" i="1"/>
  <c r="S10" i="1"/>
  <c r="Q11" i="1"/>
  <c r="S11" i="1"/>
  <c r="Q12" i="1"/>
  <c r="S12" i="1"/>
  <c r="Q13" i="1"/>
  <c r="S13" i="1"/>
  <c r="Q15" i="1"/>
  <c r="Q16" i="1"/>
  <c r="B17" i="1"/>
  <c r="D17" i="1"/>
  <c r="E17" i="1"/>
  <c r="F17" i="1"/>
  <c r="Q17" i="1"/>
  <c r="B18" i="1"/>
  <c r="D18" i="1"/>
  <c r="E18" i="1"/>
  <c r="F18" i="1"/>
  <c r="B19" i="1"/>
  <c r="D19" i="1"/>
  <c r="E19" i="1"/>
  <c r="F19" i="1"/>
  <c r="Q19" i="1"/>
  <c r="B20" i="1"/>
  <c r="D20" i="1"/>
  <c r="E20" i="1"/>
  <c r="F20" i="1"/>
  <c r="Q20" i="1"/>
  <c r="B21" i="1"/>
  <c r="D21" i="1"/>
  <c r="E21" i="1"/>
  <c r="F21" i="1"/>
  <c r="Q21" i="1"/>
  <c r="B22" i="1"/>
  <c r="D22" i="1"/>
  <c r="E22" i="1"/>
  <c r="F22" i="1"/>
  <c r="B23" i="1"/>
  <c r="D23" i="1"/>
  <c r="E23" i="1"/>
  <c r="F23" i="1"/>
  <c r="Q23" i="1"/>
  <c r="Q24" i="1"/>
  <c r="Q25" i="1"/>
  <c r="Q27" i="1"/>
  <c r="Q28" i="1"/>
  <c r="Q29" i="1"/>
  <c r="Q31" i="1"/>
  <c r="Q32" i="1"/>
  <c r="Q33" i="1"/>
  <c r="Q35" i="1"/>
  <c r="Q36" i="1"/>
  <c r="G11" i="2"/>
  <c r="C20" i="1" l="1"/>
  <c r="Q34" i="1"/>
  <c r="Q26" i="1"/>
  <c r="C19" i="1"/>
  <c r="Q10" i="1"/>
  <c r="C22" i="1"/>
  <c r="C18" i="1"/>
  <c r="G12" i="2"/>
  <c r="G13" i="2" s="1"/>
  <c r="G14" i="2" s="1"/>
  <c r="G15" i="2" s="1"/>
  <c r="G16" i="2" s="1"/>
  <c r="G17" i="2" s="1"/>
  <c r="G18" i="2" s="1"/>
  <c r="G19" i="2" s="1"/>
  <c r="Q22" i="1" l="1"/>
  <c r="C21" i="1"/>
  <c r="Q14" i="1"/>
  <c r="C17" i="1"/>
  <c r="Q30" i="1"/>
  <c r="C23" i="1"/>
  <c r="Q18" i="1"/>
</calcChain>
</file>

<file path=xl/sharedStrings.xml><?xml version="1.0" encoding="utf-8"?>
<sst xmlns="http://schemas.openxmlformats.org/spreadsheetml/2006/main" count="33" uniqueCount="29">
  <si>
    <t>NOME</t>
  </si>
  <si>
    <t>TELEFONE</t>
  </si>
  <si>
    <t>TIPO</t>
  </si>
  <si>
    <t>MINUTOS</t>
  </si>
  <si>
    <t>VALOR DA CONTA</t>
  </si>
  <si>
    <t>EDDAD</t>
  </si>
  <si>
    <t>DEANERYS</t>
  </si>
  <si>
    <t>ARYA</t>
  </si>
  <si>
    <t>SANSA</t>
  </si>
  <si>
    <t>ROBERT</t>
  </si>
  <si>
    <t>BARISTAN</t>
  </si>
  <si>
    <t>BRIENNE</t>
  </si>
  <si>
    <t>3138-9847</t>
  </si>
  <si>
    <t>3381-1226</t>
  </si>
  <si>
    <t>3239-4962</t>
  </si>
  <si>
    <t>3276-8776</t>
  </si>
  <si>
    <t>3179-9501</t>
  </si>
  <si>
    <t>3179-0791</t>
  </si>
  <si>
    <t>3261-6808</t>
  </si>
  <si>
    <t>a)</t>
  </si>
  <si>
    <t>b)</t>
  </si>
  <si>
    <t>c)</t>
  </si>
  <si>
    <t>f)</t>
  </si>
  <si>
    <t>Receita Total</t>
  </si>
  <si>
    <t>Conta mais barata</t>
  </si>
  <si>
    <t>Média clientes tipo 1</t>
  </si>
  <si>
    <t>D)Clientes que não consumiram minutos excedentes</t>
  </si>
  <si>
    <t>E)Clientes que consumiram mais que 120 minutos</t>
  </si>
  <si>
    <t>Percentual de clientes tipo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</si>
</sst>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2" fillId="0" borderId="1" xfId="1" applyFont="1" applyBorder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2" borderId="1" xfId="0" applyFont="1" applyFill="1" applyBorder="1"/>
    <xf numFmtId="0" fontId="2" fillId="0" borderId="1" xfId="0" applyFont="1" applyBorder="1"/>
    <xf numFmtId="2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44" fontId="3" fillId="0" borderId="0" xfId="0" applyNumberFormat="1" applyFont="1"/>
    <xf numFmtId="44" fontId="2" fillId="0" borderId="0" xfId="1" applyFont="1" applyBorder="1"/>
    <xf numFmtId="44" fontId="2" fillId="0" borderId="0" xfId="0" applyNumberFormat="1" applyFont="1"/>
    <xf numFmtId="0" fontId="2" fillId="0" borderId="0" xfId="0" applyFont="1" applyAlignment="1">
      <alignment horizontal="right"/>
    </xf>
    <xf numFmtId="44" fontId="2" fillId="0" borderId="0" xfId="1" applyFont="1"/>
    <xf numFmtId="164" fontId="2" fillId="0" borderId="0" xfId="0" applyNumberFormat="1" applyFont="1"/>
    <xf numFmtId="1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165" fontId="2" fillId="0" borderId="0" xfId="2" applyNumberFormat="1" applyFont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6"/>
  <sheetViews>
    <sheetView showGridLines="0" tabSelected="1" zoomScale="160" zoomScaleNormal="160" workbookViewId="0">
      <selection activeCell="F26" sqref="F26"/>
    </sheetView>
  </sheetViews>
  <sheetFormatPr defaultRowHeight="11.25" x14ac:dyDescent="0.2"/>
  <cols>
    <col min="1" max="1" width="2.28515625" style="2" customWidth="1"/>
    <col min="2" max="2" width="20.5703125" style="2" bestFit="1" customWidth="1"/>
    <col min="3" max="3" width="14" style="2" bestFit="1" customWidth="1"/>
    <col min="4" max="4" width="4.85546875" style="2" bestFit="1" customWidth="1"/>
    <col min="5" max="5" width="10.42578125" style="2" bestFit="1" customWidth="1"/>
    <col min="6" max="6" width="12.140625" style="2" bestFit="1" customWidth="1"/>
    <col min="7" max="7" width="1.140625" style="2" customWidth="1"/>
    <col min="8" max="8" width="14.42578125" style="2" customWidth="1"/>
    <col min="9" max="9" width="1.42578125" style="2" customWidth="1"/>
    <col min="10" max="10" width="13" style="2" customWidth="1"/>
    <col min="11" max="14" width="3.42578125" style="2" customWidth="1"/>
    <col min="15" max="15" width="4.42578125" style="2" customWidth="1"/>
    <col min="16" max="16" width="10.140625" style="3" bestFit="1" customWidth="1"/>
    <col min="17" max="17" width="9.5703125" style="4" hidden="1" customWidth="1"/>
    <col min="18" max="18" width="2.28515625" style="2" hidden="1" customWidth="1"/>
    <col min="19" max="19" width="0" style="2" hidden="1" customWidth="1"/>
    <col min="20" max="16384" width="9.140625" style="2"/>
  </cols>
  <sheetData>
    <row r="3" spans="1:19" x14ac:dyDescent="0.2">
      <c r="B3" s="5" t="s">
        <v>0</v>
      </c>
      <c r="C3" s="5" t="s">
        <v>1</v>
      </c>
      <c r="D3" s="5" t="s">
        <v>2</v>
      </c>
      <c r="E3" s="5" t="s">
        <v>3</v>
      </c>
    </row>
    <row r="4" spans="1:19" x14ac:dyDescent="0.2">
      <c r="B4" s="6" t="s">
        <v>5</v>
      </c>
      <c r="C4" s="6" t="s">
        <v>12</v>
      </c>
      <c r="D4" s="6">
        <v>0</v>
      </c>
      <c r="E4" s="6">
        <v>80</v>
      </c>
    </row>
    <row r="5" spans="1:19" x14ac:dyDescent="0.2">
      <c r="B5" s="6" t="s">
        <v>6</v>
      </c>
      <c r="C5" s="6" t="s">
        <v>13</v>
      </c>
      <c r="D5" s="6">
        <v>1</v>
      </c>
      <c r="E5" s="6">
        <v>800</v>
      </c>
    </row>
    <row r="6" spans="1:19" x14ac:dyDescent="0.2">
      <c r="B6" s="6" t="s">
        <v>7</v>
      </c>
      <c r="C6" s="6" t="s">
        <v>14</v>
      </c>
      <c r="D6" s="6">
        <v>2</v>
      </c>
      <c r="E6" s="6">
        <v>70</v>
      </c>
    </row>
    <row r="7" spans="1:19" x14ac:dyDescent="0.2">
      <c r="B7" s="6" t="s">
        <v>10</v>
      </c>
      <c r="C7" s="6" t="s">
        <v>15</v>
      </c>
      <c r="D7" s="6">
        <v>1</v>
      </c>
      <c r="E7" s="6">
        <v>50</v>
      </c>
    </row>
    <row r="8" spans="1:19" x14ac:dyDescent="0.2">
      <c r="B8" s="6" t="s">
        <v>11</v>
      </c>
      <c r="C8" s="6" t="s">
        <v>16</v>
      </c>
      <c r="D8" s="6">
        <v>2</v>
      </c>
      <c r="E8" s="6">
        <v>90</v>
      </c>
      <c r="Q8" s="3">
        <f>COUNTA(B4:B10)</f>
        <v>7</v>
      </c>
      <c r="S8" s="7">
        <f>B12</f>
        <v>25</v>
      </c>
    </row>
    <row r="9" spans="1:19" x14ac:dyDescent="0.2">
      <c r="B9" s="6" t="s">
        <v>9</v>
      </c>
      <c r="C9" s="6" t="s">
        <v>17</v>
      </c>
      <c r="D9" s="6">
        <v>1</v>
      </c>
      <c r="E9" s="6">
        <v>500</v>
      </c>
      <c r="Q9" s="8" t="str">
        <f>B4</f>
        <v>EDDAD</v>
      </c>
      <c r="S9" s="7">
        <f>C12</f>
        <v>0.1</v>
      </c>
    </row>
    <row r="10" spans="1:19" x14ac:dyDescent="0.2">
      <c r="B10" s="6" t="s">
        <v>8</v>
      </c>
      <c r="C10" s="6" t="s">
        <v>18</v>
      </c>
      <c r="D10" s="6">
        <v>2</v>
      </c>
      <c r="E10" s="6">
        <v>300</v>
      </c>
      <c r="Q10" s="8" t="str">
        <f>C4</f>
        <v>3138-9847</v>
      </c>
      <c r="S10" s="7">
        <f>B13</f>
        <v>35</v>
      </c>
    </row>
    <row r="11" spans="1:19" x14ac:dyDescent="0.2">
      <c r="Q11" s="8">
        <f>D4</f>
        <v>0</v>
      </c>
      <c r="S11" s="7">
        <f>C13</f>
        <v>0.12</v>
      </c>
    </row>
    <row r="12" spans="1:19" x14ac:dyDescent="0.2">
      <c r="A12" s="9">
        <v>0</v>
      </c>
      <c r="B12" s="1">
        <v>25</v>
      </c>
      <c r="C12" s="1">
        <v>0.1</v>
      </c>
      <c r="D12" s="10"/>
      <c r="E12" s="10"/>
      <c r="Q12" s="8">
        <f>E4</f>
        <v>80</v>
      </c>
      <c r="S12" s="7">
        <f>B14</f>
        <v>60</v>
      </c>
    </row>
    <row r="13" spans="1:19" x14ac:dyDescent="0.2">
      <c r="A13" s="9">
        <v>1</v>
      </c>
      <c r="B13" s="1">
        <v>35</v>
      </c>
      <c r="C13" s="1">
        <v>0.12</v>
      </c>
      <c r="D13" s="10"/>
      <c r="E13" s="10"/>
      <c r="Q13" s="8" t="str">
        <f>B5</f>
        <v>DEANERYS</v>
      </c>
      <c r="S13" s="7">
        <f>C14</f>
        <v>0.15</v>
      </c>
    </row>
    <row r="14" spans="1:19" x14ac:dyDescent="0.2">
      <c r="A14" s="9">
        <v>2</v>
      </c>
      <c r="B14" s="1">
        <v>60</v>
      </c>
      <c r="C14" s="1">
        <v>0.15</v>
      </c>
      <c r="D14" s="10"/>
      <c r="E14" s="10"/>
      <c r="Q14" s="3" t="str">
        <f>C5</f>
        <v>3381-1226</v>
      </c>
    </row>
    <row r="15" spans="1:19" x14ac:dyDescent="0.2">
      <c r="Q15" s="3">
        <f>D5</f>
        <v>1</v>
      </c>
    </row>
    <row r="16" spans="1:19" s="21" customFormat="1" ht="33.75" x14ac:dyDescent="0.2">
      <c r="A16" s="20"/>
      <c r="B16" s="23" t="s">
        <v>0</v>
      </c>
      <c r="C16" s="23" t="s">
        <v>1</v>
      </c>
      <c r="D16" s="23" t="s">
        <v>2</v>
      </c>
      <c r="E16" s="23" t="s">
        <v>3</v>
      </c>
      <c r="F16" s="23" t="s">
        <v>4</v>
      </c>
      <c r="H16" s="24" t="s">
        <v>26</v>
      </c>
      <c r="J16" s="24" t="s">
        <v>27</v>
      </c>
      <c r="P16" s="22"/>
      <c r="Q16" s="22">
        <f>E5</f>
        <v>800</v>
      </c>
    </row>
    <row r="17" spans="1:17" x14ac:dyDescent="0.2">
      <c r="A17" s="11">
        <f>F17</f>
        <v>25</v>
      </c>
      <c r="B17" s="6" t="str">
        <f>IF(B4="","",B4)</f>
        <v>EDDAD</v>
      </c>
      <c r="C17" s="6" t="str">
        <f>IF(C4="","",C4)</f>
        <v>3138-9847</v>
      </c>
      <c r="D17" s="6">
        <f>IF(D4="","",D4)</f>
        <v>0</v>
      </c>
      <c r="E17" s="6">
        <f t="shared" ref="E17" si="0">IF(E4="","",E4)</f>
        <v>80</v>
      </c>
      <c r="F17" s="1">
        <f>IFERROR(IF(E17&gt;90,VLOOKUP(D17,$A$12:$C$14,2,0)+VLOOKUP(D17,$A$12:$C$14,3,0)*(E17-90),VLOOKUP(D17,$A$12:$C$14,2,0)),"")</f>
        <v>25</v>
      </c>
      <c r="H17" s="12" t="str">
        <f>IF(E17&gt;90,"","Sem min excedentes")</f>
        <v>Sem min excedentes</v>
      </c>
      <c r="J17" s="2" t="str">
        <f>IF(E17&gt;120,"Mais que 120 min","")</f>
        <v/>
      </c>
      <c r="Q17" s="8" t="str">
        <f>B6</f>
        <v>ARYA</v>
      </c>
    </row>
    <row r="18" spans="1:17" x14ac:dyDescent="0.2">
      <c r="A18" s="11">
        <f t="shared" ref="A18:A23" si="1">F18</f>
        <v>120.2</v>
      </c>
      <c r="B18" s="6" t="str">
        <f t="shared" ref="B18:E18" si="2">IF(B5="","",B5)</f>
        <v>DEANERYS</v>
      </c>
      <c r="C18" s="6" t="str">
        <f t="shared" si="2"/>
        <v>3381-1226</v>
      </c>
      <c r="D18" s="6">
        <f t="shared" si="2"/>
        <v>1</v>
      </c>
      <c r="E18" s="6">
        <f t="shared" si="2"/>
        <v>800</v>
      </c>
      <c r="F18" s="1">
        <f t="shared" ref="F18" si="3">IFERROR(IF(E18&gt;90,VLOOKUP(D18,$A$12:$C$14,2,0)+VLOOKUP(D18,$A$12:$C$14,3,0)*(E18-90),VLOOKUP(D18,$A$12:$C$14,2,0)),"")</f>
        <v>120.2</v>
      </c>
      <c r="H18" s="12" t="str">
        <f t="shared" ref="H18:H23" si="4">IF(E18&gt;90,"","Sem min excedentes")</f>
        <v/>
      </c>
      <c r="J18" s="2" t="str">
        <f t="shared" ref="J18:J23" si="5">IF(E18&gt;120,"Mais que 120 min","")</f>
        <v>Mais que 120 min</v>
      </c>
      <c r="Q18" s="8" t="str">
        <f>C6</f>
        <v>3239-4962</v>
      </c>
    </row>
    <row r="19" spans="1:17" x14ac:dyDescent="0.2">
      <c r="A19" s="11">
        <f t="shared" si="1"/>
        <v>60</v>
      </c>
      <c r="B19" s="6" t="str">
        <f t="shared" ref="B19:E19" si="6">IF(B6="","",B6)</f>
        <v>ARYA</v>
      </c>
      <c r="C19" s="6" t="str">
        <f t="shared" si="6"/>
        <v>3239-4962</v>
      </c>
      <c r="D19" s="6">
        <f t="shared" si="6"/>
        <v>2</v>
      </c>
      <c r="E19" s="6">
        <f t="shared" si="6"/>
        <v>70</v>
      </c>
      <c r="F19" s="1">
        <f>IFERROR(IF(E19&gt;90,VLOOKUP(D19,$A$12:$C$14,2,0)+VLOOKUP(D19,$A$12:$C$14,3,0)*(E19-90),VLOOKUP(D19,$A$12:$C$14,2,0)),"")</f>
        <v>60</v>
      </c>
      <c r="H19" s="12" t="str">
        <f t="shared" si="4"/>
        <v>Sem min excedentes</v>
      </c>
      <c r="J19" s="2" t="str">
        <f t="shared" si="5"/>
        <v/>
      </c>
      <c r="Q19" s="8">
        <f>D6</f>
        <v>2</v>
      </c>
    </row>
    <row r="20" spans="1:17" x14ac:dyDescent="0.2">
      <c r="A20" s="11">
        <f t="shared" si="1"/>
        <v>35</v>
      </c>
      <c r="B20" s="6" t="str">
        <f t="shared" ref="B20:E20" si="7">IF(B7="","",B7)</f>
        <v>BARISTAN</v>
      </c>
      <c r="C20" s="6" t="str">
        <f t="shared" si="7"/>
        <v>3276-8776</v>
      </c>
      <c r="D20" s="6">
        <f t="shared" si="7"/>
        <v>1</v>
      </c>
      <c r="E20" s="6">
        <f t="shared" si="7"/>
        <v>50</v>
      </c>
      <c r="F20" s="1">
        <f>IFERROR(IF(E20&gt;90,VLOOKUP(D20,$A$12:$C$14,2,0)+VLOOKUP(D20,$A$12:$C$14,3,0)*(E20-90),VLOOKUP(D20,$A$12:$C$14,2,0)),"")</f>
        <v>35</v>
      </c>
      <c r="H20" s="12" t="str">
        <f t="shared" si="4"/>
        <v>Sem min excedentes</v>
      </c>
      <c r="J20" s="2" t="str">
        <f t="shared" si="5"/>
        <v/>
      </c>
      <c r="Q20" s="8">
        <f>E6</f>
        <v>70</v>
      </c>
    </row>
    <row r="21" spans="1:17" x14ac:dyDescent="0.2">
      <c r="A21" s="11">
        <f t="shared" si="1"/>
        <v>60</v>
      </c>
      <c r="B21" s="6" t="str">
        <f t="shared" ref="B21:E21" si="8">IF(B8="","",B8)</f>
        <v>BRIENNE</v>
      </c>
      <c r="C21" s="6" t="str">
        <f t="shared" si="8"/>
        <v>3179-9501</v>
      </c>
      <c r="D21" s="6">
        <f t="shared" si="8"/>
        <v>2</v>
      </c>
      <c r="E21" s="6">
        <f t="shared" si="8"/>
        <v>90</v>
      </c>
      <c r="F21" s="1">
        <f>IFERROR(IF(E21&gt;90,VLOOKUP(D21,$A$12:$C$14,2,0)+VLOOKUP(D21,$A$12:$C$14,3,0)*(E21-90),VLOOKUP(D21,$A$12:$C$14,2,0)),"")</f>
        <v>60</v>
      </c>
      <c r="H21" s="12" t="str">
        <f t="shared" si="4"/>
        <v>Sem min excedentes</v>
      </c>
      <c r="J21" s="2" t="str">
        <f t="shared" si="5"/>
        <v/>
      </c>
      <c r="Q21" s="3" t="str">
        <f>B7</f>
        <v>BARISTAN</v>
      </c>
    </row>
    <row r="22" spans="1:17" x14ac:dyDescent="0.2">
      <c r="A22" s="11">
        <f t="shared" si="1"/>
        <v>84.199999999999989</v>
      </c>
      <c r="B22" s="6" t="str">
        <f t="shared" ref="B22:E23" si="9">IF(B9="","",B9)</f>
        <v>ROBERT</v>
      </c>
      <c r="C22" s="6" t="str">
        <f t="shared" si="9"/>
        <v>3179-0791</v>
      </c>
      <c r="D22" s="6">
        <f t="shared" si="9"/>
        <v>1</v>
      </c>
      <c r="E22" s="6">
        <f t="shared" si="9"/>
        <v>500</v>
      </c>
      <c r="F22" s="1">
        <f>IFERROR(IF(E22&gt;90,VLOOKUP(D22,$A$12:$C$14,2,0)+VLOOKUP(D22,$A$12:$C$14,3,0)*(E22-90),VLOOKUP(D22,$A$12:$C$14,2,0)),"")</f>
        <v>84.199999999999989</v>
      </c>
      <c r="H22" s="12" t="str">
        <f t="shared" si="4"/>
        <v/>
      </c>
      <c r="J22" s="2" t="str">
        <f t="shared" si="5"/>
        <v>Mais que 120 min</v>
      </c>
      <c r="Q22" s="3" t="str">
        <f>C7</f>
        <v>3276-8776</v>
      </c>
    </row>
    <row r="23" spans="1:17" x14ac:dyDescent="0.2">
      <c r="A23" s="11">
        <f t="shared" si="1"/>
        <v>91.5</v>
      </c>
      <c r="B23" s="6" t="str">
        <f t="shared" si="9"/>
        <v>SANSA</v>
      </c>
      <c r="C23" s="6" t="str">
        <f t="shared" si="9"/>
        <v>3261-6808</v>
      </c>
      <c r="D23" s="6">
        <f t="shared" si="9"/>
        <v>2</v>
      </c>
      <c r="E23" s="6">
        <f t="shared" si="9"/>
        <v>300</v>
      </c>
      <c r="F23" s="1">
        <f>IFERROR(IF(E23&gt;90,VLOOKUP(D23,$A$12:$C$14,2,0)+VLOOKUP(D23,$A$12:$C$14,3,0)*(E23-90),VLOOKUP(D23,$A$12:$C$14,2,0)),"")</f>
        <v>91.5</v>
      </c>
      <c r="H23" s="12" t="str">
        <f t="shared" si="4"/>
        <v/>
      </c>
      <c r="J23" s="2" t="str">
        <f t="shared" si="5"/>
        <v>Mais que 120 min</v>
      </c>
      <c r="Q23" s="3">
        <f>D7</f>
        <v>1</v>
      </c>
    </row>
    <row r="24" spans="1:17" x14ac:dyDescent="0.2">
      <c r="Q24" s="3">
        <f>E7</f>
        <v>50</v>
      </c>
    </row>
    <row r="25" spans="1:17" x14ac:dyDescent="0.2">
      <c r="A25" s="14" t="s">
        <v>19</v>
      </c>
      <c r="B25" s="2" t="s">
        <v>23</v>
      </c>
      <c r="C25" s="13">
        <f>SUM(F17:F23)</f>
        <v>475.9</v>
      </c>
      <c r="Q25" s="8" t="str">
        <f>B8</f>
        <v>BRIENNE</v>
      </c>
    </row>
    <row r="26" spans="1:17" x14ac:dyDescent="0.2">
      <c r="A26" s="14" t="s">
        <v>20</v>
      </c>
      <c r="B26" s="2" t="s">
        <v>24</v>
      </c>
      <c r="C26" s="2" t="str">
        <f>VLOOKUP(MIN(F17:F23),A17:B23,2,0)&amp;" - "&amp;VLOOKUP(MIN(F17:F23),A17:C23,3,0)</f>
        <v>EDDAD - 3138-9847</v>
      </c>
      <c r="Q26" s="8" t="str">
        <f>C8</f>
        <v>3179-9501</v>
      </c>
    </row>
    <row r="27" spans="1:17" x14ac:dyDescent="0.2">
      <c r="A27" s="14" t="s">
        <v>21</v>
      </c>
      <c r="B27" s="2" t="s">
        <v>25</v>
      </c>
      <c r="C27" s="15">
        <f>AVERAGEIF(D17:D23,1,F17:F23)</f>
        <v>79.8</v>
      </c>
      <c r="D27" s="16"/>
      <c r="Q27" s="8">
        <f>D8</f>
        <v>2</v>
      </c>
    </row>
    <row r="28" spans="1:17" x14ac:dyDescent="0.2">
      <c r="A28" s="14" t="s">
        <v>22</v>
      </c>
      <c r="B28" s="2" t="s">
        <v>28</v>
      </c>
      <c r="C28" s="25">
        <f>COUNTIF(D17:D23,2)/COUNTA(B4:B10)</f>
        <v>0.42857142857142855</v>
      </c>
      <c r="Q28" s="8">
        <f>E8</f>
        <v>90</v>
      </c>
    </row>
    <row r="29" spans="1:17" x14ac:dyDescent="0.2">
      <c r="A29" s="14"/>
      <c r="Q29" s="4" t="str">
        <f>B9</f>
        <v>ROBERT</v>
      </c>
    </row>
    <row r="30" spans="1:17" x14ac:dyDescent="0.2">
      <c r="Q30" s="4" t="str">
        <f>C9</f>
        <v>3179-0791</v>
      </c>
    </row>
    <row r="31" spans="1:17" x14ac:dyDescent="0.2">
      <c r="Q31" s="17">
        <f>D9</f>
        <v>1</v>
      </c>
    </row>
    <row r="32" spans="1:17" x14ac:dyDescent="0.2">
      <c r="Q32" s="17">
        <f>E9</f>
        <v>500</v>
      </c>
    </row>
    <row r="33" spans="17:17" x14ac:dyDescent="0.2">
      <c r="Q33" s="18" t="str">
        <f>B10</f>
        <v>SANSA</v>
      </c>
    </row>
    <row r="34" spans="17:17" x14ac:dyDescent="0.2">
      <c r="Q34" s="18" t="str">
        <f>C10</f>
        <v>3261-6808</v>
      </c>
    </row>
    <row r="35" spans="17:17" x14ac:dyDescent="0.2">
      <c r="Q35" s="19">
        <f>D10</f>
        <v>2</v>
      </c>
    </row>
    <row r="36" spans="17:17" x14ac:dyDescent="0.2">
      <c r="Q36" s="19">
        <f>E10</f>
        <v>300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I19"/>
  <sheetViews>
    <sheetView workbookViewId="0">
      <selection activeCell="G12" sqref="G12"/>
    </sheetView>
  </sheetViews>
  <sheetFormatPr defaultRowHeight="15" x14ac:dyDescent="0.25"/>
  <sheetData>
    <row r="11" spans="7:9" x14ac:dyDescent="0.25">
      <c r="G11">
        <f>H11</f>
        <v>5</v>
      </c>
      <c r="H11">
        <v>5</v>
      </c>
      <c r="I11">
        <v>0</v>
      </c>
    </row>
    <row r="12" spans="7:9" x14ac:dyDescent="0.25">
      <c r="G12">
        <f>IF(H12&gt;G11,H12,G11)</f>
        <v>6</v>
      </c>
      <c r="H12">
        <v>6</v>
      </c>
      <c r="I12">
        <v>1</v>
      </c>
    </row>
    <row r="13" spans="7:9" x14ac:dyDescent="0.25">
      <c r="G13">
        <f t="shared" ref="G13:G19" si="0">IF(H13&gt;G12,H13,G12)</f>
        <v>6</v>
      </c>
      <c r="H13">
        <v>3</v>
      </c>
      <c r="I13">
        <v>2</v>
      </c>
    </row>
    <row r="14" spans="7:9" x14ac:dyDescent="0.25">
      <c r="G14">
        <f t="shared" si="0"/>
        <v>6</v>
      </c>
      <c r="H14">
        <v>2</v>
      </c>
      <c r="I14">
        <v>3</v>
      </c>
    </row>
    <row r="15" spans="7:9" x14ac:dyDescent="0.25">
      <c r="G15">
        <f t="shared" si="0"/>
        <v>8</v>
      </c>
      <c r="H15">
        <v>8</v>
      </c>
      <c r="I15">
        <v>4</v>
      </c>
    </row>
    <row r="16" spans="7:9" x14ac:dyDescent="0.25">
      <c r="G16">
        <f t="shared" si="0"/>
        <v>9</v>
      </c>
      <c r="H16">
        <v>9</v>
      </c>
      <c r="I16">
        <v>5</v>
      </c>
    </row>
    <row r="17" spans="7:9" x14ac:dyDescent="0.25">
      <c r="G17">
        <f t="shared" si="0"/>
        <v>9</v>
      </c>
      <c r="H17">
        <v>4</v>
      </c>
      <c r="I17">
        <v>6</v>
      </c>
    </row>
    <row r="18" spans="7:9" x14ac:dyDescent="0.25">
      <c r="G18">
        <f t="shared" si="0"/>
        <v>9</v>
      </c>
      <c r="H18">
        <v>5</v>
      </c>
      <c r="I18">
        <v>7</v>
      </c>
    </row>
    <row r="19" spans="7:9" x14ac:dyDescent="0.25">
      <c r="G19">
        <f t="shared" si="0"/>
        <v>9</v>
      </c>
      <c r="H19">
        <v>6</v>
      </c>
      <c r="I19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RONNEY PETRAS ALVES MENDES</dc:creator>
  <cp:lastModifiedBy>RONNEY PETRAS ALVES MENDES</cp:lastModifiedBy>
  <dcterms:created xsi:type="dcterms:W3CDTF">2016-05-11T23:17:38Z</dcterms:created>
  <dcterms:modified xsi:type="dcterms:W3CDTF">2016-05-19T01:05:18Z</dcterms:modified>
</cp:coreProperties>
</file>