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328"/>
  <workbookPr/>
  <mc:AlternateContent xmlns:mc="http://schemas.openxmlformats.org/markup-compatibility/2006">
    <mc:Choice Requires="x15">
      <x15ac:absPath xmlns:x15ac="http://schemas.microsoft.com/office/spreadsheetml/2010/11/ac" url="C:\Users\haoqi\Desktop\"/>
    </mc:Choice>
  </mc:AlternateContent>
  <xr:revisionPtr revIDLastSave="0" documentId="13_ncr:1_{64FE80B0-77DF-487D-8729-CC8780996CB0}" xr6:coauthVersionLast="45" xr6:coauthVersionMax="45" xr10:uidLastSave="{00000000-0000-0000-0000-000000000000}"/>
  <bookViews>
    <workbookView xWindow="9000" yWindow="1065" windowWidth="18945" windowHeight="12765" xr2:uid="{00000000-000D-0000-FFFF-FFFF00000000}"/>
  </bookViews>
  <sheets>
    <sheet name="Sheet3" sheetId="3" r:id="rId1"/>
    <sheet name="Sheet1" sheetId="4" r:id="rId2"/>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122" i="4" l="1"/>
  <c r="I122" i="4"/>
  <c r="H122" i="4"/>
  <c r="F122" i="4"/>
  <c r="D122" i="4"/>
  <c r="B122" i="4"/>
  <c r="I120" i="4"/>
  <c r="I118" i="4"/>
  <c r="I115" i="4"/>
  <c r="I113" i="4"/>
  <c r="I111" i="4"/>
  <c r="I121" i="4"/>
  <c r="I119" i="4"/>
  <c r="I117" i="4"/>
  <c r="I116" i="4"/>
  <c r="I114" i="4"/>
  <c r="I112" i="4"/>
  <c r="I110" i="4"/>
  <c r="G49" i="4"/>
  <c r="D121" i="4"/>
  <c r="D120" i="4"/>
  <c r="D119" i="4"/>
  <c r="D118" i="4"/>
  <c r="D117" i="4"/>
  <c r="D116" i="4"/>
  <c r="D115" i="4"/>
  <c r="D114" i="4"/>
  <c r="D113" i="4"/>
  <c r="D112" i="4"/>
  <c r="D111" i="4"/>
  <c r="D110" i="4"/>
  <c r="K97" i="4"/>
  <c r="B114" i="4" s="1"/>
  <c r="F114" i="4" s="1"/>
  <c r="B111" i="4" l="1"/>
  <c r="F111" i="4" s="1"/>
  <c r="H114" i="4"/>
  <c r="J114" i="4" s="1"/>
  <c r="B116" i="4"/>
  <c r="F116" i="4" s="1"/>
  <c r="B110" i="4"/>
  <c r="F110" i="4" s="1"/>
  <c r="B118" i="4"/>
  <c r="F118" i="4" s="1"/>
  <c r="B115" i="4"/>
  <c r="F115" i="4" s="1"/>
  <c r="B119" i="4"/>
  <c r="F119" i="4" s="1"/>
  <c r="B121" i="4"/>
  <c r="F121" i="4" s="1"/>
  <c r="B120" i="4"/>
  <c r="F120" i="4" s="1"/>
  <c r="B117" i="4"/>
  <c r="F117" i="4" s="1"/>
  <c r="B113" i="4"/>
  <c r="F113" i="4" s="1"/>
  <c r="B112" i="4"/>
  <c r="F112" i="4" s="1"/>
  <c r="K98" i="3"/>
  <c r="H111" i="4" l="1"/>
  <c r="J111" i="4"/>
  <c r="H110" i="4"/>
  <c r="J110" i="4" s="1"/>
  <c r="H120" i="4"/>
  <c r="J120" i="4" s="1"/>
  <c r="H119" i="4"/>
  <c r="J119" i="4" s="1"/>
  <c r="H115" i="4"/>
  <c r="J115" i="4" s="1"/>
  <c r="H118" i="4"/>
  <c r="J118" i="4" s="1"/>
  <c r="H121" i="4"/>
  <c r="J121" i="4" s="1"/>
  <c r="H112" i="4"/>
  <c r="J112" i="4" s="1"/>
  <c r="H113" i="4"/>
  <c r="J113" i="4" s="1"/>
  <c r="H116" i="4"/>
  <c r="J116" i="4" s="1"/>
  <c r="H117" i="4"/>
  <c r="J117" i="4" s="1"/>
  <c r="D112" i="3"/>
  <c r="G125" i="4" l="1"/>
  <c r="A125" i="4"/>
  <c r="D125" i="4"/>
  <c r="D122" i="3"/>
  <c r="D121" i="3"/>
  <c r="D120" i="3"/>
  <c r="D119" i="3"/>
  <c r="D118" i="3"/>
  <c r="D117" i="3"/>
  <c r="D116" i="3"/>
  <c r="D115" i="3"/>
  <c r="D114" i="3"/>
  <c r="D113" i="3"/>
  <c r="D111" i="3"/>
  <c r="J49" i="3"/>
  <c r="H49" i="3"/>
  <c r="F49" i="3"/>
  <c r="J125" i="4" l="1"/>
  <c r="B117" i="3"/>
  <c r="F117" i="3" s="1"/>
  <c r="H117" i="3" s="1"/>
  <c r="B111" i="3"/>
  <c r="F111" i="3" s="1"/>
  <c r="H111" i="3" s="1"/>
  <c r="B122" i="3"/>
  <c r="F122" i="3" s="1"/>
  <c r="H122" i="3" s="1"/>
  <c r="B119" i="3"/>
  <c r="F119" i="3" s="1"/>
  <c r="H119" i="3" s="1"/>
  <c r="B113" i="3"/>
  <c r="F113" i="3" s="1"/>
  <c r="H113" i="3" s="1"/>
  <c r="B121" i="3"/>
  <c r="F121" i="3" s="1"/>
  <c r="H121" i="3" s="1"/>
  <c r="B118" i="3"/>
  <c r="F118" i="3" s="1"/>
  <c r="H118" i="3" s="1"/>
  <c r="B112" i="3"/>
  <c r="F112" i="3" s="1"/>
  <c r="H112" i="3" s="1"/>
  <c r="B114" i="3"/>
  <c r="F114" i="3" s="1"/>
  <c r="H114" i="3" s="1"/>
  <c r="B116" i="3"/>
  <c r="F116" i="3" s="1"/>
  <c r="H116" i="3" s="1"/>
  <c r="B115" i="3"/>
  <c r="F115" i="3" s="1"/>
  <c r="H115" i="3" s="1"/>
  <c r="B120" i="3"/>
  <c r="F120" i="3" s="1"/>
  <c r="H120" i="3" s="1"/>
  <c r="J112" i="3" l="1"/>
  <c r="J117" i="3"/>
  <c r="J118" i="3"/>
  <c r="J111" i="3"/>
  <c r="J119" i="3"/>
  <c r="J121" i="3"/>
  <c r="J113" i="3"/>
  <c r="J116" i="3"/>
  <c r="J122" i="3"/>
  <c r="J120" i="3"/>
  <c r="J115" i="3"/>
  <c r="J114" i="3"/>
  <c r="D125" i="3" l="1"/>
  <c r="A125" i="3"/>
  <c r="G125" i="3" l="1"/>
  <c r="J125" i="3"/>
</calcChain>
</file>

<file path=xl/sharedStrings.xml><?xml version="1.0" encoding="utf-8"?>
<sst xmlns="http://schemas.openxmlformats.org/spreadsheetml/2006/main" count="201" uniqueCount="110">
  <si>
    <t xml:space="preserve">YOUR BILL: </t>
  </si>
  <si>
    <t>DAYS:</t>
  </si>
  <si>
    <t>daily used:</t>
  </si>
  <si>
    <t>pay/KWH:</t>
  </si>
  <si>
    <t>DAYS SUP:</t>
  </si>
  <si>
    <t>solar payment</t>
  </si>
  <si>
    <t>feed-in-tariff:</t>
  </si>
  <si>
    <t>Electricity Bill Savings</t>
  </si>
  <si>
    <t xml:space="preserve">First Year Quarterly Bill Savings        </t>
  </si>
  <si>
    <t xml:space="preserve">  Lifetime Bill Savings</t>
  </si>
  <si>
    <t>New Bill</t>
  </si>
  <si>
    <t>Month</t>
  </si>
  <si>
    <t>Electricity Consumption</t>
  </si>
  <si>
    <t>Solar Generation</t>
  </si>
  <si>
    <t>Utility Bill</t>
  </si>
  <si>
    <t>Estimated Savings</t>
  </si>
  <si>
    <t>(before solar)</t>
  </si>
  <si>
    <t>(after solar)</t>
  </si>
  <si>
    <t>(from solar)</t>
  </si>
  <si>
    <t>Jan</t>
  </si>
  <si>
    <t>Feb</t>
  </si>
  <si>
    <t>Mar</t>
  </si>
  <si>
    <t>Apr</t>
  </si>
  <si>
    <t>May</t>
  </si>
  <si>
    <t>Jun</t>
  </si>
  <si>
    <t>Jul</t>
  </si>
  <si>
    <t>Aug</t>
  </si>
  <si>
    <t>Sep</t>
  </si>
  <si>
    <t>Oct</t>
  </si>
  <si>
    <t>Nov</t>
  </si>
  <si>
    <t>Dec</t>
  </si>
  <si>
    <t>solar daily used:</t>
  </si>
  <si>
    <t>Before and After Solar Save</t>
  </si>
  <si>
    <t>Recommended System Option</t>
  </si>
  <si>
    <t>Average Daily</t>
  </si>
  <si>
    <t>Total System Price</t>
  </si>
  <si>
    <t>including GST</t>
  </si>
  <si>
    <t>Net System Price</t>
  </si>
  <si>
    <t>Your Proposed System Design and roof plan</t>
  </si>
  <si>
    <t xml:space="preserve"> Size</t>
  </si>
  <si>
    <t>System</t>
  </si>
  <si>
    <t>Government</t>
  </si>
  <si>
    <t xml:space="preserve"> Rebate</t>
  </si>
  <si>
    <t>System Hardware</t>
  </si>
  <si>
    <t>Solar Panels</t>
  </si>
  <si>
    <t>Jinko 330 watt</t>
  </si>
  <si>
    <t>PCS:</t>
  </si>
  <si>
    <t>Inverter</t>
  </si>
  <si>
    <t>Growatt 15KW</t>
  </si>
  <si>
    <t>E-Phase:</t>
  </si>
  <si>
    <t>Application</t>
  </si>
  <si>
    <t>Solar Net Meter</t>
  </si>
  <si>
    <t>Electrical Eonnection</t>
  </si>
  <si>
    <t>Solar Rebate</t>
  </si>
  <si>
    <t>Installation Accessories</t>
  </si>
  <si>
    <t>HOP- 30 -40mm</t>
  </si>
  <si>
    <t>Earthing Lug</t>
  </si>
  <si>
    <t>Earthing Plate</t>
  </si>
  <si>
    <t>Select Series Rail Joiner</t>
  </si>
  <si>
    <t>FX Inner Clamp 30-40mm</t>
  </si>
  <si>
    <t>End Clamp 30 -40mm</t>
  </si>
  <si>
    <t>Interface Bracket</t>
  </si>
  <si>
    <t>HOP-Select-lite Rail 4200mm</t>
  </si>
  <si>
    <t>ZJ-Beny Isolator 1200V 32A</t>
  </si>
  <si>
    <t>Clipsal Circuit Breaker 25A</t>
  </si>
  <si>
    <t>Lable Kit Solar</t>
  </si>
  <si>
    <t>MCIV GENUINE Connectors M-F</t>
  </si>
  <si>
    <t>ZJ-Beny Isolator Cover New</t>
  </si>
  <si>
    <t>System Performance Estimate</t>
  </si>
  <si>
    <t>eSolar Energy @2020 | 1300 345 655</t>
  </si>
  <si>
    <t>Tariff not specified, using Energy Australia Residential Basic Home Anytime (Energex 8400) based on location.</t>
  </si>
  <si>
    <t>Your projected energy cost is calculated by considering a 3.0% increase in energy cost each year, due to trends in the raising cost of energy. This estimate is based on your selected preferences, current energy costs and the position and orientation of your roof to calculate the eficiency of the system. Projections are based on
estimated usage of 7300 kWh per year, assuming Energy Australia Residential Basic Home Anytime (Energex 8400) Electricity Tariff.</t>
  </si>
  <si>
    <t>Your electricity tariff rates may change as a result of installing the system. You should contact your electricity retailer for further information.</t>
  </si>
  <si>
    <t>Solar Estimated Savings and Ivestemnt Return</t>
  </si>
  <si>
    <t>Years</t>
  </si>
  <si>
    <t>Discounted</t>
  </si>
  <si>
    <t>Payback Period</t>
  </si>
  <si>
    <t>Savings</t>
  </si>
  <si>
    <t>Savings/25 years</t>
  </si>
  <si>
    <t xml:space="preserve">solar System </t>
  </si>
  <si>
    <t>Quarterly</t>
  </si>
  <si>
    <t xml:space="preserve">Annual </t>
  </si>
  <si>
    <t>Your  Solar  Quote</t>
  </si>
  <si>
    <t>For: 1060/1062 Beaudesert Rd Coopers Plains QLD 4108</t>
  </si>
  <si>
    <t>Prepare by: Rahil Puran</t>
  </si>
  <si>
    <t>Contact Number: 0422 244 127</t>
  </si>
  <si>
    <t>Email: rahil@esolarenergy.com.au</t>
  </si>
  <si>
    <t>Quote Valid until: 24/11/2020</t>
  </si>
  <si>
    <t>eSolar Energy</t>
  </si>
  <si>
    <t>info@esolarenergy.com.au</t>
  </si>
  <si>
    <t>233 Vulture Street South Brisbane QLD 4101</t>
  </si>
  <si>
    <t>How Solar System Works</t>
  </si>
  <si>
    <t>With a proud 8-year history and an entrenched reputation for service, superior product (tier 1 solar panels) and unmatched energy pricing, Sky Solar can take your business out of the dark –and spiralling electricity bills - and in to the light of incomegeneration and electricity offsets.</t>
  </si>
  <si>
    <t>Let’s go green together. We look forward to meeting with you soon!</t>
  </si>
  <si>
    <t>eSolar Energy @2020 |1300 345 655</t>
  </si>
  <si>
    <t>Solar Payment</t>
  </si>
  <si>
    <t>Pay PPA /KWH:</t>
  </si>
  <si>
    <t>Solar Credit</t>
  </si>
  <si>
    <t>U Bill</t>
  </si>
  <si>
    <t>PPA Bill</t>
  </si>
  <si>
    <t xml:space="preserve">Saving/Annual </t>
  </si>
  <si>
    <t xml:space="preserve">Solar System </t>
  </si>
  <si>
    <t>Savings/25 Years</t>
  </si>
  <si>
    <t>After 7 Years</t>
  </si>
  <si>
    <t>PPA Contract</t>
  </si>
  <si>
    <t>PPA  Solar  Quote</t>
  </si>
  <si>
    <t>Growatt 30KW</t>
  </si>
  <si>
    <t>AKCOME 330 watt</t>
  </si>
  <si>
    <t>Total</t>
  </si>
  <si>
    <t>Quarterly/Saving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</si>
</sst>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C09]#,##0.00"/>
    <numFmt numFmtId="165" formatCode="0\k\w"/>
    <numFmt numFmtId="166" formatCode="0\K\W"/>
    <numFmt numFmtId="167" formatCode="[$$-C09]#,##0"/>
    <numFmt numFmtId="168" formatCode="0.00\K\W"/>
  </numFmts>
  <fonts count="24" x14ac:knownFonts="1">
    <font>
      <sz val="11"/>
      <color theme="1"/>
      <name val="Calibri"/>
      <family val="2"/>
      <scheme val="minor"/>
    </font>
    <font>
      <b/>
      <sz val="11"/>
      <color theme="1"/>
      <name val="Calibri"/>
      <family val="2"/>
      <scheme val="minor"/>
    </font>
    <font>
      <b/>
      <sz val="12"/>
      <color theme="1"/>
      <name val="Calibri"/>
      <family val="2"/>
      <scheme val="minor"/>
    </font>
    <font>
      <b/>
      <sz val="11"/>
      <name val="Calibri"/>
      <family val="2"/>
      <scheme val="minor"/>
    </font>
    <font>
      <sz val="11"/>
      <name val="Calibri"/>
      <family val="2"/>
      <scheme val="minor"/>
    </font>
    <font>
      <b/>
      <sz val="20"/>
      <color theme="1"/>
      <name val="Calibri"/>
      <family val="2"/>
      <scheme val="minor"/>
    </font>
    <font>
      <sz val="28"/>
      <color theme="1"/>
      <name val="Calibri"/>
      <family val="2"/>
      <scheme val="minor"/>
    </font>
    <font>
      <sz val="24"/>
      <color theme="1"/>
      <name val="Calibri"/>
      <family val="2"/>
      <scheme val="minor"/>
    </font>
    <font>
      <b/>
      <sz val="14"/>
      <color theme="1"/>
      <name val="Calibri"/>
      <family val="2"/>
      <scheme val="minor"/>
    </font>
    <font>
      <u/>
      <sz val="11"/>
      <color theme="10"/>
      <name val="Calibri"/>
      <family val="2"/>
      <scheme val="minor"/>
    </font>
    <font>
      <b/>
      <sz val="11"/>
      <color rgb="FFFF0000"/>
      <name val="Calibri"/>
      <family val="2"/>
      <scheme val="minor"/>
    </font>
    <font>
      <sz val="11"/>
      <color rgb="FFFF0000"/>
      <name val="Calibri"/>
      <family val="2"/>
      <scheme val="minor"/>
    </font>
    <font>
      <sz val="8"/>
      <color theme="1"/>
      <name val="Calibri"/>
      <family val="2"/>
      <scheme val="minor"/>
    </font>
    <font>
      <b/>
      <sz val="28"/>
      <color theme="1"/>
      <name val="Calibri"/>
      <family val="2"/>
      <scheme val="minor"/>
    </font>
    <font>
      <b/>
      <sz val="22"/>
      <color theme="1"/>
      <name val="Calibri"/>
      <family val="2"/>
      <scheme val="minor"/>
    </font>
    <font>
      <sz val="16"/>
      <color theme="1"/>
      <name val="Calibri"/>
      <family val="2"/>
      <scheme val="minor"/>
    </font>
    <font>
      <b/>
      <sz val="41"/>
      <color theme="0"/>
      <name val="Calibri"/>
      <family val="2"/>
      <scheme val="minor"/>
    </font>
    <font>
      <b/>
      <sz val="18"/>
      <color theme="0"/>
      <name val="Calibri"/>
      <family val="2"/>
      <scheme val="minor"/>
    </font>
    <font>
      <b/>
      <sz val="18"/>
      <name val="Calibri"/>
      <family val="2"/>
      <scheme val="minor"/>
    </font>
    <font>
      <b/>
      <sz val="26"/>
      <color theme="1"/>
      <name val="Calibri"/>
      <family val="2"/>
      <scheme val="minor"/>
    </font>
    <font>
      <u/>
      <sz val="16"/>
      <color theme="10"/>
      <name val="Calibri"/>
      <family val="2"/>
      <scheme val="minor"/>
    </font>
    <font>
      <sz val="13"/>
      <color theme="1"/>
      <name val="Calibri"/>
      <family val="2"/>
      <scheme val="minor"/>
    </font>
    <font>
      <b/>
      <sz val="26"/>
      <color rgb="FFFF0000"/>
      <name val="Calibri"/>
      <family val="2"/>
      <scheme val="minor"/>
    </font>
    <font>
      <sz val="26"/>
      <color theme="1"/>
      <name val="Calibri"/>
      <family val="2"/>
      <scheme val="minor"/>
    </font>
  </fonts>
  <fills count="10">
    <fill>
      <patternFill patternType="none"/>
    </fill>
    <fill>
      <patternFill patternType="gray125"/>
    </fill>
    <fill>
      <gradientFill degree="90">
        <stop position="0">
          <color theme="0"/>
        </stop>
        <stop position="1">
          <color theme="4"/>
        </stop>
      </gradientFill>
    </fill>
    <fill>
      <gradientFill degree="90">
        <stop position="0">
          <color theme="0"/>
        </stop>
        <stop position="1">
          <color theme="9" tint="0.40000610370189521"/>
        </stop>
      </gradientFill>
    </fill>
    <fill>
      <patternFill patternType="solid">
        <fgColor rgb="FF92D050"/>
        <bgColor indexed="64"/>
      </patternFill>
    </fill>
    <fill>
      <gradientFill degree="90">
        <stop position="0">
          <color theme="0"/>
        </stop>
        <stop position="1">
          <color theme="9"/>
        </stop>
      </gradientFill>
    </fill>
    <fill>
      <gradientFill degree="90">
        <stop position="0">
          <color theme="0"/>
        </stop>
        <stop position="1">
          <color theme="7" tint="0.40000610370189521"/>
        </stop>
      </gradientFill>
    </fill>
    <fill>
      <gradientFill degree="90">
        <stop position="0">
          <color theme="0"/>
        </stop>
        <stop position="1">
          <color rgb="FF7030A0"/>
        </stop>
      </gradientFill>
    </fill>
    <fill>
      <gradientFill degree="90">
        <stop position="0">
          <color theme="0"/>
        </stop>
        <stop position="1">
          <color rgb="FFFFFF00"/>
        </stop>
      </gradientFill>
    </fill>
    <fill>
      <gradientFill degree="90">
        <stop position="0">
          <color theme="0"/>
        </stop>
        <stop position="1">
          <color rgb="FF00B050"/>
        </stop>
      </gradientFill>
    </fill>
  </fills>
  <borders count="22">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
      <left style="medium">
        <color indexed="64"/>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style="thin">
        <color indexed="64"/>
      </top>
      <bottom/>
      <diagonal/>
    </border>
    <border>
      <left/>
      <right style="thin">
        <color indexed="64"/>
      </right>
      <top style="thin">
        <color indexed="64"/>
      </top>
      <bottom/>
      <diagonal/>
    </border>
    <border>
      <left style="medium">
        <color indexed="64"/>
      </left>
      <right style="thin">
        <color indexed="64"/>
      </right>
      <top/>
      <bottom/>
      <diagonal/>
    </border>
    <border>
      <left style="medium">
        <color indexed="64"/>
      </left>
      <right/>
      <top/>
      <bottom style="thin">
        <color indexed="64"/>
      </bottom>
      <diagonal/>
    </border>
    <border>
      <left/>
      <right/>
      <top/>
      <bottom style="thin">
        <color indexed="64"/>
      </bottom>
      <diagonal/>
    </border>
    <border>
      <left/>
      <right style="medium">
        <color indexed="64"/>
      </right>
      <top style="thin">
        <color indexed="64"/>
      </top>
      <bottom/>
      <diagonal/>
    </border>
    <border>
      <left style="thin">
        <color indexed="64"/>
      </left>
      <right style="thin">
        <color indexed="64"/>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2">
    <xf numFmtId="0" fontId="0" fillId="0" borderId="0"/>
    <xf numFmtId="0" fontId="9" fillId="0" borderId="0" applyNumberFormat="0" applyFill="0" applyBorder="0" applyAlignment="0" applyProtection="0"/>
  </cellStyleXfs>
  <cellXfs count="195">
    <xf numFmtId="0" fontId="0" fillId="0" borderId="0" xfId="0"/>
    <xf numFmtId="0" fontId="0" fillId="0" borderId="0" xfId="0" applyAlignment="1"/>
    <xf numFmtId="0" fontId="0" fillId="4" borderId="0" xfId="0" applyFill="1"/>
    <xf numFmtId="0" fontId="0" fillId="0" borderId="0" xfId="0"/>
    <xf numFmtId="165" fontId="0" fillId="2" borderId="8" xfId="0" applyNumberFormat="1" applyFill="1" applyBorder="1"/>
    <xf numFmtId="0" fontId="4" fillId="2" borderId="7" xfId="0" applyFont="1" applyFill="1" applyBorder="1" applyAlignment="1">
      <alignment horizontal="center" vertical="top" wrapText="1"/>
    </xf>
    <xf numFmtId="0" fontId="4" fillId="2" borderId="4" xfId="0" applyFont="1" applyFill="1" applyBorder="1" applyAlignment="1">
      <alignment horizontal="center" vertical="top" wrapText="1"/>
    </xf>
    <xf numFmtId="0" fontId="1" fillId="3" borderId="8" xfId="0" applyFont="1" applyFill="1" applyBorder="1" applyAlignment="1">
      <alignment horizontal="center"/>
    </xf>
    <xf numFmtId="0" fontId="1" fillId="3" borderId="0" xfId="0" applyFont="1" applyFill="1" applyAlignment="1">
      <alignment horizontal="center"/>
    </xf>
    <xf numFmtId="0" fontId="0" fillId="0" borderId="0" xfId="0" applyAlignment="1">
      <alignment horizontal="left"/>
    </xf>
    <xf numFmtId="0" fontId="0" fillId="0" borderId="0" xfId="0" applyAlignment="1">
      <alignment horizontal="right"/>
    </xf>
    <xf numFmtId="164" fontId="10" fillId="2" borderId="3" xfId="0" applyNumberFormat="1" applyFont="1" applyFill="1" applyBorder="1"/>
    <xf numFmtId="0" fontId="11" fillId="2" borderId="8" xfId="0" applyFont="1" applyFill="1" applyBorder="1"/>
    <xf numFmtId="164" fontId="11" fillId="2" borderId="8" xfId="0" applyNumberFormat="1" applyFont="1" applyFill="1" applyBorder="1"/>
    <xf numFmtId="164" fontId="11" fillId="2" borderId="6" xfId="0" applyNumberFormat="1" applyFont="1" applyFill="1" applyBorder="1"/>
    <xf numFmtId="165" fontId="11" fillId="2" borderId="8" xfId="0" applyNumberFormat="1" applyFont="1" applyFill="1" applyBorder="1"/>
    <xf numFmtId="0" fontId="0" fillId="2" borderId="0" xfId="0" applyFill="1"/>
    <xf numFmtId="0" fontId="0" fillId="2" borderId="0" xfId="0" applyFill="1" applyAlignment="1">
      <alignment horizontal="right"/>
    </xf>
    <xf numFmtId="0" fontId="11" fillId="2" borderId="0" xfId="0" applyFont="1" applyFill="1" applyAlignment="1">
      <alignment horizontal="left"/>
    </xf>
    <xf numFmtId="0" fontId="8" fillId="2" borderId="0" xfId="0" applyFont="1" applyFill="1" applyAlignment="1">
      <alignment horizontal="left"/>
    </xf>
    <xf numFmtId="0" fontId="0" fillId="2" borderId="0" xfId="0" applyFill="1" applyAlignment="1">
      <alignment horizontal="left"/>
    </xf>
    <xf numFmtId="0" fontId="0" fillId="5" borderId="0" xfId="0" applyFill="1"/>
    <xf numFmtId="0" fontId="0" fillId="2" borderId="0" xfId="0" applyFill="1" applyAlignment="1">
      <alignment horizontal="center"/>
    </xf>
    <xf numFmtId="164" fontId="0" fillId="0" borderId="0" xfId="0" applyNumberFormat="1"/>
    <xf numFmtId="165" fontId="0" fillId="0" borderId="0" xfId="0" applyNumberFormat="1"/>
    <xf numFmtId="0" fontId="1" fillId="3" borderId="8" xfId="0" applyFont="1" applyFill="1" applyBorder="1" applyAlignment="1">
      <alignment horizontal="center"/>
    </xf>
    <xf numFmtId="0" fontId="1" fillId="3" borderId="13" xfId="0" applyFont="1" applyFill="1" applyBorder="1" applyAlignment="1">
      <alignment horizontal="center"/>
    </xf>
    <xf numFmtId="0" fontId="1" fillId="3" borderId="0" xfId="0" applyFont="1" applyFill="1" applyBorder="1" applyAlignment="1">
      <alignment horizontal="center"/>
    </xf>
    <xf numFmtId="0" fontId="8" fillId="2" borderId="0" xfId="0" applyFont="1" applyFill="1" applyAlignment="1">
      <alignment horizontal="left"/>
    </xf>
    <xf numFmtId="0" fontId="11" fillId="2" borderId="0" xfId="0" applyFont="1" applyFill="1" applyAlignment="1">
      <alignment horizontal="left"/>
    </xf>
    <xf numFmtId="0" fontId="0" fillId="2" borderId="0" xfId="0" applyFill="1" applyAlignment="1">
      <alignment horizontal="left"/>
    </xf>
    <xf numFmtId="0" fontId="0" fillId="0" borderId="0" xfId="0" applyBorder="1"/>
    <xf numFmtId="164" fontId="11" fillId="2" borderId="6" xfId="0" applyNumberFormat="1" applyFont="1" applyFill="1" applyBorder="1" applyAlignment="1"/>
    <xf numFmtId="0" fontId="1" fillId="3" borderId="18" xfId="0" applyFont="1" applyFill="1" applyBorder="1" applyAlignment="1">
      <alignment horizontal="center"/>
    </xf>
    <xf numFmtId="164" fontId="0" fillId="6" borderId="5" xfId="0" applyNumberFormat="1" applyFill="1" applyBorder="1" applyAlignment="1">
      <alignment horizontal="center"/>
    </xf>
    <xf numFmtId="164" fontId="0" fillId="7" borderId="5" xfId="0" applyNumberFormat="1" applyFill="1" applyBorder="1" applyAlignment="1">
      <alignment horizontal="center"/>
    </xf>
    <xf numFmtId="164" fontId="0" fillId="7" borderId="0" xfId="0" applyNumberFormat="1" applyFill="1" applyBorder="1" applyAlignment="1">
      <alignment horizontal="center"/>
    </xf>
    <xf numFmtId="164" fontId="0" fillId="6" borderId="0" xfId="0" applyNumberFormat="1" applyFill="1" applyBorder="1" applyAlignment="1">
      <alignment horizontal="center"/>
    </xf>
    <xf numFmtId="0" fontId="3" fillId="9" borderId="19" xfId="0" applyFont="1" applyFill="1" applyBorder="1" applyAlignment="1">
      <alignment horizontal="center" vertical="top" wrapText="1"/>
    </xf>
    <xf numFmtId="164" fontId="1" fillId="9" borderId="20" xfId="0" applyNumberFormat="1" applyFont="1" applyFill="1" applyBorder="1" applyAlignment="1">
      <alignment horizontal="center"/>
    </xf>
    <xf numFmtId="0" fontId="1" fillId="0" borderId="0" xfId="0" applyFont="1" applyAlignment="1">
      <alignment horizontal="center"/>
    </xf>
    <xf numFmtId="0" fontId="13" fillId="5" borderId="0" xfId="0" applyFont="1" applyFill="1" applyAlignment="1">
      <alignment horizontal="center"/>
    </xf>
    <xf numFmtId="0" fontId="21" fillId="2" borderId="0" xfId="0" applyFont="1" applyFill="1" applyAlignment="1">
      <alignment horizontal="left" vertical="top" wrapText="1"/>
    </xf>
    <xf numFmtId="0" fontId="21" fillId="2" borderId="0" xfId="0" applyFont="1" applyFill="1" applyAlignment="1">
      <alignment horizontal="left" vertical="center" wrapText="1"/>
    </xf>
    <xf numFmtId="0" fontId="1" fillId="5" borderId="7" xfId="0" applyFont="1" applyFill="1" applyBorder="1" applyAlignment="1">
      <alignment horizontal="center"/>
    </xf>
    <xf numFmtId="0" fontId="1" fillId="5" borderId="8" xfId="0" applyFont="1" applyFill="1" applyBorder="1" applyAlignment="1">
      <alignment horizontal="center"/>
    </xf>
    <xf numFmtId="0" fontId="2" fillId="5" borderId="7" xfId="0" applyFont="1" applyFill="1" applyBorder="1" applyAlignment="1">
      <alignment horizontal="center"/>
    </xf>
    <xf numFmtId="0" fontId="2" fillId="5" borderId="8" xfId="0" applyFont="1" applyFill="1" applyBorder="1" applyAlignment="1">
      <alignment horizontal="center"/>
    </xf>
    <xf numFmtId="0" fontId="1" fillId="5" borderId="4" xfId="0" applyFont="1" applyFill="1" applyBorder="1" applyAlignment="1">
      <alignment horizontal="center"/>
    </xf>
    <xf numFmtId="0" fontId="1" fillId="5" borderId="6" xfId="0" applyFont="1" applyFill="1" applyBorder="1" applyAlignment="1">
      <alignment horizontal="center"/>
    </xf>
    <xf numFmtId="0" fontId="2" fillId="5" borderId="4" xfId="0" applyFont="1" applyFill="1" applyBorder="1" applyAlignment="1">
      <alignment horizontal="center"/>
    </xf>
    <xf numFmtId="0" fontId="2" fillId="5" borderId="6" xfId="0" applyFont="1" applyFill="1" applyBorder="1" applyAlignment="1">
      <alignment horizontal="center"/>
    </xf>
    <xf numFmtId="0" fontId="14" fillId="5" borderId="2" xfId="0" applyFont="1" applyFill="1" applyBorder="1" applyAlignment="1">
      <alignment horizontal="center"/>
    </xf>
    <xf numFmtId="0" fontId="14" fillId="5" borderId="0" xfId="0" applyFont="1" applyFill="1" applyAlignment="1">
      <alignment horizontal="center"/>
    </xf>
    <xf numFmtId="164" fontId="1" fillId="5" borderId="1" xfId="0" applyNumberFormat="1" applyFont="1" applyFill="1" applyBorder="1" applyAlignment="1">
      <alignment horizontal="center" vertical="center"/>
    </xf>
    <xf numFmtId="164" fontId="1" fillId="5" borderId="3" xfId="0" applyNumberFormat="1" applyFont="1" applyFill="1" applyBorder="1" applyAlignment="1">
      <alignment horizontal="center" vertical="center"/>
    </xf>
    <xf numFmtId="164" fontId="1" fillId="5" borderId="7" xfId="0" applyNumberFormat="1" applyFont="1" applyFill="1" applyBorder="1" applyAlignment="1">
      <alignment horizontal="center" vertical="center"/>
    </xf>
    <xf numFmtId="164" fontId="1" fillId="5" borderId="8" xfId="0" applyNumberFormat="1" applyFont="1" applyFill="1" applyBorder="1" applyAlignment="1">
      <alignment horizontal="center" vertical="center"/>
    </xf>
    <xf numFmtId="164" fontId="2" fillId="5" borderId="1" xfId="0" applyNumberFormat="1" applyFont="1" applyFill="1" applyBorder="1" applyAlignment="1">
      <alignment horizontal="center" vertical="center"/>
    </xf>
    <xf numFmtId="0" fontId="2" fillId="5" borderId="3" xfId="0" applyFont="1" applyFill="1" applyBorder="1" applyAlignment="1">
      <alignment horizontal="center" vertical="center"/>
    </xf>
    <xf numFmtId="0" fontId="2" fillId="5" borderId="7" xfId="0" applyFont="1" applyFill="1" applyBorder="1" applyAlignment="1">
      <alignment horizontal="center" vertical="center"/>
    </xf>
    <xf numFmtId="0" fontId="2" fillId="5" borderId="8" xfId="0" applyFont="1" applyFill="1" applyBorder="1" applyAlignment="1">
      <alignment horizontal="center" vertical="center"/>
    </xf>
    <xf numFmtId="2" fontId="2" fillId="5" borderId="1" xfId="0" applyNumberFormat="1" applyFont="1" applyFill="1" applyBorder="1" applyAlignment="1">
      <alignment horizontal="right" vertical="center"/>
    </xf>
    <xf numFmtId="2" fontId="2" fillId="5" borderId="7" xfId="0" applyNumberFormat="1" applyFont="1" applyFill="1" applyBorder="1" applyAlignment="1">
      <alignment horizontal="right" vertical="center"/>
    </xf>
    <xf numFmtId="2" fontId="2" fillId="5" borderId="3" xfId="0" applyNumberFormat="1" applyFont="1" applyFill="1" applyBorder="1" applyAlignment="1">
      <alignment horizontal="left" vertical="center"/>
    </xf>
    <xf numFmtId="2" fontId="2" fillId="5" borderId="8" xfId="0" applyNumberFormat="1" applyFont="1" applyFill="1" applyBorder="1" applyAlignment="1">
      <alignment horizontal="left" vertical="center"/>
    </xf>
    <xf numFmtId="167" fontId="2" fillId="5" borderId="1" xfId="0" applyNumberFormat="1" applyFont="1" applyFill="1" applyBorder="1" applyAlignment="1">
      <alignment horizontal="center" vertical="center"/>
    </xf>
    <xf numFmtId="167" fontId="2" fillId="5" borderId="3" xfId="0" applyNumberFormat="1" applyFont="1" applyFill="1" applyBorder="1" applyAlignment="1">
      <alignment horizontal="center" vertical="center"/>
    </xf>
    <xf numFmtId="167" fontId="2" fillId="5" borderId="7" xfId="0" applyNumberFormat="1" applyFont="1" applyFill="1" applyBorder="1" applyAlignment="1">
      <alignment horizontal="center" vertical="center"/>
    </xf>
    <xf numFmtId="167" fontId="2" fillId="5" borderId="8" xfId="0" applyNumberFormat="1" applyFont="1" applyFill="1" applyBorder="1" applyAlignment="1">
      <alignment horizontal="center" vertical="center"/>
    </xf>
    <xf numFmtId="166" fontId="4" fillId="2" borderId="0" xfId="0" applyNumberFormat="1" applyFont="1" applyFill="1" applyAlignment="1">
      <alignment horizontal="center" vertical="top" wrapText="1"/>
    </xf>
    <xf numFmtId="165" fontId="4" fillId="2" borderId="0" xfId="0" applyNumberFormat="1" applyFont="1" applyFill="1" applyAlignment="1">
      <alignment horizontal="center" vertical="top" wrapText="1"/>
    </xf>
    <xf numFmtId="167" fontId="0" fillId="2" borderId="0" xfId="0" applyNumberFormat="1" applyFill="1" applyAlignment="1">
      <alignment horizontal="center"/>
    </xf>
    <xf numFmtId="164" fontId="0" fillId="2" borderId="0" xfId="0" applyNumberFormat="1" applyFill="1" applyAlignment="1">
      <alignment horizontal="center"/>
    </xf>
    <xf numFmtId="164" fontId="0" fillId="2" borderId="8" xfId="0" applyNumberFormat="1" applyFill="1" applyBorder="1" applyAlignment="1">
      <alignment horizontal="center"/>
    </xf>
    <xf numFmtId="166" fontId="4" fillId="2" borderId="5" xfId="0" applyNumberFormat="1" applyFont="1" applyFill="1" applyBorder="1" applyAlignment="1">
      <alignment horizontal="center" vertical="top" wrapText="1"/>
    </xf>
    <xf numFmtId="165" fontId="4" fillId="2" borderId="5" xfId="0" applyNumberFormat="1" applyFont="1" applyFill="1" applyBorder="1" applyAlignment="1">
      <alignment horizontal="center" vertical="top" wrapText="1"/>
    </xf>
    <xf numFmtId="167" fontId="0" fillId="2" borderId="5" xfId="0" applyNumberFormat="1" applyFill="1" applyBorder="1" applyAlignment="1">
      <alignment horizontal="center"/>
    </xf>
    <xf numFmtId="164" fontId="0" fillId="2" borderId="5" xfId="0" applyNumberFormat="1" applyFill="1" applyBorder="1" applyAlignment="1">
      <alignment horizontal="center"/>
    </xf>
    <xf numFmtId="164" fontId="0" fillId="2" borderId="6" xfId="0" applyNumberFormat="1" applyFill="1" applyBorder="1" applyAlignment="1">
      <alignment horizontal="center"/>
    </xf>
    <xf numFmtId="0" fontId="1" fillId="3" borderId="12" xfId="0" applyFont="1" applyFill="1" applyBorder="1" applyAlignment="1">
      <alignment horizontal="center"/>
    </xf>
    <xf numFmtId="0" fontId="1" fillId="3" borderId="17" xfId="0" applyFont="1" applyFill="1" applyBorder="1" applyAlignment="1">
      <alignment horizontal="center"/>
    </xf>
    <xf numFmtId="0" fontId="1" fillId="3" borderId="10" xfId="0" applyFont="1" applyFill="1" applyBorder="1" applyAlignment="1">
      <alignment horizontal="center" wrapText="1"/>
    </xf>
    <xf numFmtId="0" fontId="1" fillId="3" borderId="11" xfId="0" applyFont="1" applyFill="1" applyBorder="1" applyAlignment="1">
      <alignment horizontal="center" wrapText="1"/>
    </xf>
    <xf numFmtId="0" fontId="1" fillId="3" borderId="10" xfId="0" applyFont="1" applyFill="1" applyBorder="1" applyAlignment="1">
      <alignment horizontal="center"/>
    </xf>
    <xf numFmtId="0" fontId="1" fillId="3" borderId="11" xfId="0" applyFont="1" applyFill="1" applyBorder="1" applyAlignment="1">
      <alignment horizontal="center"/>
    </xf>
    <xf numFmtId="0" fontId="1" fillId="3" borderId="8" xfId="0" applyFont="1" applyFill="1" applyBorder="1" applyAlignment="1">
      <alignment horizontal="center"/>
    </xf>
    <xf numFmtId="0" fontId="1" fillId="3" borderId="15" xfId="0" applyFont="1" applyFill="1" applyBorder="1" applyAlignment="1">
      <alignment horizontal="center"/>
    </xf>
    <xf numFmtId="0" fontId="1" fillId="3" borderId="16" xfId="0" applyFont="1" applyFill="1" applyBorder="1" applyAlignment="1">
      <alignment horizontal="center"/>
    </xf>
    <xf numFmtId="0" fontId="3" fillId="3" borderId="9" xfId="0" applyFont="1" applyFill="1" applyBorder="1" applyAlignment="1">
      <alignment horizontal="center" vertical="top" wrapText="1"/>
    </xf>
    <xf numFmtId="0" fontId="3" fillId="3" borderId="14" xfId="0" applyFont="1" applyFill="1" applyBorder="1" applyAlignment="1">
      <alignment horizontal="center" vertical="top" wrapText="1"/>
    </xf>
    <xf numFmtId="0" fontId="3" fillId="3" borderId="12" xfId="0" applyFont="1" applyFill="1" applyBorder="1" applyAlignment="1">
      <alignment horizontal="center" vertical="top" wrapText="1"/>
    </xf>
    <xf numFmtId="0" fontId="3" fillId="3" borderId="13" xfId="0" applyFont="1" applyFill="1" applyBorder="1" applyAlignment="1">
      <alignment horizontal="center" vertical="top" wrapText="1"/>
    </xf>
    <xf numFmtId="0" fontId="1" fillId="3" borderId="13" xfId="0" applyFont="1" applyFill="1" applyBorder="1" applyAlignment="1">
      <alignment horizontal="center"/>
    </xf>
    <xf numFmtId="0" fontId="12" fillId="2" borderId="0" xfId="0" applyFont="1" applyFill="1" applyAlignment="1">
      <alignment horizontal="left" vertical="center" wrapText="1"/>
    </xf>
    <xf numFmtId="0" fontId="12" fillId="2" borderId="8" xfId="0" applyFont="1" applyFill="1" applyBorder="1" applyAlignment="1">
      <alignment horizontal="left" vertical="center" wrapText="1"/>
    </xf>
    <xf numFmtId="0" fontId="12" fillId="2" borderId="5" xfId="0" applyFont="1" applyFill="1" applyBorder="1" applyAlignment="1">
      <alignment horizontal="left" vertical="center" wrapText="1"/>
    </xf>
    <xf numFmtId="0" fontId="12" fillId="2" borderId="6" xfId="0" applyFont="1" applyFill="1" applyBorder="1" applyAlignment="1">
      <alignment horizontal="left" vertical="center" wrapText="1"/>
    </xf>
    <xf numFmtId="0" fontId="0" fillId="2" borderId="7" xfId="0" applyFill="1" applyBorder="1" applyAlignment="1">
      <alignment horizontal="right"/>
    </xf>
    <xf numFmtId="0" fontId="0" fillId="2" borderId="0" xfId="0" applyFill="1" applyBorder="1" applyAlignment="1">
      <alignment horizontal="right"/>
    </xf>
    <xf numFmtId="0" fontId="0" fillId="2" borderId="4" xfId="0" applyFill="1" applyBorder="1" applyAlignment="1">
      <alignment horizontal="right"/>
    </xf>
    <xf numFmtId="0" fontId="0" fillId="2" borderId="5" xfId="0" applyFill="1" applyBorder="1" applyAlignment="1">
      <alignment horizontal="right"/>
    </xf>
    <xf numFmtId="0" fontId="1" fillId="3" borderId="1" xfId="0" applyFont="1" applyFill="1" applyBorder="1" applyAlignment="1">
      <alignment horizontal="center"/>
    </xf>
    <xf numFmtId="0" fontId="1" fillId="3" borderId="2" xfId="0" applyFont="1" applyFill="1" applyBorder="1" applyAlignment="1">
      <alignment horizontal="center"/>
    </xf>
    <xf numFmtId="0" fontId="1" fillId="3" borderId="3" xfId="0" applyFont="1" applyFill="1" applyBorder="1" applyAlignment="1">
      <alignment horizontal="center"/>
    </xf>
    <xf numFmtId="0" fontId="1" fillId="3" borderId="7" xfId="0" applyFont="1" applyFill="1" applyBorder="1" applyAlignment="1">
      <alignment horizontal="center"/>
    </xf>
    <xf numFmtId="0" fontId="1" fillId="3" borderId="0" xfId="0" applyFont="1" applyFill="1" applyBorder="1" applyAlignment="1">
      <alignment horizontal="center"/>
    </xf>
    <xf numFmtId="0" fontId="1" fillId="3" borderId="0" xfId="0" applyFont="1" applyFill="1" applyAlignment="1">
      <alignment horizontal="center"/>
    </xf>
    <xf numFmtId="0" fontId="12" fillId="2" borderId="0" xfId="0" applyFont="1" applyFill="1" applyAlignment="1">
      <alignment horizontal="left" vertical="center"/>
    </xf>
    <xf numFmtId="0" fontId="12" fillId="2" borderId="8" xfId="0" applyFont="1" applyFill="1" applyBorder="1" applyAlignment="1">
      <alignment horizontal="left" vertical="center"/>
    </xf>
    <xf numFmtId="0" fontId="2" fillId="2" borderId="1" xfId="0" applyFont="1" applyFill="1" applyBorder="1" applyAlignment="1">
      <alignment horizontal="center"/>
    </xf>
    <xf numFmtId="0" fontId="2" fillId="2" borderId="2" xfId="0" applyFont="1" applyFill="1" applyBorder="1" applyAlignment="1">
      <alignment horizontal="center"/>
    </xf>
    <xf numFmtId="0" fontId="2" fillId="2" borderId="3" xfId="0" applyFont="1" applyFill="1" applyBorder="1" applyAlignment="1">
      <alignment horizontal="center"/>
    </xf>
    <xf numFmtId="0" fontId="1" fillId="2" borderId="1" xfId="0" applyFont="1" applyFill="1" applyBorder="1" applyAlignment="1">
      <alignment horizontal="right"/>
    </xf>
    <xf numFmtId="0" fontId="1" fillId="2" borderId="2" xfId="0" applyFont="1" applyFill="1" applyBorder="1" applyAlignment="1">
      <alignment horizontal="right"/>
    </xf>
    <xf numFmtId="0" fontId="7" fillId="5" borderId="0" xfId="0" applyFont="1" applyFill="1" applyAlignment="1">
      <alignment horizontal="center"/>
    </xf>
    <xf numFmtId="0" fontId="8" fillId="2" borderId="0" xfId="0" applyFont="1" applyFill="1" applyAlignment="1">
      <alignment horizontal="left"/>
    </xf>
    <xf numFmtId="0" fontId="8" fillId="2" borderId="0" xfId="0" applyFont="1" applyFill="1" applyAlignment="1">
      <alignment horizontal="left" vertical="center"/>
    </xf>
    <xf numFmtId="0" fontId="1" fillId="2" borderId="0" xfId="0" applyFont="1" applyFill="1" applyAlignment="1">
      <alignment horizontal="left"/>
    </xf>
    <xf numFmtId="0" fontId="11" fillId="2" borderId="0" xfId="0" applyFont="1" applyFill="1" applyAlignment="1">
      <alignment horizontal="left"/>
    </xf>
    <xf numFmtId="0" fontId="5" fillId="5" borderId="0" xfId="0" applyFont="1" applyFill="1" applyAlignment="1">
      <alignment horizontal="center" vertical="center"/>
    </xf>
    <xf numFmtId="0" fontId="5" fillId="5" borderId="8" xfId="0" applyFont="1" applyFill="1" applyBorder="1" applyAlignment="1">
      <alignment horizontal="center" vertical="center"/>
    </xf>
    <xf numFmtId="0" fontId="0" fillId="2" borderId="0" xfId="0" applyFill="1" applyAlignment="1">
      <alignment horizontal="left"/>
    </xf>
    <xf numFmtId="0" fontId="6" fillId="5" borderId="0" xfId="0" applyFont="1" applyFill="1" applyAlignment="1">
      <alignment horizontal="center"/>
    </xf>
    <xf numFmtId="164" fontId="10" fillId="5" borderId="1" xfId="0" applyNumberFormat="1" applyFont="1" applyFill="1" applyBorder="1" applyAlignment="1">
      <alignment horizontal="center" vertical="center"/>
    </xf>
    <xf numFmtId="164" fontId="10" fillId="5" borderId="3" xfId="0" applyNumberFormat="1" applyFont="1" applyFill="1" applyBorder="1" applyAlignment="1">
      <alignment horizontal="center" vertical="center"/>
    </xf>
    <xf numFmtId="164" fontId="10" fillId="5" borderId="7" xfId="0" applyNumberFormat="1" applyFont="1" applyFill="1" applyBorder="1" applyAlignment="1">
      <alignment horizontal="center" vertical="center"/>
    </xf>
    <xf numFmtId="164" fontId="10" fillId="5" borderId="8" xfId="0" applyNumberFormat="1" applyFont="1" applyFill="1" applyBorder="1" applyAlignment="1">
      <alignment horizontal="center" vertical="center"/>
    </xf>
    <xf numFmtId="168" fontId="10" fillId="5" borderId="1" xfId="0" applyNumberFormat="1" applyFont="1" applyFill="1" applyBorder="1" applyAlignment="1">
      <alignment horizontal="center" vertical="center"/>
    </xf>
    <xf numFmtId="168" fontId="10" fillId="5" borderId="3" xfId="0" applyNumberFormat="1" applyFont="1" applyFill="1" applyBorder="1" applyAlignment="1">
      <alignment horizontal="center" vertical="center"/>
    </xf>
    <xf numFmtId="168" fontId="10" fillId="5" borderId="7" xfId="0" applyNumberFormat="1" applyFont="1" applyFill="1" applyBorder="1" applyAlignment="1">
      <alignment horizontal="center" vertical="center"/>
    </xf>
    <xf numFmtId="168" fontId="10" fillId="5" borderId="8" xfId="0" applyNumberFormat="1" applyFont="1" applyFill="1" applyBorder="1" applyAlignment="1">
      <alignment horizontal="center" vertical="center"/>
    </xf>
    <xf numFmtId="166" fontId="0" fillId="5" borderId="1" xfId="0" applyNumberFormat="1" applyFill="1" applyBorder="1" applyAlignment="1">
      <alignment horizontal="center" vertical="center"/>
    </xf>
    <xf numFmtId="166" fontId="0" fillId="5" borderId="3" xfId="0" applyNumberFormat="1" applyFill="1" applyBorder="1" applyAlignment="1">
      <alignment horizontal="center" vertical="center"/>
    </xf>
    <xf numFmtId="166" fontId="0" fillId="5" borderId="7" xfId="0" applyNumberFormat="1" applyFill="1" applyBorder="1" applyAlignment="1">
      <alignment horizontal="center" vertical="center"/>
    </xf>
    <xf numFmtId="166" fontId="0" fillId="5" borderId="8" xfId="0" applyNumberFormat="1" applyFill="1" applyBorder="1" applyAlignment="1">
      <alignment horizontal="center" vertical="center"/>
    </xf>
    <xf numFmtId="167" fontId="0" fillId="5" borderId="1" xfId="0" applyNumberFormat="1" applyFill="1" applyBorder="1" applyAlignment="1">
      <alignment horizontal="center" vertical="center"/>
    </xf>
    <xf numFmtId="167" fontId="0" fillId="5" borderId="3" xfId="0" applyNumberFormat="1" applyFill="1" applyBorder="1" applyAlignment="1">
      <alignment horizontal="center" vertical="center"/>
    </xf>
    <xf numFmtId="167" fontId="0" fillId="5" borderId="7" xfId="0" applyNumberFormat="1" applyFill="1" applyBorder="1" applyAlignment="1">
      <alignment horizontal="center" vertical="center"/>
    </xf>
    <xf numFmtId="167" fontId="0" fillId="5" borderId="8" xfId="0" applyNumberFormat="1" applyFill="1" applyBorder="1" applyAlignment="1">
      <alignment horizontal="center" vertical="center"/>
    </xf>
    <xf numFmtId="0" fontId="16" fillId="4" borderId="0" xfId="0" applyFont="1" applyFill="1" applyAlignment="1">
      <alignment horizontal="left" vertical="center"/>
    </xf>
    <xf numFmtId="0" fontId="17" fillId="4" borderId="0" xfId="0" applyFont="1" applyFill="1" applyAlignment="1">
      <alignment horizontal="left" vertical="center"/>
    </xf>
    <xf numFmtId="0" fontId="17" fillId="4" borderId="0" xfId="0" applyFont="1" applyFill="1" applyAlignment="1">
      <alignment horizontal="left"/>
    </xf>
    <xf numFmtId="0" fontId="18" fillId="4" borderId="0" xfId="0" applyFont="1" applyFill="1" applyAlignment="1">
      <alignment horizontal="center"/>
    </xf>
    <xf numFmtId="0" fontId="19" fillId="0" borderId="0" xfId="0" applyFont="1" applyAlignment="1">
      <alignment horizontal="left"/>
    </xf>
    <xf numFmtId="0" fontId="20" fillId="0" borderId="0" xfId="1" applyFont="1" applyAlignment="1">
      <alignment horizontal="left"/>
    </xf>
    <xf numFmtId="0" fontId="15" fillId="0" borderId="0" xfId="0" applyFont="1" applyAlignment="1">
      <alignment horizontal="left"/>
    </xf>
    <xf numFmtId="0" fontId="8" fillId="0" borderId="0" xfId="0" applyFont="1" applyAlignment="1">
      <alignment horizontal="left"/>
    </xf>
    <xf numFmtId="166" fontId="3" fillId="9" borderId="20" xfId="0" applyNumberFormat="1" applyFont="1" applyFill="1" applyBorder="1" applyAlignment="1">
      <alignment horizontal="center" vertical="top" wrapText="1"/>
    </xf>
    <xf numFmtId="165" fontId="3" fillId="9" borderId="20" xfId="0" applyNumberFormat="1" applyFont="1" applyFill="1" applyBorder="1" applyAlignment="1">
      <alignment horizontal="center" vertical="top" wrapText="1"/>
    </xf>
    <xf numFmtId="167" fontId="1" fillId="9" borderId="20" xfId="0" applyNumberFormat="1" applyFont="1" applyFill="1" applyBorder="1" applyAlignment="1">
      <alignment horizontal="center"/>
    </xf>
    <xf numFmtId="164" fontId="1" fillId="9" borderId="20" xfId="0" applyNumberFormat="1" applyFont="1" applyFill="1" applyBorder="1" applyAlignment="1">
      <alignment horizontal="center"/>
    </xf>
    <xf numFmtId="164" fontId="1" fillId="9" borderId="21" xfId="0" applyNumberFormat="1" applyFont="1" applyFill="1" applyBorder="1" applyAlignment="1">
      <alignment horizontal="center"/>
    </xf>
    <xf numFmtId="166" fontId="23" fillId="5" borderId="1" xfId="0" applyNumberFormat="1" applyFont="1" applyFill="1" applyBorder="1" applyAlignment="1">
      <alignment horizontal="center" vertical="center"/>
    </xf>
    <xf numFmtId="166" fontId="23" fillId="5" borderId="2" xfId="0" applyNumberFormat="1" applyFont="1" applyFill="1" applyBorder="1" applyAlignment="1">
      <alignment horizontal="center" vertical="center"/>
    </xf>
    <xf numFmtId="166" fontId="23" fillId="5" borderId="3" xfId="0" applyNumberFormat="1" applyFont="1" applyFill="1" applyBorder="1" applyAlignment="1">
      <alignment horizontal="center" vertical="center"/>
    </xf>
    <xf numFmtId="166" fontId="23" fillId="5" borderId="7" xfId="0" applyNumberFormat="1" applyFont="1" applyFill="1" applyBorder="1" applyAlignment="1">
      <alignment horizontal="center" vertical="center"/>
    </xf>
    <xf numFmtId="166" fontId="23" fillId="5" borderId="0" xfId="0" applyNumberFormat="1" applyFont="1" applyFill="1" applyBorder="1" applyAlignment="1">
      <alignment horizontal="center" vertical="center"/>
    </xf>
    <xf numFmtId="166" fontId="23" fillId="5" borderId="8" xfId="0" applyNumberFormat="1" applyFont="1" applyFill="1" applyBorder="1" applyAlignment="1">
      <alignment horizontal="center" vertical="center"/>
    </xf>
    <xf numFmtId="0" fontId="8" fillId="5" borderId="7" xfId="0" applyFont="1" applyFill="1" applyBorder="1" applyAlignment="1">
      <alignment horizontal="center"/>
    </xf>
    <xf numFmtId="0" fontId="8" fillId="5" borderId="0" xfId="0" applyFont="1" applyFill="1" applyBorder="1" applyAlignment="1">
      <alignment horizontal="center"/>
    </xf>
    <xf numFmtId="0" fontId="8" fillId="5" borderId="8" xfId="0" applyFont="1" applyFill="1" applyBorder="1" applyAlignment="1">
      <alignment horizontal="center"/>
    </xf>
    <xf numFmtId="0" fontId="8" fillId="5" borderId="4" xfId="0" applyFont="1" applyFill="1" applyBorder="1" applyAlignment="1">
      <alignment horizontal="center"/>
    </xf>
    <xf numFmtId="0" fontId="8" fillId="5" borderId="5" xfId="0" applyFont="1" applyFill="1" applyBorder="1" applyAlignment="1">
      <alignment horizontal="center"/>
    </xf>
    <xf numFmtId="0" fontId="8" fillId="5" borderId="6" xfId="0" applyFont="1" applyFill="1" applyBorder="1" applyAlignment="1">
      <alignment horizontal="center"/>
    </xf>
    <xf numFmtId="0" fontId="1" fillId="2" borderId="1" xfId="0" applyFont="1" applyFill="1" applyBorder="1" applyAlignment="1">
      <alignment horizontal="center"/>
    </xf>
    <xf numFmtId="0" fontId="1" fillId="2" borderId="2" xfId="0" applyFont="1" applyFill="1" applyBorder="1" applyAlignment="1">
      <alignment horizontal="center"/>
    </xf>
    <xf numFmtId="0" fontId="1" fillId="2" borderId="3" xfId="0" applyFont="1" applyFill="1" applyBorder="1" applyAlignment="1">
      <alignment horizontal="center"/>
    </xf>
    <xf numFmtId="0" fontId="2" fillId="8" borderId="7" xfId="0" applyFont="1" applyFill="1" applyBorder="1" applyAlignment="1">
      <alignment horizontal="center"/>
    </xf>
    <xf numFmtId="0" fontId="2" fillId="8" borderId="8" xfId="0" applyFont="1" applyFill="1" applyBorder="1" applyAlignment="1">
      <alignment horizontal="center"/>
    </xf>
    <xf numFmtId="0" fontId="2" fillId="8" borderId="4" xfId="0" applyFont="1" applyFill="1" applyBorder="1" applyAlignment="1">
      <alignment horizontal="center"/>
    </xf>
    <xf numFmtId="0" fontId="2" fillId="8" borderId="6" xfId="0" applyFont="1" applyFill="1" applyBorder="1" applyAlignment="1">
      <alignment horizontal="center"/>
    </xf>
    <xf numFmtId="164" fontId="2" fillId="5" borderId="3" xfId="0" applyNumberFormat="1" applyFont="1" applyFill="1" applyBorder="1" applyAlignment="1">
      <alignment horizontal="center" vertical="center"/>
    </xf>
    <xf numFmtId="164" fontId="2" fillId="5" borderId="7" xfId="0" applyNumberFormat="1" applyFont="1" applyFill="1" applyBorder="1" applyAlignment="1">
      <alignment horizontal="center" vertical="center"/>
    </xf>
    <xf numFmtId="164" fontId="2" fillId="5" borderId="8" xfId="0" applyNumberFormat="1" applyFont="1" applyFill="1" applyBorder="1" applyAlignment="1">
      <alignment horizontal="center" vertical="center"/>
    </xf>
    <xf numFmtId="164" fontId="2" fillId="8" borderId="1" xfId="0" applyNumberFormat="1" applyFont="1" applyFill="1" applyBorder="1" applyAlignment="1">
      <alignment horizontal="center" vertical="center"/>
    </xf>
    <xf numFmtId="0" fontId="2" fillId="8" borderId="3" xfId="0" applyFont="1" applyFill="1" applyBorder="1" applyAlignment="1">
      <alignment horizontal="center" vertical="center"/>
    </xf>
    <xf numFmtId="0" fontId="2" fillId="8" borderId="7" xfId="0" applyFont="1" applyFill="1" applyBorder="1" applyAlignment="1">
      <alignment horizontal="center" vertical="center"/>
    </xf>
    <xf numFmtId="0" fontId="2" fillId="8" borderId="8" xfId="0" applyFont="1" applyFill="1" applyBorder="1" applyAlignment="1">
      <alignment horizontal="center" vertical="center"/>
    </xf>
    <xf numFmtId="164" fontId="2" fillId="8" borderId="3" xfId="0" applyNumberFormat="1" applyFont="1" applyFill="1" applyBorder="1" applyAlignment="1">
      <alignment horizontal="center" vertical="center"/>
    </xf>
    <xf numFmtId="164" fontId="2" fillId="8" borderId="7" xfId="0" applyNumberFormat="1" applyFont="1" applyFill="1" applyBorder="1" applyAlignment="1">
      <alignment horizontal="center" vertical="center"/>
    </xf>
    <xf numFmtId="164" fontId="2" fillId="8" borderId="8" xfId="0" applyNumberFormat="1" applyFont="1" applyFill="1" applyBorder="1" applyAlignment="1">
      <alignment horizontal="center" vertical="center"/>
    </xf>
    <xf numFmtId="166" fontId="4" fillId="2" borderId="0" xfId="0" applyNumberFormat="1" applyFont="1" applyFill="1" applyBorder="1" applyAlignment="1">
      <alignment horizontal="center" vertical="top" wrapText="1"/>
    </xf>
    <xf numFmtId="165" fontId="4" fillId="2" borderId="0" xfId="0" applyNumberFormat="1" applyFont="1" applyFill="1" applyBorder="1" applyAlignment="1">
      <alignment horizontal="center" vertical="top" wrapText="1"/>
    </xf>
    <xf numFmtId="167" fontId="0" fillId="2" borderId="0" xfId="0" applyNumberFormat="1" applyFill="1" applyBorder="1" applyAlignment="1">
      <alignment horizontal="center"/>
    </xf>
    <xf numFmtId="164" fontId="0" fillId="8" borderId="0" xfId="0" applyNumberFormat="1" applyFill="1" applyBorder="1" applyAlignment="1">
      <alignment horizontal="center"/>
    </xf>
    <xf numFmtId="164" fontId="0" fillId="8" borderId="8" xfId="0" applyNumberFormat="1" applyFill="1" applyBorder="1" applyAlignment="1">
      <alignment horizontal="center"/>
    </xf>
    <xf numFmtId="164" fontId="0" fillId="8" borderId="5" xfId="0" applyNumberFormat="1" applyFill="1" applyBorder="1" applyAlignment="1">
      <alignment horizontal="center"/>
    </xf>
    <xf numFmtId="164" fontId="0" fillId="8" borderId="6" xfId="0" applyNumberFormat="1" applyFill="1" applyBorder="1" applyAlignment="1">
      <alignment horizontal="center"/>
    </xf>
    <xf numFmtId="168" fontId="22" fillId="5" borderId="1" xfId="0" applyNumberFormat="1" applyFont="1" applyFill="1" applyBorder="1" applyAlignment="1">
      <alignment horizontal="center" vertical="center"/>
    </xf>
    <xf numFmtId="168" fontId="22" fillId="5" borderId="2" xfId="0" applyNumberFormat="1" applyFont="1" applyFill="1" applyBorder="1" applyAlignment="1">
      <alignment horizontal="center" vertical="center"/>
    </xf>
    <xf numFmtId="168" fontId="22" fillId="5" borderId="3" xfId="0" applyNumberFormat="1" applyFont="1" applyFill="1" applyBorder="1" applyAlignment="1">
      <alignment horizontal="center" vertical="center"/>
    </xf>
    <xf numFmtId="168" fontId="22" fillId="5" borderId="7" xfId="0" applyNumberFormat="1" applyFont="1" applyFill="1" applyBorder="1" applyAlignment="1">
      <alignment horizontal="center" vertical="center"/>
    </xf>
    <xf numFmtId="168" fontId="22" fillId="5" borderId="0" xfId="0" applyNumberFormat="1" applyFont="1" applyFill="1" applyBorder="1" applyAlignment="1">
      <alignment horizontal="center" vertical="center"/>
    </xf>
    <xf numFmtId="168" fontId="22" fillId="5" borderId="8" xfId="0" applyNumberFormat="1" applyFont="1" applyFill="1" applyBorder="1" applyAlignment="1">
      <alignment horizontal="center" vertical="center"/>
    </xf>
  </cellXfs>
  <cellStyles count="2">
    <cellStyle name="常规" xfId="0" builtinId="0"/>
    <cellStyle name="超链接"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G"/><Relationship Id="rId2" Type="http://schemas.openxmlformats.org/officeDocument/2006/relationships/image" Target="../media/image2.JPG"/><Relationship Id="rId1" Type="http://schemas.openxmlformats.org/officeDocument/2006/relationships/image" Target="../media/image1.JPG"/><Relationship Id="rId5" Type="http://schemas.openxmlformats.org/officeDocument/2006/relationships/image" Target="../media/image5.png"/><Relationship Id="rId4" Type="http://schemas.openxmlformats.org/officeDocument/2006/relationships/image" Target="../media/image4.JPG"/></Relationships>
</file>

<file path=xl/drawings/_rels/drawing2.xml.rels><?xml version="1.0" encoding="UTF-8" standalone="yes"?>
<Relationships xmlns="http://schemas.openxmlformats.org/package/2006/relationships"><Relationship Id="rId3" Type="http://schemas.openxmlformats.org/officeDocument/2006/relationships/image" Target="../media/image3.JPG"/><Relationship Id="rId2" Type="http://schemas.openxmlformats.org/officeDocument/2006/relationships/image" Target="../media/image2.JPG"/><Relationship Id="rId1" Type="http://schemas.openxmlformats.org/officeDocument/2006/relationships/image" Target="../media/image1.JPG"/><Relationship Id="rId5" Type="http://schemas.openxmlformats.org/officeDocument/2006/relationships/image" Target="../media/image5.png"/><Relationship Id="rId4" Type="http://schemas.openxmlformats.org/officeDocument/2006/relationships/image" Target="../media/image4.JP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53</xdr:row>
      <xdr:rowOff>142875</xdr:rowOff>
    </xdr:from>
    <xdr:to>
      <xdr:col>10</xdr:col>
      <xdr:colOff>542925</xdr:colOff>
      <xdr:row>76</xdr:row>
      <xdr:rowOff>123824</xdr:rowOff>
    </xdr:to>
    <xdr:pic>
      <xdr:nvPicPr>
        <xdr:cNvPr id="2" name="图片 1">
          <a:extLst>
            <a:ext uri="{FF2B5EF4-FFF2-40B4-BE49-F238E27FC236}">
              <a16:creationId xmlns:a16="http://schemas.microsoft.com/office/drawing/2014/main" id="{272FED27-C99B-4AB7-989A-BB7190B9141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10382250"/>
          <a:ext cx="6724650" cy="4362449"/>
        </a:xfrm>
        <a:prstGeom prst="rect">
          <a:avLst/>
        </a:prstGeom>
      </xdr:spPr>
    </xdr:pic>
    <xdr:clientData/>
  </xdr:twoCellAnchor>
  <xdr:twoCellAnchor editAs="oneCell">
    <xdr:from>
      <xdr:col>0</xdr:col>
      <xdr:colOff>38101</xdr:colOff>
      <xdr:row>128</xdr:row>
      <xdr:rowOff>123825</xdr:rowOff>
    </xdr:from>
    <xdr:to>
      <xdr:col>10</xdr:col>
      <xdr:colOff>571500</xdr:colOff>
      <xdr:row>137</xdr:row>
      <xdr:rowOff>25015</xdr:rowOff>
    </xdr:to>
    <xdr:pic>
      <xdr:nvPicPr>
        <xdr:cNvPr id="3" name="图片 2">
          <a:extLst>
            <a:ext uri="{FF2B5EF4-FFF2-40B4-BE49-F238E27FC236}">
              <a16:creationId xmlns:a16="http://schemas.microsoft.com/office/drawing/2014/main" id="{6D3E06FC-EA43-411B-9165-24291C307602}"/>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8101" y="24841200"/>
          <a:ext cx="6715124" cy="1615690"/>
        </a:xfrm>
        <a:prstGeom prst="rect">
          <a:avLst/>
        </a:prstGeom>
      </xdr:spPr>
    </xdr:pic>
    <xdr:clientData/>
  </xdr:twoCellAnchor>
  <xdr:twoCellAnchor editAs="oneCell">
    <xdr:from>
      <xdr:col>5</xdr:col>
      <xdr:colOff>428626</xdr:colOff>
      <xdr:row>33</xdr:row>
      <xdr:rowOff>9526</xdr:rowOff>
    </xdr:from>
    <xdr:to>
      <xdr:col>10</xdr:col>
      <xdr:colOff>371475</xdr:colOff>
      <xdr:row>45</xdr:row>
      <xdr:rowOff>114132</xdr:rowOff>
    </xdr:to>
    <xdr:pic>
      <xdr:nvPicPr>
        <xdr:cNvPr id="4" name="图片 3">
          <a:extLst>
            <a:ext uri="{FF2B5EF4-FFF2-40B4-BE49-F238E27FC236}">
              <a16:creationId xmlns:a16="http://schemas.microsoft.com/office/drawing/2014/main" id="{79ACB8DC-A2D0-4CE5-8123-76EBA4E194FA}"/>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3476626" y="6296026"/>
          <a:ext cx="2990849" cy="2514431"/>
        </a:xfrm>
        <a:prstGeom prst="rect">
          <a:avLst/>
        </a:prstGeom>
      </xdr:spPr>
    </xdr:pic>
    <xdr:clientData/>
  </xdr:twoCellAnchor>
  <xdr:twoCellAnchor editAs="oneCell">
    <xdr:from>
      <xdr:col>0</xdr:col>
      <xdr:colOff>0</xdr:colOff>
      <xdr:row>140</xdr:row>
      <xdr:rowOff>19050</xdr:rowOff>
    </xdr:from>
    <xdr:to>
      <xdr:col>10</xdr:col>
      <xdr:colOff>420924</xdr:colOff>
      <xdr:row>176</xdr:row>
      <xdr:rowOff>57150</xdr:rowOff>
    </xdr:to>
    <xdr:pic>
      <xdr:nvPicPr>
        <xdr:cNvPr id="5" name="图片 4">
          <a:extLst>
            <a:ext uri="{FF2B5EF4-FFF2-40B4-BE49-F238E27FC236}">
              <a16:creationId xmlns:a16="http://schemas.microsoft.com/office/drawing/2014/main" id="{B8BC7E73-1095-4148-A58C-E52BBE9B0726}"/>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0" y="27022425"/>
          <a:ext cx="6602649" cy="6896100"/>
        </a:xfrm>
        <a:prstGeom prst="rect">
          <a:avLst/>
        </a:prstGeom>
      </xdr:spPr>
    </xdr:pic>
    <xdr:clientData/>
  </xdr:twoCellAnchor>
  <xdr:twoCellAnchor editAs="oneCell">
    <xdr:from>
      <xdr:col>0</xdr:col>
      <xdr:colOff>238125</xdr:colOff>
      <xdr:row>176</xdr:row>
      <xdr:rowOff>85725</xdr:rowOff>
    </xdr:from>
    <xdr:to>
      <xdr:col>3</xdr:col>
      <xdr:colOff>282353</xdr:colOff>
      <xdr:row>184</xdr:row>
      <xdr:rowOff>133350</xdr:rowOff>
    </xdr:to>
    <xdr:pic>
      <xdr:nvPicPr>
        <xdr:cNvPr id="6" name="图片 5">
          <a:extLst>
            <a:ext uri="{FF2B5EF4-FFF2-40B4-BE49-F238E27FC236}">
              <a16:creationId xmlns:a16="http://schemas.microsoft.com/office/drawing/2014/main" id="{A5556D22-C122-4099-AD52-D1F536F2878B}"/>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238125" y="33994725"/>
          <a:ext cx="1958753" cy="1571625"/>
        </a:xfrm>
        <a:prstGeom prst="rect">
          <a:avLst/>
        </a:prstGeom>
      </xdr:spPr>
    </xdr:pic>
    <xdr:clientData/>
  </xdr:twoCellAnchor>
  <xdr:twoCellAnchor editAs="oneCell">
    <xdr:from>
      <xdr:col>8</xdr:col>
      <xdr:colOff>60436</xdr:colOff>
      <xdr:row>4</xdr:row>
      <xdr:rowOff>152401</xdr:rowOff>
    </xdr:from>
    <xdr:to>
      <xdr:col>10</xdr:col>
      <xdr:colOff>495299</xdr:colOff>
      <xdr:row>12</xdr:row>
      <xdr:rowOff>114301</xdr:rowOff>
    </xdr:to>
    <xdr:pic>
      <xdr:nvPicPr>
        <xdr:cNvPr id="10" name="图片 9">
          <a:extLst>
            <a:ext uri="{FF2B5EF4-FFF2-40B4-BE49-F238E27FC236}">
              <a16:creationId xmlns:a16="http://schemas.microsoft.com/office/drawing/2014/main" id="{3E6CB079-5C18-4624-8B61-5D7607FBB52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5022961" y="914401"/>
          <a:ext cx="1654063" cy="14859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53</xdr:row>
      <xdr:rowOff>142875</xdr:rowOff>
    </xdr:from>
    <xdr:to>
      <xdr:col>11</xdr:col>
      <xdr:colOff>19050</xdr:colOff>
      <xdr:row>76</xdr:row>
      <xdr:rowOff>123824</xdr:rowOff>
    </xdr:to>
    <xdr:pic>
      <xdr:nvPicPr>
        <xdr:cNvPr id="2" name="图片 1">
          <a:extLst>
            <a:ext uri="{FF2B5EF4-FFF2-40B4-BE49-F238E27FC236}">
              <a16:creationId xmlns:a16="http://schemas.microsoft.com/office/drawing/2014/main" id="{E48F3E03-65E3-487D-BB17-3B6530F9749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10382250"/>
          <a:ext cx="6724650" cy="4362449"/>
        </a:xfrm>
        <a:prstGeom prst="rect">
          <a:avLst/>
        </a:prstGeom>
      </xdr:spPr>
    </xdr:pic>
    <xdr:clientData/>
  </xdr:twoCellAnchor>
  <xdr:twoCellAnchor editAs="oneCell">
    <xdr:from>
      <xdr:col>0</xdr:col>
      <xdr:colOff>9526</xdr:colOff>
      <xdr:row>128</xdr:row>
      <xdr:rowOff>95250</xdr:rowOff>
    </xdr:from>
    <xdr:to>
      <xdr:col>11</xdr:col>
      <xdr:colOff>19050</xdr:colOff>
      <xdr:row>136</xdr:row>
      <xdr:rowOff>186940</xdr:rowOff>
    </xdr:to>
    <xdr:pic>
      <xdr:nvPicPr>
        <xdr:cNvPr id="3" name="图片 2">
          <a:extLst>
            <a:ext uri="{FF2B5EF4-FFF2-40B4-BE49-F238E27FC236}">
              <a16:creationId xmlns:a16="http://schemas.microsoft.com/office/drawing/2014/main" id="{B63565D1-756C-4FFD-9A1D-2DB34AC475CB}"/>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526" y="24850725"/>
          <a:ext cx="6715124" cy="1615690"/>
        </a:xfrm>
        <a:prstGeom prst="rect">
          <a:avLst/>
        </a:prstGeom>
      </xdr:spPr>
    </xdr:pic>
    <xdr:clientData/>
  </xdr:twoCellAnchor>
  <xdr:twoCellAnchor editAs="oneCell">
    <xdr:from>
      <xdr:col>6</xdr:col>
      <xdr:colOff>9526</xdr:colOff>
      <xdr:row>33</xdr:row>
      <xdr:rowOff>38101</xdr:rowOff>
    </xdr:from>
    <xdr:to>
      <xdr:col>10</xdr:col>
      <xdr:colOff>390525</xdr:colOff>
      <xdr:row>45</xdr:row>
      <xdr:rowOff>115294</xdr:rowOff>
    </xdr:to>
    <xdr:pic>
      <xdr:nvPicPr>
        <xdr:cNvPr id="4" name="图片 3">
          <a:extLst>
            <a:ext uri="{FF2B5EF4-FFF2-40B4-BE49-F238E27FC236}">
              <a16:creationId xmlns:a16="http://schemas.microsoft.com/office/drawing/2014/main" id="{7BD7B79A-8EF3-473D-A292-500667AE9236}"/>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3667126" y="6324601"/>
          <a:ext cx="2819399" cy="2487018"/>
        </a:xfrm>
        <a:prstGeom prst="rect">
          <a:avLst/>
        </a:prstGeom>
      </xdr:spPr>
    </xdr:pic>
    <xdr:clientData/>
  </xdr:twoCellAnchor>
  <xdr:twoCellAnchor editAs="oneCell">
    <xdr:from>
      <xdr:col>0</xdr:col>
      <xdr:colOff>0</xdr:colOff>
      <xdr:row>140</xdr:row>
      <xdr:rowOff>19050</xdr:rowOff>
    </xdr:from>
    <xdr:to>
      <xdr:col>10</xdr:col>
      <xdr:colOff>506649</xdr:colOff>
      <xdr:row>176</xdr:row>
      <xdr:rowOff>57150</xdr:rowOff>
    </xdr:to>
    <xdr:pic>
      <xdr:nvPicPr>
        <xdr:cNvPr id="5" name="图片 4">
          <a:extLst>
            <a:ext uri="{FF2B5EF4-FFF2-40B4-BE49-F238E27FC236}">
              <a16:creationId xmlns:a16="http://schemas.microsoft.com/office/drawing/2014/main" id="{26B5F465-48C9-47A1-B88F-19E28ABBA9EC}"/>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0" y="27022425"/>
          <a:ext cx="6602649" cy="6896100"/>
        </a:xfrm>
        <a:prstGeom prst="rect">
          <a:avLst/>
        </a:prstGeom>
      </xdr:spPr>
    </xdr:pic>
    <xdr:clientData/>
  </xdr:twoCellAnchor>
  <xdr:twoCellAnchor editAs="oneCell">
    <xdr:from>
      <xdr:col>0</xdr:col>
      <xdr:colOff>238125</xdr:colOff>
      <xdr:row>176</xdr:row>
      <xdr:rowOff>85725</xdr:rowOff>
    </xdr:from>
    <xdr:to>
      <xdr:col>3</xdr:col>
      <xdr:colOff>368078</xdr:colOff>
      <xdr:row>184</xdr:row>
      <xdr:rowOff>133350</xdr:rowOff>
    </xdr:to>
    <xdr:pic>
      <xdr:nvPicPr>
        <xdr:cNvPr id="6" name="图片 5">
          <a:extLst>
            <a:ext uri="{FF2B5EF4-FFF2-40B4-BE49-F238E27FC236}">
              <a16:creationId xmlns:a16="http://schemas.microsoft.com/office/drawing/2014/main" id="{219CA9A4-250E-4102-846F-A6D882C245DE}"/>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238125" y="33947100"/>
          <a:ext cx="1958753" cy="1571625"/>
        </a:xfrm>
        <a:prstGeom prst="rect">
          <a:avLst/>
        </a:prstGeom>
      </xdr:spPr>
    </xdr:pic>
    <xdr:clientData/>
  </xdr:twoCellAnchor>
  <xdr:twoCellAnchor editAs="oneCell">
    <xdr:from>
      <xdr:col>8</xdr:col>
      <xdr:colOff>60436</xdr:colOff>
      <xdr:row>4</xdr:row>
      <xdr:rowOff>152401</xdr:rowOff>
    </xdr:from>
    <xdr:to>
      <xdr:col>10</xdr:col>
      <xdr:colOff>495299</xdr:colOff>
      <xdr:row>12</xdr:row>
      <xdr:rowOff>114301</xdr:rowOff>
    </xdr:to>
    <xdr:pic>
      <xdr:nvPicPr>
        <xdr:cNvPr id="7" name="图片 6">
          <a:extLst>
            <a:ext uri="{FF2B5EF4-FFF2-40B4-BE49-F238E27FC236}">
              <a16:creationId xmlns:a16="http://schemas.microsoft.com/office/drawing/2014/main" id="{28959DD9-8A27-4960-BD88-9B59FD70FB1B}"/>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5022961" y="914401"/>
          <a:ext cx="1654063" cy="14859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info@esolarenergy.com.au"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mailto:info@esolarenergy.com.au"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CAB3AB-C1EF-4C1A-9829-D6E973EE9C49}">
  <dimension ref="A1:Q185"/>
  <sheetViews>
    <sheetView tabSelected="1" topLeftCell="A76" workbookViewId="0">
      <selection activeCell="O42" sqref="O42"/>
    </sheetView>
  </sheetViews>
  <sheetFormatPr defaultRowHeight="15" x14ac:dyDescent="0.25"/>
  <cols>
    <col min="1" max="1" width="9.5703125" customWidth="1"/>
    <col min="2" max="2" width="9.140625" customWidth="1"/>
    <col min="3" max="3" width="10" customWidth="1"/>
    <col min="9" max="10" width="9.140625" customWidth="1"/>
  </cols>
  <sheetData>
    <row r="1" spans="1:11" x14ac:dyDescent="0.25">
      <c r="A1" s="2"/>
      <c r="B1" s="2"/>
      <c r="C1" s="2"/>
      <c r="D1" s="2"/>
      <c r="E1" s="2"/>
      <c r="F1" s="2"/>
      <c r="G1" s="2"/>
      <c r="H1" s="2"/>
      <c r="I1" s="2"/>
      <c r="J1" s="2"/>
      <c r="K1" s="2"/>
    </row>
    <row r="2" spans="1:11" x14ac:dyDescent="0.25">
      <c r="A2" s="2"/>
      <c r="B2" s="2"/>
      <c r="C2" s="2"/>
      <c r="D2" s="2"/>
      <c r="E2" s="2"/>
      <c r="F2" s="2"/>
      <c r="G2" s="2"/>
      <c r="H2" s="2"/>
      <c r="I2" s="2"/>
      <c r="J2" s="2"/>
      <c r="K2" s="2"/>
    </row>
    <row r="3" spans="1:11" x14ac:dyDescent="0.25">
      <c r="A3" s="2"/>
      <c r="B3" s="2"/>
      <c r="C3" s="2"/>
      <c r="D3" s="2"/>
      <c r="E3" s="2"/>
      <c r="F3" s="2"/>
      <c r="G3" s="2"/>
      <c r="H3" s="2"/>
      <c r="I3" s="2"/>
      <c r="J3" s="2"/>
      <c r="K3" s="2"/>
    </row>
    <row r="4" spans="1:11" x14ac:dyDescent="0.25">
      <c r="A4" s="2"/>
      <c r="B4" s="2"/>
      <c r="C4" s="2"/>
      <c r="D4" s="2"/>
      <c r="E4" s="2"/>
      <c r="F4" s="2"/>
      <c r="G4" s="2"/>
      <c r="H4" s="2"/>
      <c r="I4" s="2"/>
      <c r="J4" s="2"/>
      <c r="K4" s="2"/>
    </row>
    <row r="5" spans="1:11" x14ac:dyDescent="0.25">
      <c r="A5" s="2"/>
      <c r="B5" s="2"/>
      <c r="C5" s="2"/>
      <c r="D5" s="2"/>
      <c r="E5" s="2"/>
      <c r="F5" s="2"/>
      <c r="G5" s="2"/>
      <c r="H5" s="2"/>
      <c r="I5" s="2"/>
      <c r="J5" s="2"/>
      <c r="K5" s="2"/>
    </row>
    <row r="6" spans="1:11" x14ac:dyDescent="0.25">
      <c r="A6" s="2"/>
      <c r="B6" s="2"/>
      <c r="C6" s="2"/>
      <c r="D6" s="2"/>
      <c r="E6" s="2"/>
      <c r="F6" s="2"/>
      <c r="G6" s="2"/>
      <c r="H6" s="2"/>
      <c r="I6" s="2"/>
      <c r="J6" s="2"/>
      <c r="K6" s="2"/>
    </row>
    <row r="7" spans="1:11" x14ac:dyDescent="0.25">
      <c r="A7" s="2"/>
      <c r="B7" s="2"/>
      <c r="C7" s="2"/>
      <c r="D7" s="2"/>
      <c r="E7" s="2"/>
      <c r="F7" s="2"/>
      <c r="G7" s="2"/>
      <c r="H7" s="2"/>
      <c r="I7" s="2"/>
      <c r="J7" s="2"/>
      <c r="K7" s="2"/>
    </row>
    <row r="8" spans="1:11" x14ac:dyDescent="0.25">
      <c r="A8" s="2"/>
      <c r="B8" s="2"/>
      <c r="C8" s="2"/>
      <c r="D8" s="2"/>
      <c r="E8" s="2"/>
      <c r="F8" s="2"/>
      <c r="G8" s="2"/>
      <c r="H8" s="2"/>
      <c r="I8" s="2"/>
      <c r="J8" s="2"/>
      <c r="K8" s="2"/>
    </row>
    <row r="9" spans="1:11" x14ac:dyDescent="0.25">
      <c r="A9" s="2"/>
      <c r="B9" s="2"/>
      <c r="C9" s="2"/>
      <c r="D9" s="2"/>
      <c r="E9" s="2"/>
      <c r="F9" s="2"/>
      <c r="G9" s="2"/>
      <c r="H9" s="2"/>
      <c r="I9" s="2"/>
      <c r="J9" s="2"/>
      <c r="K9" s="2"/>
    </row>
    <row r="10" spans="1:11" x14ac:dyDescent="0.25">
      <c r="A10" s="2"/>
      <c r="B10" s="140" t="s">
        <v>82</v>
      </c>
      <c r="C10" s="140"/>
      <c r="D10" s="140"/>
      <c r="E10" s="140"/>
      <c r="F10" s="140"/>
      <c r="G10" s="140"/>
      <c r="H10" s="140"/>
      <c r="I10" s="2"/>
      <c r="J10" s="2"/>
      <c r="K10" s="2"/>
    </row>
    <row r="11" spans="1:11" x14ac:dyDescent="0.25">
      <c r="A11" s="2"/>
      <c r="B11" s="140"/>
      <c r="C11" s="140"/>
      <c r="D11" s="140"/>
      <c r="E11" s="140"/>
      <c r="F11" s="140"/>
      <c r="G11" s="140"/>
      <c r="H11" s="140"/>
      <c r="I11" s="2"/>
      <c r="J11" s="2"/>
      <c r="K11" s="2"/>
    </row>
    <row r="12" spans="1:11" x14ac:dyDescent="0.25">
      <c r="A12" s="2"/>
      <c r="B12" s="140"/>
      <c r="C12" s="140"/>
      <c r="D12" s="140"/>
      <c r="E12" s="140"/>
      <c r="F12" s="140"/>
      <c r="G12" s="140"/>
      <c r="H12" s="140"/>
      <c r="I12" s="2"/>
      <c r="J12" s="2"/>
      <c r="K12" s="2"/>
    </row>
    <row r="13" spans="1:11" x14ac:dyDescent="0.25">
      <c r="A13" s="2"/>
      <c r="B13" s="2"/>
      <c r="C13" s="2"/>
      <c r="D13" s="2"/>
      <c r="E13" s="2"/>
      <c r="F13" s="2"/>
      <c r="G13" s="2"/>
      <c r="H13" s="2"/>
      <c r="I13" s="2"/>
      <c r="J13" s="2"/>
      <c r="K13" s="2"/>
    </row>
    <row r="14" spans="1:11" x14ac:dyDescent="0.25">
      <c r="A14" s="2"/>
      <c r="B14" s="141" t="s">
        <v>83</v>
      </c>
      <c r="C14" s="141"/>
      <c r="D14" s="141"/>
      <c r="E14" s="141"/>
      <c r="F14" s="141"/>
      <c r="G14" s="141"/>
      <c r="H14" s="141"/>
      <c r="I14" s="141"/>
      <c r="J14" s="141"/>
      <c r="K14" s="141"/>
    </row>
    <row r="15" spans="1:11" x14ac:dyDescent="0.25">
      <c r="A15" s="2"/>
      <c r="B15" s="141"/>
      <c r="C15" s="141"/>
      <c r="D15" s="141"/>
      <c r="E15" s="141"/>
      <c r="F15" s="141"/>
      <c r="G15" s="141"/>
      <c r="H15" s="141"/>
      <c r="I15" s="141"/>
      <c r="J15" s="141"/>
      <c r="K15" s="141"/>
    </row>
    <row r="16" spans="1:11" x14ac:dyDescent="0.25">
      <c r="A16" s="2"/>
      <c r="B16" s="142" t="s">
        <v>84</v>
      </c>
      <c r="C16" s="142"/>
      <c r="D16" s="142"/>
      <c r="E16" s="142"/>
      <c r="F16" s="142"/>
      <c r="G16" s="142"/>
      <c r="H16" s="142"/>
      <c r="I16" s="142"/>
      <c r="J16" s="142"/>
      <c r="K16" s="142"/>
    </row>
    <row r="17" spans="1:11" x14ac:dyDescent="0.25">
      <c r="A17" s="2"/>
      <c r="B17" s="142"/>
      <c r="C17" s="142"/>
      <c r="D17" s="142"/>
      <c r="E17" s="142"/>
      <c r="F17" s="142"/>
      <c r="G17" s="142"/>
      <c r="H17" s="142"/>
      <c r="I17" s="142"/>
      <c r="J17" s="142"/>
      <c r="K17" s="142"/>
    </row>
    <row r="18" spans="1:11" x14ac:dyDescent="0.25">
      <c r="A18" s="2"/>
      <c r="B18" s="142" t="s">
        <v>85</v>
      </c>
      <c r="C18" s="142"/>
      <c r="D18" s="142"/>
      <c r="E18" s="142"/>
      <c r="F18" s="142"/>
      <c r="G18" s="142"/>
      <c r="H18" s="142"/>
      <c r="I18" s="142"/>
      <c r="J18" s="142"/>
      <c r="K18" s="142"/>
    </row>
    <row r="19" spans="1:11" x14ac:dyDescent="0.25">
      <c r="A19" s="2"/>
      <c r="B19" s="142"/>
      <c r="C19" s="142"/>
      <c r="D19" s="142"/>
      <c r="E19" s="142"/>
      <c r="F19" s="142"/>
      <c r="G19" s="142"/>
      <c r="H19" s="142"/>
      <c r="I19" s="142"/>
      <c r="J19" s="142"/>
      <c r="K19" s="142"/>
    </row>
    <row r="20" spans="1:11" x14ac:dyDescent="0.25">
      <c r="A20" s="2"/>
      <c r="B20" s="142" t="s">
        <v>86</v>
      </c>
      <c r="C20" s="142"/>
      <c r="D20" s="142"/>
      <c r="E20" s="142"/>
      <c r="F20" s="142"/>
      <c r="G20" s="142"/>
      <c r="H20" s="142"/>
      <c r="I20" s="142"/>
      <c r="J20" s="142"/>
      <c r="K20" s="142"/>
    </row>
    <row r="21" spans="1:11" x14ac:dyDescent="0.25">
      <c r="A21" s="2"/>
      <c r="B21" s="142"/>
      <c r="C21" s="142"/>
      <c r="D21" s="142"/>
      <c r="E21" s="142"/>
      <c r="F21" s="142"/>
      <c r="G21" s="142"/>
      <c r="H21" s="142"/>
      <c r="I21" s="142"/>
      <c r="J21" s="142"/>
      <c r="K21" s="142"/>
    </row>
    <row r="22" spans="1:11" x14ac:dyDescent="0.25">
      <c r="A22" s="2"/>
      <c r="B22" s="2"/>
      <c r="C22" s="2"/>
      <c r="D22" s="2"/>
      <c r="E22" s="2"/>
      <c r="F22" s="2"/>
      <c r="G22" s="2"/>
      <c r="H22" s="2"/>
      <c r="I22" s="2"/>
      <c r="J22" s="2"/>
      <c r="K22" s="2"/>
    </row>
    <row r="23" spans="1:11" x14ac:dyDescent="0.25">
      <c r="A23" s="2"/>
      <c r="B23" s="2"/>
      <c r="C23" s="2"/>
      <c r="D23" s="2"/>
      <c r="E23" s="2"/>
      <c r="F23" s="2"/>
      <c r="G23" s="2"/>
      <c r="H23" s="2"/>
      <c r="I23" s="2"/>
      <c r="J23" s="2"/>
      <c r="K23" s="2"/>
    </row>
    <row r="24" spans="1:11" x14ac:dyDescent="0.25">
      <c r="A24" s="2"/>
      <c r="B24" s="2"/>
      <c r="C24" s="2"/>
      <c r="D24" s="2"/>
      <c r="E24" s="2"/>
      <c r="F24" s="2"/>
      <c r="G24" s="2"/>
      <c r="H24" s="2"/>
      <c r="I24" s="2"/>
      <c r="J24" s="2"/>
      <c r="K24" s="2"/>
    </row>
    <row r="25" spans="1:11" x14ac:dyDescent="0.25">
      <c r="A25" s="2"/>
      <c r="B25" s="2"/>
      <c r="C25" s="2"/>
      <c r="D25" s="2"/>
      <c r="E25" s="2"/>
      <c r="F25" s="2"/>
      <c r="G25" s="2"/>
      <c r="H25" s="2"/>
      <c r="I25" s="2"/>
      <c r="J25" s="2"/>
      <c r="K25" s="2"/>
    </row>
    <row r="26" spans="1:11" x14ac:dyDescent="0.25">
      <c r="A26" s="2"/>
      <c r="B26" s="2"/>
      <c r="C26" s="2"/>
      <c r="D26" s="2"/>
      <c r="E26" s="2"/>
      <c r="F26" s="2"/>
      <c r="G26" s="2"/>
      <c r="H26" s="2"/>
      <c r="I26" s="2"/>
      <c r="J26" s="2"/>
      <c r="K26" s="2"/>
    </row>
    <row r="27" spans="1:11" x14ac:dyDescent="0.25">
      <c r="A27" s="2"/>
      <c r="B27" s="2"/>
      <c r="C27" s="2"/>
      <c r="D27" s="2"/>
      <c r="E27" s="2"/>
      <c r="F27" s="2"/>
      <c r="G27" s="2"/>
      <c r="H27" s="2"/>
      <c r="I27" s="2"/>
      <c r="J27" s="2"/>
      <c r="K27" s="2"/>
    </row>
    <row r="28" spans="1:11" x14ac:dyDescent="0.25">
      <c r="A28" s="2"/>
      <c r="B28" s="2"/>
      <c r="C28" s="2"/>
      <c r="D28" s="2"/>
      <c r="E28" s="2"/>
      <c r="F28" s="2"/>
      <c r="G28" s="2"/>
      <c r="H28" s="2"/>
      <c r="I28" s="2"/>
      <c r="J28" s="2"/>
      <c r="K28" s="2"/>
    </row>
    <row r="29" spans="1:11" x14ac:dyDescent="0.25">
      <c r="A29" s="2"/>
      <c r="B29" s="2"/>
      <c r="C29" s="2"/>
      <c r="D29" s="2"/>
      <c r="E29" s="2"/>
      <c r="F29" s="2"/>
      <c r="G29" s="2"/>
      <c r="H29" s="2"/>
      <c r="I29" s="2"/>
      <c r="J29" s="2"/>
      <c r="K29" s="2"/>
    </row>
    <row r="30" spans="1:11" x14ac:dyDescent="0.25">
      <c r="A30" s="2"/>
      <c r="B30" s="2"/>
      <c r="C30" s="2"/>
      <c r="D30" s="2"/>
      <c r="E30" s="2"/>
      <c r="F30" s="2"/>
      <c r="G30" s="2"/>
      <c r="H30" s="2"/>
      <c r="I30" s="2"/>
      <c r="J30" s="2"/>
      <c r="K30" s="2"/>
    </row>
    <row r="31" spans="1:11" x14ac:dyDescent="0.25">
      <c r="A31" s="2"/>
      <c r="B31" s="2"/>
      <c r="C31" s="2"/>
      <c r="D31" s="2"/>
      <c r="E31" s="2"/>
      <c r="F31" s="2"/>
      <c r="G31" s="2"/>
      <c r="H31" s="2"/>
      <c r="I31" s="2"/>
      <c r="J31" s="2"/>
      <c r="K31" s="2"/>
    </row>
    <row r="32" spans="1:11" x14ac:dyDescent="0.25">
      <c r="A32" s="2"/>
      <c r="B32" s="143" t="s">
        <v>87</v>
      </c>
      <c r="C32" s="143"/>
      <c r="D32" s="143"/>
      <c r="E32" s="143"/>
      <c r="F32" s="143"/>
      <c r="G32" s="2"/>
      <c r="H32" s="2"/>
      <c r="I32" s="2"/>
      <c r="J32" s="2"/>
      <c r="K32" s="2"/>
    </row>
    <row r="33" spans="1:11" x14ac:dyDescent="0.25">
      <c r="A33" s="2"/>
      <c r="B33" s="143"/>
      <c r="C33" s="143"/>
      <c r="D33" s="143"/>
      <c r="E33" s="143"/>
      <c r="F33" s="143"/>
      <c r="G33" s="2"/>
      <c r="H33" s="2"/>
      <c r="I33" s="2"/>
      <c r="J33" s="2"/>
      <c r="K33" s="2"/>
    </row>
    <row r="34" spans="1:11" x14ac:dyDescent="0.25">
      <c r="A34" s="3"/>
      <c r="B34" s="3"/>
      <c r="C34" s="3"/>
      <c r="D34" s="3"/>
      <c r="E34" s="3"/>
      <c r="F34" s="3"/>
      <c r="G34" s="3"/>
      <c r="H34" s="3"/>
      <c r="I34" s="3"/>
      <c r="J34" s="3"/>
      <c r="K34" s="3"/>
    </row>
    <row r="35" spans="1:11" x14ac:dyDescent="0.25">
      <c r="A35" s="3"/>
      <c r="B35" s="3"/>
      <c r="C35" s="3"/>
      <c r="D35" s="3"/>
      <c r="E35" s="3"/>
      <c r="F35" s="3"/>
      <c r="G35" s="3"/>
      <c r="H35" s="3"/>
      <c r="I35" s="3"/>
      <c r="J35" s="3"/>
      <c r="K35" s="3"/>
    </row>
    <row r="36" spans="1:11" x14ac:dyDescent="0.25">
      <c r="A36" s="3"/>
      <c r="B36" s="3"/>
      <c r="C36" s="3"/>
      <c r="D36" s="3"/>
      <c r="E36" s="3"/>
      <c r="F36" s="3"/>
      <c r="G36" s="3"/>
      <c r="H36" s="3"/>
      <c r="I36" s="3"/>
      <c r="J36" s="3"/>
      <c r="K36" s="3"/>
    </row>
    <row r="37" spans="1:11" x14ac:dyDescent="0.25">
      <c r="A37" s="3"/>
      <c r="B37" s="3"/>
      <c r="C37" s="3"/>
      <c r="D37" s="3"/>
      <c r="E37" s="3"/>
      <c r="F37" s="3"/>
      <c r="G37" s="3"/>
      <c r="H37" s="3"/>
      <c r="I37" s="3"/>
      <c r="J37" s="3"/>
      <c r="K37" s="3"/>
    </row>
    <row r="38" spans="1:11" x14ac:dyDescent="0.25">
      <c r="A38" s="144" t="s">
        <v>88</v>
      </c>
      <c r="B38" s="144"/>
      <c r="C38" s="144"/>
      <c r="D38" s="144"/>
      <c r="E38" s="144"/>
      <c r="F38" s="3"/>
      <c r="G38" s="3"/>
      <c r="H38" s="3"/>
      <c r="I38" s="3"/>
      <c r="J38" s="3"/>
      <c r="K38" s="3"/>
    </row>
    <row r="39" spans="1:11" x14ac:dyDescent="0.25">
      <c r="A39" s="144"/>
      <c r="B39" s="144"/>
      <c r="C39" s="144"/>
      <c r="D39" s="144"/>
      <c r="E39" s="144"/>
      <c r="F39" s="3"/>
      <c r="G39" s="3"/>
      <c r="H39" s="3"/>
      <c r="I39" s="3"/>
      <c r="J39" s="3"/>
      <c r="K39" s="3"/>
    </row>
    <row r="40" spans="1:11" x14ac:dyDescent="0.25">
      <c r="A40" s="3"/>
      <c r="B40" s="3"/>
      <c r="C40" s="3"/>
      <c r="D40" s="3"/>
      <c r="E40" s="3"/>
      <c r="F40" s="3"/>
      <c r="G40" s="3"/>
      <c r="H40" s="3"/>
      <c r="I40" s="3"/>
      <c r="J40" s="3"/>
      <c r="K40" s="3"/>
    </row>
    <row r="41" spans="1:11" ht="21" x14ac:dyDescent="0.35">
      <c r="A41" s="145" t="s">
        <v>89</v>
      </c>
      <c r="B41" s="146"/>
      <c r="C41" s="146"/>
      <c r="D41" s="146"/>
      <c r="E41" s="146"/>
      <c r="F41" s="3"/>
      <c r="G41" s="3"/>
      <c r="H41" s="3"/>
      <c r="I41" s="3"/>
      <c r="J41" s="3"/>
      <c r="K41" s="3"/>
    </row>
    <row r="42" spans="1:11" ht="18.75" x14ac:dyDescent="0.3">
      <c r="A42" s="147" t="s">
        <v>90</v>
      </c>
      <c r="B42" s="147"/>
      <c r="C42" s="147"/>
      <c r="D42" s="147"/>
      <c r="E42" s="147"/>
      <c r="F42" s="147"/>
      <c r="G42" s="3"/>
      <c r="H42" s="3"/>
      <c r="I42" s="3"/>
      <c r="J42" s="3"/>
      <c r="K42" s="3"/>
    </row>
    <row r="43" spans="1:11" x14ac:dyDescent="0.25">
      <c r="A43" s="3"/>
      <c r="B43" s="3"/>
      <c r="C43" s="3"/>
      <c r="D43" s="3"/>
      <c r="E43" s="3"/>
      <c r="F43" s="3"/>
      <c r="G43" s="3"/>
      <c r="H43" s="3"/>
      <c r="I43" s="3"/>
      <c r="J43" s="3"/>
      <c r="K43" s="3"/>
    </row>
    <row r="44" spans="1:11" x14ac:dyDescent="0.25">
      <c r="A44" s="3"/>
      <c r="B44" s="3"/>
      <c r="C44" s="3"/>
      <c r="D44" s="3"/>
      <c r="E44" s="3"/>
      <c r="F44" s="3"/>
      <c r="G44" s="3"/>
      <c r="H44" s="3"/>
      <c r="I44" s="3"/>
      <c r="J44" s="3"/>
      <c r="K44" s="3"/>
    </row>
    <row r="45" spans="1:11" x14ac:dyDescent="0.25">
      <c r="A45" s="3"/>
      <c r="B45" s="3"/>
      <c r="C45" s="3"/>
      <c r="D45" s="3"/>
      <c r="E45" s="3"/>
      <c r="F45" s="3"/>
      <c r="G45" s="3"/>
      <c r="H45" s="3"/>
      <c r="I45" s="3"/>
      <c r="J45" s="3"/>
      <c r="K45" s="3"/>
    </row>
    <row r="46" spans="1:11" x14ac:dyDescent="0.25">
      <c r="A46" s="3"/>
      <c r="B46" s="3"/>
      <c r="C46" s="3"/>
      <c r="D46" s="3"/>
      <c r="E46" s="3"/>
      <c r="F46" s="3"/>
      <c r="G46" s="3"/>
      <c r="H46" s="3"/>
      <c r="I46" s="3"/>
      <c r="J46" s="3"/>
      <c r="K46" s="3"/>
    </row>
    <row r="47" spans="1:11" x14ac:dyDescent="0.25">
      <c r="A47" s="123" t="s">
        <v>33</v>
      </c>
      <c r="B47" s="123"/>
      <c r="C47" s="123"/>
      <c r="D47" s="123"/>
      <c r="E47" s="123"/>
      <c r="F47" s="123"/>
      <c r="G47" s="123"/>
      <c r="H47" s="123"/>
      <c r="I47" s="123"/>
      <c r="J47" s="123"/>
      <c r="K47" s="123"/>
    </row>
    <row r="48" spans="1:11" ht="15.75" thickBot="1" x14ac:dyDescent="0.3">
      <c r="A48" s="123"/>
      <c r="B48" s="123"/>
      <c r="C48" s="123"/>
      <c r="D48" s="123"/>
      <c r="E48" s="123"/>
      <c r="F48" s="123"/>
      <c r="G48" s="123"/>
      <c r="H48" s="123"/>
      <c r="I48" s="123"/>
      <c r="J48" s="123"/>
      <c r="K48" s="123"/>
    </row>
    <row r="49" spans="1:11" x14ac:dyDescent="0.25">
      <c r="A49" s="124">
        <v>9000</v>
      </c>
      <c r="B49" s="125"/>
      <c r="C49" s="128">
        <v>23</v>
      </c>
      <c r="D49" s="129"/>
      <c r="E49" s="21"/>
      <c r="F49" s="132">
        <f>C49*4.5</f>
        <v>103.5</v>
      </c>
      <c r="G49" s="133"/>
      <c r="H49" s="136">
        <f>C49*1.382*10*37+A49</f>
        <v>20760.82</v>
      </c>
      <c r="I49" s="137"/>
      <c r="J49" s="136">
        <f>C49*1.382*10*37</f>
        <v>11760.819999999998</v>
      </c>
      <c r="K49" s="137"/>
    </row>
    <row r="50" spans="1:11" x14ac:dyDescent="0.25">
      <c r="A50" s="126"/>
      <c r="B50" s="127"/>
      <c r="C50" s="130"/>
      <c r="D50" s="131"/>
      <c r="E50" s="21"/>
      <c r="F50" s="134"/>
      <c r="G50" s="135"/>
      <c r="H50" s="138"/>
      <c r="I50" s="139"/>
      <c r="J50" s="138"/>
      <c r="K50" s="139"/>
    </row>
    <row r="51" spans="1:11" x14ac:dyDescent="0.25">
      <c r="A51" s="44" t="s">
        <v>37</v>
      </c>
      <c r="B51" s="45"/>
      <c r="C51" s="44" t="s">
        <v>40</v>
      </c>
      <c r="D51" s="45"/>
      <c r="E51" s="21"/>
      <c r="F51" s="44" t="s">
        <v>34</v>
      </c>
      <c r="G51" s="45"/>
      <c r="H51" s="44" t="s">
        <v>35</v>
      </c>
      <c r="I51" s="45"/>
      <c r="J51" s="44" t="s">
        <v>41</v>
      </c>
      <c r="K51" s="45"/>
    </row>
    <row r="52" spans="1:11" ht="15.75" thickBot="1" x14ac:dyDescent="0.3">
      <c r="A52" s="48" t="s">
        <v>36</v>
      </c>
      <c r="B52" s="49"/>
      <c r="C52" s="48" t="s">
        <v>39</v>
      </c>
      <c r="D52" s="49"/>
      <c r="E52" s="21"/>
      <c r="F52" s="48" t="s">
        <v>13</v>
      </c>
      <c r="G52" s="49"/>
      <c r="H52" s="48" t="s">
        <v>36</v>
      </c>
      <c r="I52" s="49"/>
      <c r="J52" s="48" t="s">
        <v>42</v>
      </c>
      <c r="K52" s="49"/>
    </row>
    <row r="53" spans="1:11" x14ac:dyDescent="0.25">
      <c r="A53" s="115" t="s">
        <v>38</v>
      </c>
      <c r="B53" s="115"/>
      <c r="C53" s="115"/>
      <c r="D53" s="115"/>
      <c r="E53" s="115"/>
      <c r="F53" s="115"/>
      <c r="G53" s="115"/>
      <c r="H53" s="115"/>
      <c r="I53" s="115"/>
      <c r="J53" s="115"/>
      <c r="K53" s="115"/>
    </row>
    <row r="54" spans="1:11" x14ac:dyDescent="0.25">
      <c r="A54" s="115"/>
      <c r="B54" s="115"/>
      <c r="C54" s="115"/>
      <c r="D54" s="115"/>
      <c r="E54" s="115"/>
      <c r="F54" s="115"/>
      <c r="G54" s="115"/>
      <c r="H54" s="115"/>
      <c r="I54" s="115"/>
      <c r="J54" s="115"/>
      <c r="K54" s="115"/>
    </row>
    <row r="55" spans="1:11" x14ac:dyDescent="0.25">
      <c r="A55" s="1"/>
      <c r="B55" s="1"/>
      <c r="C55" s="1"/>
      <c r="D55" s="1"/>
      <c r="E55" s="1"/>
      <c r="F55" s="1"/>
      <c r="G55" s="1"/>
      <c r="H55" s="1"/>
      <c r="I55" s="1"/>
      <c r="J55" s="1"/>
      <c r="K55" s="1"/>
    </row>
    <row r="56" spans="1:11" x14ac:dyDescent="0.25">
      <c r="A56" s="1"/>
      <c r="B56" s="1"/>
      <c r="C56" s="1"/>
      <c r="D56" s="1"/>
      <c r="E56" s="1"/>
      <c r="F56" s="1"/>
      <c r="G56" s="1"/>
      <c r="H56" s="1"/>
      <c r="I56" s="1"/>
      <c r="J56" s="1"/>
      <c r="K56" s="1"/>
    </row>
    <row r="57" spans="1:11" x14ac:dyDescent="0.25">
      <c r="A57" s="1"/>
      <c r="B57" s="1"/>
      <c r="C57" s="1"/>
      <c r="D57" s="1"/>
      <c r="E57" s="1"/>
      <c r="F57" s="1"/>
      <c r="G57" s="1"/>
      <c r="H57" s="1"/>
      <c r="I57" s="1"/>
      <c r="J57" s="1"/>
      <c r="K57" s="1"/>
    </row>
    <row r="58" spans="1:11" x14ac:dyDescent="0.25">
      <c r="A58" s="1"/>
      <c r="B58" s="1"/>
      <c r="C58" s="1"/>
      <c r="D58" s="1"/>
      <c r="E58" s="1"/>
      <c r="F58" s="1"/>
      <c r="G58" s="1"/>
      <c r="H58" s="1"/>
      <c r="I58" s="1"/>
      <c r="J58" s="1"/>
      <c r="K58" s="1"/>
    </row>
    <row r="59" spans="1:11" x14ac:dyDescent="0.25">
      <c r="A59" s="1"/>
      <c r="B59" s="1"/>
      <c r="C59" s="1"/>
      <c r="D59" s="1"/>
      <c r="E59" s="1"/>
      <c r="F59" s="1"/>
      <c r="G59" s="1"/>
      <c r="H59" s="1"/>
      <c r="I59" s="1"/>
      <c r="J59" s="1"/>
      <c r="K59" s="1"/>
    </row>
    <row r="60" spans="1:11" x14ac:dyDescent="0.25">
      <c r="A60" s="1"/>
      <c r="B60" s="1"/>
      <c r="C60" s="1"/>
      <c r="D60" s="1"/>
      <c r="E60" s="1"/>
      <c r="F60" s="1"/>
      <c r="G60" s="1"/>
      <c r="H60" s="1"/>
      <c r="I60" s="1"/>
      <c r="J60" s="1"/>
      <c r="K60" s="1"/>
    </row>
    <row r="61" spans="1:11" x14ac:dyDescent="0.25">
      <c r="A61" s="1"/>
      <c r="B61" s="1"/>
      <c r="C61" s="1"/>
      <c r="D61" s="1"/>
      <c r="E61" s="1"/>
      <c r="F61" s="1"/>
      <c r="G61" s="1"/>
      <c r="H61" s="1"/>
      <c r="I61" s="1"/>
      <c r="J61" s="1"/>
      <c r="K61" s="1"/>
    </row>
    <row r="62" spans="1:11" x14ac:dyDescent="0.25">
      <c r="A62" s="1"/>
      <c r="B62" s="1"/>
      <c r="C62" s="1"/>
      <c r="D62" s="1"/>
      <c r="E62" s="1"/>
      <c r="F62" s="1"/>
      <c r="G62" s="1"/>
      <c r="H62" s="1"/>
      <c r="I62" s="1"/>
      <c r="J62" s="1"/>
      <c r="K62" s="1"/>
    </row>
    <row r="63" spans="1:11" x14ac:dyDescent="0.25">
      <c r="A63" s="1"/>
      <c r="B63" s="1"/>
      <c r="C63" s="1"/>
      <c r="D63" s="1"/>
      <c r="E63" s="1"/>
      <c r="F63" s="1"/>
      <c r="G63" s="1"/>
      <c r="H63" s="1"/>
      <c r="I63" s="1"/>
      <c r="J63" s="1"/>
      <c r="K63" s="1"/>
    </row>
    <row r="64" spans="1:11" x14ac:dyDescent="0.25">
      <c r="A64" s="1"/>
      <c r="B64" s="1"/>
      <c r="C64" s="1"/>
      <c r="D64" s="1"/>
      <c r="E64" s="1"/>
      <c r="F64" s="1"/>
      <c r="G64" s="1"/>
      <c r="H64" s="1"/>
      <c r="I64" s="1"/>
      <c r="J64" s="1"/>
      <c r="K64" s="1"/>
    </row>
    <row r="65" spans="1:11" x14ac:dyDescent="0.25">
      <c r="A65" s="1"/>
      <c r="B65" s="1"/>
      <c r="C65" s="1"/>
      <c r="D65" s="1"/>
      <c r="E65" s="1"/>
      <c r="F65" s="1"/>
      <c r="G65" s="1"/>
      <c r="H65" s="1"/>
      <c r="I65" s="1"/>
      <c r="J65" s="1"/>
      <c r="K65" s="1"/>
    </row>
    <row r="66" spans="1:11" x14ac:dyDescent="0.25">
      <c r="A66" s="1"/>
      <c r="B66" s="1"/>
      <c r="C66" s="1"/>
      <c r="D66" s="1"/>
      <c r="E66" s="1"/>
      <c r="F66" s="1"/>
      <c r="G66" s="1"/>
      <c r="H66" s="1"/>
      <c r="I66" s="1"/>
      <c r="J66" s="1"/>
      <c r="K66" s="1"/>
    </row>
    <row r="67" spans="1:11" x14ac:dyDescent="0.25">
      <c r="A67" s="1"/>
      <c r="B67" s="1"/>
      <c r="C67" s="1"/>
      <c r="D67" s="1"/>
      <c r="E67" s="1"/>
      <c r="F67" s="1"/>
      <c r="G67" s="1"/>
      <c r="H67" s="1"/>
      <c r="I67" s="1"/>
      <c r="J67" s="1"/>
      <c r="K67" s="1"/>
    </row>
    <row r="68" spans="1:11" x14ac:dyDescent="0.25">
      <c r="A68" s="1"/>
      <c r="B68" s="1"/>
      <c r="C68" s="1"/>
      <c r="D68" s="1"/>
      <c r="E68" s="1"/>
      <c r="F68" s="1"/>
      <c r="G68" s="1"/>
      <c r="H68" s="1"/>
      <c r="I68" s="1"/>
      <c r="J68" s="1"/>
      <c r="K68" s="1"/>
    </row>
    <row r="69" spans="1:11" x14ac:dyDescent="0.25">
      <c r="A69" s="1"/>
      <c r="B69" s="1"/>
      <c r="C69" s="1"/>
      <c r="D69" s="1"/>
      <c r="E69" s="1"/>
      <c r="F69" s="1"/>
      <c r="G69" s="1"/>
      <c r="H69" s="1"/>
      <c r="I69" s="1"/>
      <c r="J69" s="1"/>
      <c r="K69" s="1"/>
    </row>
    <row r="70" spans="1:11" x14ac:dyDescent="0.25">
      <c r="A70" s="1"/>
      <c r="B70" s="1"/>
      <c r="C70" s="1"/>
      <c r="D70" s="1"/>
      <c r="E70" s="1"/>
      <c r="F70" s="1"/>
      <c r="G70" s="1"/>
      <c r="H70" s="1"/>
      <c r="I70" s="1"/>
      <c r="J70" s="1"/>
      <c r="K70" s="1"/>
    </row>
    <row r="71" spans="1:11" x14ac:dyDescent="0.25">
      <c r="A71" s="1"/>
      <c r="B71" s="1"/>
      <c r="C71" s="1"/>
      <c r="D71" s="1"/>
      <c r="E71" s="1"/>
      <c r="F71" s="1"/>
      <c r="G71" s="1"/>
      <c r="H71" s="1"/>
      <c r="I71" s="1"/>
      <c r="J71" s="1"/>
      <c r="K71" s="1"/>
    </row>
    <row r="72" spans="1:11" x14ac:dyDescent="0.25">
      <c r="A72" s="1"/>
      <c r="B72" s="1"/>
      <c r="C72" s="1"/>
      <c r="D72" s="1"/>
      <c r="E72" s="1"/>
      <c r="F72" s="1"/>
      <c r="G72" s="1"/>
      <c r="H72" s="1"/>
      <c r="I72" s="1"/>
      <c r="J72" s="1"/>
      <c r="K72" s="1"/>
    </row>
    <row r="73" spans="1:11" x14ac:dyDescent="0.25">
      <c r="A73" s="1"/>
      <c r="B73" s="1"/>
      <c r="C73" s="1"/>
      <c r="D73" s="1"/>
      <c r="E73" s="1"/>
      <c r="F73" s="1"/>
      <c r="G73" s="1"/>
      <c r="H73" s="1"/>
      <c r="I73" s="1"/>
      <c r="J73" s="1"/>
      <c r="K73" s="1"/>
    </row>
    <row r="74" spans="1:11" x14ac:dyDescent="0.25">
      <c r="A74" s="1"/>
      <c r="B74" s="1"/>
      <c r="C74" s="1"/>
      <c r="D74" s="1"/>
      <c r="E74" s="1"/>
      <c r="F74" s="1"/>
      <c r="G74" s="1"/>
      <c r="H74" s="1"/>
      <c r="I74" s="1"/>
      <c r="J74" s="1"/>
      <c r="K74" s="1"/>
    </row>
    <row r="75" spans="1:11" x14ac:dyDescent="0.25">
      <c r="A75" s="1"/>
      <c r="B75" s="1"/>
      <c r="C75" s="1"/>
      <c r="D75" s="1"/>
      <c r="E75" s="1"/>
      <c r="F75" s="1"/>
      <c r="G75" s="1"/>
      <c r="H75" s="1"/>
      <c r="I75" s="1"/>
      <c r="J75" s="1"/>
      <c r="K75" s="1"/>
    </row>
    <row r="76" spans="1:11" x14ac:dyDescent="0.25">
      <c r="A76" s="1"/>
      <c r="B76" s="1"/>
      <c r="C76" s="1"/>
      <c r="D76" s="1"/>
      <c r="E76" s="1"/>
      <c r="F76" s="1"/>
      <c r="G76" s="1"/>
      <c r="H76" s="1"/>
      <c r="I76" s="1"/>
      <c r="J76" s="1"/>
      <c r="K76" s="1"/>
    </row>
    <row r="77" spans="1:11" x14ac:dyDescent="0.25">
      <c r="A77" s="1"/>
      <c r="B77" s="1"/>
      <c r="C77" s="1"/>
      <c r="D77" s="1"/>
      <c r="E77" s="1"/>
      <c r="F77" s="1"/>
      <c r="G77" s="1"/>
      <c r="H77" s="1"/>
      <c r="I77" s="1"/>
      <c r="J77" s="1"/>
      <c r="K77" s="1"/>
    </row>
    <row r="78" spans="1:11" ht="18.75" x14ac:dyDescent="0.3">
      <c r="A78" s="117" t="s">
        <v>43</v>
      </c>
      <c r="B78" s="117"/>
      <c r="C78" s="117"/>
      <c r="D78" s="16"/>
      <c r="E78" s="16"/>
      <c r="F78" s="16"/>
      <c r="G78" s="3"/>
      <c r="H78" s="116" t="s">
        <v>54</v>
      </c>
      <c r="I78" s="116"/>
      <c r="J78" s="116"/>
      <c r="K78" s="116"/>
    </row>
    <row r="79" spans="1:11" x14ac:dyDescent="0.25">
      <c r="A79" s="118" t="s">
        <v>44</v>
      </c>
      <c r="B79" s="118"/>
      <c r="C79" s="16"/>
      <c r="D79" s="16"/>
      <c r="E79" s="16"/>
      <c r="F79" s="16"/>
      <c r="G79" s="3"/>
      <c r="H79" s="16" t="s">
        <v>55</v>
      </c>
      <c r="I79" s="16"/>
      <c r="J79" s="16"/>
      <c r="K79" s="16"/>
    </row>
    <row r="80" spans="1:11" x14ac:dyDescent="0.25">
      <c r="A80" s="119" t="s">
        <v>45</v>
      </c>
      <c r="B80" s="119"/>
      <c r="C80" s="17" t="s">
        <v>46</v>
      </c>
      <c r="D80" s="18">
        <v>55</v>
      </c>
      <c r="E80" s="16"/>
      <c r="F80" s="16"/>
      <c r="G80" s="3"/>
      <c r="H80" s="16" t="s">
        <v>58</v>
      </c>
      <c r="I80" s="16"/>
      <c r="J80" s="16"/>
      <c r="K80" s="16"/>
    </row>
    <row r="81" spans="1:11" x14ac:dyDescent="0.25">
      <c r="A81" s="118" t="s">
        <v>47</v>
      </c>
      <c r="B81" s="118"/>
      <c r="C81" s="16"/>
      <c r="D81" s="16"/>
      <c r="E81" s="16"/>
      <c r="F81" s="16"/>
      <c r="G81" s="3"/>
      <c r="H81" s="16" t="s">
        <v>56</v>
      </c>
      <c r="I81" s="16"/>
      <c r="J81" s="16"/>
      <c r="K81" s="16"/>
    </row>
    <row r="82" spans="1:11" x14ac:dyDescent="0.25">
      <c r="A82" s="119" t="s">
        <v>48</v>
      </c>
      <c r="B82" s="119"/>
      <c r="C82" s="17" t="s">
        <v>46</v>
      </c>
      <c r="D82" s="18">
        <v>1</v>
      </c>
      <c r="E82" s="16" t="s">
        <v>49</v>
      </c>
      <c r="F82" s="18">
        <v>3</v>
      </c>
      <c r="G82" s="3"/>
      <c r="H82" s="16" t="s">
        <v>57</v>
      </c>
      <c r="I82" s="16"/>
      <c r="J82" s="16"/>
      <c r="K82" s="16"/>
    </row>
    <row r="83" spans="1:11" x14ac:dyDescent="0.25">
      <c r="G83" s="3"/>
      <c r="H83" s="16" t="s">
        <v>59</v>
      </c>
      <c r="I83" s="16"/>
      <c r="J83" s="16"/>
      <c r="K83" s="16"/>
    </row>
    <row r="84" spans="1:11" x14ac:dyDescent="0.25">
      <c r="A84" s="9"/>
      <c r="B84" s="9"/>
      <c r="C84" s="10"/>
      <c r="D84" s="9"/>
      <c r="E84" s="3"/>
      <c r="F84" s="9"/>
      <c r="G84" s="3"/>
      <c r="H84" s="16" t="s">
        <v>60</v>
      </c>
      <c r="I84" s="16"/>
      <c r="J84" s="16"/>
      <c r="K84" s="16"/>
    </row>
    <row r="85" spans="1:11" x14ac:dyDescent="0.25">
      <c r="A85" s="9"/>
      <c r="B85" s="9"/>
      <c r="C85" s="10"/>
      <c r="D85" s="9"/>
      <c r="E85" s="3"/>
      <c r="F85" s="9"/>
      <c r="G85" s="3"/>
      <c r="H85" s="16" t="s">
        <v>61</v>
      </c>
      <c r="I85" s="16"/>
      <c r="J85" s="16"/>
      <c r="K85" s="16"/>
    </row>
    <row r="86" spans="1:11" x14ac:dyDescent="0.25">
      <c r="A86" s="3"/>
      <c r="B86" s="3"/>
      <c r="C86" s="3"/>
      <c r="D86" s="3"/>
      <c r="E86" s="3"/>
      <c r="F86" s="3"/>
      <c r="G86" s="3"/>
      <c r="H86" s="16" t="s">
        <v>62</v>
      </c>
      <c r="I86" s="16"/>
      <c r="J86" s="16"/>
      <c r="K86" s="16"/>
    </row>
    <row r="87" spans="1:11" x14ac:dyDescent="0.25">
      <c r="A87" s="3"/>
      <c r="B87" s="3"/>
      <c r="C87" s="3"/>
      <c r="D87" s="3"/>
      <c r="E87" s="3"/>
      <c r="F87" s="3"/>
      <c r="G87" s="3"/>
      <c r="H87" s="16" t="s">
        <v>63</v>
      </c>
      <c r="I87" s="16"/>
      <c r="J87" s="16"/>
      <c r="K87" s="16"/>
    </row>
    <row r="88" spans="1:11" ht="18.75" x14ac:dyDescent="0.3">
      <c r="A88" s="19" t="s">
        <v>50</v>
      </c>
      <c r="B88" s="19"/>
      <c r="C88" s="19"/>
      <c r="D88" s="16"/>
      <c r="E88" s="16"/>
      <c r="F88" s="16"/>
      <c r="G88" s="3"/>
      <c r="H88" s="16" t="s">
        <v>64</v>
      </c>
      <c r="I88" s="16"/>
      <c r="J88" s="16"/>
      <c r="K88" s="16"/>
    </row>
    <row r="89" spans="1:11" x14ac:dyDescent="0.25">
      <c r="A89" s="20" t="s">
        <v>52</v>
      </c>
      <c r="B89" s="20"/>
      <c r="C89" s="20"/>
      <c r="D89" s="16"/>
      <c r="E89" s="16"/>
      <c r="F89" s="16"/>
      <c r="G89" s="3"/>
      <c r="H89" s="16" t="s">
        <v>65</v>
      </c>
      <c r="I89" s="16"/>
      <c r="J89" s="16"/>
      <c r="K89" s="16"/>
    </row>
    <row r="90" spans="1:11" x14ac:dyDescent="0.25">
      <c r="A90" s="20" t="s">
        <v>51</v>
      </c>
      <c r="B90" s="20"/>
      <c r="C90" s="20"/>
      <c r="D90" s="16"/>
      <c r="E90" s="16"/>
      <c r="F90" s="16"/>
      <c r="G90" s="3"/>
      <c r="H90" s="16" t="s">
        <v>66</v>
      </c>
      <c r="I90" s="16"/>
      <c r="J90" s="16"/>
      <c r="K90" s="16"/>
    </row>
    <row r="91" spans="1:11" x14ac:dyDescent="0.25">
      <c r="A91" s="122" t="s">
        <v>53</v>
      </c>
      <c r="B91" s="122"/>
      <c r="C91" s="122"/>
      <c r="D91" s="16"/>
      <c r="E91" s="16"/>
      <c r="F91" s="16"/>
      <c r="G91" s="3"/>
      <c r="H91" s="16" t="s">
        <v>67</v>
      </c>
      <c r="I91" s="16"/>
      <c r="J91" s="16"/>
      <c r="K91" s="16"/>
    </row>
    <row r="92" spans="1:11" x14ac:dyDescent="0.25">
      <c r="A92" s="40" t="s">
        <v>69</v>
      </c>
      <c r="B92" s="40"/>
      <c r="C92" s="40"/>
      <c r="D92" s="40"/>
      <c r="E92" s="40"/>
      <c r="F92" s="40"/>
      <c r="G92" s="40"/>
      <c r="H92" s="40"/>
      <c r="I92" s="40"/>
      <c r="J92" s="40"/>
      <c r="K92" s="40"/>
    </row>
    <row r="93" spans="1:11" x14ac:dyDescent="0.25">
      <c r="A93" s="9"/>
      <c r="B93" s="9"/>
      <c r="C93" s="9"/>
      <c r="D93" s="3"/>
      <c r="E93" s="3"/>
      <c r="F93" s="3"/>
      <c r="G93" s="3"/>
      <c r="H93" s="3"/>
      <c r="I93" s="3"/>
      <c r="J93" s="3"/>
      <c r="K93" s="3"/>
    </row>
    <row r="94" spans="1:11" x14ac:dyDescent="0.25">
      <c r="A94" s="41" t="s">
        <v>68</v>
      </c>
      <c r="B94" s="41"/>
      <c r="C94" s="41"/>
      <c r="D94" s="41"/>
      <c r="E94" s="41"/>
      <c r="F94" s="41"/>
      <c r="G94" s="41"/>
      <c r="H94" s="41"/>
      <c r="I94" s="41"/>
      <c r="J94" s="41"/>
      <c r="K94" s="41"/>
    </row>
    <row r="95" spans="1:11" ht="15.75" thickBot="1" x14ac:dyDescent="0.3">
      <c r="A95" s="41"/>
      <c r="B95" s="41"/>
      <c r="C95" s="41"/>
      <c r="D95" s="41"/>
      <c r="E95" s="41"/>
      <c r="F95" s="41"/>
      <c r="G95" s="41"/>
      <c r="H95" s="41"/>
      <c r="I95" s="41"/>
      <c r="J95" s="41"/>
      <c r="K95" s="41"/>
    </row>
    <row r="96" spans="1:11" ht="15" customHeight="1" x14ac:dyDescent="0.25">
      <c r="A96" s="120" t="s">
        <v>32</v>
      </c>
      <c r="B96" s="120"/>
      <c r="C96" s="120"/>
      <c r="D96" s="120"/>
      <c r="E96" s="120"/>
      <c r="F96" s="120"/>
      <c r="G96" s="120"/>
      <c r="H96" s="121"/>
      <c r="I96" s="113" t="s">
        <v>0</v>
      </c>
      <c r="J96" s="114"/>
      <c r="K96" s="11">
        <v>1000</v>
      </c>
    </row>
    <row r="97" spans="1:17" ht="15" customHeight="1" x14ac:dyDescent="0.25">
      <c r="A97" s="120"/>
      <c r="B97" s="120"/>
      <c r="C97" s="120"/>
      <c r="D97" s="120"/>
      <c r="E97" s="120"/>
      <c r="F97" s="120"/>
      <c r="G97" s="120"/>
      <c r="H97" s="121"/>
      <c r="I97" s="98" t="s">
        <v>1</v>
      </c>
      <c r="J97" s="99"/>
      <c r="K97" s="12">
        <v>91</v>
      </c>
    </row>
    <row r="98" spans="1:17" x14ac:dyDescent="0.25">
      <c r="A98" s="108" t="s">
        <v>70</v>
      </c>
      <c r="B98" s="108"/>
      <c r="C98" s="108"/>
      <c r="D98" s="108"/>
      <c r="E98" s="108"/>
      <c r="F98" s="108"/>
      <c r="G98" s="108"/>
      <c r="H98" s="109"/>
      <c r="I98" s="98" t="s">
        <v>2</v>
      </c>
      <c r="J98" s="99"/>
      <c r="K98" s="4">
        <f>(K96-(K97*K100))/K97/K99</f>
        <v>42.995699952221692</v>
      </c>
    </row>
    <row r="99" spans="1:17" x14ac:dyDescent="0.25">
      <c r="A99" s="94" t="s">
        <v>71</v>
      </c>
      <c r="B99" s="108"/>
      <c r="C99" s="108"/>
      <c r="D99" s="108"/>
      <c r="E99" s="108"/>
      <c r="F99" s="108"/>
      <c r="G99" s="108"/>
      <c r="H99" s="108"/>
      <c r="I99" s="98" t="s">
        <v>3</v>
      </c>
      <c r="J99" s="99"/>
      <c r="K99" s="13">
        <v>0.23</v>
      </c>
    </row>
    <row r="100" spans="1:17" ht="15.75" thickBot="1" x14ac:dyDescent="0.3">
      <c r="A100" s="108"/>
      <c r="B100" s="108"/>
      <c r="C100" s="108"/>
      <c r="D100" s="108"/>
      <c r="E100" s="108"/>
      <c r="F100" s="108"/>
      <c r="G100" s="108"/>
      <c r="H100" s="108"/>
      <c r="I100" s="100" t="s">
        <v>4</v>
      </c>
      <c r="J100" s="101"/>
      <c r="K100" s="14">
        <v>1.1000000000000001</v>
      </c>
    </row>
    <row r="101" spans="1:17" x14ac:dyDescent="0.25">
      <c r="A101" s="108"/>
      <c r="B101" s="108"/>
      <c r="C101" s="108"/>
      <c r="D101" s="108"/>
      <c r="E101" s="108"/>
      <c r="F101" s="108"/>
      <c r="G101" s="108"/>
      <c r="H101" s="108"/>
      <c r="I101" s="16"/>
      <c r="J101" s="16"/>
      <c r="K101" s="16"/>
    </row>
    <row r="102" spans="1:17" ht="15.75" thickBot="1" x14ac:dyDescent="0.3">
      <c r="A102" s="108"/>
      <c r="B102" s="108"/>
      <c r="C102" s="108"/>
      <c r="D102" s="108"/>
      <c r="E102" s="108"/>
      <c r="F102" s="108"/>
      <c r="G102" s="108"/>
      <c r="H102" s="108"/>
      <c r="I102" s="22"/>
      <c r="J102" s="22"/>
      <c r="K102" s="16"/>
    </row>
    <row r="103" spans="1:17" ht="15.75" x14ac:dyDescent="0.25">
      <c r="A103" s="108"/>
      <c r="B103" s="108"/>
      <c r="C103" s="108"/>
      <c r="D103" s="108"/>
      <c r="E103" s="108"/>
      <c r="F103" s="108"/>
      <c r="G103" s="108"/>
      <c r="H103" s="108"/>
      <c r="I103" s="110" t="s">
        <v>5</v>
      </c>
      <c r="J103" s="111"/>
      <c r="K103" s="112"/>
      <c r="N103" s="23"/>
    </row>
    <row r="104" spans="1:17" x14ac:dyDescent="0.25">
      <c r="A104" s="94" t="s">
        <v>72</v>
      </c>
      <c r="B104" s="94"/>
      <c r="C104" s="94"/>
      <c r="D104" s="94"/>
      <c r="E104" s="94"/>
      <c r="F104" s="94"/>
      <c r="G104" s="94"/>
      <c r="H104" s="95"/>
      <c r="I104" s="98" t="s">
        <v>6</v>
      </c>
      <c r="J104" s="99"/>
      <c r="K104" s="13">
        <v>0.12</v>
      </c>
    </row>
    <row r="105" spans="1:17" ht="15.75" thickBot="1" x14ac:dyDescent="0.3">
      <c r="A105" s="96"/>
      <c r="B105" s="96"/>
      <c r="C105" s="96"/>
      <c r="D105" s="96"/>
      <c r="E105" s="96"/>
      <c r="F105" s="96"/>
      <c r="G105" s="96"/>
      <c r="H105" s="97"/>
      <c r="I105" s="100" t="s">
        <v>31</v>
      </c>
      <c r="J105" s="101"/>
      <c r="K105" s="15">
        <v>20</v>
      </c>
    </row>
    <row r="106" spans="1:17" x14ac:dyDescent="0.25">
      <c r="A106" s="102" t="s">
        <v>7</v>
      </c>
      <c r="B106" s="103"/>
      <c r="C106" s="103"/>
      <c r="D106" s="103"/>
      <c r="E106" s="103"/>
      <c r="F106" s="103"/>
      <c r="G106" s="103"/>
      <c r="H106" s="103"/>
      <c r="I106" s="103"/>
      <c r="J106" s="103"/>
      <c r="K106" s="104"/>
    </row>
    <row r="107" spans="1:17" x14ac:dyDescent="0.25">
      <c r="A107" s="105" t="s">
        <v>8</v>
      </c>
      <c r="B107" s="106"/>
      <c r="C107" s="106"/>
      <c r="D107" s="106"/>
      <c r="E107" s="106"/>
      <c r="F107" s="106"/>
      <c r="G107" s="107" t="s">
        <v>9</v>
      </c>
      <c r="H107" s="107"/>
      <c r="I107" s="107"/>
      <c r="J107" s="107"/>
      <c r="K107" s="86"/>
      <c r="N107" s="23"/>
    </row>
    <row r="108" spans="1:17" x14ac:dyDescent="0.25">
      <c r="A108" s="87" t="s">
        <v>10</v>
      </c>
      <c r="B108" s="88"/>
      <c r="C108" s="8"/>
      <c r="D108" s="8"/>
      <c r="E108" s="8"/>
      <c r="F108" s="8"/>
      <c r="G108" s="8"/>
      <c r="H108" s="8"/>
      <c r="I108" s="8"/>
      <c r="J108" s="8"/>
      <c r="K108" s="7"/>
    </row>
    <row r="109" spans="1:17" x14ac:dyDescent="0.25">
      <c r="A109" s="89" t="s">
        <v>11</v>
      </c>
      <c r="B109" s="91" t="s">
        <v>12</v>
      </c>
      <c r="C109" s="92"/>
      <c r="D109" s="91" t="s">
        <v>13</v>
      </c>
      <c r="E109" s="92"/>
      <c r="F109" s="80" t="s">
        <v>14</v>
      </c>
      <c r="G109" s="93"/>
      <c r="H109" s="80" t="s">
        <v>14</v>
      </c>
      <c r="I109" s="93"/>
      <c r="J109" s="80" t="s">
        <v>15</v>
      </c>
      <c r="K109" s="81"/>
      <c r="N109" s="23"/>
    </row>
    <row r="110" spans="1:17" x14ac:dyDescent="0.25">
      <c r="A110" s="90"/>
      <c r="B110" s="82" t="s">
        <v>16</v>
      </c>
      <c r="C110" s="83"/>
      <c r="D110" s="82"/>
      <c r="E110" s="83"/>
      <c r="F110" s="84" t="s">
        <v>16</v>
      </c>
      <c r="G110" s="85"/>
      <c r="H110" s="84" t="s">
        <v>17</v>
      </c>
      <c r="I110" s="85"/>
      <c r="J110" s="84" t="s">
        <v>18</v>
      </c>
      <c r="K110" s="86"/>
      <c r="O110" s="23"/>
      <c r="Q110" s="24"/>
    </row>
    <row r="111" spans="1:17" x14ac:dyDescent="0.25">
      <c r="A111" s="5" t="s">
        <v>19</v>
      </c>
      <c r="B111" s="70">
        <f>31*K98</f>
        <v>1332.8666985188725</v>
      </c>
      <c r="C111" s="70"/>
      <c r="D111" s="71">
        <f>C49*31*5.025</f>
        <v>3582.8250000000003</v>
      </c>
      <c r="E111" s="71"/>
      <c r="F111" s="72">
        <f>B111*K99+(K100*31)</f>
        <v>340.65934065934073</v>
      </c>
      <c r="G111" s="72"/>
      <c r="H111" s="73">
        <f>F111-((K105*0.23*31)+(D111-(K105*31))*K104)</f>
        <v>-157.47965934065934</v>
      </c>
      <c r="I111" s="73"/>
      <c r="J111" s="73">
        <f>F111-H111</f>
        <v>498.13900000000007</v>
      </c>
      <c r="K111" s="74"/>
    </row>
    <row r="112" spans="1:17" x14ac:dyDescent="0.25">
      <c r="A112" s="5" t="s">
        <v>20</v>
      </c>
      <c r="B112" s="70">
        <f>K98*28</f>
        <v>1203.8795986622074</v>
      </c>
      <c r="C112" s="70"/>
      <c r="D112" s="71">
        <f>C49*28*5</f>
        <v>3220</v>
      </c>
      <c r="E112" s="71"/>
      <c r="F112" s="72">
        <f>B112*K99+(K100*28)</f>
        <v>307.69230769230774</v>
      </c>
      <c r="G112" s="72"/>
      <c r="H112" s="73">
        <f>F112-((K105*0.23*28)+(D112-(K105*28))*K104)</f>
        <v>-140.30769230769226</v>
      </c>
      <c r="I112" s="73"/>
      <c r="J112" s="73">
        <f t="shared" ref="J112:J122" si="0">F112-H112</f>
        <v>448</v>
      </c>
      <c r="K112" s="74"/>
      <c r="L112" s="23"/>
    </row>
    <row r="113" spans="1:11" x14ac:dyDescent="0.25">
      <c r="A113" s="5" t="s">
        <v>21</v>
      </c>
      <c r="B113" s="70">
        <f>K98*31-89</f>
        <v>1243.8666985188725</v>
      </c>
      <c r="C113" s="70"/>
      <c r="D113" s="71">
        <f>C49*31*4.5</f>
        <v>3208.5</v>
      </c>
      <c r="E113" s="71"/>
      <c r="F113" s="72">
        <f>B113*K99+(K100*31)</f>
        <v>320.1893406593407</v>
      </c>
      <c r="G113" s="72"/>
      <c r="H113" s="73">
        <f>F113-((K105*0.23*31)+(D113-(K105*31))*K104)</f>
        <v>-133.03065934065933</v>
      </c>
      <c r="I113" s="73"/>
      <c r="J113" s="73">
        <f t="shared" si="0"/>
        <v>453.22</v>
      </c>
      <c r="K113" s="74"/>
    </row>
    <row r="114" spans="1:11" x14ac:dyDescent="0.25">
      <c r="A114" s="5" t="s">
        <v>22</v>
      </c>
      <c r="B114" s="70">
        <f>K98*30-89</f>
        <v>1200.8709985666508</v>
      </c>
      <c r="C114" s="70"/>
      <c r="D114" s="71">
        <f>C49*30*4.2</f>
        <v>2898</v>
      </c>
      <c r="E114" s="71"/>
      <c r="F114" s="72">
        <f>B114*K99+(K100*30)</f>
        <v>309.20032967032967</v>
      </c>
      <c r="G114" s="72"/>
      <c r="H114" s="73">
        <f>F114-((K105*0.23*30)+(D114-(K105*30))*K104)</f>
        <v>-104.55967032967033</v>
      </c>
      <c r="I114" s="73"/>
      <c r="J114" s="73">
        <f t="shared" si="0"/>
        <v>413.76</v>
      </c>
      <c r="K114" s="74"/>
    </row>
    <row r="115" spans="1:11" x14ac:dyDescent="0.25">
      <c r="A115" s="5" t="s">
        <v>23</v>
      </c>
      <c r="B115" s="70">
        <f>K98*31-9</f>
        <v>1323.8666985188725</v>
      </c>
      <c r="C115" s="70"/>
      <c r="D115" s="71">
        <f>C49*31*3.8</f>
        <v>2709.4</v>
      </c>
      <c r="E115" s="71"/>
      <c r="F115" s="72">
        <f>B115*K99+(K100*31)</f>
        <v>338.58934065934068</v>
      </c>
      <c r="G115" s="72"/>
      <c r="H115" s="73">
        <f>F115-((K105*0.23*31)+(D115-(K105*31))*K104)</f>
        <v>-54.738659340659353</v>
      </c>
      <c r="I115" s="73"/>
      <c r="J115" s="73">
        <f t="shared" si="0"/>
        <v>393.32800000000003</v>
      </c>
      <c r="K115" s="74"/>
    </row>
    <row r="116" spans="1:11" x14ac:dyDescent="0.25">
      <c r="A116" s="5" t="s">
        <v>24</v>
      </c>
      <c r="B116" s="70">
        <f>K98*30</f>
        <v>1289.8709985666508</v>
      </c>
      <c r="C116" s="70"/>
      <c r="D116" s="71">
        <f>C49*30*3.1</f>
        <v>2139</v>
      </c>
      <c r="E116" s="71"/>
      <c r="F116" s="72">
        <f>B116*K99+(K100*30)</f>
        <v>329.67032967032969</v>
      </c>
      <c r="G116" s="72"/>
      <c r="H116" s="73">
        <f>F116-((K105*0.23*30)+(D116-(K105*30))*K104)</f>
        <v>6.9903296703296292</v>
      </c>
      <c r="I116" s="73"/>
      <c r="J116" s="73">
        <f t="shared" si="0"/>
        <v>322.68000000000006</v>
      </c>
      <c r="K116" s="74"/>
    </row>
    <row r="117" spans="1:11" x14ac:dyDescent="0.25">
      <c r="A117" s="5" t="s">
        <v>25</v>
      </c>
      <c r="B117" s="70">
        <f>K98*31+10</f>
        <v>1342.8666985188725</v>
      </c>
      <c r="C117" s="70"/>
      <c r="D117" s="71">
        <f>C49*31*3.9</f>
        <v>2780.7</v>
      </c>
      <c r="E117" s="71"/>
      <c r="F117" s="72">
        <f>B117*K99+(K100*31)</f>
        <v>342.95934065934068</v>
      </c>
      <c r="G117" s="72"/>
      <c r="H117" s="73">
        <f>F117-((K105*0.23*31)+(D117-(K105*31))*K104)</f>
        <v>-58.924659340659332</v>
      </c>
      <c r="I117" s="73"/>
      <c r="J117" s="73">
        <f t="shared" si="0"/>
        <v>401.88400000000001</v>
      </c>
      <c r="K117" s="74"/>
    </row>
    <row r="118" spans="1:11" x14ac:dyDescent="0.25">
      <c r="A118" s="5" t="s">
        <v>26</v>
      </c>
      <c r="B118" s="70">
        <f>K98*30-6</f>
        <v>1283.8709985666508</v>
      </c>
      <c r="C118" s="70"/>
      <c r="D118" s="71">
        <f>C49*31*4</f>
        <v>2852</v>
      </c>
      <c r="E118" s="71"/>
      <c r="F118" s="72">
        <f>B118*K99+(K100*31)</f>
        <v>329.39032967032972</v>
      </c>
      <c r="G118" s="72"/>
      <c r="H118" s="73">
        <f>F118-((K105*0.23*31)+(D118-(K105*31))*K104)</f>
        <v>-81.049670329670278</v>
      </c>
      <c r="I118" s="73"/>
      <c r="J118" s="73">
        <f t="shared" si="0"/>
        <v>410.44</v>
      </c>
      <c r="K118" s="74"/>
    </row>
    <row r="119" spans="1:11" x14ac:dyDescent="0.25">
      <c r="A119" s="5" t="s">
        <v>27</v>
      </c>
      <c r="B119" s="70">
        <f>K98*31-92</f>
        <v>1240.8666985188725</v>
      </c>
      <c r="C119" s="70"/>
      <c r="D119" s="71">
        <f>C49*30*4.5</f>
        <v>3105</v>
      </c>
      <c r="E119" s="71"/>
      <c r="F119" s="72">
        <f>B119*K99+(K100*30)</f>
        <v>318.39934065934068</v>
      </c>
      <c r="G119" s="72"/>
      <c r="H119" s="73">
        <f>F119-((K105*0.23*30)+(D111-(K105*30))*K104)</f>
        <v>-177.5396593406594</v>
      </c>
      <c r="I119" s="73"/>
      <c r="J119" s="73">
        <f t="shared" si="0"/>
        <v>495.93900000000008</v>
      </c>
      <c r="K119" s="74"/>
    </row>
    <row r="120" spans="1:11" x14ac:dyDescent="0.25">
      <c r="A120" s="5" t="s">
        <v>28</v>
      </c>
      <c r="B120" s="70">
        <f>K98*31-110</f>
        <v>1222.8666985188725</v>
      </c>
      <c r="C120" s="70"/>
      <c r="D120" s="71">
        <f>C49*31*4.8</f>
        <v>3422.4</v>
      </c>
      <c r="E120" s="71"/>
      <c r="F120" s="72">
        <f>B120*K99+(K100*31)</f>
        <v>315.35934065934072</v>
      </c>
      <c r="G120" s="72"/>
      <c r="H120" s="73">
        <f>F120-((K105*0.23*31)+(D120-(K105*31))*K104)</f>
        <v>-163.52865934065932</v>
      </c>
      <c r="I120" s="73"/>
      <c r="J120" s="73">
        <f t="shared" si="0"/>
        <v>478.88800000000003</v>
      </c>
      <c r="K120" s="74"/>
    </row>
    <row r="121" spans="1:11" x14ac:dyDescent="0.25">
      <c r="A121" s="5" t="s">
        <v>29</v>
      </c>
      <c r="B121" s="70">
        <f>K98*30-45</f>
        <v>1244.8709985666508</v>
      </c>
      <c r="C121" s="70"/>
      <c r="D121" s="71">
        <f>C49*30*4.9</f>
        <v>3381.0000000000005</v>
      </c>
      <c r="E121" s="71"/>
      <c r="F121" s="72">
        <f>B121*K99+(K100*30)</f>
        <v>319.32032967032967</v>
      </c>
      <c r="G121" s="72"/>
      <c r="H121" s="73">
        <f>F121-((K105*0.23*30)+(D121-(K105*30))*K104)</f>
        <v>-152.39967032967036</v>
      </c>
      <c r="I121" s="73"/>
      <c r="J121" s="73">
        <f t="shared" si="0"/>
        <v>471.72</v>
      </c>
      <c r="K121" s="74"/>
    </row>
    <row r="122" spans="1:11" ht="15.75" thickBot="1" x14ac:dyDescent="0.3">
      <c r="A122" s="6" t="s">
        <v>30</v>
      </c>
      <c r="B122" s="75">
        <f>K98*31+36</f>
        <v>1368.8666985188725</v>
      </c>
      <c r="C122" s="75"/>
      <c r="D122" s="76">
        <f>C49*31*4.96</f>
        <v>3536.48</v>
      </c>
      <c r="E122" s="76"/>
      <c r="F122" s="77">
        <f>B122*K99+(K100*31)</f>
        <v>348.9393406593407</v>
      </c>
      <c r="G122" s="77"/>
      <c r="H122" s="78">
        <f>F122-((K105*0.23*31)+(D122-(K105*31))*K104)</f>
        <v>-143.63825934065932</v>
      </c>
      <c r="I122" s="78"/>
      <c r="J122" s="78">
        <f t="shared" si="0"/>
        <v>492.57760000000002</v>
      </c>
      <c r="K122" s="79"/>
    </row>
    <row r="123" spans="1:11" x14ac:dyDescent="0.25">
      <c r="A123" s="52" t="s">
        <v>73</v>
      </c>
      <c r="B123" s="52"/>
      <c r="C123" s="52"/>
      <c r="D123" s="52"/>
      <c r="E123" s="52"/>
      <c r="F123" s="52"/>
      <c r="G123" s="52"/>
      <c r="H123" s="52"/>
      <c r="I123" s="52"/>
      <c r="J123" s="52"/>
      <c r="K123" s="52"/>
    </row>
    <row r="124" spans="1:11" ht="15.75" thickBot="1" x14ac:dyDescent="0.3">
      <c r="A124" s="53"/>
      <c r="B124" s="53"/>
      <c r="C124" s="53"/>
      <c r="D124" s="53"/>
      <c r="E124" s="53"/>
      <c r="F124" s="53"/>
      <c r="G124" s="53"/>
      <c r="H124" s="53"/>
      <c r="I124" s="53"/>
      <c r="J124" s="53"/>
      <c r="K124" s="53"/>
    </row>
    <row r="125" spans="1:11" x14ac:dyDescent="0.25">
      <c r="A125" s="54">
        <f>J111+J112+J113</f>
        <v>1399.3590000000002</v>
      </c>
      <c r="B125" s="55"/>
      <c r="C125" s="21"/>
      <c r="D125" s="58">
        <f>SUM(J111:J122)</f>
        <v>5280.5756000000001</v>
      </c>
      <c r="E125" s="59"/>
      <c r="F125" s="21"/>
      <c r="G125" s="62">
        <f>A49/D125</f>
        <v>1.7043596535195897</v>
      </c>
      <c r="H125" s="64" t="s">
        <v>74</v>
      </c>
      <c r="I125" s="21"/>
      <c r="J125" s="66">
        <f>D125*0.85*25</f>
        <v>112212.23150000001</v>
      </c>
      <c r="K125" s="67"/>
    </row>
    <row r="126" spans="1:11" x14ac:dyDescent="0.25">
      <c r="A126" s="56"/>
      <c r="B126" s="57"/>
      <c r="C126" s="21"/>
      <c r="D126" s="60"/>
      <c r="E126" s="61"/>
      <c r="F126" s="21"/>
      <c r="G126" s="63"/>
      <c r="H126" s="65"/>
      <c r="I126" s="21"/>
      <c r="J126" s="68"/>
      <c r="K126" s="69"/>
    </row>
    <row r="127" spans="1:11" ht="15.75" x14ac:dyDescent="0.25">
      <c r="A127" s="44" t="s">
        <v>80</v>
      </c>
      <c r="B127" s="45"/>
      <c r="C127" s="21"/>
      <c r="D127" s="46" t="s">
        <v>81</v>
      </c>
      <c r="E127" s="47"/>
      <c r="F127" s="21"/>
      <c r="G127" s="46" t="s">
        <v>75</v>
      </c>
      <c r="H127" s="47"/>
      <c r="I127" s="21"/>
      <c r="J127" s="46" t="s">
        <v>78</v>
      </c>
      <c r="K127" s="47"/>
    </row>
    <row r="128" spans="1:11" ht="16.5" thickBot="1" x14ac:dyDescent="0.3">
      <c r="A128" s="48" t="s">
        <v>77</v>
      </c>
      <c r="B128" s="49"/>
      <c r="C128" s="21"/>
      <c r="D128" s="50" t="s">
        <v>77</v>
      </c>
      <c r="E128" s="51"/>
      <c r="F128" s="21"/>
      <c r="G128" s="50" t="s">
        <v>76</v>
      </c>
      <c r="H128" s="51"/>
      <c r="I128" s="21"/>
      <c r="J128" s="50" t="s">
        <v>79</v>
      </c>
      <c r="K128" s="51"/>
    </row>
    <row r="129" spans="1:11" x14ac:dyDescent="0.25">
      <c r="A129" s="3"/>
      <c r="B129" s="3"/>
      <c r="C129" s="3"/>
      <c r="D129" s="3"/>
      <c r="E129" s="3"/>
      <c r="F129" s="3"/>
      <c r="G129" s="3"/>
      <c r="H129" s="3"/>
      <c r="I129" s="3"/>
      <c r="J129" s="3"/>
      <c r="K129" s="3"/>
    </row>
    <row r="130" spans="1:11" x14ac:dyDescent="0.25">
      <c r="A130" s="3"/>
      <c r="B130" s="3"/>
      <c r="C130" s="3"/>
      <c r="D130" s="3"/>
      <c r="E130" s="3"/>
      <c r="F130" s="3"/>
      <c r="G130" s="3"/>
      <c r="H130" s="3"/>
      <c r="I130" s="3"/>
      <c r="J130" s="3"/>
      <c r="K130" s="3"/>
    </row>
    <row r="131" spans="1:11" x14ac:dyDescent="0.25">
      <c r="A131" s="3"/>
      <c r="B131" s="3"/>
      <c r="C131" s="3"/>
      <c r="D131" s="3"/>
      <c r="E131" s="3"/>
      <c r="F131" s="3"/>
      <c r="G131" s="3"/>
      <c r="H131" s="3"/>
      <c r="I131" s="3"/>
      <c r="J131" s="3"/>
      <c r="K131" s="3"/>
    </row>
    <row r="132" spans="1:11" x14ac:dyDescent="0.25">
      <c r="A132" s="3"/>
      <c r="B132" s="3"/>
      <c r="C132" s="3"/>
      <c r="D132" s="3"/>
      <c r="E132" s="3"/>
      <c r="F132" s="3"/>
      <c r="G132" s="3"/>
      <c r="H132" s="3"/>
      <c r="I132" s="3"/>
      <c r="J132" s="3"/>
      <c r="K132" s="3"/>
    </row>
    <row r="133" spans="1:11" x14ac:dyDescent="0.25">
      <c r="A133" s="3"/>
      <c r="B133" s="3"/>
      <c r="C133" s="3"/>
      <c r="D133" s="3"/>
      <c r="E133" s="3"/>
      <c r="F133" s="3"/>
      <c r="G133" s="3"/>
      <c r="H133" s="3"/>
      <c r="I133" s="3"/>
      <c r="J133" s="3"/>
      <c r="K133" s="3"/>
    </row>
    <row r="134" spans="1:11" x14ac:dyDescent="0.25">
      <c r="A134" s="3"/>
      <c r="B134" s="3"/>
      <c r="C134" s="3"/>
      <c r="D134" s="3"/>
      <c r="E134" s="3"/>
      <c r="F134" s="3"/>
      <c r="G134" s="3"/>
      <c r="H134" s="3"/>
      <c r="I134" s="3"/>
      <c r="J134" s="3"/>
      <c r="K134" s="3"/>
    </row>
    <row r="135" spans="1:11" x14ac:dyDescent="0.25">
      <c r="A135" s="3"/>
      <c r="B135" s="3"/>
      <c r="C135" s="3"/>
      <c r="D135" s="3"/>
      <c r="E135" s="3"/>
      <c r="F135" s="3"/>
      <c r="G135" s="3"/>
      <c r="H135" s="3"/>
      <c r="I135" s="3"/>
      <c r="J135" s="3"/>
      <c r="K135" s="3"/>
    </row>
    <row r="136" spans="1:11" x14ac:dyDescent="0.25">
      <c r="A136" s="3"/>
      <c r="B136" s="3"/>
      <c r="C136" s="3"/>
      <c r="D136" s="3"/>
      <c r="E136" s="3"/>
      <c r="F136" s="3"/>
      <c r="G136" s="3"/>
      <c r="H136" s="3"/>
      <c r="I136" s="3"/>
      <c r="J136" s="3"/>
      <c r="K136" s="3"/>
    </row>
    <row r="137" spans="1:11" x14ac:dyDescent="0.25">
      <c r="A137" s="3"/>
      <c r="B137" s="3"/>
      <c r="C137" s="3"/>
      <c r="D137" s="3"/>
      <c r="E137" s="3"/>
      <c r="F137" s="3"/>
      <c r="G137" s="3"/>
      <c r="H137" s="3"/>
      <c r="I137" s="3"/>
      <c r="J137" s="3"/>
      <c r="K137" s="3"/>
    </row>
    <row r="138" spans="1:11" x14ac:dyDescent="0.25">
      <c r="A138" s="40" t="s">
        <v>69</v>
      </c>
      <c r="B138" s="40"/>
      <c r="C138" s="40"/>
      <c r="D138" s="40"/>
      <c r="E138" s="40"/>
      <c r="F138" s="40"/>
      <c r="G138" s="40"/>
      <c r="H138" s="40"/>
      <c r="I138" s="40"/>
      <c r="J138" s="40"/>
      <c r="K138" s="40"/>
    </row>
    <row r="139" spans="1:11" x14ac:dyDescent="0.25">
      <c r="A139" s="41" t="s">
        <v>91</v>
      </c>
      <c r="B139" s="41"/>
      <c r="C139" s="41"/>
      <c r="D139" s="41"/>
      <c r="E139" s="41"/>
      <c r="F139" s="41"/>
      <c r="G139" s="41"/>
      <c r="H139" s="41"/>
      <c r="I139" s="41"/>
      <c r="J139" s="41"/>
      <c r="K139" s="41"/>
    </row>
    <row r="140" spans="1:11" x14ac:dyDescent="0.25">
      <c r="A140" s="41"/>
      <c r="B140" s="41"/>
      <c r="C140" s="41"/>
      <c r="D140" s="41"/>
      <c r="E140" s="41"/>
      <c r="F140" s="41"/>
      <c r="G140" s="41"/>
      <c r="H140" s="41"/>
      <c r="I140" s="41"/>
      <c r="J140" s="41"/>
      <c r="K140" s="41"/>
    </row>
    <row r="141" spans="1:11" x14ac:dyDescent="0.25">
      <c r="A141" s="3"/>
      <c r="B141" s="3"/>
      <c r="C141" s="3"/>
      <c r="D141" s="3"/>
      <c r="E141" s="3"/>
      <c r="F141" s="3"/>
      <c r="G141" s="3"/>
      <c r="H141" s="3"/>
      <c r="I141" s="3"/>
      <c r="J141" s="3"/>
      <c r="K141" s="3"/>
    </row>
    <row r="142" spans="1:11" x14ac:dyDescent="0.25">
      <c r="A142" s="3"/>
      <c r="B142" s="3"/>
      <c r="C142" s="3"/>
      <c r="D142" s="3"/>
      <c r="E142" s="3"/>
      <c r="F142" s="3"/>
      <c r="G142" s="3"/>
      <c r="H142" s="3"/>
      <c r="I142" s="3"/>
      <c r="J142" s="3"/>
      <c r="K142" s="3"/>
    </row>
    <row r="143" spans="1:11" x14ac:dyDescent="0.25">
      <c r="A143" s="3"/>
      <c r="B143" s="3"/>
      <c r="C143" s="3"/>
      <c r="D143" s="3"/>
      <c r="E143" s="3"/>
      <c r="F143" s="3"/>
      <c r="G143" s="3"/>
      <c r="H143" s="3"/>
      <c r="I143" s="3"/>
      <c r="J143" s="3"/>
      <c r="K143" s="3"/>
    </row>
    <row r="144" spans="1:11" x14ac:dyDescent="0.25">
      <c r="A144" s="3"/>
      <c r="B144" s="3"/>
      <c r="C144" s="3"/>
      <c r="D144" s="3"/>
      <c r="E144" s="3"/>
      <c r="F144" s="3"/>
      <c r="G144" s="3"/>
      <c r="H144" s="3"/>
      <c r="I144" s="3"/>
      <c r="J144" s="3"/>
      <c r="K144" s="3"/>
    </row>
    <row r="145" spans="1:11" x14ac:dyDescent="0.25">
      <c r="A145" s="3"/>
      <c r="B145" s="3"/>
      <c r="C145" s="3"/>
      <c r="D145" s="3"/>
      <c r="E145" s="3"/>
      <c r="F145" s="3"/>
      <c r="G145" s="3"/>
      <c r="H145" s="3"/>
      <c r="I145" s="3"/>
      <c r="J145" s="3"/>
      <c r="K145" s="3"/>
    </row>
    <row r="146" spans="1:11" x14ac:dyDescent="0.25">
      <c r="A146" s="3"/>
      <c r="B146" s="3"/>
      <c r="C146" s="3"/>
      <c r="D146" s="3"/>
      <c r="E146" s="3"/>
      <c r="F146" s="3"/>
      <c r="G146" s="3"/>
      <c r="H146" s="3"/>
      <c r="I146" s="3"/>
      <c r="J146" s="3"/>
      <c r="K146" s="3"/>
    </row>
    <row r="147" spans="1:11" x14ac:dyDescent="0.25">
      <c r="A147" s="3"/>
      <c r="B147" s="3"/>
      <c r="C147" s="3"/>
      <c r="D147" s="3"/>
      <c r="E147" s="3"/>
      <c r="F147" s="3"/>
      <c r="G147" s="3"/>
      <c r="H147" s="3"/>
      <c r="I147" s="3"/>
      <c r="J147" s="3"/>
      <c r="K147" s="3"/>
    </row>
    <row r="148" spans="1:11" x14ac:dyDescent="0.25">
      <c r="A148" s="3"/>
      <c r="B148" s="3"/>
      <c r="C148" s="3"/>
      <c r="D148" s="3"/>
      <c r="E148" s="3"/>
      <c r="F148" s="3"/>
      <c r="G148" s="3"/>
      <c r="H148" s="3"/>
      <c r="I148" s="3"/>
      <c r="J148" s="3"/>
      <c r="K148" s="3"/>
    </row>
    <row r="149" spans="1:11" x14ac:dyDescent="0.25">
      <c r="A149" s="3"/>
      <c r="B149" s="3"/>
      <c r="C149" s="3"/>
      <c r="D149" s="3"/>
      <c r="E149" s="3"/>
      <c r="F149" s="3"/>
      <c r="G149" s="3"/>
      <c r="H149" s="3"/>
      <c r="I149" s="3"/>
      <c r="J149" s="3"/>
      <c r="K149" s="3"/>
    </row>
    <row r="150" spans="1:11" x14ac:dyDescent="0.25">
      <c r="A150" s="3"/>
      <c r="B150" s="3"/>
      <c r="C150" s="3"/>
      <c r="D150" s="3"/>
      <c r="E150" s="3"/>
      <c r="F150" s="3"/>
      <c r="G150" s="3"/>
      <c r="H150" s="3"/>
      <c r="I150" s="3"/>
      <c r="J150" s="3"/>
      <c r="K150" s="3"/>
    </row>
    <row r="151" spans="1:11" x14ac:dyDescent="0.25">
      <c r="A151" s="3"/>
      <c r="B151" s="3"/>
      <c r="C151" s="3"/>
      <c r="D151" s="3"/>
      <c r="E151" s="3"/>
      <c r="F151" s="3"/>
      <c r="G151" s="3"/>
      <c r="H151" s="3"/>
      <c r="I151" s="3"/>
      <c r="J151" s="3"/>
      <c r="K151" s="3"/>
    </row>
    <row r="152" spans="1:11" x14ac:dyDescent="0.25">
      <c r="A152" s="3"/>
      <c r="B152" s="3"/>
      <c r="C152" s="3"/>
      <c r="D152" s="3"/>
      <c r="E152" s="3"/>
      <c r="F152" s="3"/>
      <c r="G152" s="3"/>
      <c r="H152" s="3"/>
      <c r="I152" s="3"/>
      <c r="J152" s="3"/>
      <c r="K152" s="3"/>
    </row>
    <row r="153" spans="1:11" x14ac:dyDescent="0.25">
      <c r="A153" s="3"/>
      <c r="B153" s="3"/>
      <c r="C153" s="3"/>
      <c r="D153" s="3"/>
      <c r="E153" s="3"/>
      <c r="F153" s="3"/>
      <c r="G153" s="3"/>
      <c r="H153" s="3"/>
      <c r="I153" s="3"/>
      <c r="J153" s="3"/>
      <c r="K153" s="3"/>
    </row>
    <row r="154" spans="1:11" x14ac:dyDescent="0.25">
      <c r="A154" s="3"/>
      <c r="B154" s="3"/>
      <c r="C154" s="3"/>
      <c r="D154" s="3"/>
      <c r="E154" s="3"/>
      <c r="F154" s="3"/>
      <c r="G154" s="3"/>
      <c r="H154" s="3"/>
      <c r="I154" s="3"/>
      <c r="J154" s="3"/>
      <c r="K154" s="3"/>
    </row>
    <row r="155" spans="1:11" x14ac:dyDescent="0.25">
      <c r="A155" s="3"/>
      <c r="B155" s="3"/>
      <c r="C155" s="3"/>
      <c r="D155" s="3"/>
      <c r="E155" s="3"/>
      <c r="F155" s="3"/>
      <c r="G155" s="3"/>
      <c r="H155" s="3"/>
      <c r="I155" s="3"/>
      <c r="J155" s="3"/>
      <c r="K155" s="3"/>
    </row>
    <row r="156" spans="1:11" x14ac:dyDescent="0.25">
      <c r="A156" s="3"/>
      <c r="B156" s="3"/>
      <c r="C156" s="3"/>
      <c r="D156" s="3"/>
      <c r="E156" s="3"/>
      <c r="F156" s="3"/>
      <c r="G156" s="3"/>
      <c r="H156" s="3"/>
      <c r="I156" s="3"/>
      <c r="J156" s="3"/>
      <c r="K156" s="3"/>
    </row>
    <row r="157" spans="1:11" x14ac:dyDescent="0.25">
      <c r="A157" s="3"/>
      <c r="B157" s="3"/>
      <c r="C157" s="3"/>
      <c r="D157" s="3"/>
      <c r="E157" s="3"/>
      <c r="F157" s="3"/>
      <c r="G157" s="3"/>
      <c r="H157" s="3"/>
      <c r="I157" s="3"/>
      <c r="J157" s="3"/>
      <c r="K157" s="3"/>
    </row>
    <row r="158" spans="1:11" x14ac:dyDescent="0.25">
      <c r="A158" s="3"/>
      <c r="B158" s="3"/>
      <c r="C158" s="3"/>
      <c r="D158" s="3"/>
      <c r="E158" s="3"/>
      <c r="F158" s="3"/>
      <c r="G158" s="3"/>
      <c r="H158" s="3"/>
      <c r="I158" s="3"/>
      <c r="J158" s="3"/>
      <c r="K158" s="3"/>
    </row>
    <row r="159" spans="1:11" x14ac:dyDescent="0.25">
      <c r="A159" s="3"/>
      <c r="B159" s="3"/>
      <c r="C159" s="3"/>
      <c r="D159" s="3"/>
      <c r="E159" s="3"/>
      <c r="F159" s="3"/>
      <c r="G159" s="3"/>
      <c r="H159" s="3"/>
      <c r="I159" s="3"/>
      <c r="J159" s="3"/>
      <c r="K159" s="3"/>
    </row>
    <row r="160" spans="1:11" x14ac:dyDescent="0.25">
      <c r="A160" s="3"/>
      <c r="B160" s="3"/>
      <c r="C160" s="3"/>
      <c r="D160" s="3"/>
      <c r="E160" s="3"/>
      <c r="F160" s="3"/>
      <c r="G160" s="3"/>
      <c r="H160" s="3"/>
      <c r="I160" s="3"/>
      <c r="J160" s="3"/>
      <c r="K160" s="3"/>
    </row>
    <row r="161" spans="1:11" x14ac:dyDescent="0.25">
      <c r="A161" s="3"/>
      <c r="B161" s="3"/>
      <c r="C161" s="3"/>
      <c r="D161" s="3"/>
      <c r="E161" s="3"/>
      <c r="F161" s="3"/>
      <c r="G161" s="3"/>
      <c r="H161" s="3"/>
      <c r="I161" s="3"/>
      <c r="J161" s="3"/>
      <c r="K161" s="3"/>
    </row>
    <row r="162" spans="1:11" x14ac:dyDescent="0.25">
      <c r="A162" s="3"/>
      <c r="B162" s="3"/>
      <c r="C162" s="3"/>
      <c r="D162" s="3"/>
      <c r="E162" s="3"/>
      <c r="F162" s="3"/>
      <c r="G162" s="3"/>
      <c r="H162" s="3"/>
      <c r="I162" s="3"/>
      <c r="J162" s="3"/>
      <c r="K162" s="3"/>
    </row>
    <row r="163" spans="1:11" x14ac:dyDescent="0.25">
      <c r="A163" s="3"/>
      <c r="B163" s="3"/>
      <c r="C163" s="3"/>
      <c r="D163" s="3"/>
      <c r="E163" s="3"/>
      <c r="F163" s="3"/>
      <c r="G163" s="3"/>
      <c r="H163" s="3"/>
      <c r="I163" s="3"/>
      <c r="J163" s="3"/>
      <c r="K163" s="3"/>
    </row>
    <row r="164" spans="1:11" x14ac:dyDescent="0.25">
      <c r="A164" s="3"/>
      <c r="B164" s="3"/>
      <c r="C164" s="3"/>
      <c r="D164" s="3"/>
      <c r="E164" s="3"/>
      <c r="F164" s="3"/>
      <c r="G164" s="3"/>
      <c r="H164" s="3"/>
      <c r="I164" s="3"/>
      <c r="J164" s="3"/>
      <c r="K164" s="3"/>
    </row>
    <row r="165" spans="1:11" x14ac:dyDescent="0.25">
      <c r="A165" s="3"/>
      <c r="B165" s="3"/>
      <c r="C165" s="3"/>
      <c r="D165" s="3"/>
      <c r="E165" s="3"/>
      <c r="F165" s="3"/>
      <c r="G165" s="3"/>
      <c r="H165" s="3"/>
      <c r="I165" s="3"/>
      <c r="J165" s="3"/>
      <c r="K165" s="3"/>
    </row>
    <row r="166" spans="1:11" x14ac:dyDescent="0.25">
      <c r="A166" s="3"/>
      <c r="B166" s="3"/>
      <c r="C166" s="3"/>
      <c r="D166" s="3"/>
      <c r="E166" s="3"/>
      <c r="F166" s="3"/>
      <c r="G166" s="3"/>
      <c r="H166" s="3"/>
      <c r="I166" s="3"/>
      <c r="J166" s="3"/>
      <c r="K166" s="3"/>
    </row>
    <row r="167" spans="1:11" x14ac:dyDescent="0.25">
      <c r="A167" s="3"/>
      <c r="B167" s="3"/>
      <c r="C167" s="3"/>
      <c r="D167" s="3"/>
      <c r="E167" s="3"/>
      <c r="F167" s="3"/>
      <c r="G167" s="3"/>
      <c r="H167" s="3"/>
      <c r="I167" s="3"/>
      <c r="J167" s="3"/>
      <c r="K167" s="3"/>
    </row>
    <row r="168" spans="1:11" x14ac:dyDescent="0.25">
      <c r="A168" s="3"/>
      <c r="B168" s="3"/>
      <c r="C168" s="3"/>
      <c r="D168" s="3"/>
      <c r="E168" s="3"/>
      <c r="F168" s="3"/>
      <c r="G168" s="3"/>
      <c r="H168" s="3"/>
      <c r="I168" s="3"/>
      <c r="J168" s="3"/>
      <c r="K168" s="3"/>
    </row>
    <row r="169" spans="1:11" x14ac:dyDescent="0.25">
      <c r="A169" s="3"/>
      <c r="B169" s="3"/>
      <c r="C169" s="3"/>
      <c r="D169" s="3"/>
      <c r="E169" s="3"/>
      <c r="F169" s="3"/>
      <c r="G169" s="3"/>
      <c r="H169" s="3"/>
      <c r="I169" s="3"/>
      <c r="J169" s="3"/>
      <c r="K169" s="3"/>
    </row>
    <row r="170" spans="1:11" x14ac:dyDescent="0.25">
      <c r="A170" s="3"/>
      <c r="B170" s="3"/>
      <c r="C170" s="3"/>
      <c r="D170" s="3"/>
      <c r="E170" s="3"/>
      <c r="F170" s="3"/>
      <c r="G170" s="3"/>
      <c r="H170" s="3"/>
      <c r="I170" s="3"/>
      <c r="J170" s="3"/>
      <c r="K170" s="3"/>
    </row>
    <row r="171" spans="1:11" x14ac:dyDescent="0.25">
      <c r="A171" s="3"/>
      <c r="B171" s="3"/>
      <c r="C171" s="3"/>
      <c r="D171" s="3"/>
      <c r="E171" s="3"/>
      <c r="F171" s="3"/>
      <c r="G171" s="3"/>
      <c r="H171" s="3"/>
      <c r="I171" s="3"/>
      <c r="J171" s="3"/>
      <c r="K171" s="3"/>
    </row>
    <row r="172" spans="1:11" x14ac:dyDescent="0.25">
      <c r="A172" s="3"/>
      <c r="B172" s="3"/>
      <c r="C172" s="3"/>
      <c r="D172" s="3"/>
      <c r="E172" s="3"/>
      <c r="F172" s="3"/>
      <c r="G172" s="3"/>
      <c r="H172" s="3"/>
      <c r="I172" s="3"/>
      <c r="J172" s="3"/>
      <c r="K172" s="3"/>
    </row>
    <row r="173" spans="1:11" x14ac:dyDescent="0.25">
      <c r="A173" s="3"/>
      <c r="B173" s="3"/>
      <c r="C173" s="3"/>
      <c r="D173" s="3"/>
      <c r="E173" s="3"/>
      <c r="F173" s="3"/>
      <c r="G173" s="3"/>
      <c r="H173" s="3"/>
      <c r="I173" s="3"/>
      <c r="J173" s="3"/>
      <c r="K173" s="3"/>
    </row>
    <row r="174" spans="1:11" x14ac:dyDescent="0.25">
      <c r="A174" s="3"/>
      <c r="B174" s="3"/>
      <c r="C174" s="3"/>
      <c r="D174" s="3"/>
      <c r="E174" s="3"/>
      <c r="F174" s="3"/>
      <c r="G174" s="3"/>
      <c r="H174" s="3"/>
      <c r="I174" s="3"/>
      <c r="J174" s="3"/>
      <c r="K174" s="3"/>
    </row>
    <row r="175" spans="1:11" x14ac:dyDescent="0.25">
      <c r="A175" s="3"/>
      <c r="B175" s="3"/>
      <c r="C175" s="3"/>
      <c r="D175" s="3"/>
      <c r="E175" s="3"/>
      <c r="F175" s="3"/>
      <c r="G175" s="3"/>
      <c r="H175" s="3"/>
      <c r="I175" s="3"/>
      <c r="J175" s="3"/>
      <c r="K175" s="3"/>
    </row>
    <row r="176" spans="1:11" x14ac:dyDescent="0.25">
      <c r="A176" s="3"/>
      <c r="B176" s="3"/>
      <c r="C176" s="3"/>
      <c r="D176" s="3"/>
      <c r="E176" s="3"/>
      <c r="F176" s="3"/>
      <c r="G176" s="3"/>
      <c r="H176" s="3"/>
      <c r="I176" s="3"/>
      <c r="J176" s="3"/>
      <c r="K176" s="3"/>
    </row>
    <row r="177" spans="1:11" x14ac:dyDescent="0.25">
      <c r="A177" s="3"/>
      <c r="B177" s="3"/>
      <c r="C177" s="3"/>
      <c r="D177" s="3"/>
      <c r="E177" s="42" t="s">
        <v>92</v>
      </c>
      <c r="F177" s="42"/>
      <c r="G177" s="42"/>
      <c r="H177" s="42"/>
      <c r="I177" s="42"/>
      <c r="J177" s="42"/>
      <c r="K177" s="42"/>
    </row>
    <row r="178" spans="1:11" x14ac:dyDescent="0.25">
      <c r="A178" s="3"/>
      <c r="B178" s="3"/>
      <c r="C178" s="3"/>
      <c r="D178" s="3"/>
      <c r="E178" s="42"/>
      <c r="F178" s="42"/>
      <c r="G178" s="42"/>
      <c r="H178" s="42"/>
      <c r="I178" s="42"/>
      <c r="J178" s="42"/>
      <c r="K178" s="42"/>
    </row>
    <row r="179" spans="1:11" x14ac:dyDescent="0.25">
      <c r="A179" s="3"/>
      <c r="B179" s="3"/>
      <c r="C179" s="3"/>
      <c r="D179" s="3"/>
      <c r="E179" s="42"/>
      <c r="F179" s="42"/>
      <c r="G179" s="42"/>
      <c r="H179" s="42"/>
      <c r="I179" s="42"/>
      <c r="J179" s="42"/>
      <c r="K179" s="42"/>
    </row>
    <row r="180" spans="1:11" x14ac:dyDescent="0.25">
      <c r="A180" s="3"/>
      <c r="B180" s="3"/>
      <c r="C180" s="3"/>
      <c r="D180" s="3"/>
      <c r="E180" s="42"/>
      <c r="F180" s="42"/>
      <c r="G180" s="42"/>
      <c r="H180" s="42"/>
      <c r="I180" s="42"/>
      <c r="J180" s="42"/>
      <c r="K180" s="42"/>
    </row>
    <row r="181" spans="1:11" x14ac:dyDescent="0.25">
      <c r="A181" s="3"/>
      <c r="B181" s="3"/>
      <c r="C181" s="3"/>
      <c r="D181" s="3"/>
      <c r="E181" s="42"/>
      <c r="F181" s="42"/>
      <c r="G181" s="42"/>
      <c r="H181" s="42"/>
      <c r="I181" s="42"/>
      <c r="J181" s="42"/>
      <c r="K181" s="42"/>
    </row>
    <row r="182" spans="1:11" x14ac:dyDescent="0.25">
      <c r="A182" s="3"/>
      <c r="B182" s="3"/>
      <c r="C182" s="3"/>
      <c r="D182" s="3"/>
      <c r="E182" s="42"/>
      <c r="F182" s="42"/>
      <c r="G182" s="42"/>
      <c r="H182" s="42"/>
      <c r="I182" s="42"/>
      <c r="J182" s="42"/>
      <c r="K182" s="42"/>
    </row>
    <row r="183" spans="1:11" x14ac:dyDescent="0.25">
      <c r="A183" s="3"/>
      <c r="B183" s="3"/>
      <c r="C183" s="3"/>
      <c r="D183" s="3"/>
      <c r="E183" s="43" t="s">
        <v>93</v>
      </c>
      <c r="F183" s="43"/>
      <c r="G183" s="43"/>
      <c r="H183" s="43"/>
      <c r="I183" s="43"/>
      <c r="J183" s="43"/>
      <c r="K183" s="43"/>
    </row>
    <row r="184" spans="1:11" x14ac:dyDescent="0.25">
      <c r="A184" s="3"/>
      <c r="B184" s="3"/>
      <c r="C184" s="3"/>
      <c r="D184" s="3"/>
      <c r="E184" s="43"/>
      <c r="F184" s="43"/>
      <c r="G184" s="43"/>
      <c r="H184" s="43"/>
      <c r="I184" s="43"/>
      <c r="J184" s="43"/>
      <c r="K184" s="43"/>
    </row>
    <row r="185" spans="1:11" x14ac:dyDescent="0.25">
      <c r="A185" s="40" t="s">
        <v>94</v>
      </c>
      <c r="B185" s="40"/>
      <c r="C185" s="40"/>
      <c r="D185" s="40"/>
      <c r="E185" s="40"/>
      <c r="F185" s="40"/>
      <c r="G185" s="40"/>
      <c r="H185" s="40"/>
      <c r="I185" s="40"/>
      <c r="J185" s="40"/>
      <c r="K185" s="40"/>
    </row>
  </sheetData>
  <mergeCells count="141">
    <mergeCell ref="B10:H12"/>
    <mergeCell ref="B14:K15"/>
    <mergeCell ref="B16:K17"/>
    <mergeCell ref="B18:K19"/>
    <mergeCell ref="B20:K21"/>
    <mergeCell ref="B32:F33"/>
    <mergeCell ref="A38:E39"/>
    <mergeCell ref="A41:E41"/>
    <mergeCell ref="A42:F42"/>
    <mergeCell ref="A47:K48"/>
    <mergeCell ref="A49:B50"/>
    <mergeCell ref="C49:D50"/>
    <mergeCell ref="F49:G50"/>
    <mergeCell ref="H49:I50"/>
    <mergeCell ref="J49:K50"/>
    <mergeCell ref="A51:B51"/>
    <mergeCell ref="C51:D51"/>
    <mergeCell ref="F51:G51"/>
    <mergeCell ref="H51:I51"/>
    <mergeCell ref="J51:K51"/>
    <mergeCell ref="A52:B52"/>
    <mergeCell ref="C52:D52"/>
    <mergeCell ref="F52:G52"/>
    <mergeCell ref="H52:I52"/>
    <mergeCell ref="J52:K52"/>
    <mergeCell ref="A82:B82"/>
    <mergeCell ref="A91:C91"/>
    <mergeCell ref="A92:K92"/>
    <mergeCell ref="A94:K95"/>
    <mergeCell ref="I96:J96"/>
    <mergeCell ref="I97:J97"/>
    <mergeCell ref="A53:K54"/>
    <mergeCell ref="H78:K78"/>
    <mergeCell ref="A78:C78"/>
    <mergeCell ref="A79:B79"/>
    <mergeCell ref="A80:B80"/>
    <mergeCell ref="A81:B81"/>
    <mergeCell ref="A96:H97"/>
    <mergeCell ref="A104:H105"/>
    <mergeCell ref="I104:J104"/>
    <mergeCell ref="I105:J105"/>
    <mergeCell ref="A106:K106"/>
    <mergeCell ref="A107:F107"/>
    <mergeCell ref="G107:K107"/>
    <mergeCell ref="A98:H98"/>
    <mergeCell ref="I98:J98"/>
    <mergeCell ref="A99:H103"/>
    <mergeCell ref="I99:J99"/>
    <mergeCell ref="I100:J100"/>
    <mergeCell ref="I103:K103"/>
    <mergeCell ref="J109:K109"/>
    <mergeCell ref="B110:C110"/>
    <mergeCell ref="D110:E110"/>
    <mergeCell ref="F110:G110"/>
    <mergeCell ref="H110:I110"/>
    <mergeCell ref="J110:K110"/>
    <mergeCell ref="A108:B108"/>
    <mergeCell ref="A109:A110"/>
    <mergeCell ref="B109:C109"/>
    <mergeCell ref="D109:E109"/>
    <mergeCell ref="F109:G109"/>
    <mergeCell ref="H109:I109"/>
    <mergeCell ref="B111:C111"/>
    <mergeCell ref="D111:E111"/>
    <mergeCell ref="F111:G111"/>
    <mergeCell ref="H111:I111"/>
    <mergeCell ref="J111:K111"/>
    <mergeCell ref="B112:C112"/>
    <mergeCell ref="D112:E112"/>
    <mergeCell ref="F112:G112"/>
    <mergeCell ref="H112:I112"/>
    <mergeCell ref="J112:K112"/>
    <mergeCell ref="B113:C113"/>
    <mergeCell ref="D113:E113"/>
    <mergeCell ref="F113:G113"/>
    <mergeCell ref="H113:I113"/>
    <mergeCell ref="J113:K113"/>
    <mergeCell ref="B114:C114"/>
    <mergeCell ref="D114:E114"/>
    <mergeCell ref="F114:G114"/>
    <mergeCell ref="H114:I114"/>
    <mergeCell ref="J114:K114"/>
    <mergeCell ref="B115:C115"/>
    <mergeCell ref="D115:E115"/>
    <mergeCell ref="F115:G115"/>
    <mergeCell ref="H115:I115"/>
    <mergeCell ref="J115:K115"/>
    <mergeCell ref="B116:C116"/>
    <mergeCell ref="D116:E116"/>
    <mergeCell ref="F116:G116"/>
    <mergeCell ref="H116:I116"/>
    <mergeCell ref="J116:K116"/>
    <mergeCell ref="B117:C117"/>
    <mergeCell ref="D117:E117"/>
    <mergeCell ref="F117:G117"/>
    <mergeCell ref="H117:I117"/>
    <mergeCell ref="J117:K117"/>
    <mergeCell ref="B118:C118"/>
    <mergeCell ref="D118:E118"/>
    <mergeCell ref="F118:G118"/>
    <mergeCell ref="H118:I118"/>
    <mergeCell ref="J118:K118"/>
    <mergeCell ref="B119:C119"/>
    <mergeCell ref="D119:E119"/>
    <mergeCell ref="F119:G119"/>
    <mergeCell ref="H119:I119"/>
    <mergeCell ref="J119:K119"/>
    <mergeCell ref="B120:C120"/>
    <mergeCell ref="D120:E120"/>
    <mergeCell ref="F120:G120"/>
    <mergeCell ref="H120:I120"/>
    <mergeCell ref="J120:K120"/>
    <mergeCell ref="A123:K124"/>
    <mergeCell ref="A125:B126"/>
    <mergeCell ref="D125:E126"/>
    <mergeCell ref="G125:G126"/>
    <mergeCell ref="H125:H126"/>
    <mergeCell ref="J125:K126"/>
    <mergeCell ref="B121:C121"/>
    <mergeCell ref="D121:E121"/>
    <mergeCell ref="F121:G121"/>
    <mergeCell ref="H121:I121"/>
    <mergeCell ref="J121:K121"/>
    <mergeCell ref="B122:C122"/>
    <mergeCell ref="D122:E122"/>
    <mergeCell ref="F122:G122"/>
    <mergeCell ref="H122:I122"/>
    <mergeCell ref="J122:K122"/>
    <mergeCell ref="A138:K138"/>
    <mergeCell ref="A139:K140"/>
    <mergeCell ref="E177:K182"/>
    <mergeCell ref="E183:K184"/>
    <mergeCell ref="A185:K185"/>
    <mergeCell ref="A127:B127"/>
    <mergeCell ref="D127:E127"/>
    <mergeCell ref="G127:H127"/>
    <mergeCell ref="J127:K127"/>
    <mergeCell ref="A128:B128"/>
    <mergeCell ref="D128:E128"/>
    <mergeCell ref="G128:H128"/>
    <mergeCell ref="J128:K128"/>
  </mergeCells>
  <hyperlinks>
    <hyperlink ref="A41" r:id="rId1" xr:uid="{9CD5FC95-72A6-44B5-B71D-2C963426132E}"/>
  </hyperlinks>
  <pageMargins left="0.25" right="0.25" top="0.75" bottom="0.75" header="0.3" footer="0.3"/>
  <pageSetup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0649CB-2685-4F33-8885-18BF6A471713}">
  <dimension ref="A1:T185"/>
  <sheetViews>
    <sheetView topLeftCell="A91" workbookViewId="0">
      <selection activeCell="V122" sqref="V122"/>
    </sheetView>
  </sheetViews>
  <sheetFormatPr defaultRowHeight="15" x14ac:dyDescent="0.25"/>
  <sheetData>
    <row r="1" spans="1:11" s="3" customFormat="1" x14ac:dyDescent="0.25">
      <c r="A1" s="2"/>
      <c r="B1" s="2"/>
      <c r="C1" s="2"/>
      <c r="D1" s="2"/>
      <c r="E1" s="2"/>
      <c r="F1" s="2"/>
      <c r="G1" s="2"/>
      <c r="H1" s="2"/>
      <c r="I1" s="2"/>
      <c r="J1" s="2"/>
      <c r="K1" s="2"/>
    </row>
    <row r="2" spans="1:11" s="3" customFormat="1" x14ac:dyDescent="0.25">
      <c r="A2" s="2"/>
      <c r="B2" s="2"/>
      <c r="C2" s="2"/>
      <c r="D2" s="2"/>
      <c r="E2" s="2"/>
      <c r="F2" s="2"/>
      <c r="G2" s="2"/>
      <c r="H2" s="2"/>
      <c r="I2" s="2"/>
      <c r="J2" s="2"/>
      <c r="K2" s="2"/>
    </row>
    <row r="3" spans="1:11" s="3" customFormat="1" x14ac:dyDescent="0.25">
      <c r="A3" s="2"/>
      <c r="B3" s="2"/>
      <c r="C3" s="2"/>
      <c r="D3" s="2"/>
      <c r="E3" s="2"/>
      <c r="F3" s="2"/>
      <c r="G3" s="2"/>
      <c r="H3" s="2"/>
      <c r="I3" s="2"/>
      <c r="J3" s="2"/>
      <c r="K3" s="2"/>
    </row>
    <row r="4" spans="1:11" s="3" customFormat="1" x14ac:dyDescent="0.25">
      <c r="A4" s="2"/>
      <c r="B4" s="2"/>
      <c r="C4" s="2"/>
      <c r="D4" s="2"/>
      <c r="E4" s="2"/>
      <c r="F4" s="2"/>
      <c r="G4" s="2"/>
      <c r="H4" s="2"/>
      <c r="I4" s="2"/>
      <c r="J4" s="2"/>
      <c r="K4" s="2"/>
    </row>
    <row r="5" spans="1:11" s="3" customFormat="1" x14ac:dyDescent="0.25">
      <c r="A5" s="2"/>
      <c r="B5" s="2"/>
      <c r="C5" s="2"/>
      <c r="D5" s="2"/>
      <c r="E5" s="2"/>
      <c r="F5" s="2"/>
      <c r="G5" s="2"/>
      <c r="H5" s="2"/>
      <c r="I5" s="2"/>
      <c r="J5" s="2"/>
      <c r="K5" s="2"/>
    </row>
    <row r="6" spans="1:11" s="3" customFormat="1" x14ac:dyDescent="0.25">
      <c r="A6" s="2"/>
      <c r="B6" s="2"/>
      <c r="C6" s="2"/>
      <c r="D6" s="2"/>
      <c r="E6" s="2"/>
      <c r="F6" s="2"/>
      <c r="G6" s="2"/>
      <c r="H6" s="2"/>
      <c r="I6" s="2"/>
      <c r="J6" s="2"/>
      <c r="K6" s="2"/>
    </row>
    <row r="7" spans="1:11" s="3" customFormat="1" x14ac:dyDescent="0.25">
      <c r="A7" s="2"/>
      <c r="B7" s="2"/>
      <c r="C7" s="2"/>
      <c r="D7" s="2"/>
      <c r="E7" s="2"/>
      <c r="F7" s="2"/>
      <c r="G7" s="2"/>
      <c r="H7" s="2"/>
      <c r="I7" s="2"/>
      <c r="J7" s="2"/>
      <c r="K7" s="2"/>
    </row>
    <row r="8" spans="1:11" s="3" customFormat="1" x14ac:dyDescent="0.25">
      <c r="A8" s="2"/>
      <c r="B8" s="2"/>
      <c r="C8" s="2"/>
      <c r="D8" s="2"/>
      <c r="E8" s="2"/>
      <c r="F8" s="2"/>
      <c r="G8" s="2"/>
      <c r="H8" s="2"/>
      <c r="I8" s="2"/>
      <c r="J8" s="2"/>
      <c r="K8" s="2"/>
    </row>
    <row r="9" spans="1:11" s="3" customFormat="1" x14ac:dyDescent="0.25">
      <c r="A9" s="2"/>
      <c r="B9" s="2"/>
      <c r="C9" s="2"/>
      <c r="D9" s="2"/>
      <c r="E9" s="2"/>
      <c r="F9" s="2"/>
      <c r="G9" s="2"/>
      <c r="H9" s="2"/>
      <c r="I9" s="2"/>
      <c r="J9" s="2"/>
      <c r="K9" s="2"/>
    </row>
    <row r="10" spans="1:11" s="3" customFormat="1" x14ac:dyDescent="0.25">
      <c r="A10" s="2"/>
      <c r="B10" s="140" t="s">
        <v>105</v>
      </c>
      <c r="C10" s="140"/>
      <c r="D10" s="140"/>
      <c r="E10" s="140"/>
      <c r="F10" s="140"/>
      <c r="G10" s="140"/>
      <c r="H10" s="140"/>
      <c r="I10" s="2"/>
      <c r="J10" s="2"/>
      <c r="K10" s="2"/>
    </row>
    <row r="11" spans="1:11" s="3" customFormat="1" x14ac:dyDescent="0.25">
      <c r="A11" s="2"/>
      <c r="B11" s="140"/>
      <c r="C11" s="140"/>
      <c r="D11" s="140"/>
      <c r="E11" s="140"/>
      <c r="F11" s="140"/>
      <c r="G11" s="140"/>
      <c r="H11" s="140"/>
      <c r="I11" s="2"/>
      <c r="J11" s="2"/>
      <c r="K11" s="2"/>
    </row>
    <row r="12" spans="1:11" s="3" customFormat="1" x14ac:dyDescent="0.25">
      <c r="A12" s="2"/>
      <c r="B12" s="140"/>
      <c r="C12" s="140"/>
      <c r="D12" s="140"/>
      <c r="E12" s="140"/>
      <c r="F12" s="140"/>
      <c r="G12" s="140"/>
      <c r="H12" s="140"/>
      <c r="I12" s="2"/>
      <c r="J12" s="2"/>
      <c r="K12" s="2"/>
    </row>
    <row r="13" spans="1:11" s="3" customFormat="1" x14ac:dyDescent="0.25">
      <c r="A13" s="2"/>
      <c r="B13" s="2"/>
      <c r="C13" s="2"/>
      <c r="D13" s="2"/>
      <c r="E13" s="2"/>
      <c r="F13" s="2"/>
      <c r="G13" s="2"/>
      <c r="H13" s="2"/>
      <c r="I13" s="2"/>
      <c r="J13" s="2"/>
      <c r="K13" s="2"/>
    </row>
    <row r="14" spans="1:11" s="3" customFormat="1" x14ac:dyDescent="0.25">
      <c r="A14" s="2"/>
      <c r="B14" s="141" t="s">
        <v>83</v>
      </c>
      <c r="C14" s="141"/>
      <c r="D14" s="141"/>
      <c r="E14" s="141"/>
      <c r="F14" s="141"/>
      <c r="G14" s="141"/>
      <c r="H14" s="141"/>
      <c r="I14" s="141"/>
      <c r="J14" s="141"/>
      <c r="K14" s="141"/>
    </row>
    <row r="15" spans="1:11" s="3" customFormat="1" x14ac:dyDescent="0.25">
      <c r="A15" s="2"/>
      <c r="B15" s="141"/>
      <c r="C15" s="141"/>
      <c r="D15" s="141"/>
      <c r="E15" s="141"/>
      <c r="F15" s="141"/>
      <c r="G15" s="141"/>
      <c r="H15" s="141"/>
      <c r="I15" s="141"/>
      <c r="J15" s="141"/>
      <c r="K15" s="141"/>
    </row>
    <row r="16" spans="1:11" s="3" customFormat="1" x14ac:dyDescent="0.25">
      <c r="A16" s="2"/>
      <c r="B16" s="142" t="s">
        <v>84</v>
      </c>
      <c r="C16" s="142"/>
      <c r="D16" s="142"/>
      <c r="E16" s="142"/>
      <c r="F16" s="142"/>
      <c r="G16" s="142"/>
      <c r="H16" s="142"/>
      <c r="I16" s="142"/>
      <c r="J16" s="142"/>
      <c r="K16" s="142"/>
    </row>
    <row r="17" spans="1:11" s="3" customFormat="1" x14ac:dyDescent="0.25">
      <c r="A17" s="2"/>
      <c r="B17" s="142"/>
      <c r="C17" s="142"/>
      <c r="D17" s="142"/>
      <c r="E17" s="142"/>
      <c r="F17" s="142"/>
      <c r="G17" s="142"/>
      <c r="H17" s="142"/>
      <c r="I17" s="142"/>
      <c r="J17" s="142"/>
      <c r="K17" s="142"/>
    </row>
    <row r="18" spans="1:11" s="3" customFormat="1" x14ac:dyDescent="0.25">
      <c r="A18" s="2"/>
      <c r="B18" s="142" t="s">
        <v>85</v>
      </c>
      <c r="C18" s="142"/>
      <c r="D18" s="142"/>
      <c r="E18" s="142"/>
      <c r="F18" s="142"/>
      <c r="G18" s="142"/>
      <c r="H18" s="142"/>
      <c r="I18" s="142"/>
      <c r="J18" s="142"/>
      <c r="K18" s="142"/>
    </row>
    <row r="19" spans="1:11" s="3" customFormat="1" x14ac:dyDescent="0.25">
      <c r="A19" s="2"/>
      <c r="B19" s="142"/>
      <c r="C19" s="142"/>
      <c r="D19" s="142"/>
      <c r="E19" s="142"/>
      <c r="F19" s="142"/>
      <c r="G19" s="142"/>
      <c r="H19" s="142"/>
      <c r="I19" s="142"/>
      <c r="J19" s="142"/>
      <c r="K19" s="142"/>
    </row>
    <row r="20" spans="1:11" s="3" customFormat="1" x14ac:dyDescent="0.25">
      <c r="A20" s="2"/>
      <c r="B20" s="142" t="s">
        <v>86</v>
      </c>
      <c r="C20" s="142"/>
      <c r="D20" s="142"/>
      <c r="E20" s="142"/>
      <c r="F20" s="142"/>
      <c r="G20" s="142"/>
      <c r="H20" s="142"/>
      <c r="I20" s="142"/>
      <c r="J20" s="142"/>
      <c r="K20" s="142"/>
    </row>
    <row r="21" spans="1:11" s="3" customFormat="1" x14ac:dyDescent="0.25">
      <c r="A21" s="2"/>
      <c r="B21" s="142"/>
      <c r="C21" s="142"/>
      <c r="D21" s="142"/>
      <c r="E21" s="142"/>
      <c r="F21" s="142"/>
      <c r="G21" s="142"/>
      <c r="H21" s="142"/>
      <c r="I21" s="142"/>
      <c r="J21" s="142"/>
      <c r="K21" s="142"/>
    </row>
    <row r="22" spans="1:11" s="3" customFormat="1" x14ac:dyDescent="0.25">
      <c r="A22" s="2"/>
      <c r="B22" s="2"/>
      <c r="C22" s="2"/>
      <c r="D22" s="2"/>
      <c r="E22" s="2"/>
      <c r="F22" s="2"/>
      <c r="G22" s="2"/>
      <c r="H22" s="2"/>
      <c r="I22" s="2"/>
      <c r="J22" s="2"/>
      <c r="K22" s="2"/>
    </row>
    <row r="23" spans="1:11" s="3" customFormat="1" x14ac:dyDescent="0.25">
      <c r="A23" s="2"/>
      <c r="B23" s="2"/>
      <c r="C23" s="2"/>
      <c r="D23" s="2"/>
      <c r="E23" s="2"/>
      <c r="F23" s="2"/>
      <c r="G23" s="2"/>
      <c r="H23" s="2"/>
      <c r="I23" s="2"/>
      <c r="J23" s="2"/>
      <c r="K23" s="2"/>
    </row>
    <row r="24" spans="1:11" s="3" customFormat="1" x14ac:dyDescent="0.25">
      <c r="A24" s="2"/>
      <c r="B24" s="2"/>
      <c r="C24" s="2"/>
      <c r="D24" s="2"/>
      <c r="E24" s="2"/>
      <c r="F24" s="2"/>
      <c r="G24" s="2"/>
      <c r="H24" s="2"/>
      <c r="I24" s="2"/>
      <c r="J24" s="2"/>
      <c r="K24" s="2"/>
    </row>
    <row r="25" spans="1:11" s="3" customFormat="1" x14ac:dyDescent="0.25">
      <c r="A25" s="2"/>
      <c r="B25" s="2"/>
      <c r="C25" s="2"/>
      <c r="D25" s="2"/>
      <c r="E25" s="2"/>
      <c r="F25" s="2"/>
      <c r="G25" s="2"/>
      <c r="H25" s="2"/>
      <c r="I25" s="2"/>
      <c r="J25" s="2"/>
      <c r="K25" s="2"/>
    </row>
    <row r="26" spans="1:11" s="3" customFormat="1" x14ac:dyDescent="0.25">
      <c r="A26" s="2"/>
      <c r="B26" s="2"/>
      <c r="C26" s="2"/>
      <c r="D26" s="2"/>
      <c r="E26" s="2"/>
      <c r="F26" s="2"/>
      <c r="G26" s="2"/>
      <c r="H26" s="2"/>
      <c r="I26" s="2"/>
      <c r="J26" s="2"/>
      <c r="K26" s="2"/>
    </row>
    <row r="27" spans="1:11" s="3" customFormat="1" x14ac:dyDescent="0.25">
      <c r="A27" s="2"/>
      <c r="B27" s="2"/>
      <c r="C27" s="2"/>
      <c r="D27" s="2"/>
      <c r="E27" s="2"/>
      <c r="F27" s="2"/>
      <c r="G27" s="2"/>
      <c r="H27" s="2"/>
      <c r="I27" s="2"/>
      <c r="J27" s="2"/>
      <c r="K27" s="2"/>
    </row>
    <row r="28" spans="1:11" s="3" customFormat="1" x14ac:dyDescent="0.25">
      <c r="A28" s="2"/>
      <c r="B28" s="2"/>
      <c r="C28" s="2"/>
      <c r="D28" s="2"/>
      <c r="E28" s="2"/>
      <c r="F28" s="2"/>
      <c r="G28" s="2"/>
      <c r="H28" s="2"/>
      <c r="I28" s="2"/>
      <c r="J28" s="2"/>
      <c r="K28" s="2"/>
    </row>
    <row r="29" spans="1:11" s="3" customFormat="1" x14ac:dyDescent="0.25">
      <c r="A29" s="2"/>
      <c r="B29" s="2"/>
      <c r="C29" s="2"/>
      <c r="D29" s="2"/>
      <c r="E29" s="2"/>
      <c r="F29" s="2"/>
      <c r="G29" s="2"/>
      <c r="H29" s="2"/>
      <c r="I29" s="2"/>
      <c r="J29" s="2"/>
      <c r="K29" s="2"/>
    </row>
    <row r="30" spans="1:11" s="3" customFormat="1" x14ac:dyDescent="0.25">
      <c r="A30" s="2"/>
      <c r="B30" s="2"/>
      <c r="C30" s="2"/>
      <c r="D30" s="2"/>
      <c r="E30" s="2"/>
      <c r="F30" s="2"/>
      <c r="G30" s="2"/>
      <c r="H30" s="2"/>
      <c r="I30" s="2"/>
      <c r="J30" s="2"/>
      <c r="K30" s="2"/>
    </row>
    <row r="31" spans="1:11" s="3" customFormat="1" x14ac:dyDescent="0.25">
      <c r="A31" s="2"/>
      <c r="B31" s="2"/>
      <c r="C31" s="2"/>
      <c r="D31" s="2"/>
      <c r="E31" s="2"/>
      <c r="F31" s="2"/>
      <c r="G31" s="2"/>
      <c r="H31" s="2"/>
      <c r="I31" s="2"/>
      <c r="J31" s="2"/>
      <c r="K31" s="2"/>
    </row>
    <row r="32" spans="1:11" s="3" customFormat="1" x14ac:dyDescent="0.25">
      <c r="A32" s="2"/>
      <c r="B32" s="143" t="s">
        <v>87</v>
      </c>
      <c r="C32" s="143"/>
      <c r="D32" s="143"/>
      <c r="E32" s="143"/>
      <c r="F32" s="143"/>
      <c r="G32" s="2"/>
      <c r="H32" s="2"/>
      <c r="I32" s="2"/>
      <c r="J32" s="2"/>
      <c r="K32" s="2"/>
    </row>
    <row r="33" spans="1:11" s="3" customFormat="1" x14ac:dyDescent="0.25">
      <c r="A33" s="2"/>
      <c r="B33" s="143"/>
      <c r="C33" s="143"/>
      <c r="D33" s="143"/>
      <c r="E33" s="143"/>
      <c r="F33" s="143"/>
      <c r="G33" s="2"/>
      <c r="H33" s="2"/>
      <c r="I33" s="2"/>
      <c r="J33" s="2"/>
      <c r="K33" s="2"/>
    </row>
    <row r="34" spans="1:11" s="3" customFormat="1" x14ac:dyDescent="0.25"/>
    <row r="35" spans="1:11" s="3" customFormat="1" x14ac:dyDescent="0.25"/>
    <row r="36" spans="1:11" s="3" customFormat="1" x14ac:dyDescent="0.25"/>
    <row r="37" spans="1:11" s="3" customFormat="1" x14ac:dyDescent="0.25"/>
    <row r="38" spans="1:11" s="3" customFormat="1" x14ac:dyDescent="0.25">
      <c r="A38" s="144" t="s">
        <v>88</v>
      </c>
      <c r="B38" s="144"/>
      <c r="C38" s="144"/>
      <c r="D38" s="144"/>
      <c r="E38" s="144"/>
    </row>
    <row r="39" spans="1:11" s="3" customFormat="1" x14ac:dyDescent="0.25">
      <c r="A39" s="144"/>
      <c r="B39" s="144"/>
      <c r="C39" s="144"/>
      <c r="D39" s="144"/>
      <c r="E39" s="144"/>
    </row>
    <row r="40" spans="1:11" s="3" customFormat="1" x14ac:dyDescent="0.25"/>
    <row r="41" spans="1:11" s="3" customFormat="1" ht="21" x14ac:dyDescent="0.35">
      <c r="A41" s="145" t="s">
        <v>89</v>
      </c>
      <c r="B41" s="146"/>
      <c r="C41" s="146"/>
      <c r="D41" s="146"/>
      <c r="E41" s="146"/>
    </row>
    <row r="42" spans="1:11" s="3" customFormat="1" ht="18.75" x14ac:dyDescent="0.3">
      <c r="A42" s="147" t="s">
        <v>90</v>
      </c>
      <c r="B42" s="147"/>
      <c r="C42" s="147"/>
      <c r="D42" s="147"/>
      <c r="E42" s="147"/>
      <c r="F42" s="147"/>
    </row>
    <row r="43" spans="1:11" s="3" customFormat="1" x14ac:dyDescent="0.25"/>
    <row r="44" spans="1:11" s="3" customFormat="1" x14ac:dyDescent="0.25"/>
    <row r="45" spans="1:11" s="3" customFormat="1" x14ac:dyDescent="0.25"/>
    <row r="46" spans="1:11" s="3" customFormat="1" x14ac:dyDescent="0.25"/>
    <row r="47" spans="1:11" s="3" customFormat="1" x14ac:dyDescent="0.25">
      <c r="A47" s="123" t="s">
        <v>33</v>
      </c>
      <c r="B47" s="123"/>
      <c r="C47" s="123"/>
      <c r="D47" s="123"/>
      <c r="E47" s="123"/>
      <c r="F47" s="123"/>
      <c r="G47" s="123"/>
      <c r="H47" s="123"/>
      <c r="I47" s="123"/>
      <c r="J47" s="123"/>
      <c r="K47" s="123"/>
    </row>
    <row r="48" spans="1:11" s="3" customFormat="1" ht="15.75" thickBot="1" x14ac:dyDescent="0.3">
      <c r="A48" s="123"/>
      <c r="B48" s="123"/>
      <c r="C48" s="123"/>
      <c r="D48" s="123"/>
      <c r="E48" s="123"/>
      <c r="F48" s="123"/>
      <c r="G48" s="123"/>
      <c r="H48" s="123"/>
      <c r="I48" s="123"/>
      <c r="J48" s="123"/>
      <c r="K48" s="123"/>
    </row>
    <row r="49" spans="1:11" s="3" customFormat="1" x14ac:dyDescent="0.25">
      <c r="A49" s="189">
        <v>39</v>
      </c>
      <c r="B49" s="190"/>
      <c r="C49" s="190"/>
      <c r="D49" s="190"/>
      <c r="E49" s="191"/>
      <c r="G49" s="153">
        <f>A49*4.5</f>
        <v>175.5</v>
      </c>
      <c r="H49" s="154"/>
      <c r="I49" s="154"/>
      <c r="J49" s="154"/>
      <c r="K49" s="155"/>
    </row>
    <row r="50" spans="1:11" s="3" customFormat="1" ht="10.5" customHeight="1" x14ac:dyDescent="0.25">
      <c r="A50" s="192"/>
      <c r="B50" s="193"/>
      <c r="C50" s="193"/>
      <c r="D50" s="193"/>
      <c r="E50" s="194"/>
      <c r="G50" s="156"/>
      <c r="H50" s="157"/>
      <c r="I50" s="157"/>
      <c r="J50" s="157"/>
      <c r="K50" s="158"/>
    </row>
    <row r="51" spans="1:11" s="3" customFormat="1" ht="18.75" x14ac:dyDescent="0.3">
      <c r="A51" s="159" t="s">
        <v>40</v>
      </c>
      <c r="B51" s="160"/>
      <c r="C51" s="160"/>
      <c r="D51" s="160"/>
      <c r="E51" s="161"/>
      <c r="G51" s="159" t="s">
        <v>34</v>
      </c>
      <c r="H51" s="160"/>
      <c r="I51" s="160"/>
      <c r="J51" s="160"/>
      <c r="K51" s="161"/>
    </row>
    <row r="52" spans="1:11" s="3" customFormat="1" ht="19.5" thickBot="1" x14ac:dyDescent="0.35">
      <c r="A52" s="162" t="s">
        <v>39</v>
      </c>
      <c r="B52" s="163"/>
      <c r="C52" s="163"/>
      <c r="D52" s="163"/>
      <c r="E52" s="164"/>
      <c r="G52" s="162" t="s">
        <v>13</v>
      </c>
      <c r="H52" s="163"/>
      <c r="I52" s="163"/>
      <c r="J52" s="163"/>
      <c r="K52" s="164"/>
    </row>
    <row r="53" spans="1:11" s="3" customFormat="1" x14ac:dyDescent="0.25">
      <c r="A53" s="115" t="s">
        <v>38</v>
      </c>
      <c r="B53" s="115"/>
      <c r="C53" s="115"/>
      <c r="D53" s="115"/>
      <c r="E53" s="115"/>
      <c r="F53" s="115"/>
      <c r="G53" s="115"/>
      <c r="H53" s="115"/>
      <c r="I53" s="115"/>
      <c r="J53" s="115"/>
      <c r="K53" s="115"/>
    </row>
    <row r="54" spans="1:11" s="3" customFormat="1" x14ac:dyDescent="0.25">
      <c r="A54" s="115"/>
      <c r="B54" s="115"/>
      <c r="C54" s="115"/>
      <c r="D54" s="115"/>
      <c r="E54" s="115"/>
      <c r="F54" s="115"/>
      <c r="G54" s="115"/>
      <c r="H54" s="115"/>
      <c r="I54" s="115"/>
      <c r="J54" s="115"/>
      <c r="K54" s="115"/>
    </row>
    <row r="55" spans="1:11" s="3" customFormat="1" x14ac:dyDescent="0.25">
      <c r="A55" s="1"/>
      <c r="B55" s="1"/>
      <c r="C55" s="1"/>
      <c r="D55" s="1"/>
      <c r="E55" s="1"/>
      <c r="F55" s="1"/>
      <c r="G55" s="1"/>
      <c r="H55" s="1"/>
      <c r="I55" s="1"/>
      <c r="J55" s="1"/>
      <c r="K55" s="1"/>
    </row>
    <row r="56" spans="1:11" s="3" customFormat="1" x14ac:dyDescent="0.25">
      <c r="A56" s="1"/>
      <c r="B56" s="1"/>
      <c r="C56" s="1"/>
      <c r="D56" s="1"/>
      <c r="E56" s="1"/>
      <c r="F56" s="1"/>
      <c r="G56" s="1"/>
      <c r="H56" s="1"/>
      <c r="I56" s="1"/>
      <c r="J56" s="1"/>
      <c r="K56" s="1"/>
    </row>
    <row r="57" spans="1:11" s="3" customFormat="1" x14ac:dyDescent="0.25">
      <c r="A57" s="1"/>
      <c r="B57" s="1"/>
      <c r="C57" s="1"/>
      <c r="D57" s="1"/>
      <c r="E57" s="1"/>
      <c r="F57" s="1"/>
      <c r="G57" s="1"/>
      <c r="H57" s="1"/>
      <c r="I57" s="1"/>
      <c r="J57" s="1"/>
      <c r="K57" s="1"/>
    </row>
    <row r="58" spans="1:11" s="3" customFormat="1" x14ac:dyDescent="0.25">
      <c r="A58" s="1"/>
      <c r="B58" s="1"/>
      <c r="C58" s="1"/>
      <c r="D58" s="1"/>
      <c r="E58" s="1"/>
      <c r="F58" s="1"/>
      <c r="G58" s="1"/>
      <c r="H58" s="1"/>
      <c r="I58" s="1"/>
      <c r="J58" s="1"/>
      <c r="K58" s="1"/>
    </row>
    <row r="59" spans="1:11" s="3" customFormat="1" x14ac:dyDescent="0.25">
      <c r="A59" s="1"/>
      <c r="B59" s="1"/>
      <c r="C59" s="1"/>
      <c r="D59" s="1"/>
      <c r="E59" s="1"/>
      <c r="F59" s="1"/>
      <c r="G59" s="1"/>
      <c r="H59" s="1"/>
      <c r="I59" s="1"/>
      <c r="J59" s="1"/>
      <c r="K59" s="1"/>
    </row>
    <row r="60" spans="1:11" s="3" customFormat="1" x14ac:dyDescent="0.25">
      <c r="A60" s="1"/>
      <c r="B60" s="1"/>
      <c r="C60" s="1"/>
      <c r="D60" s="1"/>
      <c r="E60" s="1"/>
      <c r="F60" s="1"/>
      <c r="G60" s="1"/>
      <c r="H60" s="1"/>
      <c r="I60" s="1"/>
      <c r="J60" s="1"/>
      <c r="K60" s="1"/>
    </row>
    <row r="61" spans="1:11" s="3" customFormat="1" x14ac:dyDescent="0.25">
      <c r="A61" s="1"/>
      <c r="B61" s="1"/>
      <c r="C61" s="1"/>
      <c r="D61" s="1"/>
      <c r="E61" s="1"/>
      <c r="F61" s="1"/>
      <c r="G61" s="1"/>
      <c r="H61" s="1"/>
      <c r="I61" s="1"/>
      <c r="J61" s="1"/>
      <c r="K61" s="1"/>
    </row>
    <row r="62" spans="1:11" s="3" customFormat="1" x14ac:dyDescent="0.25">
      <c r="A62" s="1"/>
      <c r="B62" s="1"/>
      <c r="C62" s="1"/>
      <c r="D62" s="1"/>
      <c r="E62" s="1"/>
      <c r="F62" s="1"/>
      <c r="G62" s="1"/>
      <c r="H62" s="1"/>
      <c r="I62" s="1"/>
      <c r="J62" s="1"/>
      <c r="K62" s="1"/>
    </row>
    <row r="63" spans="1:11" s="3" customFormat="1" x14ac:dyDescent="0.25">
      <c r="A63" s="1"/>
      <c r="B63" s="1"/>
      <c r="C63" s="1"/>
      <c r="D63" s="1"/>
      <c r="E63" s="1"/>
      <c r="F63" s="1"/>
      <c r="G63" s="1"/>
      <c r="H63" s="1"/>
      <c r="I63" s="1"/>
      <c r="J63" s="1"/>
      <c r="K63" s="1"/>
    </row>
    <row r="64" spans="1:11" s="3" customFormat="1" x14ac:dyDescent="0.25">
      <c r="A64" s="1"/>
      <c r="B64" s="1"/>
      <c r="C64" s="1"/>
      <c r="D64" s="1"/>
      <c r="E64" s="1"/>
      <c r="F64" s="1"/>
      <c r="G64" s="1"/>
      <c r="H64" s="1"/>
      <c r="I64" s="1"/>
      <c r="J64" s="1"/>
      <c r="K64" s="1"/>
    </row>
    <row r="65" spans="1:11" s="3" customFormat="1" x14ac:dyDescent="0.25">
      <c r="A65" s="1"/>
      <c r="B65" s="1"/>
      <c r="C65" s="1"/>
      <c r="D65" s="1"/>
      <c r="E65" s="1"/>
      <c r="F65" s="1"/>
      <c r="G65" s="1"/>
      <c r="H65" s="1"/>
      <c r="I65" s="1"/>
      <c r="J65" s="1"/>
      <c r="K65" s="1"/>
    </row>
    <row r="66" spans="1:11" s="3" customFormat="1" x14ac:dyDescent="0.25">
      <c r="A66" s="1"/>
      <c r="B66" s="1"/>
      <c r="C66" s="1"/>
      <c r="D66" s="1"/>
      <c r="E66" s="1"/>
      <c r="F66" s="1"/>
      <c r="G66" s="1"/>
      <c r="H66" s="1"/>
      <c r="I66" s="1"/>
      <c r="J66" s="1"/>
      <c r="K66" s="1"/>
    </row>
    <row r="67" spans="1:11" s="3" customFormat="1" x14ac:dyDescent="0.25">
      <c r="A67" s="1"/>
      <c r="B67" s="1"/>
      <c r="C67" s="1"/>
      <c r="D67" s="1"/>
      <c r="E67" s="1"/>
      <c r="F67" s="1"/>
      <c r="G67" s="1"/>
      <c r="H67" s="1"/>
      <c r="I67" s="1"/>
      <c r="J67" s="1"/>
      <c r="K67" s="1"/>
    </row>
    <row r="68" spans="1:11" s="3" customFormat="1" x14ac:dyDescent="0.25">
      <c r="A68" s="1"/>
      <c r="B68" s="1"/>
      <c r="C68" s="1"/>
      <c r="D68" s="1"/>
      <c r="E68" s="1"/>
      <c r="F68" s="1"/>
      <c r="G68" s="1"/>
      <c r="H68" s="1"/>
      <c r="I68" s="1"/>
      <c r="J68" s="1"/>
      <c r="K68" s="1"/>
    </row>
    <row r="69" spans="1:11" s="3" customFormat="1" x14ac:dyDescent="0.25">
      <c r="A69" s="1"/>
      <c r="B69" s="1"/>
      <c r="C69" s="1"/>
      <c r="D69" s="1"/>
      <c r="E69" s="1"/>
      <c r="F69" s="1"/>
      <c r="G69" s="1"/>
      <c r="H69" s="1"/>
      <c r="I69" s="1"/>
      <c r="J69" s="1"/>
      <c r="K69" s="1"/>
    </row>
    <row r="70" spans="1:11" s="3" customFormat="1" x14ac:dyDescent="0.25">
      <c r="A70" s="1"/>
      <c r="B70" s="1"/>
      <c r="C70" s="1"/>
      <c r="D70" s="1"/>
      <c r="E70" s="1"/>
      <c r="F70" s="1"/>
      <c r="G70" s="1"/>
      <c r="H70" s="1"/>
      <c r="I70" s="1"/>
      <c r="J70" s="1"/>
      <c r="K70" s="1"/>
    </row>
    <row r="71" spans="1:11" s="3" customFormat="1" x14ac:dyDescent="0.25">
      <c r="A71" s="1"/>
      <c r="B71" s="1"/>
      <c r="C71" s="1"/>
      <c r="D71" s="1"/>
      <c r="E71" s="1"/>
      <c r="F71" s="1"/>
      <c r="G71" s="1"/>
      <c r="H71" s="1"/>
      <c r="I71" s="1"/>
      <c r="J71" s="1"/>
      <c r="K71" s="1"/>
    </row>
    <row r="72" spans="1:11" s="3" customFormat="1" x14ac:dyDescent="0.25">
      <c r="A72" s="1"/>
      <c r="B72" s="1"/>
      <c r="C72" s="1"/>
      <c r="D72" s="1"/>
      <c r="E72" s="1"/>
      <c r="F72" s="1"/>
      <c r="G72" s="1"/>
      <c r="H72" s="1"/>
      <c r="I72" s="1"/>
      <c r="J72" s="1"/>
      <c r="K72" s="1"/>
    </row>
    <row r="73" spans="1:11" s="3" customFormat="1" x14ac:dyDescent="0.25">
      <c r="A73" s="1"/>
      <c r="B73" s="1"/>
      <c r="C73" s="1"/>
      <c r="D73" s="1"/>
      <c r="E73" s="1"/>
      <c r="F73" s="1"/>
      <c r="G73" s="1"/>
      <c r="H73" s="1"/>
      <c r="I73" s="1"/>
      <c r="J73" s="1"/>
      <c r="K73" s="1"/>
    </row>
    <row r="74" spans="1:11" s="3" customFormat="1" x14ac:dyDescent="0.25">
      <c r="A74" s="1"/>
      <c r="B74" s="1"/>
      <c r="C74" s="1"/>
      <c r="D74" s="1"/>
      <c r="E74" s="1"/>
      <c r="F74" s="1"/>
      <c r="G74" s="1"/>
      <c r="H74" s="1"/>
      <c r="I74" s="1"/>
      <c r="J74" s="1"/>
      <c r="K74" s="1"/>
    </row>
    <row r="75" spans="1:11" s="3" customFormat="1" x14ac:dyDescent="0.25">
      <c r="A75" s="1"/>
      <c r="B75" s="1"/>
      <c r="C75" s="1"/>
      <c r="D75" s="1"/>
      <c r="E75" s="1"/>
      <c r="F75" s="1"/>
      <c r="G75" s="1"/>
      <c r="H75" s="1"/>
      <c r="I75" s="1"/>
      <c r="J75" s="1"/>
      <c r="K75" s="1"/>
    </row>
    <row r="76" spans="1:11" s="3" customFormat="1" x14ac:dyDescent="0.25">
      <c r="A76" s="1"/>
      <c r="B76" s="1"/>
      <c r="C76" s="1"/>
      <c r="D76" s="1"/>
      <c r="E76" s="1"/>
      <c r="F76" s="1"/>
      <c r="G76" s="1"/>
      <c r="H76" s="1"/>
      <c r="I76" s="1"/>
      <c r="J76" s="1"/>
      <c r="K76" s="1"/>
    </row>
    <row r="77" spans="1:11" s="3" customFormat="1" x14ac:dyDescent="0.25">
      <c r="A77" s="1"/>
      <c r="B77" s="1"/>
      <c r="C77" s="1"/>
      <c r="D77" s="1"/>
      <c r="E77" s="1"/>
      <c r="F77" s="1"/>
      <c r="G77" s="1"/>
      <c r="H77" s="1"/>
      <c r="I77" s="1"/>
      <c r="J77" s="1"/>
      <c r="K77" s="1"/>
    </row>
    <row r="78" spans="1:11" s="3" customFormat="1" ht="18.75" x14ac:dyDescent="0.3">
      <c r="A78" s="117" t="s">
        <v>43</v>
      </c>
      <c r="B78" s="117"/>
      <c r="C78" s="117"/>
      <c r="D78" s="16"/>
      <c r="E78" s="16"/>
      <c r="F78" s="16"/>
      <c r="H78" s="116" t="s">
        <v>54</v>
      </c>
      <c r="I78" s="116"/>
      <c r="J78" s="116"/>
      <c r="K78" s="116"/>
    </row>
    <row r="79" spans="1:11" s="3" customFormat="1" x14ac:dyDescent="0.25">
      <c r="A79" s="118" t="s">
        <v>44</v>
      </c>
      <c r="B79" s="118"/>
      <c r="C79" s="16"/>
      <c r="D79" s="16"/>
      <c r="E79" s="16"/>
      <c r="F79" s="16"/>
      <c r="H79" s="16" t="s">
        <v>55</v>
      </c>
      <c r="I79" s="16"/>
      <c r="J79" s="16"/>
      <c r="K79" s="16"/>
    </row>
    <row r="80" spans="1:11" s="3" customFormat="1" x14ac:dyDescent="0.25">
      <c r="A80" s="119" t="s">
        <v>107</v>
      </c>
      <c r="B80" s="119"/>
      <c r="C80" s="17" t="s">
        <v>46</v>
      </c>
      <c r="D80" s="29">
        <v>55</v>
      </c>
      <c r="E80" s="16"/>
      <c r="F80" s="16"/>
      <c r="H80" s="16" t="s">
        <v>58</v>
      </c>
      <c r="I80" s="16"/>
      <c r="J80" s="16"/>
      <c r="K80" s="16"/>
    </row>
    <row r="81" spans="1:11" s="3" customFormat="1" x14ac:dyDescent="0.25">
      <c r="A81" s="118" t="s">
        <v>47</v>
      </c>
      <c r="B81" s="118"/>
      <c r="C81" s="16"/>
      <c r="D81" s="16"/>
      <c r="E81" s="16"/>
      <c r="F81" s="16"/>
      <c r="H81" s="16" t="s">
        <v>56</v>
      </c>
      <c r="I81" s="16"/>
      <c r="J81" s="16"/>
      <c r="K81" s="16"/>
    </row>
    <row r="82" spans="1:11" s="3" customFormat="1" x14ac:dyDescent="0.25">
      <c r="A82" s="119" t="s">
        <v>106</v>
      </c>
      <c r="B82" s="119"/>
      <c r="C82" s="17" t="s">
        <v>46</v>
      </c>
      <c r="D82" s="29">
        <v>1</v>
      </c>
      <c r="E82" s="16" t="s">
        <v>49</v>
      </c>
      <c r="F82" s="29">
        <v>3</v>
      </c>
      <c r="H82" s="16" t="s">
        <v>57</v>
      </c>
      <c r="I82" s="16"/>
      <c r="J82" s="16"/>
      <c r="K82" s="16"/>
    </row>
    <row r="83" spans="1:11" s="3" customFormat="1" x14ac:dyDescent="0.25">
      <c r="H83" s="16" t="s">
        <v>59</v>
      </c>
      <c r="I83" s="16"/>
      <c r="J83" s="16"/>
      <c r="K83" s="16"/>
    </row>
    <row r="84" spans="1:11" s="3" customFormat="1" x14ac:dyDescent="0.25">
      <c r="A84" s="9"/>
      <c r="B84" s="9"/>
      <c r="C84" s="10"/>
      <c r="D84" s="9"/>
      <c r="F84" s="9"/>
      <c r="H84" s="16" t="s">
        <v>60</v>
      </c>
      <c r="I84" s="16"/>
      <c r="J84" s="16"/>
      <c r="K84" s="16"/>
    </row>
    <row r="85" spans="1:11" s="3" customFormat="1" x14ac:dyDescent="0.25">
      <c r="A85" s="9"/>
      <c r="B85" s="9"/>
      <c r="C85" s="10"/>
      <c r="D85" s="9"/>
      <c r="F85" s="9"/>
      <c r="H85" s="16" t="s">
        <v>61</v>
      </c>
      <c r="I85" s="16"/>
      <c r="J85" s="16"/>
      <c r="K85" s="16"/>
    </row>
    <row r="86" spans="1:11" s="3" customFormat="1" x14ac:dyDescent="0.25">
      <c r="H86" s="16" t="s">
        <v>62</v>
      </c>
      <c r="I86" s="16"/>
      <c r="J86" s="16"/>
      <c r="K86" s="16"/>
    </row>
    <row r="87" spans="1:11" s="3" customFormat="1" x14ac:dyDescent="0.25">
      <c r="H87" s="16" t="s">
        <v>63</v>
      </c>
      <c r="I87" s="16"/>
      <c r="J87" s="16"/>
      <c r="K87" s="16"/>
    </row>
    <row r="88" spans="1:11" s="3" customFormat="1" ht="18.75" x14ac:dyDescent="0.3">
      <c r="A88" s="28" t="s">
        <v>50</v>
      </c>
      <c r="B88" s="28"/>
      <c r="C88" s="28"/>
      <c r="D88" s="16"/>
      <c r="E88" s="16"/>
      <c r="F88" s="16"/>
      <c r="H88" s="16" t="s">
        <v>64</v>
      </c>
      <c r="I88" s="16"/>
      <c r="J88" s="16"/>
      <c r="K88" s="16"/>
    </row>
    <row r="89" spans="1:11" s="3" customFormat="1" x14ac:dyDescent="0.25">
      <c r="A89" s="30" t="s">
        <v>52</v>
      </c>
      <c r="B89" s="30"/>
      <c r="C89" s="30"/>
      <c r="D89" s="16"/>
      <c r="E89" s="16"/>
      <c r="F89" s="16"/>
      <c r="H89" s="16" t="s">
        <v>65</v>
      </c>
      <c r="I89" s="16"/>
      <c r="J89" s="16"/>
      <c r="K89" s="16"/>
    </row>
    <row r="90" spans="1:11" s="3" customFormat="1" x14ac:dyDescent="0.25">
      <c r="A90" s="30" t="s">
        <v>51</v>
      </c>
      <c r="B90" s="30"/>
      <c r="C90" s="30"/>
      <c r="D90" s="16"/>
      <c r="E90" s="16"/>
      <c r="F90" s="16"/>
      <c r="H90" s="16" t="s">
        <v>66</v>
      </c>
      <c r="I90" s="16"/>
      <c r="J90" s="16"/>
      <c r="K90" s="16"/>
    </row>
    <row r="91" spans="1:11" s="3" customFormat="1" x14ac:dyDescent="0.25">
      <c r="A91" s="122" t="s">
        <v>53</v>
      </c>
      <c r="B91" s="122"/>
      <c r="C91" s="122"/>
      <c r="D91" s="16"/>
      <c r="E91" s="16"/>
      <c r="F91" s="16"/>
      <c r="H91" s="16" t="s">
        <v>67</v>
      </c>
      <c r="I91" s="16"/>
      <c r="J91" s="16"/>
      <c r="K91" s="16"/>
    </row>
    <row r="92" spans="1:11" s="3" customFormat="1" x14ac:dyDescent="0.25">
      <c r="A92" s="40" t="s">
        <v>69</v>
      </c>
      <c r="B92" s="40"/>
      <c r="C92" s="40"/>
      <c r="D92" s="40"/>
      <c r="E92" s="40"/>
      <c r="F92" s="40"/>
      <c r="G92" s="40"/>
      <c r="H92" s="40"/>
      <c r="I92" s="40"/>
      <c r="J92" s="40"/>
      <c r="K92" s="40"/>
    </row>
    <row r="93" spans="1:11" s="3" customFormat="1" x14ac:dyDescent="0.25">
      <c r="A93" s="41" t="s">
        <v>68</v>
      </c>
      <c r="B93" s="41"/>
      <c r="C93" s="41"/>
      <c r="D93" s="41"/>
      <c r="E93" s="41"/>
      <c r="F93" s="41"/>
      <c r="G93" s="41"/>
      <c r="H93" s="41"/>
      <c r="I93" s="41"/>
      <c r="J93" s="41"/>
      <c r="K93" s="41"/>
    </row>
    <row r="94" spans="1:11" s="3" customFormat="1" ht="15.75" thickBot="1" x14ac:dyDescent="0.3">
      <c r="A94" s="41"/>
      <c r="B94" s="41"/>
      <c r="C94" s="41"/>
      <c r="D94" s="41"/>
      <c r="E94" s="41"/>
      <c r="F94" s="41"/>
      <c r="G94" s="41"/>
      <c r="H94" s="41"/>
      <c r="I94" s="41"/>
      <c r="J94" s="41"/>
      <c r="K94" s="41"/>
    </row>
    <row r="95" spans="1:11" s="3" customFormat="1" ht="15" customHeight="1" x14ac:dyDescent="0.25">
      <c r="A95" s="120" t="s">
        <v>32</v>
      </c>
      <c r="B95" s="120"/>
      <c r="C95" s="120"/>
      <c r="D95" s="120"/>
      <c r="E95" s="120"/>
      <c r="F95" s="120"/>
      <c r="G95" s="120"/>
      <c r="H95" s="121"/>
      <c r="I95" s="113" t="s">
        <v>0</v>
      </c>
      <c r="J95" s="114"/>
      <c r="K95" s="11">
        <v>3500</v>
      </c>
    </row>
    <row r="96" spans="1:11" s="3" customFormat="1" ht="15" customHeight="1" x14ac:dyDescent="0.25">
      <c r="A96" s="120"/>
      <c r="B96" s="120"/>
      <c r="C96" s="120"/>
      <c r="D96" s="120"/>
      <c r="E96" s="120"/>
      <c r="F96" s="120"/>
      <c r="G96" s="120"/>
      <c r="H96" s="121"/>
      <c r="I96" s="98" t="s">
        <v>1</v>
      </c>
      <c r="J96" s="99"/>
      <c r="K96" s="12">
        <v>91</v>
      </c>
    </row>
    <row r="97" spans="1:20" s="3" customFormat="1" x14ac:dyDescent="0.25">
      <c r="A97" s="108" t="s">
        <v>70</v>
      </c>
      <c r="B97" s="108"/>
      <c r="C97" s="108"/>
      <c r="D97" s="108"/>
      <c r="E97" s="108"/>
      <c r="F97" s="108"/>
      <c r="G97" s="108"/>
      <c r="H97" s="109"/>
      <c r="I97" s="98" t="s">
        <v>2</v>
      </c>
      <c r="J97" s="99"/>
      <c r="K97" s="4">
        <f>(K95-(K96*K99))/K96/K98</f>
        <v>162.44147157190636</v>
      </c>
    </row>
    <row r="98" spans="1:20" s="3" customFormat="1" x14ac:dyDescent="0.25">
      <c r="A98" s="94" t="s">
        <v>71</v>
      </c>
      <c r="B98" s="108"/>
      <c r="C98" s="108"/>
      <c r="D98" s="108"/>
      <c r="E98" s="108"/>
      <c r="F98" s="108"/>
      <c r="G98" s="108"/>
      <c r="H98" s="108"/>
      <c r="I98" s="98" t="s">
        <v>3</v>
      </c>
      <c r="J98" s="99"/>
      <c r="K98" s="13">
        <v>0.23</v>
      </c>
    </row>
    <row r="99" spans="1:20" s="3" customFormat="1" ht="15.75" thickBot="1" x14ac:dyDescent="0.3">
      <c r="A99" s="108"/>
      <c r="B99" s="108"/>
      <c r="C99" s="108"/>
      <c r="D99" s="108"/>
      <c r="E99" s="108"/>
      <c r="F99" s="108"/>
      <c r="G99" s="108"/>
      <c r="H99" s="108"/>
      <c r="I99" s="100" t="s">
        <v>4</v>
      </c>
      <c r="J99" s="101"/>
      <c r="K99" s="14">
        <v>1.1000000000000001</v>
      </c>
    </row>
    <row r="100" spans="1:20" s="3" customFormat="1" ht="15.75" x14ac:dyDescent="0.25">
      <c r="A100" s="108"/>
      <c r="B100" s="108"/>
      <c r="C100" s="108"/>
      <c r="D100" s="108"/>
      <c r="E100" s="108"/>
      <c r="F100" s="108"/>
      <c r="G100" s="108"/>
      <c r="H100" s="108"/>
      <c r="I100" s="110" t="s">
        <v>95</v>
      </c>
      <c r="J100" s="111"/>
      <c r="K100" s="112"/>
    </row>
    <row r="101" spans="1:20" s="3" customFormat="1" x14ac:dyDescent="0.25">
      <c r="A101" s="108"/>
      <c r="B101" s="108"/>
      <c r="C101" s="108"/>
      <c r="D101" s="108"/>
      <c r="E101" s="108"/>
      <c r="F101" s="108"/>
      <c r="G101" s="108"/>
      <c r="H101" s="108"/>
      <c r="I101" s="98" t="s">
        <v>31</v>
      </c>
      <c r="J101" s="99"/>
      <c r="K101" s="15">
        <v>100</v>
      </c>
      <c r="N101" s="31"/>
    </row>
    <row r="102" spans="1:20" s="3" customFormat="1" ht="15.75" thickBot="1" x14ac:dyDescent="0.3">
      <c r="A102" s="108"/>
      <c r="B102" s="108"/>
      <c r="C102" s="108"/>
      <c r="D102" s="108"/>
      <c r="E102" s="108"/>
      <c r="F102" s="108"/>
      <c r="G102" s="108"/>
      <c r="H102" s="108"/>
      <c r="I102" s="100" t="s">
        <v>96</v>
      </c>
      <c r="J102" s="101"/>
      <c r="K102" s="32">
        <v>0.11</v>
      </c>
      <c r="N102" s="23"/>
    </row>
    <row r="103" spans="1:20" s="3" customFormat="1" x14ac:dyDescent="0.25">
      <c r="A103" s="94" t="s">
        <v>72</v>
      </c>
      <c r="B103" s="94"/>
      <c r="C103" s="94"/>
      <c r="D103" s="94"/>
      <c r="E103" s="94"/>
      <c r="F103" s="94"/>
      <c r="G103" s="94"/>
      <c r="H103" s="95"/>
      <c r="I103" s="165" t="s">
        <v>97</v>
      </c>
      <c r="J103" s="166"/>
      <c r="K103" s="167"/>
    </row>
    <row r="104" spans="1:20" s="3" customFormat="1" ht="15.75" thickBot="1" x14ac:dyDescent="0.3">
      <c r="A104" s="96"/>
      <c r="B104" s="96"/>
      <c r="C104" s="96"/>
      <c r="D104" s="96"/>
      <c r="E104" s="96"/>
      <c r="F104" s="96"/>
      <c r="G104" s="96"/>
      <c r="H104" s="97"/>
      <c r="I104" s="100" t="s">
        <v>6</v>
      </c>
      <c r="J104" s="101"/>
      <c r="K104" s="14">
        <v>0.12</v>
      </c>
    </row>
    <row r="105" spans="1:20" s="3" customFormat="1" x14ac:dyDescent="0.25">
      <c r="A105" s="102" t="s">
        <v>7</v>
      </c>
      <c r="B105" s="103"/>
      <c r="C105" s="103"/>
      <c r="D105" s="103"/>
      <c r="E105" s="103"/>
      <c r="F105" s="103"/>
      <c r="G105" s="103"/>
      <c r="H105" s="103"/>
      <c r="I105" s="103"/>
      <c r="J105" s="103"/>
      <c r="K105" s="104"/>
    </row>
    <row r="106" spans="1:20" s="3" customFormat="1" x14ac:dyDescent="0.25">
      <c r="A106" s="105" t="s">
        <v>8</v>
      </c>
      <c r="B106" s="106"/>
      <c r="C106" s="106"/>
      <c r="D106" s="106"/>
      <c r="E106" s="106"/>
      <c r="F106" s="106"/>
      <c r="G106" s="106" t="s">
        <v>9</v>
      </c>
      <c r="H106" s="106"/>
      <c r="I106" s="106"/>
      <c r="J106" s="106"/>
      <c r="K106" s="86"/>
      <c r="N106" s="23"/>
      <c r="O106" s="31"/>
    </row>
    <row r="107" spans="1:20" s="3" customFormat="1" x14ac:dyDescent="0.25">
      <c r="A107" s="87" t="s">
        <v>10</v>
      </c>
      <c r="B107" s="88"/>
      <c r="C107" s="27"/>
      <c r="D107" s="27"/>
      <c r="E107" s="27"/>
      <c r="F107" s="27"/>
      <c r="G107" s="27"/>
      <c r="H107" s="27"/>
      <c r="I107" s="27"/>
      <c r="J107" s="27"/>
      <c r="K107" s="25"/>
    </row>
    <row r="108" spans="1:20" s="3" customFormat="1" ht="15" customHeight="1" x14ac:dyDescent="0.25">
      <c r="A108" s="89" t="s">
        <v>11</v>
      </c>
      <c r="B108" s="91" t="s">
        <v>12</v>
      </c>
      <c r="C108" s="92"/>
      <c r="D108" s="91" t="s">
        <v>13</v>
      </c>
      <c r="E108" s="92"/>
      <c r="F108" s="80" t="s">
        <v>14</v>
      </c>
      <c r="G108" s="93"/>
      <c r="H108" s="33" t="s">
        <v>98</v>
      </c>
      <c r="I108" s="26" t="s">
        <v>99</v>
      </c>
      <c r="J108" s="80" t="s">
        <v>15</v>
      </c>
      <c r="K108" s="81"/>
      <c r="N108" s="23"/>
      <c r="T108" s="31"/>
    </row>
    <row r="109" spans="1:20" s="3" customFormat="1" x14ac:dyDescent="0.25">
      <c r="A109" s="90"/>
      <c r="B109" s="82" t="s">
        <v>16</v>
      </c>
      <c r="C109" s="83"/>
      <c r="D109" s="82"/>
      <c r="E109" s="83"/>
      <c r="F109" s="84" t="s">
        <v>16</v>
      </c>
      <c r="G109" s="85"/>
      <c r="H109" s="84" t="s">
        <v>17</v>
      </c>
      <c r="I109" s="85"/>
      <c r="J109" s="84" t="s">
        <v>18</v>
      </c>
      <c r="K109" s="86"/>
      <c r="O109" s="23"/>
      <c r="Q109" s="24"/>
    </row>
    <row r="110" spans="1:20" s="3" customFormat="1" x14ac:dyDescent="0.25">
      <c r="A110" s="5" t="s">
        <v>19</v>
      </c>
      <c r="B110" s="182">
        <f>31*K97</f>
        <v>5035.6856187290969</v>
      </c>
      <c r="C110" s="182"/>
      <c r="D110" s="183">
        <f>A49*31*5.025</f>
        <v>6075.2250000000004</v>
      </c>
      <c r="E110" s="183"/>
      <c r="F110" s="184">
        <f>B110*K98+(K99*31)</f>
        <v>1192.3076923076922</v>
      </c>
      <c r="G110" s="184"/>
      <c r="H110" s="36">
        <f>F110-((K101*0.23*31)+(D110-(K101*31))*K104)</f>
        <v>122.28069230769211</v>
      </c>
      <c r="I110" s="37">
        <f>K101*K102*31</f>
        <v>341</v>
      </c>
      <c r="J110" s="185">
        <f>F110-H110-I110</f>
        <v>729.02700000000004</v>
      </c>
      <c r="K110" s="186"/>
    </row>
    <row r="111" spans="1:20" s="3" customFormat="1" x14ac:dyDescent="0.25">
      <c r="A111" s="5" t="s">
        <v>20</v>
      </c>
      <c r="B111" s="182">
        <f>K97*28</f>
        <v>4548.3612040133785</v>
      </c>
      <c r="C111" s="182"/>
      <c r="D111" s="183">
        <f>A49*28*5</f>
        <v>5460</v>
      </c>
      <c r="E111" s="183"/>
      <c r="F111" s="184">
        <f>B111*K98+(K99*28)</f>
        <v>1076.9230769230771</v>
      </c>
      <c r="G111" s="184"/>
      <c r="H111" s="36">
        <f>F111-((K101*0.23*28)+(D111-(K101*28))*K104)</f>
        <v>113.72307692307709</v>
      </c>
      <c r="I111" s="37">
        <f>K101*K102*28</f>
        <v>308</v>
      </c>
      <c r="J111" s="185">
        <f t="shared" ref="J111:J120" si="0">F111-H111-I111</f>
        <v>655.20000000000005</v>
      </c>
      <c r="K111" s="186"/>
      <c r="L111" s="23"/>
    </row>
    <row r="112" spans="1:20" s="3" customFormat="1" x14ac:dyDescent="0.25">
      <c r="A112" s="5" t="s">
        <v>21</v>
      </c>
      <c r="B112" s="182">
        <f>K97*31-89</f>
        <v>4946.6856187290969</v>
      </c>
      <c r="C112" s="182"/>
      <c r="D112" s="183">
        <f>A49*31*4.5</f>
        <v>5440.5</v>
      </c>
      <c r="E112" s="183"/>
      <c r="F112" s="184">
        <f>B112*K98+(K99*31)</f>
        <v>1171.8376923076921</v>
      </c>
      <c r="G112" s="184"/>
      <c r="H112" s="36">
        <f>F112-((K101*0.23*31)+(D112-(K101*31))*K104)</f>
        <v>177.97769230769211</v>
      </c>
      <c r="I112" s="37">
        <f>K101*K102*31</f>
        <v>341</v>
      </c>
      <c r="J112" s="185">
        <f t="shared" si="0"/>
        <v>652.86</v>
      </c>
      <c r="K112" s="186"/>
    </row>
    <row r="113" spans="1:11" s="3" customFormat="1" x14ac:dyDescent="0.25">
      <c r="A113" s="5" t="s">
        <v>22</v>
      </c>
      <c r="B113" s="182">
        <f>K97*30-89</f>
        <v>4784.244147157191</v>
      </c>
      <c r="C113" s="182"/>
      <c r="D113" s="183">
        <f>A49*30*4.2</f>
        <v>4914</v>
      </c>
      <c r="E113" s="183"/>
      <c r="F113" s="184">
        <f>B113*K98+(K99*30)</f>
        <v>1133.376153846154</v>
      </c>
      <c r="G113" s="184"/>
      <c r="H113" s="36">
        <f>F113-((K101*0.23*30)+(D113-(K101*30))*K104)</f>
        <v>213.69615384615406</v>
      </c>
      <c r="I113" s="37">
        <f>K101*K102*30</f>
        <v>330</v>
      </c>
      <c r="J113" s="185">
        <f t="shared" si="0"/>
        <v>589.67999999999995</v>
      </c>
      <c r="K113" s="186"/>
    </row>
    <row r="114" spans="1:11" s="3" customFormat="1" x14ac:dyDescent="0.25">
      <c r="A114" s="5" t="s">
        <v>23</v>
      </c>
      <c r="B114" s="182">
        <f>K97*31-9</f>
        <v>5026.6856187290969</v>
      </c>
      <c r="C114" s="182"/>
      <c r="D114" s="183">
        <f>A49*31*3.8</f>
        <v>4594.2</v>
      </c>
      <c r="E114" s="183"/>
      <c r="F114" s="184">
        <f>B114*K98+(K99*31)</f>
        <v>1190.2376923076922</v>
      </c>
      <c r="G114" s="184"/>
      <c r="H114" s="36">
        <f>F114-((K101*0.23*31)+(D114-(K101*31))*K104)</f>
        <v>297.93369230769224</v>
      </c>
      <c r="I114" s="37">
        <f>K101*K102*31</f>
        <v>341</v>
      </c>
      <c r="J114" s="185">
        <f t="shared" si="0"/>
        <v>551.30399999999997</v>
      </c>
      <c r="K114" s="186"/>
    </row>
    <row r="115" spans="1:11" s="3" customFormat="1" x14ac:dyDescent="0.25">
      <c r="A115" s="5" t="s">
        <v>24</v>
      </c>
      <c r="B115" s="182">
        <f>K97*30</f>
        <v>4873.244147157191</v>
      </c>
      <c r="C115" s="182"/>
      <c r="D115" s="183">
        <f>A49*30*3.1</f>
        <v>3627</v>
      </c>
      <c r="E115" s="183"/>
      <c r="F115" s="184">
        <f>B115*K98+(K99*30)</f>
        <v>1153.846153846154</v>
      </c>
      <c r="G115" s="184"/>
      <c r="H115" s="36">
        <f>F115-((K101*0.23*30)+(D115-(K101*30))*K104)</f>
        <v>388.60615384615403</v>
      </c>
      <c r="I115" s="37">
        <f>K101*K102*30</f>
        <v>330</v>
      </c>
      <c r="J115" s="185">
        <f t="shared" si="0"/>
        <v>435.24</v>
      </c>
      <c r="K115" s="186"/>
    </row>
    <row r="116" spans="1:11" s="3" customFormat="1" x14ac:dyDescent="0.25">
      <c r="A116" s="5" t="s">
        <v>25</v>
      </c>
      <c r="B116" s="182">
        <f>K97*31+10</f>
        <v>5045.6856187290969</v>
      </c>
      <c r="C116" s="182"/>
      <c r="D116" s="183">
        <f>A49*31*3.9</f>
        <v>4715.0999999999995</v>
      </c>
      <c r="E116" s="183"/>
      <c r="F116" s="184">
        <f>B116*K98+(K99*31)</f>
        <v>1194.6076923076923</v>
      </c>
      <c r="G116" s="184"/>
      <c r="H116" s="36">
        <f>F116-((K101*0.23*31)+(D116-(K101*31))*K104)</f>
        <v>287.79569230769243</v>
      </c>
      <c r="I116" s="37">
        <f>K101*K102*31</f>
        <v>341</v>
      </c>
      <c r="J116" s="185">
        <f t="shared" si="0"/>
        <v>565.8119999999999</v>
      </c>
      <c r="K116" s="186"/>
    </row>
    <row r="117" spans="1:11" s="3" customFormat="1" x14ac:dyDescent="0.25">
      <c r="A117" s="5" t="s">
        <v>26</v>
      </c>
      <c r="B117" s="182">
        <f>K97*30-6</f>
        <v>4867.244147157191</v>
      </c>
      <c r="C117" s="182"/>
      <c r="D117" s="183">
        <f>A49*31*4</f>
        <v>4836</v>
      </c>
      <c r="E117" s="183"/>
      <c r="F117" s="184">
        <f>B117*K98+(K99*31)</f>
        <v>1153.5661538461538</v>
      </c>
      <c r="G117" s="184"/>
      <c r="H117" s="36">
        <f>F117-((K101*0.23*31)+(D117-(K101*31))*K104)</f>
        <v>232.2461538461539</v>
      </c>
      <c r="I117" s="37">
        <f>K101*K102*31</f>
        <v>341</v>
      </c>
      <c r="J117" s="185">
        <f t="shared" si="0"/>
        <v>580.31999999999994</v>
      </c>
      <c r="K117" s="186"/>
    </row>
    <row r="118" spans="1:11" s="3" customFormat="1" x14ac:dyDescent="0.25">
      <c r="A118" s="5" t="s">
        <v>27</v>
      </c>
      <c r="B118" s="182">
        <f>K97*31-92</f>
        <v>4943.6856187290969</v>
      </c>
      <c r="C118" s="182"/>
      <c r="D118" s="183">
        <f>A49*30*4.5</f>
        <v>5265</v>
      </c>
      <c r="E118" s="183"/>
      <c r="F118" s="184">
        <f>B118*K98+(K99*30)</f>
        <v>1170.0476923076924</v>
      </c>
      <c r="G118" s="184"/>
      <c r="H118" s="36">
        <f>F118-((K101*0.23*30)+(D110-(K101*30))*K104)</f>
        <v>111.02069230769234</v>
      </c>
      <c r="I118" s="37">
        <f>K101*K102*30</f>
        <v>330</v>
      </c>
      <c r="J118" s="185">
        <f t="shared" si="0"/>
        <v>729.02700000000004</v>
      </c>
      <c r="K118" s="186"/>
    </row>
    <row r="119" spans="1:11" s="3" customFormat="1" x14ac:dyDescent="0.25">
      <c r="A119" s="5" t="s">
        <v>28</v>
      </c>
      <c r="B119" s="182">
        <f>K97*31-110</f>
        <v>4925.6856187290969</v>
      </c>
      <c r="C119" s="182"/>
      <c r="D119" s="183">
        <f>A49*31*4.8</f>
        <v>5803.2</v>
      </c>
      <c r="E119" s="183"/>
      <c r="F119" s="184">
        <f>B119*K98+(K99*31)</f>
        <v>1167.0076923076922</v>
      </c>
      <c r="G119" s="184"/>
      <c r="H119" s="36">
        <f>F119-((K101*0.23*31)+(D119-(K101*31))*K104)</f>
        <v>129.62369230769218</v>
      </c>
      <c r="I119" s="37">
        <f>K101*K102*31</f>
        <v>341</v>
      </c>
      <c r="J119" s="185">
        <f t="shared" si="0"/>
        <v>696.38400000000001</v>
      </c>
      <c r="K119" s="186"/>
    </row>
    <row r="120" spans="1:11" s="3" customFormat="1" x14ac:dyDescent="0.25">
      <c r="A120" s="5" t="s">
        <v>29</v>
      </c>
      <c r="B120" s="182">
        <f>K97*30-45</f>
        <v>4828.244147157191</v>
      </c>
      <c r="C120" s="182"/>
      <c r="D120" s="183">
        <f>A49*30*4.9</f>
        <v>5733</v>
      </c>
      <c r="E120" s="183"/>
      <c r="F120" s="184">
        <f>B120*K98+(K99*30)</f>
        <v>1143.4961538461539</v>
      </c>
      <c r="G120" s="184"/>
      <c r="H120" s="36">
        <f>F120-((K101*0.23*30)+(D120-(K101*30))*K104)</f>
        <v>125.53615384615387</v>
      </c>
      <c r="I120" s="37">
        <f>K101*K102*30</f>
        <v>330</v>
      </c>
      <c r="J120" s="185">
        <f t="shared" si="0"/>
        <v>687.96</v>
      </c>
      <c r="K120" s="186"/>
    </row>
    <row r="121" spans="1:11" s="3" customFormat="1" ht="15.75" thickBot="1" x14ac:dyDescent="0.3">
      <c r="A121" s="6" t="s">
        <v>30</v>
      </c>
      <c r="B121" s="75">
        <f>K97*31+36</f>
        <v>5071.6856187290969</v>
      </c>
      <c r="C121" s="75"/>
      <c r="D121" s="76">
        <f>A49*31*4.96</f>
        <v>5996.64</v>
      </c>
      <c r="E121" s="76"/>
      <c r="F121" s="77">
        <f>B121*K98+(K99*31)</f>
        <v>1200.5876923076924</v>
      </c>
      <c r="G121" s="77"/>
      <c r="H121" s="35">
        <f>F121-((K101*0.23*31)+(D121-(K101*31))*K104)</f>
        <v>139.99089230769232</v>
      </c>
      <c r="I121" s="34">
        <f>K101*K102*31</f>
        <v>341</v>
      </c>
      <c r="J121" s="187">
        <f>F121-H121-I121</f>
        <v>719.59680000000003</v>
      </c>
      <c r="K121" s="188"/>
    </row>
    <row r="122" spans="1:11" s="3" customFormat="1" ht="15.75" thickBot="1" x14ac:dyDescent="0.3">
      <c r="A122" s="38" t="s">
        <v>108</v>
      </c>
      <c r="B122" s="148">
        <f>SUM(B110:B121)</f>
        <v>58897.137123745822</v>
      </c>
      <c r="C122" s="148"/>
      <c r="D122" s="149">
        <f>SUM(D110:D121)</f>
        <v>62459.864999999998</v>
      </c>
      <c r="E122" s="149"/>
      <c r="F122" s="150">
        <f>SUM(F110:F121)</f>
        <v>13947.84153846154</v>
      </c>
      <c r="G122" s="150"/>
      <c r="H122" s="39">
        <f>SUM(H110:H121)</f>
        <v>2340.4307384615386</v>
      </c>
      <c r="I122" s="39">
        <f>SUM(I110:I121)</f>
        <v>4015</v>
      </c>
      <c r="J122" s="151">
        <f>SUM(J110:J121)</f>
        <v>7592.4107999999997</v>
      </c>
      <c r="K122" s="152"/>
    </row>
    <row r="123" spans="1:11" s="3" customFormat="1" x14ac:dyDescent="0.25">
      <c r="A123" s="52" t="s">
        <v>73</v>
      </c>
      <c r="B123" s="52"/>
      <c r="C123" s="52"/>
      <c r="D123" s="52"/>
      <c r="E123" s="52"/>
      <c r="F123" s="52"/>
      <c r="G123" s="52"/>
      <c r="H123" s="52"/>
      <c r="I123" s="52"/>
      <c r="J123" s="52"/>
      <c r="K123" s="52"/>
    </row>
    <row r="124" spans="1:11" s="3" customFormat="1" ht="15.75" thickBot="1" x14ac:dyDescent="0.3">
      <c r="A124" s="53"/>
      <c r="B124" s="53"/>
      <c r="C124" s="53"/>
      <c r="D124" s="53"/>
      <c r="E124" s="53"/>
      <c r="F124" s="53"/>
      <c r="G124" s="53"/>
      <c r="H124" s="53"/>
      <c r="I124" s="53"/>
      <c r="J124" s="53"/>
      <c r="K124" s="53"/>
    </row>
    <row r="125" spans="1:11" s="3" customFormat="1" ht="15" customHeight="1" x14ac:dyDescent="0.25">
      <c r="A125" s="58">
        <f>J110+J111+J112</f>
        <v>2037.087</v>
      </c>
      <c r="B125" s="172"/>
      <c r="C125" s="21"/>
      <c r="D125" s="175">
        <f>SUM(J110:J121)</f>
        <v>7592.4107999999997</v>
      </c>
      <c r="E125" s="176"/>
      <c r="F125" s="21"/>
      <c r="G125" s="175">
        <f>I110+J110+I111+J111+I112+J112+I113+J113+I114+J114+I115+J115+I116+J116+I117+J117+I118+J118+I119+J119+I120+J120+I121+J121</f>
        <v>11607.410799999998</v>
      </c>
      <c r="H125" s="179"/>
      <c r="I125" s="21"/>
      <c r="J125" s="66">
        <f>(D125*0.85*7)+(G125*18*0.85)</f>
        <v>222768.22949999996</v>
      </c>
      <c r="K125" s="67"/>
    </row>
    <row r="126" spans="1:11" s="3" customFormat="1" ht="15" customHeight="1" x14ac:dyDescent="0.25">
      <c r="A126" s="173"/>
      <c r="B126" s="174"/>
      <c r="C126" s="21"/>
      <c r="D126" s="177"/>
      <c r="E126" s="178"/>
      <c r="F126" s="21"/>
      <c r="G126" s="180"/>
      <c r="H126" s="181"/>
      <c r="I126" s="21"/>
      <c r="J126" s="68"/>
      <c r="K126" s="69"/>
    </row>
    <row r="127" spans="1:11" s="3" customFormat="1" ht="15.75" x14ac:dyDescent="0.25">
      <c r="A127" s="46" t="s">
        <v>109</v>
      </c>
      <c r="B127" s="47"/>
      <c r="C127" s="21"/>
      <c r="D127" s="168" t="s">
        <v>100</v>
      </c>
      <c r="E127" s="169"/>
      <c r="F127" s="21"/>
      <c r="G127" s="168" t="s">
        <v>100</v>
      </c>
      <c r="H127" s="169"/>
      <c r="I127" s="21"/>
      <c r="J127" s="46" t="s">
        <v>102</v>
      </c>
      <c r="K127" s="47"/>
    </row>
    <row r="128" spans="1:11" s="3" customFormat="1" ht="16.5" thickBot="1" x14ac:dyDescent="0.3">
      <c r="A128" s="50" t="s">
        <v>104</v>
      </c>
      <c r="B128" s="51"/>
      <c r="C128" s="21"/>
      <c r="D128" s="170" t="s">
        <v>104</v>
      </c>
      <c r="E128" s="171"/>
      <c r="F128" s="21"/>
      <c r="G128" s="170" t="s">
        <v>103</v>
      </c>
      <c r="H128" s="171"/>
      <c r="I128" s="21"/>
      <c r="J128" s="50" t="s">
        <v>101</v>
      </c>
      <c r="K128" s="51"/>
    </row>
    <row r="129" spans="1:11" s="3" customFormat="1" x14ac:dyDescent="0.25"/>
    <row r="130" spans="1:11" s="3" customFormat="1" x14ac:dyDescent="0.25"/>
    <row r="131" spans="1:11" s="3" customFormat="1" x14ac:dyDescent="0.25"/>
    <row r="132" spans="1:11" s="3" customFormat="1" x14ac:dyDescent="0.25"/>
    <row r="133" spans="1:11" s="3" customFormat="1" x14ac:dyDescent="0.25"/>
    <row r="134" spans="1:11" s="3" customFormat="1" x14ac:dyDescent="0.25"/>
    <row r="135" spans="1:11" s="3" customFormat="1" x14ac:dyDescent="0.25"/>
    <row r="136" spans="1:11" s="3" customFormat="1" x14ac:dyDescent="0.25"/>
    <row r="137" spans="1:11" s="3" customFormat="1" x14ac:dyDescent="0.25"/>
    <row r="138" spans="1:11" s="3" customFormat="1" x14ac:dyDescent="0.25">
      <c r="A138" s="40" t="s">
        <v>69</v>
      </c>
      <c r="B138" s="40"/>
      <c r="C138" s="40"/>
      <c r="D138" s="40"/>
      <c r="E138" s="40"/>
      <c r="F138" s="40"/>
      <c r="G138" s="40"/>
      <c r="H138" s="40"/>
      <c r="I138" s="40"/>
      <c r="J138" s="40"/>
      <c r="K138" s="40"/>
    </row>
    <row r="139" spans="1:11" s="3" customFormat="1" x14ac:dyDescent="0.25">
      <c r="A139" s="41" t="s">
        <v>91</v>
      </c>
      <c r="B139" s="41"/>
      <c r="C139" s="41"/>
      <c r="D139" s="41"/>
      <c r="E139" s="41"/>
      <c r="F139" s="41"/>
      <c r="G139" s="41"/>
      <c r="H139" s="41"/>
      <c r="I139" s="41"/>
      <c r="J139" s="41"/>
      <c r="K139" s="41"/>
    </row>
    <row r="140" spans="1:11" s="3" customFormat="1" x14ac:dyDescent="0.25">
      <c r="A140" s="41"/>
      <c r="B140" s="41"/>
      <c r="C140" s="41"/>
      <c r="D140" s="41"/>
      <c r="E140" s="41"/>
      <c r="F140" s="41"/>
      <c r="G140" s="41"/>
      <c r="H140" s="41"/>
      <c r="I140" s="41"/>
      <c r="J140" s="41"/>
      <c r="K140" s="41"/>
    </row>
    <row r="141" spans="1:11" s="3" customFormat="1" x14ac:dyDescent="0.25"/>
    <row r="142" spans="1:11" s="3" customFormat="1" x14ac:dyDescent="0.25"/>
    <row r="143" spans="1:11" s="3" customFormat="1" x14ac:dyDescent="0.25"/>
    <row r="144" spans="1:11" s="3" customFormat="1" x14ac:dyDescent="0.25"/>
    <row r="145" s="3" customFormat="1" x14ac:dyDescent="0.25"/>
    <row r="146" s="3" customFormat="1" x14ac:dyDescent="0.25"/>
    <row r="147" s="3" customFormat="1" x14ac:dyDescent="0.25"/>
    <row r="148" s="3" customFormat="1" x14ac:dyDescent="0.25"/>
    <row r="149" s="3" customFormat="1" x14ac:dyDescent="0.25"/>
    <row r="150" s="3" customFormat="1" x14ac:dyDescent="0.25"/>
    <row r="151" s="3" customFormat="1" x14ac:dyDescent="0.25"/>
    <row r="152" s="3" customFormat="1" x14ac:dyDescent="0.25"/>
    <row r="153" s="3" customFormat="1" x14ac:dyDescent="0.25"/>
    <row r="154" s="3" customFormat="1" x14ac:dyDescent="0.25"/>
    <row r="155" s="3" customFormat="1" x14ac:dyDescent="0.25"/>
    <row r="156" s="3" customFormat="1" x14ac:dyDescent="0.25"/>
    <row r="157" s="3" customFormat="1" x14ac:dyDescent="0.25"/>
    <row r="158" s="3" customFormat="1" x14ac:dyDescent="0.25"/>
    <row r="159" s="3" customFormat="1" x14ac:dyDescent="0.25"/>
    <row r="160" s="3" customFormat="1" x14ac:dyDescent="0.25"/>
    <row r="161" s="3" customFormat="1" x14ac:dyDescent="0.25"/>
    <row r="162" s="3" customFormat="1" x14ac:dyDescent="0.25"/>
    <row r="163" s="3" customFormat="1" x14ac:dyDescent="0.25"/>
    <row r="164" s="3" customFormat="1" x14ac:dyDescent="0.25"/>
    <row r="165" s="3" customFormat="1" x14ac:dyDescent="0.25"/>
    <row r="166" s="3" customFormat="1" x14ac:dyDescent="0.25"/>
    <row r="167" s="3" customFormat="1" x14ac:dyDescent="0.25"/>
    <row r="168" s="3" customFormat="1" x14ac:dyDescent="0.25"/>
    <row r="169" s="3" customFormat="1" x14ac:dyDescent="0.25"/>
    <row r="170" s="3" customFormat="1" x14ac:dyDescent="0.25"/>
    <row r="171" s="3" customFormat="1" x14ac:dyDescent="0.25"/>
    <row r="172" s="3" customFormat="1" x14ac:dyDescent="0.25"/>
    <row r="173" s="3" customFormat="1" x14ac:dyDescent="0.25"/>
    <row r="174" s="3" customFormat="1" x14ac:dyDescent="0.25"/>
    <row r="175" s="3" customFormat="1" x14ac:dyDescent="0.25"/>
    <row r="176" s="3" customFormat="1" x14ac:dyDescent="0.25"/>
    <row r="177" spans="1:11" s="3" customFormat="1" x14ac:dyDescent="0.25">
      <c r="E177" s="42" t="s">
        <v>92</v>
      </c>
      <c r="F177" s="42"/>
      <c r="G177" s="42"/>
      <c r="H177" s="42"/>
      <c r="I177" s="42"/>
      <c r="J177" s="42"/>
      <c r="K177" s="42"/>
    </row>
    <row r="178" spans="1:11" s="3" customFormat="1" x14ac:dyDescent="0.25">
      <c r="E178" s="42"/>
      <c r="F178" s="42"/>
      <c r="G178" s="42"/>
      <c r="H178" s="42"/>
      <c r="I178" s="42"/>
      <c r="J178" s="42"/>
      <c r="K178" s="42"/>
    </row>
    <row r="179" spans="1:11" s="3" customFormat="1" x14ac:dyDescent="0.25">
      <c r="E179" s="42"/>
      <c r="F179" s="42"/>
      <c r="G179" s="42"/>
      <c r="H179" s="42"/>
      <c r="I179" s="42"/>
      <c r="J179" s="42"/>
      <c r="K179" s="42"/>
    </row>
    <row r="180" spans="1:11" s="3" customFormat="1" x14ac:dyDescent="0.25">
      <c r="E180" s="42"/>
      <c r="F180" s="42"/>
      <c r="G180" s="42"/>
      <c r="H180" s="42"/>
      <c r="I180" s="42"/>
      <c r="J180" s="42"/>
      <c r="K180" s="42"/>
    </row>
    <row r="181" spans="1:11" s="3" customFormat="1" x14ac:dyDescent="0.25">
      <c r="E181" s="42"/>
      <c r="F181" s="42"/>
      <c r="G181" s="42"/>
      <c r="H181" s="42"/>
      <c r="I181" s="42"/>
      <c r="J181" s="42"/>
      <c r="K181" s="42"/>
    </row>
    <row r="182" spans="1:11" s="3" customFormat="1" x14ac:dyDescent="0.25">
      <c r="E182" s="42"/>
      <c r="F182" s="42"/>
      <c r="G182" s="42"/>
      <c r="H182" s="42"/>
      <c r="I182" s="42"/>
      <c r="J182" s="42"/>
      <c r="K182" s="42"/>
    </row>
    <row r="183" spans="1:11" s="3" customFormat="1" x14ac:dyDescent="0.25">
      <c r="E183" s="43" t="s">
        <v>93</v>
      </c>
      <c r="F183" s="43"/>
      <c r="G183" s="43"/>
      <c r="H183" s="43"/>
      <c r="I183" s="43"/>
      <c r="J183" s="43"/>
      <c r="K183" s="43"/>
    </row>
    <row r="184" spans="1:11" s="3" customFormat="1" x14ac:dyDescent="0.25">
      <c r="E184" s="43"/>
      <c r="F184" s="43"/>
      <c r="G184" s="43"/>
      <c r="H184" s="43"/>
      <c r="I184" s="43"/>
      <c r="J184" s="43"/>
      <c r="K184" s="43"/>
    </row>
    <row r="185" spans="1:11" s="3" customFormat="1" x14ac:dyDescent="0.25">
      <c r="A185" s="40" t="s">
        <v>94</v>
      </c>
      <c r="B185" s="40"/>
      <c r="C185" s="40"/>
      <c r="D185" s="40"/>
      <c r="E185" s="40"/>
      <c r="F185" s="40"/>
      <c r="G185" s="40"/>
      <c r="H185" s="40"/>
      <c r="I185" s="40"/>
      <c r="J185" s="40"/>
      <c r="K185" s="40"/>
    </row>
  </sheetData>
  <mergeCells count="124">
    <mergeCell ref="A38:E39"/>
    <mergeCell ref="A41:E41"/>
    <mergeCell ref="A42:F42"/>
    <mergeCell ref="A47:K48"/>
    <mergeCell ref="A49:E50"/>
    <mergeCell ref="B10:H12"/>
    <mergeCell ref="B14:K15"/>
    <mergeCell ref="B16:K17"/>
    <mergeCell ref="B18:K19"/>
    <mergeCell ref="B20:K21"/>
    <mergeCell ref="B32:F33"/>
    <mergeCell ref="A82:B82"/>
    <mergeCell ref="A91:C91"/>
    <mergeCell ref="A92:K92"/>
    <mergeCell ref="A93:K94"/>
    <mergeCell ref="A95:H96"/>
    <mergeCell ref="I95:J95"/>
    <mergeCell ref="I96:J96"/>
    <mergeCell ref="A53:K54"/>
    <mergeCell ref="A78:C78"/>
    <mergeCell ref="H78:K78"/>
    <mergeCell ref="A79:B79"/>
    <mergeCell ref="A80:B80"/>
    <mergeCell ref="A81:B81"/>
    <mergeCell ref="A103:H104"/>
    <mergeCell ref="I104:J104"/>
    <mergeCell ref="I101:J101"/>
    <mergeCell ref="A105:K105"/>
    <mergeCell ref="A106:F106"/>
    <mergeCell ref="G106:K106"/>
    <mergeCell ref="A97:H97"/>
    <mergeCell ref="I97:J97"/>
    <mergeCell ref="A98:H102"/>
    <mergeCell ref="I98:J98"/>
    <mergeCell ref="I99:J99"/>
    <mergeCell ref="I100:K100"/>
    <mergeCell ref="J108:K108"/>
    <mergeCell ref="B109:C109"/>
    <mergeCell ref="D109:E109"/>
    <mergeCell ref="F109:G109"/>
    <mergeCell ref="H109:I109"/>
    <mergeCell ref="J109:K109"/>
    <mergeCell ref="A107:B107"/>
    <mergeCell ref="A108:A109"/>
    <mergeCell ref="B108:C108"/>
    <mergeCell ref="D108:E108"/>
    <mergeCell ref="F108:G108"/>
    <mergeCell ref="B112:C112"/>
    <mergeCell ref="D112:E112"/>
    <mergeCell ref="F112:G112"/>
    <mergeCell ref="J112:K112"/>
    <mergeCell ref="B113:C113"/>
    <mergeCell ref="D113:E113"/>
    <mergeCell ref="F113:G113"/>
    <mergeCell ref="J113:K113"/>
    <mergeCell ref="B110:C110"/>
    <mergeCell ref="D110:E110"/>
    <mergeCell ref="F110:G110"/>
    <mergeCell ref="J110:K110"/>
    <mergeCell ref="B111:C111"/>
    <mergeCell ref="D111:E111"/>
    <mergeCell ref="F111:G111"/>
    <mergeCell ref="J111:K111"/>
    <mergeCell ref="J116:K116"/>
    <mergeCell ref="B117:C117"/>
    <mergeCell ref="D117:E117"/>
    <mergeCell ref="F117:G117"/>
    <mergeCell ref="J117:K117"/>
    <mergeCell ref="B114:C114"/>
    <mergeCell ref="D114:E114"/>
    <mergeCell ref="F114:G114"/>
    <mergeCell ref="J114:K114"/>
    <mergeCell ref="B115:C115"/>
    <mergeCell ref="D115:E115"/>
    <mergeCell ref="F115:G115"/>
    <mergeCell ref="J115:K115"/>
    <mergeCell ref="A139:K140"/>
    <mergeCell ref="E177:K182"/>
    <mergeCell ref="E183:K184"/>
    <mergeCell ref="A185:K185"/>
    <mergeCell ref="A51:E51"/>
    <mergeCell ref="A52:E52"/>
    <mergeCell ref="I103:K103"/>
    <mergeCell ref="A127:B127"/>
    <mergeCell ref="D127:E127"/>
    <mergeCell ref="G127:H127"/>
    <mergeCell ref="J127:K127"/>
    <mergeCell ref="A128:B128"/>
    <mergeCell ref="D128:E128"/>
    <mergeCell ref="G128:H128"/>
    <mergeCell ref="J128:K128"/>
    <mergeCell ref="A123:K124"/>
    <mergeCell ref="A125:B126"/>
    <mergeCell ref="D125:E126"/>
    <mergeCell ref="J125:K126"/>
    <mergeCell ref="G125:H126"/>
    <mergeCell ref="B120:C120"/>
    <mergeCell ref="D120:E120"/>
    <mergeCell ref="F120:G120"/>
    <mergeCell ref="J120:K120"/>
    <mergeCell ref="B122:C122"/>
    <mergeCell ref="D122:E122"/>
    <mergeCell ref="F122:G122"/>
    <mergeCell ref="J122:K122"/>
    <mergeCell ref="G49:K50"/>
    <mergeCell ref="G51:K51"/>
    <mergeCell ref="G52:K52"/>
    <mergeCell ref="I102:J102"/>
    <mergeCell ref="A138:K138"/>
    <mergeCell ref="B121:C121"/>
    <mergeCell ref="D121:E121"/>
    <mergeCell ref="F121:G121"/>
    <mergeCell ref="J121:K121"/>
    <mergeCell ref="B118:C118"/>
    <mergeCell ref="D118:E118"/>
    <mergeCell ref="F118:G118"/>
    <mergeCell ref="J118:K118"/>
    <mergeCell ref="B119:C119"/>
    <mergeCell ref="D119:E119"/>
    <mergeCell ref="F119:G119"/>
    <mergeCell ref="J119:K119"/>
    <mergeCell ref="B116:C116"/>
    <mergeCell ref="D116:E116"/>
    <mergeCell ref="F116:G116"/>
  </mergeCells>
  <hyperlinks>
    <hyperlink ref="A41" r:id="rId1" xr:uid="{D0E80090-3C33-4E62-9BAB-6D3A10C58671}"/>
  </hyperlinks>
  <pageMargins left="0.25" right="0.25" top="0.75" bottom="0.75" header="0.3" footer="0.3"/>
  <pageSetup orientation="portrait" r:id="rId2"/>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Sheet3</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bencai</dc:creator>
  <cp:lastModifiedBy>Cai ben</cp:lastModifiedBy>
  <cp:lastPrinted>2020-11-19T03:34:57Z</cp:lastPrinted>
  <dcterms:created xsi:type="dcterms:W3CDTF">2015-06-05T18:19:34Z</dcterms:created>
  <dcterms:modified xsi:type="dcterms:W3CDTF">2020-11-24T02:38:34Z</dcterms:modified>
</cp:coreProperties>
</file>