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nynguyen/Documents/Project/FinAlytic/engine/"/>
    </mc:Choice>
  </mc:AlternateContent>
  <xr:revisionPtr revIDLastSave="0" documentId="13_ncr:1_{D3F3D98B-E561-F149-A6A3-540C294049E1}" xr6:coauthVersionLast="47" xr6:coauthVersionMax="47" xr10:uidLastSave="{00000000-0000-0000-0000-000000000000}"/>
  <bookViews>
    <workbookView xWindow="16360" yWindow="2880" windowWidth="38400" windowHeight="21100" activeTab="2" xr2:uid="{00000000-000D-0000-FFFF-FFFF00000000}"/>
  </bookViews>
  <sheets>
    <sheet name="Formula" sheetId="1" r:id="rId1"/>
    <sheet name="Business Data" sheetId="2" r:id="rId2"/>
    <sheet name="Data Card" sheetId="6" r:id="rId3"/>
    <sheet name="businessIndustry" sheetId="8" r:id="rId4"/>
    <sheet name="Industry Manager Title" sheetId="3" r:id="rId5"/>
    <sheet name="Manager Annual Wage" sheetId="4" r:id="rId6"/>
    <sheet name="Retail Industry Metrics" sheetId="5" r:id="rId7"/>
    <sheet name="Industry Performance" sheetId="7" r:id="rId8"/>
  </sheets>
  <definedNames>
    <definedName name="_xlnm._FilterDatabase" localSheetId="7" hidden="1">'Industry Performance'!$A$9:$AH$427</definedName>
    <definedName name="TopOfTable_Table_4">'Industry Performance'!$A$2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7" i="7" l="1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S9" i="7"/>
  <c r="S10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9" i="7"/>
  <c r="I10" i="7"/>
  <c r="I11" i="7"/>
  <c r="S13" i="7"/>
  <c r="A1" i="6" a="1"/>
  <c r="A1" i="6" s="1"/>
  <c r="S11" i="7"/>
  <c r="S12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E68" i="1"/>
  <c r="B67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U50" i="1"/>
  <c r="T50" i="1"/>
  <c r="S50" i="1"/>
  <c r="R50" i="1"/>
  <c r="Q50" i="1"/>
  <c r="P50" i="1"/>
  <c r="O50" i="1"/>
  <c r="N50" i="1"/>
  <c r="M50" i="1"/>
  <c r="L50" i="1"/>
  <c r="K50" i="1"/>
  <c r="J50" i="1"/>
  <c r="U49" i="1"/>
  <c r="T49" i="1"/>
  <c r="S49" i="1"/>
  <c r="R49" i="1"/>
  <c r="Q49" i="1"/>
  <c r="P49" i="1"/>
  <c r="O49" i="1"/>
  <c r="N49" i="1"/>
  <c r="M49" i="1"/>
  <c r="L49" i="1"/>
  <c r="K49" i="1"/>
  <c r="J49" i="1"/>
  <c r="U48" i="1"/>
  <c r="T48" i="1"/>
  <c r="S48" i="1"/>
  <c r="R48" i="1"/>
  <c r="Q48" i="1"/>
  <c r="P48" i="1"/>
  <c r="O48" i="1"/>
  <c r="N48" i="1"/>
  <c r="M48" i="1"/>
  <c r="L48" i="1"/>
  <c r="K48" i="1"/>
  <c r="J48" i="1"/>
  <c r="U47" i="1"/>
  <c r="T47" i="1"/>
  <c r="S47" i="1"/>
  <c r="R47" i="1"/>
  <c r="Q47" i="1"/>
  <c r="P47" i="1"/>
  <c r="O47" i="1"/>
  <c r="N47" i="1"/>
  <c r="M47" i="1"/>
  <c r="L47" i="1"/>
  <c r="K47" i="1"/>
  <c r="J47" i="1"/>
  <c r="U46" i="1"/>
  <c r="T46" i="1"/>
  <c r="S46" i="1"/>
  <c r="R46" i="1"/>
  <c r="Q46" i="1"/>
  <c r="P46" i="1"/>
  <c r="O46" i="1"/>
  <c r="N46" i="1"/>
  <c r="M46" i="1"/>
  <c r="L46" i="1"/>
  <c r="K46" i="1"/>
  <c r="J46" i="1"/>
  <c r="U45" i="1"/>
  <c r="T45" i="1"/>
  <c r="S45" i="1"/>
  <c r="R45" i="1"/>
  <c r="Q45" i="1"/>
  <c r="P45" i="1"/>
  <c r="O45" i="1"/>
  <c r="N45" i="1"/>
  <c r="M45" i="1"/>
  <c r="L45" i="1"/>
  <c r="K45" i="1"/>
  <c r="J45" i="1"/>
  <c r="U44" i="1"/>
  <c r="T44" i="1"/>
  <c r="S44" i="1"/>
  <c r="R44" i="1"/>
  <c r="Q44" i="1"/>
  <c r="P44" i="1"/>
  <c r="O44" i="1"/>
  <c r="N44" i="1"/>
  <c r="M44" i="1"/>
  <c r="L44" i="1"/>
  <c r="K44" i="1"/>
  <c r="J44" i="1"/>
  <c r="U43" i="1"/>
  <c r="T43" i="1"/>
  <c r="S43" i="1"/>
  <c r="R43" i="1"/>
  <c r="Q43" i="1"/>
  <c r="P43" i="1"/>
  <c r="O43" i="1"/>
  <c r="N43" i="1"/>
  <c r="M43" i="1"/>
  <c r="L43" i="1"/>
  <c r="K43" i="1"/>
  <c r="J43" i="1"/>
  <c r="G43" i="1"/>
  <c r="F43" i="1"/>
  <c r="D43" i="1"/>
  <c r="B25" i="1"/>
  <c r="B24" i="1"/>
  <c r="B23" i="1"/>
  <c r="B22" i="1"/>
  <c r="D21" i="1"/>
  <c r="D22" i="1" s="1"/>
  <c r="B21" i="1"/>
  <c r="D20" i="1"/>
  <c r="E43" i="1" s="1"/>
  <c r="B20" i="1"/>
  <c r="C43" i="1" s="1"/>
  <c r="D19" i="1"/>
  <c r="B19" i="1"/>
  <c r="B18" i="1"/>
  <c r="B17" i="1"/>
  <c r="B16" i="1"/>
  <c r="B15" i="1"/>
  <c r="B14" i="1"/>
  <c r="D13" i="1" s="1"/>
  <c r="B13" i="1"/>
  <c r="B31" i="1" s="1"/>
  <c r="B12" i="1"/>
  <c r="B11" i="1"/>
  <c r="B29" i="1" s="1"/>
  <c r="B10" i="1"/>
  <c r="D14" i="1" s="1"/>
  <c r="C46" i="1" s="1"/>
  <c r="C51" i="1" s="1"/>
  <c r="B9" i="1"/>
  <c r="B8" i="1"/>
  <c r="B37" i="1" s="1"/>
  <c r="B7" i="1"/>
  <c r="B6" i="1"/>
  <c r="B5" i="1"/>
  <c r="B4" i="1"/>
  <c r="B3" i="1"/>
  <c r="A2" i="1" a="1"/>
  <c r="A23" i="1" s="1"/>
  <c r="E3" i="1" a="1"/>
  <c r="E2" i="1" a="1"/>
  <c r="B39" i="1" l="1"/>
  <c r="B30" i="1"/>
  <c r="D30" i="1" s="1"/>
  <c r="B28" i="1"/>
  <c r="F8" i="1"/>
  <c r="E67" i="1" s="1"/>
  <c r="A2" i="1"/>
  <c r="A16" i="1"/>
  <c r="P3" i="1"/>
  <c r="P42" i="1" s="1"/>
  <c r="E46" i="1"/>
  <c r="E51" i="1" s="1"/>
  <c r="A24" i="1"/>
  <c r="A25" i="1"/>
  <c r="D2" i="1"/>
  <c r="A8" i="1"/>
  <c r="D3" i="1"/>
  <c r="F28" i="1" s="1"/>
  <c r="B36" i="1"/>
  <c r="G44" i="1" s="1"/>
  <c r="G50" i="1" s="1"/>
  <c r="A17" i="1"/>
  <c r="A9" i="1"/>
  <c r="E3" i="1"/>
  <c r="E2" i="1"/>
  <c r="G31" i="1"/>
  <c r="F31" i="1"/>
  <c r="E31" i="1"/>
  <c r="D31" i="1"/>
  <c r="C31" i="1"/>
  <c r="F29" i="1"/>
  <c r="G29" i="1"/>
  <c r="E29" i="1"/>
  <c r="D29" i="1"/>
  <c r="B38" i="1"/>
  <c r="B54" i="1" s="1"/>
  <c r="C54" i="1" s="1"/>
  <c r="C29" i="1"/>
  <c r="D46" i="1"/>
  <c r="D51" i="1" s="1"/>
  <c r="A10" i="1"/>
  <c r="A18" i="1"/>
  <c r="F46" i="1"/>
  <c r="F51" i="1" s="1"/>
  <c r="P29" i="1"/>
  <c r="A4" i="1"/>
  <c r="A12" i="1"/>
  <c r="A20" i="1"/>
  <c r="P16" i="1"/>
  <c r="E30" i="1"/>
  <c r="C30" i="1"/>
  <c r="A11" i="1"/>
  <c r="D23" i="1"/>
  <c r="D24" i="1" s="1"/>
  <c r="F30" i="1"/>
  <c r="B32" i="1"/>
  <c r="G30" i="1"/>
  <c r="A3" i="1"/>
  <c r="A19" i="1"/>
  <c r="G46" i="1"/>
  <c r="G51" i="1" s="1"/>
  <c r="A5" i="1"/>
  <c r="A13" i="1"/>
  <c r="A21" i="1"/>
  <c r="A6" i="1"/>
  <c r="A14" i="1"/>
  <c r="A22" i="1"/>
  <c r="A7" i="1"/>
  <c r="A15" i="1"/>
  <c r="G2" i="1" a="1"/>
  <c r="G3" i="1" a="1"/>
  <c r="E44" i="1" l="1"/>
  <c r="E50" i="1" s="1"/>
  <c r="E28" i="1"/>
  <c r="E42" i="1" s="1"/>
  <c r="F44" i="1"/>
  <c r="F50" i="1" s="1"/>
  <c r="G28" i="1"/>
  <c r="G42" i="1" s="1"/>
  <c r="G45" i="1" s="1"/>
  <c r="G47" i="1" s="1"/>
  <c r="C44" i="1"/>
  <c r="C50" i="1" s="1"/>
  <c r="D44" i="1"/>
  <c r="D50" i="1" s="1"/>
  <c r="E8" i="1"/>
  <c r="G2" i="1"/>
  <c r="F42" i="1"/>
  <c r="D28" i="1"/>
  <c r="D42" i="1" s="1"/>
  <c r="O3" i="1"/>
  <c r="O42" i="1" s="1"/>
  <c r="Q3" i="1"/>
  <c r="Q42" i="1" s="1"/>
  <c r="C28" i="1"/>
  <c r="C42" i="1" s="1"/>
  <c r="G3" i="1"/>
  <c r="J3" i="1" s="1"/>
  <c r="J42" i="1" s="1"/>
  <c r="D54" i="1"/>
  <c r="C55" i="1"/>
  <c r="Q16" i="1"/>
  <c r="R16" i="1" s="1"/>
  <c r="S16" i="1" s="1"/>
  <c r="T16" i="1" s="1"/>
  <c r="U16" i="1" s="1"/>
  <c r="O16" i="1"/>
  <c r="N16" i="1" s="1"/>
  <c r="M16" i="1" s="1"/>
  <c r="L16" i="1" s="1"/>
  <c r="K16" i="1" s="1"/>
  <c r="O29" i="1"/>
  <c r="N29" i="1" s="1"/>
  <c r="M29" i="1" s="1"/>
  <c r="L29" i="1" s="1"/>
  <c r="K29" i="1" s="1"/>
  <c r="Q29" i="1"/>
  <c r="R29" i="1" s="1"/>
  <c r="S29" i="1" s="1"/>
  <c r="T29" i="1" s="1"/>
  <c r="U29" i="1" s="1"/>
  <c r="B40" i="1"/>
  <c r="E45" i="1" l="1"/>
  <c r="E47" i="1" s="1"/>
  <c r="E48" i="1" s="1"/>
  <c r="E49" i="1" s="1"/>
  <c r="E52" i="1" s="1"/>
  <c r="F45" i="1"/>
  <c r="F47" i="1" s="1"/>
  <c r="F48" i="1" s="1"/>
  <c r="F49" i="1" s="1"/>
  <c r="F52" i="1" s="1"/>
  <c r="N3" i="1"/>
  <c r="D45" i="1"/>
  <c r="D47" i="1" s="1"/>
  <c r="D48" i="1" s="1"/>
  <c r="D49" i="1" s="1"/>
  <c r="D52" i="1" s="1"/>
  <c r="G6" i="1"/>
  <c r="R3" i="1"/>
  <c r="R42" i="1" s="1"/>
  <c r="C45" i="1"/>
  <c r="C47" i="1" s="1"/>
  <c r="G4" i="1"/>
  <c r="G48" i="1"/>
  <c r="G49" i="1" s="1"/>
  <c r="G52" i="1" s="1"/>
  <c r="E54" i="1"/>
  <c r="D55" i="1"/>
  <c r="B60" i="1"/>
  <c r="B66" i="1"/>
  <c r="G67" i="1" s="1"/>
  <c r="G68" i="1" s="1"/>
  <c r="E9" i="1" s="1"/>
  <c r="N42" i="1"/>
  <c r="M3" i="1"/>
  <c r="S3" i="1" l="1"/>
  <c r="D57" i="1"/>
  <c r="D60" i="1" s="1"/>
  <c r="D61" i="1" s="1"/>
  <c r="L3" i="1"/>
  <c r="M42" i="1"/>
  <c r="F54" i="1"/>
  <c r="E55" i="1"/>
  <c r="E57" i="1" s="1"/>
  <c r="E60" i="1" s="1"/>
  <c r="E61" i="1" s="1"/>
  <c r="T3" i="1"/>
  <c r="S42" i="1"/>
  <c r="B61" i="1"/>
  <c r="C48" i="1"/>
  <c r="C49" i="1" s="1"/>
  <c r="C52" i="1" s="1"/>
  <c r="C57" i="1" s="1"/>
  <c r="C60" i="1" s="1"/>
  <c r="C61" i="1" s="1"/>
  <c r="T42" i="1" l="1"/>
  <c r="U3" i="1"/>
  <c r="U42" i="1" s="1"/>
  <c r="B68" i="1"/>
  <c r="J29" i="1"/>
  <c r="K3" i="1"/>
  <c r="K42" i="1" s="1"/>
  <c r="L42" i="1"/>
  <c r="G54" i="1"/>
  <c r="G55" i="1" s="1"/>
  <c r="G57" i="1" s="1"/>
  <c r="F55" i="1"/>
  <c r="F57" i="1" s="1"/>
  <c r="F60" i="1" s="1"/>
  <c r="F61" i="1" s="1"/>
  <c r="B62" i="1"/>
  <c r="J16" i="1" s="1"/>
  <c r="G5" i="1" l="1"/>
  <c r="G58" i="1"/>
  <c r="G60" i="1" s="1"/>
  <c r="G61" i="1" l="1"/>
  <c r="B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<sst xmlns="http://schemas.openxmlformats.org/spreadsheetml/2006/main" count="1587" uniqueCount="361">
  <si>
    <t>Business Details</t>
  </si>
  <si>
    <t>Market Index</t>
  </si>
  <si>
    <t>Speculation</t>
  </si>
  <si>
    <t>Verdict</t>
  </si>
  <si>
    <t>Sensitivity analysis</t>
  </si>
  <si>
    <t>Required Return Rate</t>
  </si>
  <si>
    <t>NPV</t>
  </si>
  <si>
    <t>Growth Rate</t>
  </si>
  <si>
    <t>Industry Growth Rate</t>
  </si>
  <si>
    <t>IRR</t>
  </si>
  <si>
    <t>Required Rate of Return</t>
  </si>
  <si>
    <t>Interest Rate</t>
  </si>
  <si>
    <t>Profit Margin</t>
  </si>
  <si>
    <t>CPI Index</t>
  </si>
  <si>
    <t>Cash Flow Growth Rate</t>
  </si>
  <si>
    <t>Wage Index</t>
  </si>
  <si>
    <t>ROI</t>
  </si>
  <si>
    <t>Region Rent Growth Rate</t>
  </si>
  <si>
    <t>Simulation</t>
  </si>
  <si>
    <t>Mean</t>
  </si>
  <si>
    <t>STD</t>
  </si>
  <si>
    <t>Taxes</t>
  </si>
  <si>
    <t>GST</t>
  </si>
  <si>
    <t>Transfer and Set-up Fee</t>
  </si>
  <si>
    <t>RRR</t>
  </si>
  <si>
    <t>LTV Ratio</t>
  </si>
  <si>
    <t>Small Business</t>
  </si>
  <si>
    <t>Under 300K</t>
  </si>
  <si>
    <t>Industry ITR</t>
  </si>
  <si>
    <t>Medium Business</t>
  </si>
  <si>
    <t>Under 1000000K</t>
  </si>
  <si>
    <t>Estimated SAV</t>
  </si>
  <si>
    <t>Franchise</t>
  </si>
  <si>
    <t>Borrowing</t>
  </si>
  <si>
    <t>Startup</t>
  </si>
  <si>
    <t>Not Specified/Included</t>
  </si>
  <si>
    <t>Owner Operate</t>
  </si>
  <si>
    <t>Under Management</t>
  </si>
  <si>
    <t>Hiring Staff</t>
  </si>
  <si>
    <t>Speculating</t>
  </si>
  <si>
    <t>Wage = 0</t>
  </si>
  <si>
    <t>Use Owner Salary</t>
  </si>
  <si>
    <t>Use Given Wages</t>
  </si>
  <si>
    <t>Use Wages + Owner Salary</t>
  </si>
  <si>
    <t>Total Wages*</t>
  </si>
  <si>
    <t>Employment Details</t>
  </si>
  <si>
    <t>Number</t>
  </si>
  <si>
    <t>Hours Each</t>
  </si>
  <si>
    <t>Pay Rate</t>
  </si>
  <si>
    <t>Part-time Hire</t>
  </si>
  <si>
    <t>Full Time Hire</t>
  </si>
  <si>
    <t>Weekly Wage</t>
  </si>
  <si>
    <t>Annual Wage</t>
  </si>
  <si>
    <t>Industry Owner Salary</t>
  </si>
  <si>
    <t>Business Model</t>
  </si>
  <si>
    <t>Forecasted Revenue</t>
  </si>
  <si>
    <t>VALUATION</t>
  </si>
  <si>
    <t>- Outgoings</t>
  </si>
  <si>
    <t>- Wages</t>
  </si>
  <si>
    <t>- Rent</t>
  </si>
  <si>
    <t>Cash Flow Analysis</t>
  </si>
  <si>
    <t>Innitial Investment</t>
  </si>
  <si>
    <t>Asking Price</t>
  </si>
  <si>
    <t>Working Capital (6 months)</t>
  </si>
  <si>
    <t>SAV</t>
  </si>
  <si>
    <t>Total Investment</t>
  </si>
  <si>
    <t>Operating Cashflow</t>
  </si>
  <si>
    <t>Growth Rate Variance</t>
  </si>
  <si>
    <t>EBITDA</t>
  </si>
  <si>
    <t>- SG&amp;A</t>
  </si>
  <si>
    <t>- Depreciation &amp; Amortisation</t>
  </si>
  <si>
    <t>EBIT</t>
  </si>
  <si>
    <t>- Interest</t>
  </si>
  <si>
    <t>Income Before Taxes</t>
  </si>
  <si>
    <t>- Tax Income</t>
  </si>
  <si>
    <t>Net Income</t>
  </si>
  <si>
    <t>+ Depreciation</t>
  </si>
  <si>
    <t>+ Interest Tax Shield</t>
  </si>
  <si>
    <t xml:space="preserve"> Operating Cash flow </t>
  </si>
  <si>
    <t>Working Capital</t>
  </si>
  <si>
    <t>- Change in Working Capital</t>
  </si>
  <si>
    <t>Termination Cash flow</t>
  </si>
  <si>
    <t>Net Operating Cash flow</t>
  </si>
  <si>
    <t>Terminal Cash Flow</t>
  </si>
  <si>
    <t xml:space="preserve">Incremental Cashflow	</t>
  </si>
  <si>
    <t>Predicted Cash flow</t>
  </si>
  <si>
    <t>Discounted Value</t>
  </si>
  <si>
    <t>Monte Carlo Price Simulation</t>
  </si>
  <si>
    <t>Current Market Price</t>
  </si>
  <si>
    <t>Growth Rate Simulation</t>
  </si>
  <si>
    <t>Valuation Price</t>
  </si>
  <si>
    <t>Count</t>
  </si>
  <si>
    <t>Monte Carlo</t>
  </si>
  <si>
    <t>Probability</t>
  </si>
  <si>
    <t>id</t>
  </si>
  <si>
    <t>askingPrice</t>
  </si>
  <si>
    <t>yieldValue</t>
  </si>
  <si>
    <t>tradingDays</t>
  </si>
  <si>
    <t>listingStatus</t>
  </si>
  <si>
    <t>dateAdded</t>
  </si>
  <si>
    <t>New South Wales</t>
  </si>
  <si>
    <t>Cafes, restaurants and takeaway food services</t>
  </si>
  <si>
    <t>Cafes, restaurants and catering services</t>
  </si>
  <si>
    <t>Retail Trade</t>
  </si>
  <si>
    <t>Title</t>
  </si>
  <si>
    <t>Supermarket and grocery stores</t>
  </si>
  <si>
    <t>Retail Store Manager</t>
  </si>
  <si>
    <t>Liquor retailing</t>
  </si>
  <si>
    <t>Other specialised food retailing</t>
  </si>
  <si>
    <t>Food retailing</t>
  </si>
  <si>
    <t>Furniture, floor coverings, houseware and textile goods retailing</t>
  </si>
  <si>
    <t>Department Manager</t>
  </si>
  <si>
    <t>Electrical and electronic goods retailing</t>
  </si>
  <si>
    <t>Hardware, building and garden supplies retailing</t>
  </si>
  <si>
    <t>Household goods retailing</t>
  </si>
  <si>
    <t>Clothing retailing</t>
  </si>
  <si>
    <t>Footwear and other personal accessory retailing</t>
  </si>
  <si>
    <t>Clothing, footwear and personal accessory retailing</t>
  </si>
  <si>
    <t>Boutique Manager</t>
  </si>
  <si>
    <t>Department stores</t>
  </si>
  <si>
    <t>Newspaper and book retailing</t>
  </si>
  <si>
    <t>Other recreational goods retailing</t>
  </si>
  <si>
    <t>Pharmaceutical, cosmetic and toiletry goods retailing</t>
  </si>
  <si>
    <t>Pharmacist in Charge</t>
  </si>
  <si>
    <t>Other retailing n.e.c.</t>
  </si>
  <si>
    <t>Other retailing</t>
  </si>
  <si>
    <t>Restaurant Manager</t>
  </si>
  <si>
    <t>Takeaway food services</t>
  </si>
  <si>
    <t>Café Manager</t>
  </si>
  <si>
    <t>Total (Industry)</t>
  </si>
  <si>
    <t>State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</si>
  <si>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</si>
  <si>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</si>
  <si>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</si>
  <si>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</si>
  <si>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</si>
  <si>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</si>
  <si>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</si>
  <si>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Industry</t>
  </si>
  <si>
    <t>Turnover Rate</t>
  </si>
  <si>
    <t>Salary</t>
  </si>
  <si>
    <t>Total (State)</t>
  </si>
  <si>
    <t>yieldIncluded</t>
  </si>
  <si>
    <t>gstIncluded</t>
  </si>
  <si>
    <t>savIncluded</t>
  </si>
  <si>
    <t>lisitingUrl</t>
  </si>
  <si>
    <t>businessName</t>
  </si>
  <si>
    <t>locationSuburb</t>
  </si>
  <si>
    <t>businessIndustry</t>
  </si>
  <si>
    <t>businessModel</t>
  </si>
  <si>
    <t>businessSize</t>
  </si>
  <si>
    <t>character</t>
  </si>
  <si>
    <t>locationState</t>
  </si>
  <si>
    <t>number</t>
  </si>
  <si>
    <t>NSW</t>
  </si>
  <si>
    <t>VIC</t>
  </si>
  <si>
    <t>QLD</t>
  </si>
  <si>
    <t>ACT</t>
  </si>
  <si>
    <t>NT</t>
  </si>
  <si>
    <t>TAS</t>
  </si>
  <si>
    <t>SA</t>
  </si>
  <si>
    <t>WA</t>
  </si>
  <si>
    <t>© Commonwealth of Australia 2025</t>
  </si>
  <si>
    <t>2023-24</t>
  </si>
  <si>
    <t>2022-23</t>
  </si>
  <si>
    <t>2021-22</t>
  </si>
  <si>
    <t>Total selected industries</t>
  </si>
  <si>
    <t>Total other services</t>
  </si>
  <si>
    <t>95 Personal and other services</t>
  </si>
  <si>
    <t>94 Repair and maintenance</t>
  </si>
  <si>
    <t>Other services</t>
  </si>
  <si>
    <t>Total arts and recreation services</t>
  </si>
  <si>
    <t>92 Gambling activities</t>
  </si>
  <si>
    <t>91 Sports and recreation activities</t>
  </si>
  <si>
    <t>90 Creative and performing arts activities</t>
  </si>
  <si>
    <t>89 Heritage activities</t>
  </si>
  <si>
    <t>Arts and recreation services</t>
  </si>
  <si>
    <t>Total health care and social assistance (private)</t>
  </si>
  <si>
    <t>87 Social assistance services (private)</t>
  </si>
  <si>
    <t>86 Residential care services (private)</t>
  </si>
  <si>
    <t>85 Medical and other health care services (private)</t>
  </si>
  <si>
    <t>84 Hospitals (private)</t>
  </si>
  <si>
    <t>Health care and social assistance (private)</t>
  </si>
  <si>
    <t>Total education and training (private)</t>
  </si>
  <si>
    <t>82 Adult, community and other education (private)</t>
  </si>
  <si>
    <t>81 Tertiary education (private)</t>
  </si>
  <si>
    <t>80 Preschool and school education (private)</t>
  </si>
  <si>
    <t>Education and training (private)</t>
  </si>
  <si>
    <t>Total public administration and safety (private)</t>
  </si>
  <si>
    <t>77 Public order, safety and regulatory services (private)</t>
  </si>
  <si>
    <t>Public administration and safety (private)</t>
  </si>
  <si>
    <t>Total administrative and support services</t>
  </si>
  <si>
    <t>73 Building cleaning, pest control and other support services</t>
  </si>
  <si>
    <t>72 Administrative services</t>
  </si>
  <si>
    <t>Administrative and support services</t>
  </si>
  <si>
    <t>Total professional, scientific and technical services</t>
  </si>
  <si>
    <t>70 Computer system design and related services</t>
  </si>
  <si>
    <t>69 Professional, scientific and technical services (except computer system design and related services)</t>
  </si>
  <si>
    <t>Professional, scientific and technical services</t>
  </si>
  <si>
    <t>Total rental, hiring and real estate services</t>
  </si>
  <si>
    <t>67 Property operators and real estate services</t>
  </si>
  <si>
    <t>66 Rental and hiring services (except real estate)</t>
  </si>
  <si>
    <t>Rental, hiring and real estate services</t>
  </si>
  <si>
    <t>64 Auxiliary Finance and Insurance Services</t>
  </si>
  <si>
    <t>Auxiliary Finance and Insurance Services</t>
  </si>
  <si>
    <t>Total information media and telecommunications</t>
  </si>
  <si>
    <t>60 Library and other information services</t>
  </si>
  <si>
    <t>59 Internet service providers, web search portals and data processing services</t>
  </si>
  <si>
    <t>58 Telecommunications services</t>
  </si>
  <si>
    <t>57 Internet publishing and broadcasting</t>
  </si>
  <si>
    <t>56 Broadcasting (except internet)</t>
  </si>
  <si>
    <t>55 Motion picture and sound recording activities</t>
  </si>
  <si>
    <t>54 Publishing (except internet and music publishing)</t>
  </si>
  <si>
    <t>Information media and telecommunications</t>
  </si>
  <si>
    <t>Total transport, postal and warehousing</t>
  </si>
  <si>
    <t>53 Warehousing and storage services</t>
  </si>
  <si>
    <t>52 Transport support services</t>
  </si>
  <si>
    <t>51 Postal and courier pick-up and delivery services</t>
  </si>
  <si>
    <t>50 Other transport</t>
  </si>
  <si>
    <t>49 Air and space transport</t>
  </si>
  <si>
    <t>48 Water transport</t>
  </si>
  <si>
    <t>47 Rail transport</t>
  </si>
  <si>
    <t>46 Road transport</t>
  </si>
  <si>
    <t>Transport, postal and warehousing</t>
  </si>
  <si>
    <t>Total accommodation and food services</t>
  </si>
  <si>
    <t>45 Food and beverage services</t>
  </si>
  <si>
    <t>44 Accommodation</t>
  </si>
  <si>
    <t>Accommodation and food services</t>
  </si>
  <si>
    <t>Total retail trade</t>
  </si>
  <si>
    <t>43 Non-store retailing and retail commission-based buying and/or selling</t>
  </si>
  <si>
    <t>42 Other store-based retailing</t>
  </si>
  <si>
    <t>41 Food retailing</t>
  </si>
  <si>
    <t>40 Fuel retailing</t>
  </si>
  <si>
    <t>39 Motor vehicle and motor vehicle parts retailing</t>
  </si>
  <si>
    <t>Retail trade</t>
  </si>
  <si>
    <t>Total wholesale trade</t>
  </si>
  <si>
    <t>38 Commission-based wholesaling</t>
  </si>
  <si>
    <t>37 Other goods wholesaling</t>
  </si>
  <si>
    <t>36 Grocery, liquor and tobacco product wholesaling</t>
  </si>
  <si>
    <t>35 Motor vehicle and motor vehicle parts wholesaling</t>
  </si>
  <si>
    <t>34 Machinery and equipment wholesaling</t>
  </si>
  <si>
    <t>33 Basic material wholesaling</t>
  </si>
  <si>
    <t>Wholesale trade</t>
  </si>
  <si>
    <t>Total construction</t>
  </si>
  <si>
    <t>32 Construction services</t>
  </si>
  <si>
    <t>31 Heavy and civil engineering construction</t>
  </si>
  <si>
    <t>30 Building construction</t>
  </si>
  <si>
    <t>Construction</t>
  </si>
  <si>
    <t>Total electricity, gas, water and waste services</t>
  </si>
  <si>
    <t>29 Waste collection, treatment and disposal services</t>
  </si>
  <si>
    <t>28 Water supply, sewerage and drainage services</t>
  </si>
  <si>
    <t>27 Gas supply</t>
  </si>
  <si>
    <t>26 Electricity supply</t>
  </si>
  <si>
    <t>Electricity, gas, water and waste services</t>
  </si>
  <si>
    <t>Total manufacturing</t>
  </si>
  <si>
    <t>25 Furniture and other manufacturing</t>
  </si>
  <si>
    <t>24 Machinery and equipment manufacturing</t>
  </si>
  <si>
    <t>23 Transport equipment manufacturing</t>
  </si>
  <si>
    <t>22 Fabricated metal product manufacturing</t>
  </si>
  <si>
    <t>21 Primary metal and metal product manufacturing</t>
  </si>
  <si>
    <t>20 Non-metallic mineral product manufacturing</t>
  </si>
  <si>
    <t>19 Polymer product and rubber product manufacturing</t>
  </si>
  <si>
    <t>18 Basic chemical and chemical product manufacturing</t>
  </si>
  <si>
    <t>17 Petroleum and coal product manufacturing</t>
  </si>
  <si>
    <t>16 Printing (including the reproduction of recorded media)</t>
  </si>
  <si>
    <t>15 Pulp, paper and converted paper product manufacturing</t>
  </si>
  <si>
    <t>14 Wood product manufacturing</t>
  </si>
  <si>
    <t>13 Textile, leather, clothing and footwear manufacturing</t>
  </si>
  <si>
    <t>12 Beverage and tobacco product manufacturing</t>
  </si>
  <si>
    <t>11 Food product manufacturing</t>
  </si>
  <si>
    <t>Manufacturing</t>
  </si>
  <si>
    <t>Total mining</t>
  </si>
  <si>
    <t>10 Exploration and other mining support services</t>
  </si>
  <si>
    <t>09 Non-metallic mineral mining and quarrying</t>
  </si>
  <si>
    <t>08 Metal ore mining</t>
  </si>
  <si>
    <t>07 Oil and gas extraction</t>
  </si>
  <si>
    <t>06 Coal mining</t>
  </si>
  <si>
    <t>Mining</t>
  </si>
  <si>
    <t>Total agriculture, forestry and fishing</t>
  </si>
  <si>
    <t>05 Agriculture, forestry and fishing support services</t>
  </si>
  <si>
    <t>04 Fishing, hunting and trapping</t>
  </si>
  <si>
    <t>03 Forestry and logging</t>
  </si>
  <si>
    <t>02 Aquaculture</t>
  </si>
  <si>
    <t>01 Agriculture</t>
  </si>
  <si>
    <t>Agriculture, forestry and fishing</t>
  </si>
  <si>
    <t>%</t>
  </si>
  <si>
    <t>$'000</t>
  </si>
  <si>
    <t>times</t>
  </si>
  <si>
    <t>$m</t>
  </si>
  <si>
    <t>'000</t>
  </si>
  <si>
    <t>Made a loss</t>
  </si>
  <si>
    <t>Made a profit or broke even</t>
  </si>
  <si>
    <t>Industry value added per person employed</t>
  </si>
  <si>
    <t>Sales and service income per person employed</t>
  </si>
  <si>
    <t>Wages and salaries per employee</t>
  </si>
  <si>
    <t>Wages and salaries to sales and service income</t>
  </si>
  <si>
    <t>Investment rate (value added)</t>
  </si>
  <si>
    <t>Interest coverage</t>
  </si>
  <si>
    <t>Profit margin</t>
  </si>
  <si>
    <t>Industry value added</t>
  </si>
  <si>
    <t>Net capital expenditure</t>
  </si>
  <si>
    <t>Disposal of assets</t>
  </si>
  <si>
    <t>Capital expenditure</t>
  </si>
  <si>
    <t>Gross fixed capital formation</t>
  </si>
  <si>
    <t>Operating profit before tax</t>
  </si>
  <si>
    <t>Earnings before interest tax depreciation and amortisation</t>
  </si>
  <si>
    <t>Change in inventories</t>
  </si>
  <si>
    <t>Total expenses</t>
  </si>
  <si>
    <t>Capital work done for own use</t>
  </si>
  <si>
    <t>Other selected expenses</t>
  </si>
  <si>
    <t>Depreciation and amortisation</t>
  </si>
  <si>
    <t>Interest expenses</t>
  </si>
  <si>
    <t>Purchases of goods and materials</t>
  </si>
  <si>
    <t>Selected labour costs</t>
  </si>
  <si>
    <t>Total income</t>
  </si>
  <si>
    <t>Other income</t>
  </si>
  <si>
    <t>Interest income</t>
  </si>
  <si>
    <t>Funding from government for operational costs (incl. COVID-19 support payments)</t>
  </si>
  <si>
    <t>Sales and service income</t>
  </si>
  <si>
    <t>Employment at end of June</t>
  </si>
  <si>
    <t>Less</t>
  </si>
  <si>
    <t>Plus</t>
  </si>
  <si>
    <t>Percentage of businesses that</t>
  </si>
  <si>
    <t>Industry ratios</t>
  </si>
  <si>
    <t>Economic values</t>
  </si>
  <si>
    <t>Expenses</t>
  </si>
  <si>
    <t>Income</t>
  </si>
  <si>
    <t>Table 4 Industry performance by industry division and subdivision</t>
  </si>
  <si>
    <t>Released at 11:30 am (Canberra time) Fri 30 May 2025</t>
  </si>
  <si>
    <t>81550DO001_202324 Australian Industry, 2023-24</t>
  </si>
  <si>
    <t>Australian Bureau of Statistics</t>
  </si>
  <si>
    <t>E-commerce</t>
  </si>
  <si>
    <t>locationPostCode</t>
  </si>
  <si>
    <t>sgaIncluded</t>
  </si>
  <si>
    <t>1 = Percent</t>
  </si>
  <si>
    <t>2 = Dollar Amount</t>
  </si>
  <si>
    <t>0 = No SGA Fee</t>
  </si>
  <si>
    <t>Available</t>
  </si>
  <si>
    <t>Sold</t>
  </si>
  <si>
    <t>DD/MM/YYYY</t>
  </si>
  <si>
    <t>Percent %</t>
  </si>
  <si>
    <t>0 = No</t>
  </si>
  <si>
    <t>1 = Yes</t>
  </si>
  <si>
    <t>sgaValue</t>
  </si>
  <si>
    <t>Percent</t>
  </si>
  <si>
    <t>$AUD</t>
  </si>
  <si>
    <t>Character</t>
  </si>
  <si>
    <t>å</t>
  </si>
  <si>
    <t>Small (0–4 EMPLOYEES)</t>
  </si>
  <si>
    <t>Medium (5–19 EMPLOYEES)</t>
  </si>
  <si>
    <t>Large (20–199 EMPLOYEES)</t>
  </si>
  <si>
    <t>Corporate (200 OR MORE EMPLOYEES)</t>
  </si>
  <si>
    <t>businessDivision</t>
  </si>
  <si>
    <t>salePrice</t>
  </si>
  <si>
    <t>annualRevenue</t>
  </si>
  <si>
    <t>annualOutgoings</t>
  </si>
  <si>
    <t>annualWages</t>
  </si>
  <si>
    <t>annualRent</t>
  </si>
  <si>
    <t>annualProfit</t>
  </si>
  <si>
    <t>listingVerified</t>
  </si>
  <si>
    <t>businessDescription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</si>
</sst>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7" formatCode="0.0000%"/>
    <numFmt numFmtId="168" formatCode="&quot;$&quot;#,##0.00;[Red]\-&quot;$&quot;#,##0.00"/>
    <numFmt numFmtId="169" formatCode="&quot;$&quot;#,##0.00"/>
    <numFmt numFmtId="170" formatCode="d/mm/yyyy;@"/>
    <numFmt numFmtId="171" formatCode="#,##0.0"/>
  </numFmts>
  <fonts count="3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Aptos Narrow"/>
      <scheme val="minor"/>
    </font>
    <font>
      <b/>
      <sz val="12"/>
      <color rgb="FFFFC000"/>
      <name val="Aptos Narrow"/>
      <scheme val="minor"/>
    </font>
    <font>
      <b/>
      <sz val="16"/>
      <color rgb="FFFFC0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"/>
    </font>
    <font>
      <sz val="10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name val="Aptos Narrow"/>
    </font>
    <font>
      <sz val="11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Arial"/>
      <family val="2"/>
    </font>
    <font>
      <sz val="8"/>
      <color rgb="FF0000FF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8"/>
      <color rgb="FFFFFFFF"/>
      <name val="Arial"/>
      <family val="2"/>
    </font>
    <font>
      <sz val="12"/>
      <color theme="1"/>
      <name val="Arial"/>
      <family val="2"/>
    </font>
    <font>
      <sz val="28"/>
      <color theme="1"/>
      <name val="Calibri"/>
      <family val="2"/>
    </font>
    <font>
      <sz val="12"/>
      <color rgb="FFE6E6E6"/>
      <name val="Arial"/>
      <family val="2"/>
    </font>
    <font>
      <sz val="12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rgb="FF336633"/>
      </patternFill>
    </fill>
    <fill>
      <patternFill patternType="solid">
        <fgColor rgb="FFE6E6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/>
    <xf numFmtId="0" fontId="2" fillId="0" borderId="0"/>
    <xf numFmtId="44" fontId="1" fillId="0" borderId="0"/>
    <xf numFmtId="43" fontId="1" fillId="0" borderId="0"/>
    <xf numFmtId="0" fontId="17" fillId="0" borderId="0"/>
    <xf numFmtId="0" fontId="19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44" fontId="0" fillId="0" borderId="1" xfId="3" applyFont="1" applyBorder="1"/>
    <xf numFmtId="0" fontId="3" fillId="0" borderId="1" xfId="0" applyFont="1" applyBorder="1"/>
    <xf numFmtId="164" fontId="4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0" xfId="0" applyFont="1"/>
    <xf numFmtId="49" fontId="9" fillId="0" borderId="1" xfId="0" applyNumberFormat="1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6" xfId="0" applyBorder="1"/>
    <xf numFmtId="9" fontId="0" fillId="2" borderId="1" xfId="0" applyNumberFormat="1" applyFill="1" applyBorder="1" applyAlignment="1">
      <alignment horizontal="center"/>
    </xf>
    <xf numFmtId="164" fontId="0" fillId="2" borderId="3" xfId="3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0" fillId="5" borderId="1" xfId="0" applyFill="1" applyBorder="1"/>
    <xf numFmtId="44" fontId="0" fillId="5" borderId="1" xfId="0" applyNumberFormat="1" applyFill="1" applyBorder="1"/>
    <xf numFmtId="9" fontId="0" fillId="2" borderId="3" xfId="1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0" fontId="3" fillId="0" borderId="10" xfId="0" applyFont="1" applyBorder="1"/>
    <xf numFmtId="164" fontId="0" fillId="5" borderId="10" xfId="0" applyNumberFormat="1" applyFill="1" applyBorder="1"/>
    <xf numFmtId="0" fontId="9" fillId="0" borderId="1" xfId="0" applyFont="1" applyBorder="1"/>
    <xf numFmtId="1" fontId="0" fillId="2" borderId="3" xfId="3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9" fillId="0" borderId="1" xfId="0" applyNumberFormat="1" applyFont="1" applyBorder="1"/>
    <xf numFmtId="10" fontId="3" fillId="0" borderId="1" xfId="1" applyNumberFormat="1" applyFont="1" applyBorder="1" applyAlignment="1">
      <alignment horizontal="center"/>
    </xf>
    <xf numFmtId="167" fontId="0" fillId="0" borderId="0" xfId="1" applyNumberFormat="1" applyFont="1"/>
    <xf numFmtId="0" fontId="5" fillId="0" borderId="9" xfId="0" applyFont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44" fontId="0" fillId="6" borderId="1" xfId="0" applyNumberFormat="1" applyFill="1" applyBorder="1" applyAlignment="1">
      <alignment vertical="center"/>
    </xf>
    <xf numFmtId="164" fontId="0" fillId="9" borderId="1" xfId="0" applyNumberFormat="1" applyFill="1" applyBorder="1"/>
    <xf numFmtId="164" fontId="4" fillId="9" borderId="1" xfId="0" applyNumberFormat="1" applyFont="1" applyFill="1" applyBorder="1"/>
    <xf numFmtId="0" fontId="0" fillId="9" borderId="1" xfId="0" applyFill="1" applyBorder="1"/>
    <xf numFmtId="0" fontId="3" fillId="9" borderId="1" xfId="0" applyFont="1" applyFill="1" applyBorder="1"/>
    <xf numFmtId="164" fontId="10" fillId="9" borderId="1" xfId="0" applyNumberFormat="1" applyFont="1" applyFill="1" applyBorder="1"/>
    <xf numFmtId="164" fontId="3" fillId="9" borderId="1" xfId="0" applyNumberFormat="1" applyFont="1" applyFill="1" applyBorder="1"/>
    <xf numFmtId="10" fontId="3" fillId="9" borderId="10" xfId="0" applyNumberFormat="1" applyFont="1" applyFill="1" applyBorder="1"/>
    <xf numFmtId="49" fontId="9" fillId="0" borderId="0" xfId="0" quotePrefix="1" applyNumberFormat="1" applyFont="1" applyAlignment="1">
      <alignment horizontal="left" indent="1"/>
    </xf>
    <xf numFmtId="0" fontId="12" fillId="0" borderId="0" xfId="0" applyFont="1"/>
    <xf numFmtId="0" fontId="2" fillId="0" borderId="0" xfId="2"/>
    <xf numFmtId="6" fontId="0" fillId="0" borderId="0" xfId="0" applyNumberFormat="1"/>
    <xf numFmtId="0" fontId="11" fillId="0" borderId="0" xfId="0" applyFont="1"/>
    <xf numFmtId="9" fontId="0" fillId="0" borderId="1" xfId="0" applyNumberFormat="1" applyBorder="1"/>
    <xf numFmtId="0" fontId="0" fillId="0" borderId="1" xfId="0" applyBorder="1" applyAlignment="1">
      <alignment vertical="center"/>
    </xf>
    <xf numFmtId="1" fontId="3" fillId="8" borderId="3" xfId="3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14" xfId="0" applyNumberFormat="1" applyBorder="1" applyAlignment="1">
      <alignment horizontal="center"/>
    </xf>
    <xf numFmtId="10" fontId="0" fillId="0" borderId="14" xfId="1" applyNumberFormat="1" applyFont="1" applyBorder="1"/>
    <xf numFmtId="0" fontId="0" fillId="0" borderId="14" xfId="0" applyBorder="1"/>
    <xf numFmtId="10" fontId="0" fillId="0" borderId="1" xfId="0" applyNumberFormat="1" applyBorder="1"/>
    <xf numFmtId="0" fontId="0" fillId="0" borderId="17" xfId="0" applyBorder="1" applyAlignment="1">
      <alignment vertical="center"/>
    </xf>
    <xf numFmtId="168" fontId="0" fillId="0" borderId="18" xfId="0" applyNumberFormat="1" applyBorder="1" applyAlignment="1">
      <alignment vertical="center"/>
    </xf>
    <xf numFmtId="14" fontId="0" fillId="5" borderId="15" xfId="0" applyNumberFormat="1" applyFill="1" applyBorder="1" applyAlignment="1">
      <alignment vertical="center"/>
    </xf>
    <xf numFmtId="0" fontId="0" fillId="0" borderId="19" xfId="0" applyBorder="1" applyAlignment="1">
      <alignment vertical="center"/>
    </xf>
    <xf numFmtId="168" fontId="0" fillId="0" borderId="20" xfId="0" applyNumberFormat="1" applyBorder="1" applyAlignment="1">
      <alignment vertical="center"/>
    </xf>
    <xf numFmtId="0" fontId="13" fillId="5" borderId="0" xfId="0" applyFont="1" applyFill="1" applyAlignment="1">
      <alignment vertical="center"/>
    </xf>
    <xf numFmtId="10" fontId="0" fillId="11" borderId="14" xfId="0" applyNumberForma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1" fillId="11" borderId="20" xfId="0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169" fontId="0" fillId="11" borderId="22" xfId="0" applyNumberFormat="1" applyFill="1" applyBorder="1" applyAlignment="1">
      <alignment vertical="center"/>
    </xf>
    <xf numFmtId="0" fontId="13" fillId="5" borderId="23" xfId="0" applyFont="1" applyFill="1" applyBorder="1" applyAlignment="1">
      <alignment vertical="center"/>
    </xf>
    <xf numFmtId="9" fontId="0" fillId="11" borderId="24" xfId="1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166" fontId="11" fillId="11" borderId="22" xfId="1" applyNumberFormat="1" applyFont="1" applyFill="1" applyBorder="1" applyAlignment="1">
      <alignment vertical="center"/>
    </xf>
    <xf numFmtId="0" fontId="14" fillId="0" borderId="25" xfId="0" applyFont="1" applyBorder="1" applyAlignment="1">
      <alignment vertical="center"/>
    </xf>
    <xf numFmtId="169" fontId="14" fillId="0" borderId="26" xfId="3" applyNumberFormat="1" applyFont="1" applyBorder="1" applyAlignment="1">
      <alignment vertical="center"/>
    </xf>
    <xf numFmtId="0" fontId="0" fillId="5" borderId="0" xfId="0" applyFill="1" applyAlignment="1">
      <alignment vertical="center"/>
    </xf>
    <xf numFmtId="0" fontId="14" fillId="0" borderId="19" xfId="0" applyFont="1" applyBorder="1" applyAlignment="1">
      <alignment vertical="center"/>
    </xf>
    <xf numFmtId="169" fontId="14" fillId="0" borderId="20" xfId="3" applyNumberFormat="1" applyFont="1" applyBorder="1" applyAlignment="1">
      <alignment vertical="center"/>
    </xf>
    <xf numFmtId="0" fontId="11" fillId="5" borderId="0" xfId="0" applyFont="1" applyFill="1" applyAlignment="1">
      <alignment vertical="center"/>
    </xf>
    <xf numFmtId="0" fontId="14" fillId="0" borderId="21" xfId="0" applyFont="1" applyBorder="1" applyAlignment="1">
      <alignment vertical="center"/>
    </xf>
    <xf numFmtId="169" fontId="14" fillId="0" borderId="22" xfId="3" applyNumberFormat="1" applyFont="1" applyBorder="1" applyAlignment="1">
      <alignment vertical="center"/>
    </xf>
    <xf numFmtId="0" fontId="0" fillId="5" borderId="23" xfId="0" applyFill="1" applyBorder="1" applyAlignment="1">
      <alignment vertical="center"/>
    </xf>
    <xf numFmtId="9" fontId="0" fillId="0" borderId="14" xfId="0" applyNumberFormat="1" applyBorder="1"/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3" applyNumberFormat="1" applyFont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6" fontId="11" fillId="0" borderId="0" xfId="1" applyNumberFormat="1" applyFont="1" applyAlignment="1">
      <alignment vertical="center"/>
    </xf>
    <xf numFmtId="164" fontId="0" fillId="0" borderId="14" xfId="0" applyNumberFormat="1" applyBorder="1" applyAlignment="1">
      <alignment horizontal="center"/>
    </xf>
    <xf numFmtId="164" fontId="1" fillId="0" borderId="14" xfId="3" applyNumberFormat="1" applyBorder="1"/>
    <xf numFmtId="10" fontId="3" fillId="6" borderId="1" xfId="0" applyNumberFormat="1" applyFont="1" applyFill="1" applyBorder="1" applyAlignment="1">
      <alignment horizontal="center"/>
    </xf>
    <xf numFmtId="166" fontId="0" fillId="0" borderId="14" xfId="0" applyNumberFormat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16" fillId="0" borderId="32" xfId="0" applyFont="1" applyBorder="1" applyAlignment="1">
      <alignment horizontal="center" vertical="top"/>
    </xf>
    <xf numFmtId="0" fontId="17" fillId="0" borderId="0" xfId="5"/>
    <xf numFmtId="3" fontId="18" fillId="0" borderId="0" xfId="5" applyNumberFormat="1" applyFont="1" applyAlignment="1">
      <alignment horizontal="right"/>
    </xf>
    <xf numFmtId="0" fontId="20" fillId="0" borderId="0" xfId="6" applyFont="1"/>
    <xf numFmtId="0" fontId="21" fillId="0" borderId="0" xfId="5" applyFont="1"/>
    <xf numFmtId="171" fontId="18" fillId="0" borderId="0" xfId="5" applyNumberFormat="1" applyFont="1" applyAlignment="1">
      <alignment horizontal="right"/>
    </xf>
    <xf numFmtId="0" fontId="18" fillId="0" borderId="0" xfId="5" applyFont="1" applyAlignment="1">
      <alignment horizontal="left" indent="2"/>
    </xf>
    <xf numFmtId="0" fontId="18" fillId="0" borderId="0" xfId="5" applyFont="1" applyAlignment="1">
      <alignment horizontal="left"/>
    </xf>
    <xf numFmtId="0" fontId="18" fillId="0" borderId="0" xfId="5" applyFont="1" applyAlignment="1">
      <alignment horizontal="left" indent="1"/>
    </xf>
    <xf numFmtId="0" fontId="18" fillId="0" borderId="0" xfId="5" applyFont="1"/>
    <xf numFmtId="0" fontId="18" fillId="0" borderId="0" xfId="5" applyFont="1" applyAlignment="1">
      <alignment horizontal="left" wrapText="1"/>
    </xf>
    <xf numFmtId="0" fontId="22" fillId="0" borderId="0" xfId="5" applyFont="1" applyAlignment="1">
      <alignment horizontal="right" wrapText="1"/>
    </xf>
    <xf numFmtId="0" fontId="23" fillId="0" borderId="0" xfId="5" applyFont="1" applyAlignment="1">
      <alignment horizontal="left"/>
    </xf>
    <xf numFmtId="0" fontId="24" fillId="0" borderId="0" xfId="5" applyFont="1" applyAlignment="1">
      <alignment horizontal="left"/>
    </xf>
    <xf numFmtId="0" fontId="25" fillId="0" borderId="0" xfId="5" applyFont="1" applyAlignment="1">
      <alignment horizontal="left"/>
    </xf>
    <xf numFmtId="0" fontId="26" fillId="12" borderId="0" xfId="5" applyFont="1" applyFill="1" applyAlignment="1">
      <alignment horizontal="left" vertical="center" indent="10"/>
    </xf>
    <xf numFmtId="0" fontId="27" fillId="13" borderId="0" xfId="5" applyFont="1" applyFill="1"/>
    <xf numFmtId="0" fontId="28" fillId="13" borderId="0" xfId="5" applyFont="1" applyFill="1" applyAlignment="1">
      <alignment horizontal="left" vertical="center" indent="8"/>
    </xf>
    <xf numFmtId="0" fontId="29" fillId="13" borderId="0" xfId="5" applyFont="1" applyFill="1"/>
    <xf numFmtId="0" fontId="5" fillId="0" borderId="0" xfId="0" applyFont="1"/>
    <xf numFmtId="0" fontId="15" fillId="0" borderId="0" xfId="0" applyFont="1" applyAlignment="1">
      <alignment horizontal="center"/>
    </xf>
    <xf numFmtId="0" fontId="15" fillId="7" borderId="0" xfId="0" applyFont="1" applyFill="1" applyAlignment="1">
      <alignment horizontal="center"/>
    </xf>
    <xf numFmtId="165" fontId="5" fillId="0" borderId="0" xfId="4" applyNumberFormat="1" applyFont="1"/>
    <xf numFmtId="0" fontId="30" fillId="0" borderId="0" xfId="0" applyFont="1"/>
    <xf numFmtId="10" fontId="5" fillId="0" borderId="0" xfId="1" applyNumberFormat="1" applyFont="1" applyAlignment="1">
      <alignment horizontal="center"/>
    </xf>
    <xf numFmtId="49" fontId="5" fillId="0" borderId="0" xfId="0" applyNumberFormat="1" applyFont="1"/>
    <xf numFmtId="170" fontId="5" fillId="0" borderId="0" xfId="0" applyNumberFormat="1" applyFont="1"/>
    <xf numFmtId="0" fontId="0" fillId="14" borderId="0" xfId="0" applyFill="1"/>
    <xf numFmtId="0" fontId="0" fillId="0" borderId="0" xfId="0" applyAlignment="1">
      <alignment horizontal="right"/>
    </xf>
    <xf numFmtId="49" fontId="1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/>
    <xf numFmtId="0" fontId="27" fillId="9" borderId="0" xfId="5" applyFont="1" applyFill="1"/>
    <xf numFmtId="0" fontId="17" fillId="9" borderId="0" xfId="5" applyFill="1"/>
    <xf numFmtId="0" fontId="22" fillId="9" borderId="0" xfId="5" applyFont="1" applyFill="1" applyAlignment="1">
      <alignment horizontal="center" wrapText="1"/>
    </xf>
    <xf numFmtId="0" fontId="22" fillId="9" borderId="0" xfId="5" applyFont="1" applyFill="1" applyAlignment="1">
      <alignment horizontal="right" wrapText="1"/>
    </xf>
    <xf numFmtId="9" fontId="21" fillId="9" borderId="0" xfId="1" applyFont="1" applyFill="1"/>
    <xf numFmtId="3" fontId="18" fillId="9" borderId="0" xfId="5" applyNumberFormat="1" applyFont="1" applyFill="1" applyAlignment="1">
      <alignment horizontal="right"/>
    </xf>
    <xf numFmtId="0" fontId="18" fillId="15" borderId="0" xfId="5" applyFont="1" applyFill="1" applyAlignment="1">
      <alignment horizontal="left"/>
    </xf>
    <xf numFmtId="3" fontId="18" fillId="15" borderId="0" xfId="5" applyNumberFormat="1" applyFont="1" applyFill="1" applyAlignment="1">
      <alignment horizontal="right"/>
    </xf>
    <xf numFmtId="9" fontId="21" fillId="15" borderId="0" xfId="1" applyFont="1" applyFill="1"/>
    <xf numFmtId="171" fontId="18" fillId="15" borderId="0" xfId="5" applyNumberFormat="1" applyFont="1" applyFill="1" applyAlignment="1">
      <alignment horizontal="right"/>
    </xf>
    <xf numFmtId="0" fontId="17" fillId="15" borderId="0" xfId="5" applyFill="1"/>
    <xf numFmtId="0" fontId="18" fillId="15" borderId="0" xfId="5" applyFont="1" applyFill="1" applyAlignment="1">
      <alignment horizontal="left" indent="1"/>
    </xf>
    <xf numFmtId="0" fontId="18" fillId="15" borderId="0" xfId="5" applyFont="1" applyFill="1" applyAlignment="1">
      <alignment horizontal="left" indent="2"/>
    </xf>
    <xf numFmtId="0" fontId="18" fillId="16" borderId="0" xfId="5" applyFont="1" applyFill="1" applyAlignment="1">
      <alignment horizontal="left" wrapText="1"/>
    </xf>
    <xf numFmtId="0" fontId="18" fillId="16" borderId="0" xfId="5" applyFont="1" applyFill="1" applyAlignment="1">
      <alignment horizontal="right"/>
    </xf>
    <xf numFmtId="0" fontId="17" fillId="16" borderId="0" xfId="5" applyFill="1"/>
    <xf numFmtId="0" fontId="3" fillId="0" borderId="27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8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4" borderId="1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 vertical="center" textRotation="90"/>
    </xf>
    <xf numFmtId="0" fontId="0" fillId="0" borderId="30" xfId="0" applyBorder="1"/>
    <xf numFmtId="0" fontId="0" fillId="0" borderId="31" xfId="0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2" fillId="2" borderId="1" xfId="2" applyFill="1" applyBorder="1" applyAlignment="1">
      <alignment horizontal="left"/>
    </xf>
    <xf numFmtId="0" fontId="3" fillId="6" borderId="14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8" fillId="4" borderId="14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6" xfId="0" applyBorder="1"/>
    <xf numFmtId="0" fontId="0" fillId="0" borderId="0" xfId="0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22" fillId="0" borderId="0" xfId="5" applyFont="1" applyAlignment="1">
      <alignment horizontal="center" wrapText="1"/>
    </xf>
  </cellXfs>
  <cellStyles count="7">
    <cellStyle name="Comma" xfId="4" builtinId="3"/>
    <cellStyle name="Currency" xfId="3" builtinId="4"/>
    <cellStyle name="Hyperlink" xfId="2" builtinId="8"/>
    <cellStyle name="Hyperlink 2" xfId="6" xr:uid="{AD51B184-904A-B044-8A68-06AB912CBB42}"/>
    <cellStyle name="Normal" xfId="0" builtinId="0"/>
    <cellStyle name="Normal 2" xfId="5" xr:uid="{2583DFEC-2A13-054C-8611-E4F8DCAF9587}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815514.nsf/Home/&#169;+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68"/>
  <sheetViews>
    <sheetView zoomScale="120" zoomScaleNormal="120" workbookViewId="0">
      <selection activeCell="D12" sqref="D12"/>
    </sheetView>
  </sheetViews>
  <sheetFormatPr baseColWidth="10" defaultRowHeight="16"/>
  <cols>
    <col min="1" max="1" width="26.33203125" bestFit="1" customWidth="1"/>
    <col min="2" max="2" width="20.83203125" style="23" customWidth="1"/>
    <col min="3" max="3" width="20.33203125" bestFit="1" customWidth="1"/>
    <col min="4" max="4" width="20.83203125" customWidth="1"/>
    <col min="5" max="7" width="21" customWidth="1"/>
    <col min="8" max="8" width="22.83203125" customWidth="1"/>
    <col min="9" max="9" width="5.33203125" customWidth="1"/>
    <col min="10" max="10" width="13" customWidth="1"/>
    <col min="11" max="21" width="13" style="3" customWidth="1"/>
  </cols>
  <sheetData>
    <row r="1" spans="1:21" ht="22" customHeight="1">
      <c r="A1" s="158" t="s">
        <v>0</v>
      </c>
      <c r="B1" s="160"/>
      <c r="C1" s="158" t="s">
        <v>1</v>
      </c>
      <c r="D1" s="160"/>
      <c r="E1" s="15" t="s">
        <v>2</v>
      </c>
      <c r="F1" s="158" t="s">
        <v>3</v>
      </c>
      <c r="G1" s="160"/>
      <c r="I1" s="171" t="s">
        <v>4</v>
      </c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70"/>
    </row>
    <row r="2" spans="1:21" ht="16" customHeight="1">
      <c r="A2" s="1" t="str">
        <f t="array" ref="A2:A25">TRANSPOSE('Business Data'!A1:AA1)</f>
        <v>id</v>
      </c>
      <c r="B2" s="44">
        <v>20250007</v>
      </c>
      <c r="C2" s="1" t="s">
        <v>5</v>
      </c>
      <c r="D2" s="102" t="e">
        <f>VLOOKUP(B20, E11:G14, 3, FALSE)</f>
        <v>#N/A</v>
      </c>
      <c r="E2" s="13">
        <f t="array" aca="1" ref="E2" ca="1">INDIRECT(ADDRESS(
    MIN(IF(K43:U53=MIN(K43:U53), ROW(K43:U53))), 10
))</f>
        <v>0.18</v>
      </c>
      <c r="F2" s="5" t="s">
        <v>6</v>
      </c>
      <c r="G2" s="16" t="e">
        <f t="array" aca="1" ref="G2" ca="1">INDIRECT(ADDRESS(ROW(J16)+MATCH(D2,J17:J27,0),16))</f>
        <v>#N/A</v>
      </c>
      <c r="I2" s="168" t="s">
        <v>7</v>
      </c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70"/>
    </row>
    <row r="3" spans="1:21">
      <c r="A3" s="1" t="str">
        <v>businessName</v>
      </c>
      <c r="B3" s="28">
        <f>VLOOKUP($B$2,'Business Data'!A:AE,ROW()-1)</f>
        <v>0</v>
      </c>
      <c r="C3" s="1" t="s">
        <v>8</v>
      </c>
      <c r="D3" s="102">
        <f>SUMIFS('Retail Industry Metrics'!C:C, 'Retail Industry Metrics'!A:A, $B$5,'Retail Industry Metrics'!B:B, $B$7)</f>
        <v>0</v>
      </c>
      <c r="E3" s="13">
        <f t="array" aca="1" ref="E3" ca="1">INDIRECT(ADDRESS(
   2,
    MIN(IF(K43:U53=MIN(K43:U53), COLUMN(K43:U53)))
))</f>
        <v>0</v>
      </c>
      <c r="F3" s="5" t="s">
        <v>9</v>
      </c>
      <c r="G3" s="42" t="e">
        <f t="array" aca="1" ref="G3" ca="1">INDIRECT(ADDRESS(ROW(J3)+MATCH(D2,J4:J14,0),16))</f>
        <v>#N/A</v>
      </c>
      <c r="I3" s="162" t="s">
        <v>10</v>
      </c>
      <c r="J3" s="64" t="e">
        <f ca="1">G3</f>
        <v>#N/A</v>
      </c>
      <c r="K3" s="65">
        <f>L3-1%</f>
        <v>-0.05</v>
      </c>
      <c r="L3" s="65">
        <f>M3-1%</f>
        <v>-0.04</v>
      </c>
      <c r="M3" s="65">
        <f>N3-1%</f>
        <v>-0.03</v>
      </c>
      <c r="N3" s="65">
        <f>O3-1%</f>
        <v>-0.02</v>
      </c>
      <c r="O3" s="65">
        <f>P3-1%</f>
        <v>-0.01</v>
      </c>
      <c r="P3" s="65">
        <f>SUMIFS('Retail Industry Metrics'!C:C, 'Retail Industry Metrics'!A:A, $B$5,'Retail Industry Metrics'!B:B, $B$7)</f>
        <v>0</v>
      </c>
      <c r="Q3" s="65">
        <f>P3+1%</f>
        <v>0.01</v>
      </c>
      <c r="R3" s="65">
        <f>Q3+1%</f>
        <v>0.02</v>
      </c>
      <c r="S3" s="65">
        <f>R3+1%</f>
        <v>0.03</v>
      </c>
      <c r="T3" s="65">
        <f>S3+1%</f>
        <v>0.04</v>
      </c>
      <c r="U3" s="65">
        <f>T3+1%</f>
        <v>0.05</v>
      </c>
    </row>
    <row r="4" spans="1:21">
      <c r="A4" s="1" t="str">
        <v>businessDescription</v>
      </c>
      <c r="B4" s="28">
        <f>VLOOKUP($B$2,'Business Data'!A:AE,ROW()-1)</f>
        <v>0</v>
      </c>
      <c r="C4" s="1" t="s">
        <v>11</v>
      </c>
      <c r="D4" s="33">
        <v>7.4999999999999997E-2</v>
      </c>
      <c r="E4" s="12"/>
      <c r="F4" s="5" t="s">
        <v>12</v>
      </c>
      <c r="G4" s="42" t="e">
        <f>SUM(C42:G42)/SUM(C28:G28)</f>
        <v>#DIV/0!</v>
      </c>
      <c r="I4" s="163"/>
      <c r="J4" s="64">
        <v>0.1</v>
      </c>
      <c r="K4" s="65">
        <f t="dataTable" ref="K4:U14" dt2D="1" dtr="1" r1="D3" r2="D2" ca="1"/>
        <v>0.1889700313684062</v>
      </c>
      <c r="L4" s="65">
        <v>0.1889700313684062</v>
      </c>
      <c r="M4" s="65">
        <v>0.1889700313684062</v>
      </c>
      <c r="N4" s="65">
        <v>0.1889700313684062</v>
      </c>
      <c r="O4" s="65">
        <v>0.1889700313684062</v>
      </c>
      <c r="P4" s="65">
        <v>0.1889700313684062</v>
      </c>
      <c r="Q4" s="65">
        <v>0.1889700313684062</v>
      </c>
      <c r="R4" s="65">
        <v>0.1889700313684062</v>
      </c>
      <c r="S4" s="65">
        <v>0.1889700313684062</v>
      </c>
      <c r="T4" s="65">
        <v>0.1889700313684062</v>
      </c>
      <c r="U4" s="65">
        <v>0.1889700313684062</v>
      </c>
    </row>
    <row r="5" spans="1:21">
      <c r="A5" s="1" t="str">
        <v>businessIndustry</v>
      </c>
      <c r="B5" s="28">
        <f>VLOOKUP($B$2,'Business Data'!A:AE,ROW()-1)</f>
        <v>0</v>
      </c>
      <c r="C5" s="1" t="s">
        <v>13</v>
      </c>
      <c r="D5" s="33">
        <v>2.4E-2</v>
      </c>
      <c r="E5" s="12"/>
      <c r="F5" s="19" t="s">
        <v>14</v>
      </c>
      <c r="G5" s="42" t="e">
        <f>(G57/C57)^(1/5)-1</f>
        <v>#DIV/0!</v>
      </c>
      <c r="I5" s="163"/>
      <c r="J5" s="64">
        <v>0.12</v>
      </c>
      <c r="K5" s="65">
        <v>0.18927791316213599</v>
      </c>
      <c r="L5" s="65">
        <v>0.18927791316213599</v>
      </c>
      <c r="M5" s="65">
        <v>0.18927791316213599</v>
      </c>
      <c r="N5" s="65">
        <v>0.18927791316213599</v>
      </c>
      <c r="O5" s="65">
        <v>0.18927791316213599</v>
      </c>
      <c r="P5" s="65">
        <v>0.18927791316213599</v>
      </c>
      <c r="Q5" s="65">
        <v>0.18927791316213599</v>
      </c>
      <c r="R5" s="65">
        <v>0.18927791316213599</v>
      </c>
      <c r="S5" s="65">
        <v>0.18927791316213599</v>
      </c>
      <c r="T5" s="65">
        <v>0.18927791316213599</v>
      </c>
      <c r="U5" s="65">
        <v>0.18927791316213599</v>
      </c>
    </row>
    <row r="6" spans="1:21">
      <c r="A6" s="1" t="str">
        <v>businessDivision</v>
      </c>
      <c r="B6" s="28">
        <f>VLOOKUP($B$2,'Business Data'!A:AE,ROW()-1)</f>
        <v>0</v>
      </c>
      <c r="C6" s="1" t="s">
        <v>15</v>
      </c>
      <c r="D6" s="33">
        <v>3.2000000000000001E-2</v>
      </c>
      <c r="E6" s="12"/>
      <c r="F6" s="5" t="s">
        <v>16</v>
      </c>
      <c r="G6" s="42" t="e">
        <f ca="1">G2/B40</f>
        <v>#N/A</v>
      </c>
      <c r="I6" s="163"/>
      <c r="J6" s="64">
        <v>0.14000000000000001</v>
      </c>
      <c r="K6" s="65">
        <v>0.1894995076981372</v>
      </c>
      <c r="L6" s="65">
        <v>0.1894995076981372</v>
      </c>
      <c r="M6" s="65">
        <v>0.1894995076981372</v>
      </c>
      <c r="N6" s="65">
        <v>0.1894995076981372</v>
      </c>
      <c r="O6" s="65">
        <v>0.1894995076981372</v>
      </c>
      <c r="P6" s="65">
        <v>0.1894995076981372</v>
      </c>
      <c r="Q6" s="65">
        <v>0.1894995076981372</v>
      </c>
      <c r="R6" s="65">
        <v>0.1894995076981372</v>
      </c>
      <c r="S6" s="65">
        <v>0.1894995076981372</v>
      </c>
      <c r="T6" s="65">
        <v>0.1894995076981372</v>
      </c>
      <c r="U6" s="65">
        <v>0.1894995076981372</v>
      </c>
    </row>
    <row r="7" spans="1:21">
      <c r="A7" s="1" t="str">
        <v>businessModel</v>
      </c>
      <c r="B7" s="28">
        <f>VLOOKUP($B$2,'Business Data'!A:AE,ROW()-1)</f>
        <v>0</v>
      </c>
      <c r="C7" s="1" t="s">
        <v>17</v>
      </c>
      <c r="D7" s="33">
        <v>4.4999999999999998E-2</v>
      </c>
      <c r="E7" s="62" t="s">
        <v>18</v>
      </c>
      <c r="F7" s="62" t="s">
        <v>19</v>
      </c>
      <c r="G7" s="62" t="s">
        <v>20</v>
      </c>
      <c r="I7" s="163"/>
      <c r="J7" s="64">
        <v>0.16</v>
      </c>
      <c r="K7" s="65">
        <v>0.18966663115814231</v>
      </c>
      <c r="L7" s="65">
        <v>0.18966663115814231</v>
      </c>
      <c r="M7" s="65">
        <v>0.18966663115814231</v>
      </c>
      <c r="N7" s="65">
        <v>0.18966663115814231</v>
      </c>
      <c r="O7" s="65">
        <v>0.18966663115814231</v>
      </c>
      <c r="P7" s="65">
        <v>0.18966663115814231</v>
      </c>
      <c r="Q7" s="65">
        <v>0.18966663115814231</v>
      </c>
      <c r="R7" s="65">
        <v>0.18966663115814231</v>
      </c>
      <c r="S7" s="65">
        <v>0.18966663115814231</v>
      </c>
      <c r="T7" s="65">
        <v>0.18966663115814231</v>
      </c>
      <c r="U7" s="65">
        <v>0.18966663115814231</v>
      </c>
    </row>
    <row r="8" spans="1:21">
      <c r="A8" s="1" t="str">
        <v>businessSize</v>
      </c>
      <c r="B8" s="27">
        <f>VLOOKUP($B$2,'Business Data'!A:AE,ROW()-1)</f>
        <v>0</v>
      </c>
      <c r="C8" s="1" t="s">
        <v>21</v>
      </c>
      <c r="D8" s="26">
        <v>0.25</v>
      </c>
      <c r="E8" s="12">
        <f ca="1">_xlfn.NORM.INV(RAND(),F8,G8)</f>
        <v>2.3712369587152201E-3</v>
      </c>
      <c r="F8" s="67">
        <f>SUMIFS('Retail Industry Metrics'!C:C, 'Retail Industry Metrics'!A:A, B5,'Retail Industry Metrics'!B:B, B7)</f>
        <v>0</v>
      </c>
      <c r="G8" s="59">
        <v>0.01</v>
      </c>
      <c r="I8" s="163"/>
      <c r="J8" s="64">
        <v>0.18</v>
      </c>
      <c r="K8" s="65">
        <v>0.18979716989987949</v>
      </c>
      <c r="L8" s="65">
        <v>0.18979716989987949</v>
      </c>
      <c r="M8" s="65">
        <v>0.18979716989987949</v>
      </c>
      <c r="N8" s="65">
        <v>0.18979716989987949</v>
      </c>
      <c r="O8" s="65">
        <v>0.18979716989987949</v>
      </c>
      <c r="P8" s="65">
        <v>0.18979716989987949</v>
      </c>
      <c r="Q8" s="65">
        <v>0.18979716989987949</v>
      </c>
      <c r="R8" s="65">
        <v>0.18979716989987949</v>
      </c>
      <c r="S8" s="65">
        <v>0.18979716989987949</v>
      </c>
      <c r="T8" s="65">
        <v>0.18979716989987949</v>
      </c>
      <c r="U8" s="65">
        <v>0.18979716989987949</v>
      </c>
    </row>
    <row r="9" spans="1:21">
      <c r="A9" s="1" t="str">
        <v>locationState</v>
      </c>
      <c r="B9" s="27">
        <f>VLOOKUP($B$2,'Business Data'!A:AE,ROW()-1)</f>
        <v>0</v>
      </c>
      <c r="C9" s="1" t="s">
        <v>22</v>
      </c>
      <c r="D9" s="26">
        <v>0.1</v>
      </c>
      <c r="E9" s="172">
        <f>G68</f>
        <v>0</v>
      </c>
      <c r="F9" s="159"/>
      <c r="G9" s="160"/>
      <c r="I9" s="163"/>
      <c r="J9" s="64">
        <v>0.2</v>
      </c>
      <c r="K9" s="65">
        <v>0.1899019518477516</v>
      </c>
      <c r="L9" s="65">
        <v>0.1899019518477516</v>
      </c>
      <c r="M9" s="65">
        <v>0.1899019518477516</v>
      </c>
      <c r="N9" s="65">
        <v>0.1899019518477516</v>
      </c>
      <c r="O9" s="65">
        <v>0.1899019518477516</v>
      </c>
      <c r="P9" s="65">
        <v>0.1899019518477516</v>
      </c>
      <c r="Q9" s="65">
        <v>0.1899019518477516</v>
      </c>
      <c r="R9" s="65">
        <v>0.1899019518477516</v>
      </c>
      <c r="S9" s="65">
        <v>0.1899019518477516</v>
      </c>
      <c r="T9" s="65">
        <v>0.1899019518477516</v>
      </c>
      <c r="U9" s="65">
        <v>0.1899019518477516</v>
      </c>
    </row>
    <row r="10" spans="1:21">
      <c r="A10" s="1" t="str">
        <v>locationSuburb</v>
      </c>
      <c r="B10" s="27">
        <f>VLOOKUP($B$2,'Business Data'!A:AE,ROW()-1)</f>
        <v>0</v>
      </c>
      <c r="C10" s="9" t="s">
        <v>23</v>
      </c>
      <c r="D10" s="14">
        <v>0.1</v>
      </c>
      <c r="E10" s="12"/>
      <c r="F10" s="161" t="s">
        <v>24</v>
      </c>
      <c r="G10" s="160"/>
      <c r="I10" s="163"/>
      <c r="J10" s="64">
        <v>0.22</v>
      </c>
      <c r="K10" s="65">
        <v>0.1899879156503774</v>
      </c>
      <c r="L10" s="65">
        <v>0.1899879156503774</v>
      </c>
      <c r="M10" s="65">
        <v>0.1899879156503774</v>
      </c>
      <c r="N10" s="65">
        <v>0.1899879156503774</v>
      </c>
      <c r="O10" s="65">
        <v>0.1899879156503774</v>
      </c>
      <c r="P10" s="65">
        <v>0.1899879156503774</v>
      </c>
      <c r="Q10" s="65">
        <v>0.1899879156503774</v>
      </c>
      <c r="R10" s="65">
        <v>0.1899879156503774</v>
      </c>
      <c r="S10" s="65">
        <v>0.1899879156503774</v>
      </c>
      <c r="T10" s="65">
        <v>0.1899879156503774</v>
      </c>
      <c r="U10" s="65">
        <v>0.1899879156503774</v>
      </c>
    </row>
    <row r="11" spans="1:21">
      <c r="A11" s="1" t="str">
        <v>locationPostCode</v>
      </c>
      <c r="B11" s="27">
        <f>VLOOKUP($B$2,'Business Data'!A:AE,ROW()-1)</f>
        <v>0</v>
      </c>
      <c r="C11" s="1" t="s">
        <v>25</v>
      </c>
      <c r="D11" s="26">
        <v>0</v>
      </c>
      <c r="E11" s="103" t="s">
        <v>26</v>
      </c>
      <c r="F11" s="66" t="s">
        <v>27</v>
      </c>
      <c r="G11" s="92">
        <v>0.2</v>
      </c>
      <c r="I11" s="163"/>
      <c r="J11" s="64">
        <v>0.24</v>
      </c>
      <c r="K11" s="65">
        <v>0.19005971303081079</v>
      </c>
      <c r="L11" s="65">
        <v>0.19005971303081079</v>
      </c>
      <c r="M11" s="65">
        <v>0.19005971303081079</v>
      </c>
      <c r="N11" s="65">
        <v>0.19005971303081079</v>
      </c>
      <c r="O11" s="65">
        <v>0.19005971303081079</v>
      </c>
      <c r="P11" s="65">
        <v>0.19005971303081079</v>
      </c>
      <c r="Q11" s="65">
        <v>0.19005971303081079</v>
      </c>
      <c r="R11" s="65">
        <v>0.19005971303081079</v>
      </c>
      <c r="S11" s="65">
        <v>0.19005971303081079</v>
      </c>
      <c r="T11" s="65">
        <v>0.19005971303081079</v>
      </c>
      <c r="U11" s="65">
        <v>0.19005971303081079</v>
      </c>
    </row>
    <row r="12" spans="1:21">
      <c r="A12" s="1" t="str">
        <v>askingPrice</v>
      </c>
      <c r="B12" s="27">
        <f>VLOOKUP($B$2,'Business Data'!A:AE,ROW()-1)</f>
        <v>0</v>
      </c>
      <c r="C12" s="1" t="s">
        <v>28</v>
      </c>
      <c r="D12" s="11">
        <v>6</v>
      </c>
      <c r="E12" s="66" t="s">
        <v>29</v>
      </c>
      <c r="F12" s="66" t="s">
        <v>30</v>
      </c>
      <c r="G12" s="92">
        <v>0.16</v>
      </c>
      <c r="I12" s="163"/>
      <c r="J12" s="64">
        <v>0.26</v>
      </c>
      <c r="K12" s="65">
        <v>0.19012057925480169</v>
      </c>
      <c r="L12" s="65">
        <v>0.19012057925480169</v>
      </c>
      <c r="M12" s="65">
        <v>0.19012057925480169</v>
      </c>
      <c r="N12" s="65">
        <v>0.19012057925480169</v>
      </c>
      <c r="O12" s="65">
        <v>0.19012057925480169</v>
      </c>
      <c r="P12" s="65">
        <v>0.19012057925480169</v>
      </c>
      <c r="Q12" s="65">
        <v>0.19012057925480169</v>
      </c>
      <c r="R12" s="65">
        <v>0.19012057925480169</v>
      </c>
      <c r="S12" s="65">
        <v>0.19012057925480169</v>
      </c>
      <c r="T12" s="65">
        <v>0.19012057925480169</v>
      </c>
      <c r="U12" s="65">
        <v>0.19012057925480169</v>
      </c>
    </row>
    <row r="13" spans="1:21">
      <c r="A13" s="1" t="str">
        <v>salePrice</v>
      </c>
      <c r="B13" s="27">
        <f>VLOOKUP($B$2,'Business Data'!A:AE,ROW()-1)</f>
        <v>0</v>
      </c>
      <c r="C13" s="1" t="s">
        <v>31</v>
      </c>
      <c r="D13" s="34">
        <f>B14/D12</f>
        <v>0</v>
      </c>
      <c r="E13" s="66" t="s">
        <v>32</v>
      </c>
      <c r="F13" s="66"/>
      <c r="G13" s="92">
        <v>0.1</v>
      </c>
      <c r="I13" s="163"/>
      <c r="J13" s="64">
        <v>0.28000000000000003</v>
      </c>
      <c r="K13" s="65">
        <v>0.19017283413448841</v>
      </c>
      <c r="L13" s="65">
        <v>0.19017283413448841</v>
      </c>
      <c r="M13" s="65">
        <v>0.19017283413448841</v>
      </c>
      <c r="N13" s="65">
        <v>0.19017283413448841</v>
      </c>
      <c r="O13" s="65">
        <v>0.19017283413448841</v>
      </c>
      <c r="P13" s="65">
        <v>0.19017283413448841</v>
      </c>
      <c r="Q13" s="65">
        <v>0.19017283413448841</v>
      </c>
      <c r="R13" s="65">
        <v>0.19017283413448841</v>
      </c>
      <c r="S13" s="65">
        <v>0.19017283413448841</v>
      </c>
      <c r="T13" s="65">
        <v>0.19017283413448841</v>
      </c>
      <c r="U13" s="65">
        <v>0.19017283413448841</v>
      </c>
    </row>
    <row r="14" spans="1:21">
      <c r="A14" s="1" t="str">
        <v>annualRevenue</v>
      </c>
      <c r="B14" s="27">
        <f>VLOOKUP($B$2,'Business Data'!A:AE,ROW()-1)</f>
        <v>0</v>
      </c>
      <c r="C14" s="1" t="s">
        <v>33</v>
      </c>
      <c r="D14" s="34">
        <f>B10*D11</f>
        <v>0</v>
      </c>
      <c r="E14" s="66" t="s">
        <v>34</v>
      </c>
      <c r="F14" s="66"/>
      <c r="G14" s="92">
        <v>0.3</v>
      </c>
      <c r="I14" s="164"/>
      <c r="J14" s="64">
        <v>0.3</v>
      </c>
      <c r="K14" s="65">
        <v>0.19021818443356689</v>
      </c>
      <c r="L14" s="65">
        <v>0.19021818443356689</v>
      </c>
      <c r="M14" s="65">
        <v>0.19021818443356689</v>
      </c>
      <c r="N14" s="65">
        <v>0.19021818443356689</v>
      </c>
      <c r="O14" s="65">
        <v>0.19021818443356689</v>
      </c>
      <c r="P14" s="65">
        <v>0.19021818443356689</v>
      </c>
      <c r="Q14" s="65">
        <v>0.19021818443356689</v>
      </c>
      <c r="R14" s="65">
        <v>0.19021818443356689</v>
      </c>
      <c r="S14" s="65">
        <v>0.19021818443356689</v>
      </c>
      <c r="T14" s="65">
        <v>0.19021818443356689</v>
      </c>
      <c r="U14" s="65">
        <v>0.19021818443356689</v>
      </c>
    </row>
    <row r="15" spans="1:21" s="63" customFormat="1">
      <c r="A15" s="60" t="str">
        <v>annualOutgoings</v>
      </c>
      <c r="B15" s="61">
        <f>VLOOKUP($B$2,'Business Data'!A:AE,ROW()-1)</f>
        <v>0</v>
      </c>
      <c r="C15" s="62">
        <v>0</v>
      </c>
      <c r="D15" s="62">
        <v>1</v>
      </c>
      <c r="E15" s="62">
        <v>2</v>
      </c>
      <c r="F15" s="62">
        <v>3</v>
      </c>
      <c r="G15" s="62">
        <v>4</v>
      </c>
      <c r="I15" s="168" t="s">
        <v>6</v>
      </c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70"/>
    </row>
    <row r="16" spans="1:21" s="20" customFormat="1" ht="16" customHeight="1">
      <c r="A16" s="37" t="str">
        <v>annualWages</v>
      </c>
      <c r="B16" s="38">
        <f>VLOOKUP($B$2,'Business Data'!A:AE,ROW()-1)</f>
        <v>0</v>
      </c>
      <c r="C16" s="40" t="s">
        <v>35</v>
      </c>
      <c r="D16" s="40" t="s">
        <v>36</v>
      </c>
      <c r="E16" s="40" t="s">
        <v>37</v>
      </c>
      <c r="F16" s="40" t="s">
        <v>38</v>
      </c>
      <c r="G16" s="40" t="s">
        <v>39</v>
      </c>
      <c r="I16" s="162" t="s">
        <v>10</v>
      </c>
      <c r="J16" s="100" t="e">
        <f>B62</f>
        <v>#N/A</v>
      </c>
      <c r="K16" s="65">
        <f>L16-1%</f>
        <v>-0.05</v>
      </c>
      <c r="L16" s="65">
        <f>M16-1%</f>
        <v>-0.04</v>
      </c>
      <c r="M16" s="65">
        <f>N16-1%</f>
        <v>-0.03</v>
      </c>
      <c r="N16" s="65">
        <f>O16-1%</f>
        <v>-0.02</v>
      </c>
      <c r="O16" s="65">
        <f>P16-1%</f>
        <v>-0.01</v>
      </c>
      <c r="P16" s="65">
        <f>SUMIFS('Retail Industry Metrics'!C:C, 'Retail Industry Metrics'!A:A, $B$5,'Retail Industry Metrics'!B:B, $B$7)</f>
        <v>0</v>
      </c>
      <c r="Q16" s="65">
        <f>P16+1%</f>
        <v>0.01</v>
      </c>
      <c r="R16" s="65">
        <f>Q16+1%</f>
        <v>0.02</v>
      </c>
      <c r="S16" s="65">
        <f>R16+1%</f>
        <v>0.03</v>
      </c>
      <c r="T16" s="65">
        <f>S16+1%</f>
        <v>0.04</v>
      </c>
      <c r="U16" s="65">
        <f>T16+1%</f>
        <v>0.05</v>
      </c>
    </row>
    <row r="17" spans="1:21" ht="16" customHeight="1">
      <c r="A17" s="1" t="str">
        <v>annualRent</v>
      </c>
      <c r="B17" s="38">
        <f>VLOOKUP($B$2,'Business Data'!A:AE,ROW()-1)</f>
        <v>0</v>
      </c>
      <c r="C17" s="40" t="s">
        <v>40</v>
      </c>
      <c r="D17" s="40" t="s">
        <v>41</v>
      </c>
      <c r="E17" s="40" t="s">
        <v>42</v>
      </c>
      <c r="F17" s="40" t="s">
        <v>43</v>
      </c>
      <c r="G17" s="40" t="s">
        <v>44</v>
      </c>
      <c r="I17" s="163"/>
      <c r="J17" s="64">
        <v>0.1</v>
      </c>
      <c r="K17" s="101">
        <v>1203858.1273928329</v>
      </c>
      <c r="L17" s="101">
        <v>1328019.59261065</v>
      </c>
      <c r="M17" s="101">
        <v>1463234.089789662</v>
      </c>
      <c r="N17" s="101">
        <v>1613137.2443097651</v>
      </c>
      <c r="O17" s="101">
        <v>1783633.830331184</v>
      </c>
      <c r="P17" s="101">
        <v>1984943.153549839</v>
      </c>
      <c r="Q17" s="101">
        <v>2236387.3355403468</v>
      </c>
      <c r="R17" s="101">
        <v>2579412.1686153552</v>
      </c>
      <c r="S17" s="101">
        <v>3121954.542076624</v>
      </c>
      <c r="T17" s="101">
        <v>4261150.7316147201</v>
      </c>
      <c r="U17" s="101">
        <v>9618070.6961821243</v>
      </c>
    </row>
    <row r="18" spans="1:21">
      <c r="A18" s="1" t="str">
        <v>annualProfit</v>
      </c>
      <c r="B18" s="38">
        <f>VLOOKUP($B$2,'Business Data'!A:AE,ROW()-1)</f>
        <v>0</v>
      </c>
      <c r="C18" s="161" t="s">
        <v>45</v>
      </c>
      <c r="D18" s="160"/>
      <c r="E18" s="39" t="s">
        <v>46</v>
      </c>
      <c r="F18" s="39" t="s">
        <v>47</v>
      </c>
      <c r="G18" s="39" t="s">
        <v>48</v>
      </c>
      <c r="I18" s="163"/>
      <c r="J18" s="64">
        <v>0.12</v>
      </c>
      <c r="K18" s="101">
        <v>1160884.173535496</v>
      </c>
      <c r="L18" s="101">
        <v>1279649.8094656351</v>
      </c>
      <c r="M18" s="101">
        <v>1408348.7696691509</v>
      </c>
      <c r="N18" s="101">
        <v>1549722.394113278</v>
      </c>
      <c r="O18" s="101">
        <v>1707945.8541979941</v>
      </c>
      <c r="P18" s="101">
        <v>1889661.7016395561</v>
      </c>
      <c r="Q18" s="101">
        <v>2106089.865019389</v>
      </c>
      <c r="R18" s="101">
        <v>2377772.9327958319</v>
      </c>
      <c r="S18" s="101">
        <v>2746789.3383096769</v>
      </c>
      <c r="T18" s="101">
        <v>3315005.7317797579</v>
      </c>
      <c r="U18" s="101">
        <v>4408820.4865102917</v>
      </c>
    </row>
    <row r="19" spans="1:21">
      <c r="A19" s="1" t="str">
        <v>gstIncluded</v>
      </c>
      <c r="B19" s="29">
        <f>VLOOKUP($B$2,'Business Data'!A:AE,ROW()-1)</f>
        <v>0</v>
      </c>
      <c r="C19" s="30" t="s">
        <v>49</v>
      </c>
      <c r="D19" s="31">
        <f>E19*F19*G19</f>
        <v>0</v>
      </c>
      <c r="E19" s="30">
        <v>0</v>
      </c>
      <c r="F19" s="1">
        <v>20</v>
      </c>
      <c r="G19" s="4">
        <v>27</v>
      </c>
      <c r="I19" s="163"/>
      <c r="J19" s="64">
        <v>0.14000000000000001</v>
      </c>
      <c r="K19" s="101">
        <v>1119735.7960250131</v>
      </c>
      <c r="L19" s="101">
        <v>1233049.531168795</v>
      </c>
      <c r="M19" s="101">
        <v>1355247.215769144</v>
      </c>
      <c r="N19" s="101">
        <v>1488409.4342903129</v>
      </c>
      <c r="O19" s="101">
        <v>1635549.6660301411</v>
      </c>
      <c r="P19" s="101">
        <v>1801164.530797306</v>
      </c>
      <c r="Q19" s="101">
        <v>1992249.8832486831</v>
      </c>
      <c r="R19" s="101">
        <v>2220301.3359697969</v>
      </c>
      <c r="S19" s="101">
        <v>2505615.5658659148</v>
      </c>
      <c r="T19" s="101">
        <v>2887703.5843815189</v>
      </c>
      <c r="U19" s="101">
        <v>3455085.0829806319</v>
      </c>
    </row>
    <row r="20" spans="1:21">
      <c r="A20" s="1" t="str">
        <v>savIncluded</v>
      </c>
      <c r="B20" s="27">
        <f>VLOOKUP($B$2,'Business Data'!A:AE,ROW()-1)</f>
        <v>0</v>
      </c>
      <c r="C20" s="1" t="s">
        <v>50</v>
      </c>
      <c r="D20" s="31">
        <f>E20*F20*G20</f>
        <v>2560</v>
      </c>
      <c r="E20" s="30">
        <v>2</v>
      </c>
      <c r="F20" s="1">
        <v>40</v>
      </c>
      <c r="G20" s="4">
        <v>32</v>
      </c>
      <c r="I20" s="163"/>
      <c r="J20" s="64">
        <v>0.16</v>
      </c>
      <c r="K20" s="101">
        <v>1080482.5664055559</v>
      </c>
      <c r="L20" s="101">
        <v>1188440.5082072129</v>
      </c>
      <c r="M20" s="101">
        <v>1304334.9317648001</v>
      </c>
      <c r="N20" s="101">
        <v>1429758.1074261351</v>
      </c>
      <c r="O20" s="101">
        <v>1566926.289378077</v>
      </c>
      <c r="P20" s="101">
        <v>1718985.1261879951</v>
      </c>
      <c r="Q20" s="101">
        <v>1890533.107577933</v>
      </c>
      <c r="R20" s="101">
        <v>2088556.0336847079</v>
      </c>
      <c r="S20" s="101">
        <v>2324198.238674839</v>
      </c>
      <c r="T20" s="101">
        <v>2616392.9542835401</v>
      </c>
      <c r="U20" s="101">
        <v>3000107.182102215</v>
      </c>
    </row>
    <row r="21" spans="1:21">
      <c r="A21" s="1" t="str">
        <v>yieldIncluded</v>
      </c>
      <c r="B21" s="32">
        <f>VLOOKUP($B$2,'Business Data'!A:AE,ROW()-1)</f>
        <v>0</v>
      </c>
      <c r="C21" s="30" t="s">
        <v>51</v>
      </c>
      <c r="D21" s="31">
        <f>D19+D20</f>
        <v>2560</v>
      </c>
      <c r="E21" s="173"/>
      <c r="F21" s="174"/>
      <c r="G21" s="175"/>
      <c r="I21" s="163"/>
      <c r="J21" s="64">
        <v>0.18</v>
      </c>
      <c r="K21" s="101">
        <v>1043128.739214459</v>
      </c>
      <c r="L21" s="101">
        <v>1145913.398930216</v>
      </c>
      <c r="M21" s="101">
        <v>1255794.2240736589</v>
      </c>
      <c r="N21" s="101">
        <v>1374000.540426546</v>
      </c>
      <c r="O21" s="101">
        <v>1502190.054391996</v>
      </c>
      <c r="P21" s="101">
        <v>1642624.0532723709</v>
      </c>
      <c r="Q21" s="101">
        <v>1798451.756296389</v>
      </c>
      <c r="R21" s="101">
        <v>1974181.7733154451</v>
      </c>
      <c r="S21" s="101">
        <v>2176496.343860012</v>
      </c>
      <c r="T21" s="101">
        <v>2415735.633407067</v>
      </c>
      <c r="U21" s="101">
        <v>2708795.0812290902</v>
      </c>
    </row>
    <row r="22" spans="1:21">
      <c r="A22" s="1" t="str">
        <v>yieldValue</v>
      </c>
      <c r="B22" s="38">
        <f>VLOOKUP($B$2,'Business Data'!A:AE,ROW()-1)</f>
        <v>0</v>
      </c>
      <c r="C22" s="30" t="s">
        <v>52</v>
      </c>
      <c r="D22" s="31">
        <f>D21*52</f>
        <v>133120</v>
      </c>
      <c r="E22" s="176"/>
      <c r="F22" s="177"/>
      <c r="G22" s="178"/>
      <c r="I22" s="163"/>
      <c r="J22" s="64">
        <v>0.2</v>
      </c>
      <c r="K22" s="101">
        <v>1007637.756900764</v>
      </c>
      <c r="L22" s="101">
        <v>1105478.2307935189</v>
      </c>
      <c r="M22" s="101">
        <v>1209675.864354305</v>
      </c>
      <c r="N22" s="101">
        <v>1321188.0669939311</v>
      </c>
      <c r="O22" s="101">
        <v>1441273.692013066</v>
      </c>
      <c r="P22" s="101">
        <v>1571596.096262231</v>
      </c>
      <c r="Q22" s="101">
        <v>1714384.3158860761</v>
      </c>
      <c r="R22" s="101">
        <v>1872685.714229116</v>
      </c>
      <c r="S22" s="101">
        <v>2050772.5163808251</v>
      </c>
      <c r="T22" s="101">
        <v>2254821.256718609</v>
      </c>
      <c r="U22" s="101">
        <v>2494104.000197873</v>
      </c>
    </row>
    <row r="23" spans="1:21">
      <c r="A23" s="1" t="str">
        <v>sgaIncluded</v>
      </c>
      <c r="B23" s="38">
        <f>VLOOKUP($B$2,'Business Data'!A:AE,ROW()-1)</f>
        <v>0</v>
      </c>
      <c r="C23" s="30" t="s">
        <v>53</v>
      </c>
      <c r="D23" s="31">
        <f>SUMIFS('Retail Industry Metrics'!F:F, 'Retail Industry Metrics'!A:A, $B$5,'Retail Industry Metrics'!B:B, $B$7)</f>
        <v>0</v>
      </c>
      <c r="E23" s="176"/>
      <c r="F23" s="177"/>
      <c r="G23" s="178"/>
      <c r="I23" s="163"/>
      <c r="J23" s="64">
        <v>0.22</v>
      </c>
      <c r="K23" s="101">
        <v>973948.14766591042</v>
      </c>
      <c r="L23" s="101">
        <v>1067095.7134782381</v>
      </c>
      <c r="M23" s="101">
        <v>1165952.781810096</v>
      </c>
      <c r="N23" s="101">
        <v>1271271.257456162</v>
      </c>
      <c r="O23" s="101">
        <v>1384020.217246139</v>
      </c>
      <c r="P23" s="101">
        <v>1505447.586296129</v>
      </c>
      <c r="Q23" s="101">
        <v>1637174.6679010361</v>
      </c>
      <c r="R23" s="101">
        <v>1781338.257826203</v>
      </c>
      <c r="S23" s="101">
        <v>1940807.1723723321</v>
      </c>
      <c r="T23" s="101">
        <v>2119520.8877575039</v>
      </c>
      <c r="U23" s="101">
        <v>2323037.606795527</v>
      </c>
    </row>
    <row r="24" spans="1:21">
      <c r="A24" s="1" t="str">
        <v>sgaValue</v>
      </c>
      <c r="B24" s="27">
        <f>VLOOKUP($B$2,'Business Data'!A:AE,ROW()-1)</f>
        <v>0</v>
      </c>
      <c r="C24" s="45" t="s">
        <v>44</v>
      </c>
      <c r="D24" s="46">
        <f>D22+D23</f>
        <v>133120</v>
      </c>
      <c r="E24" s="179"/>
      <c r="F24" s="180"/>
      <c r="G24" s="181"/>
      <c r="I24" s="163"/>
      <c r="J24" s="64">
        <v>0.24</v>
      </c>
      <c r="K24" s="101">
        <v>941983.94347034954</v>
      </c>
      <c r="L24" s="101">
        <v>1030697.0405053101</v>
      </c>
      <c r="M24" s="101">
        <v>1124552.4220243071</v>
      </c>
      <c r="N24" s="101">
        <v>1224145.304149261</v>
      </c>
      <c r="O24" s="101">
        <v>1330230.9289297131</v>
      </c>
      <c r="P24" s="101">
        <v>1443761.7844028559</v>
      </c>
      <c r="Q24" s="101">
        <v>1565944.559849083</v>
      </c>
      <c r="R24" s="101">
        <v>1698323.3062751039</v>
      </c>
      <c r="S24" s="101">
        <v>1842900.9259252329</v>
      </c>
      <c r="T24" s="101">
        <v>2002319.601686866</v>
      </c>
      <c r="U24" s="101">
        <v>2180135.393143577</v>
      </c>
    </row>
    <row r="25" spans="1:21">
      <c r="A25" s="1" t="str">
        <v>tradingDays</v>
      </c>
      <c r="B25" s="167" t="str">
        <f>HYPERLINK(VLOOKUP($B$2,'Business Data'!A:AE,ROW()-1))</f>
        <v/>
      </c>
      <c r="C25" s="159"/>
      <c r="D25" s="159"/>
      <c r="E25" s="159"/>
      <c r="F25" s="159"/>
      <c r="G25" s="160"/>
      <c r="I25" s="163"/>
      <c r="J25" s="64">
        <v>0.26</v>
      </c>
      <c r="K25" s="101">
        <v>911661.54341463814</v>
      </c>
      <c r="L25" s="101">
        <v>996196.57775438658</v>
      </c>
      <c r="M25" s="101">
        <v>1085376.6561818761</v>
      </c>
      <c r="N25" s="101">
        <v>1179676.496745595</v>
      </c>
      <c r="O25" s="101">
        <v>1279691.3116258241</v>
      </c>
      <c r="P25" s="101">
        <v>1386159.203641522</v>
      </c>
      <c r="Q25" s="101">
        <v>1499996.182015646</v>
      </c>
      <c r="R25" s="101">
        <v>1622346.421620511</v>
      </c>
      <c r="S25" s="101">
        <v>1754653.402548739</v>
      </c>
      <c r="T25" s="101">
        <v>1898761.3685338059</v>
      </c>
      <c r="U25" s="101">
        <v>2057062.465870121</v>
      </c>
    </row>
    <row r="26" spans="1:21" ht="25" customHeight="1">
      <c r="A26" s="158" t="s">
        <v>54</v>
      </c>
      <c r="B26" s="159"/>
      <c r="C26" s="159"/>
      <c r="D26" s="159"/>
      <c r="E26" s="159"/>
      <c r="F26" s="159"/>
      <c r="G26" s="160"/>
      <c r="I26" s="163"/>
      <c r="J26" s="64">
        <v>0.28000000000000003</v>
      </c>
      <c r="K26" s="101">
        <v>882894.23580121319</v>
      </c>
      <c r="L26" s="101">
        <v>963500.05614577606</v>
      </c>
      <c r="M26" s="101">
        <v>1048314.19667635</v>
      </c>
      <c r="N26" s="101">
        <v>1137717.946595134</v>
      </c>
      <c r="O26" s="101">
        <v>1232185.220246566</v>
      </c>
      <c r="P26" s="101">
        <v>1332295.775639429</v>
      </c>
      <c r="Q26" s="101">
        <v>1438757.029283456</v>
      </c>
      <c r="R26" s="101">
        <v>1552435.2336916961</v>
      </c>
      <c r="S26" s="101">
        <v>1674398.6343869299</v>
      </c>
      <c r="T26" s="101">
        <v>1805977.1126896429</v>
      </c>
      <c r="U26" s="101">
        <v>1948845.4395345659</v>
      </c>
    </row>
    <row r="27" spans="1:21">
      <c r="A27" s="17"/>
      <c r="B27" s="18">
        <v>0</v>
      </c>
      <c r="C27" s="18">
        <v>1</v>
      </c>
      <c r="D27" s="18">
        <v>2</v>
      </c>
      <c r="E27" s="18">
        <v>3</v>
      </c>
      <c r="F27" s="18">
        <v>4</v>
      </c>
      <c r="G27" s="18">
        <v>5</v>
      </c>
      <c r="I27" s="164"/>
      <c r="J27" s="64">
        <v>0.3</v>
      </c>
      <c r="K27" s="101">
        <v>855595.1591146508</v>
      </c>
      <c r="L27" s="101">
        <v>932509.86981465074</v>
      </c>
      <c r="M27" s="101">
        <v>1013248.3874684169</v>
      </c>
      <c r="N27" s="101">
        <v>1098118.997268728</v>
      </c>
      <c r="O27" s="101">
        <v>1187502.6034129299</v>
      </c>
      <c r="P27" s="101">
        <v>1281860.1661928259</v>
      </c>
      <c r="Q27" s="101">
        <v>1381746.366277725</v>
      </c>
      <c r="R27" s="101">
        <v>1487829.343662136</v>
      </c>
      <c r="S27" s="101">
        <v>1600917.6589159919</v>
      </c>
      <c r="T27" s="101">
        <v>1721996.6785624819</v>
      </c>
      <c r="U27" s="101">
        <v>1852277.8509877929</v>
      </c>
    </row>
    <row r="28" spans="1:21">
      <c r="A28" s="7" t="s">
        <v>55</v>
      </c>
      <c r="B28" s="47">
        <f>B10</f>
        <v>0</v>
      </c>
      <c r="C28" s="2">
        <f>$B28*(1+$D$3)^C$27</f>
        <v>0</v>
      </c>
      <c r="D28" s="2">
        <f>$B28*(1+$D$3)^D$27</f>
        <v>0</v>
      </c>
      <c r="E28" s="2">
        <f>$B28*(1+$D$3)^E$27</f>
        <v>0</v>
      </c>
      <c r="F28" s="2">
        <f>$B28*(1+$D$3)^F$27</f>
        <v>0</v>
      </c>
      <c r="G28" s="2">
        <f>$B28*(1+$D$3)^G$27</f>
        <v>0</v>
      </c>
      <c r="I28" s="168" t="s">
        <v>56</v>
      </c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70"/>
    </row>
    <row r="29" spans="1:21">
      <c r="A29" s="8" t="s">
        <v>57</v>
      </c>
      <c r="B29" s="48">
        <f>B11</f>
        <v>0</v>
      </c>
      <c r="C29" s="6">
        <f>$B29*(1+$D$5)^C$27</f>
        <v>0</v>
      </c>
      <c r="D29" s="6">
        <f>$B29*(1+$D$5)^D$27</f>
        <v>0</v>
      </c>
      <c r="E29" s="6">
        <f>$B29*(1+$D$5)^E$27</f>
        <v>0</v>
      </c>
      <c r="F29" s="6">
        <f>$B29*(1+$D$5)^F$27</f>
        <v>0</v>
      </c>
      <c r="G29" s="6">
        <f>$B29*(1+$D$5)^G$27</f>
        <v>0</v>
      </c>
      <c r="I29" s="162" t="s">
        <v>10</v>
      </c>
      <c r="J29" s="100" t="e">
        <f>SUM(C61:G61)</f>
        <v>#N/A</v>
      </c>
      <c r="K29" s="65">
        <f>L29-1%</f>
        <v>-0.05</v>
      </c>
      <c r="L29" s="65">
        <f>M29-1%</f>
        <v>-0.04</v>
      </c>
      <c r="M29" s="65">
        <f>N29-1%</f>
        <v>-0.03</v>
      </c>
      <c r="N29" s="65">
        <f>O29-1%</f>
        <v>-0.02</v>
      </c>
      <c r="O29" s="65">
        <f>P29-1%</f>
        <v>-0.01</v>
      </c>
      <c r="P29" s="65">
        <f>SUMIFS('Retail Industry Metrics'!C:C, 'Retail Industry Metrics'!A:A, $B$5,'Retail Industry Metrics'!B:B, $B$7)</f>
        <v>0</v>
      </c>
      <c r="Q29" s="65">
        <f>P29+1%</f>
        <v>0.01</v>
      </c>
      <c r="R29" s="65">
        <f>Q29+1%</f>
        <v>0.02</v>
      </c>
      <c r="S29" s="65">
        <f>R29+1%</f>
        <v>0.03</v>
      </c>
      <c r="T29" s="65">
        <f>S29+1%</f>
        <v>0.04</v>
      </c>
      <c r="U29" s="65">
        <f>T29+1%</f>
        <v>0.05</v>
      </c>
    </row>
    <row r="30" spans="1:21">
      <c r="A30" s="8" t="s">
        <v>58</v>
      </c>
      <c r="B30" s="48">
        <f>IF(B15=4,D24,IF(B15=3,D23+B12,IF(B15=2,B12,IF(B15=1,D23,0))))</f>
        <v>0</v>
      </c>
      <c r="C30" s="6">
        <f>$B30*(1+$D$6)^C$27</f>
        <v>0</v>
      </c>
      <c r="D30" s="6">
        <f>$B30*(1+$D$6)^D$27</f>
        <v>0</v>
      </c>
      <c r="E30" s="6">
        <f>$B30*(1+$D$6)^E$27</f>
        <v>0</v>
      </c>
      <c r="F30" s="6">
        <f>$B30*(1+$D$6)^F$27</f>
        <v>0</v>
      </c>
      <c r="G30" s="6">
        <f>$B30*(1+$D$6)^G$27</f>
        <v>0</v>
      </c>
      <c r="I30" s="163"/>
      <c r="J30" s="64">
        <v>0.1</v>
      </c>
      <c r="K30" s="101">
        <f t="dataTable" ref="K30:U40" dt2D="1" dtr="1" r1="D3" r2="D2" ca="1"/>
        <v>0</v>
      </c>
      <c r="L30" s="101">
        <v>0</v>
      </c>
      <c r="M30" s="101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</row>
    <row r="31" spans="1:21">
      <c r="A31" s="8" t="s">
        <v>59</v>
      </c>
      <c r="B31" s="48">
        <f>B13</f>
        <v>0</v>
      </c>
      <c r="C31" s="6">
        <f>$B31*(1+(IF($B$18=1,$B$19,$D$7)))^C$27</f>
        <v>0</v>
      </c>
      <c r="D31" s="6">
        <f>$B31*(1+(IF($B$18=1,$B$19,$D$7)))^D$27</f>
        <v>0</v>
      </c>
      <c r="E31" s="6">
        <f>$B31*(1+(IF($B$18=1,$B$19,$D$7)))^E$27</f>
        <v>0</v>
      </c>
      <c r="F31" s="6">
        <f>$B31*(1+(IF($B$18=1,$B$19,$D$7)))^F$27</f>
        <v>0</v>
      </c>
      <c r="G31" s="6">
        <f>$B31*(1+(IF($B$18=1,$B$19,$D$7)))^G$27</f>
        <v>0</v>
      </c>
      <c r="I31" s="163"/>
      <c r="J31" s="64">
        <v>0.12</v>
      </c>
      <c r="K31" s="101">
        <v>0</v>
      </c>
      <c r="L31" s="101">
        <v>0</v>
      </c>
      <c r="M31" s="101">
        <v>0</v>
      </c>
      <c r="N31" s="101">
        <v>0</v>
      </c>
      <c r="O31" s="101">
        <v>0</v>
      </c>
      <c r="P31" s="101">
        <v>0</v>
      </c>
      <c r="Q31" s="101">
        <v>0</v>
      </c>
      <c r="R31" s="101">
        <v>0</v>
      </c>
      <c r="S31" s="101">
        <v>0</v>
      </c>
      <c r="T31" s="101">
        <v>0</v>
      </c>
      <c r="U31" s="101">
        <v>0</v>
      </c>
    </row>
    <row r="32" spans="1:21">
      <c r="A32" s="8"/>
      <c r="B32" s="47">
        <f>B28-B29-B30-B31</f>
        <v>0</v>
      </c>
      <c r="C32" s="6"/>
      <c r="D32" s="6"/>
      <c r="E32" s="6"/>
      <c r="F32" s="6"/>
      <c r="G32" s="6"/>
      <c r="I32" s="163"/>
      <c r="J32" s="64">
        <v>0.14000000000000001</v>
      </c>
      <c r="K32" s="101">
        <v>0</v>
      </c>
      <c r="L32" s="101">
        <v>0</v>
      </c>
      <c r="M32" s="101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</row>
    <row r="33" spans="1:21" ht="22" customHeight="1">
      <c r="A33" s="158" t="s">
        <v>60</v>
      </c>
      <c r="B33" s="159"/>
      <c r="C33" s="159"/>
      <c r="D33" s="159"/>
      <c r="E33" s="159"/>
      <c r="F33" s="159"/>
      <c r="G33" s="160"/>
      <c r="I33" s="163"/>
      <c r="J33" s="64">
        <v>0.16</v>
      </c>
      <c r="K33" s="101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1">
        <v>0</v>
      </c>
      <c r="S33" s="101">
        <v>0</v>
      </c>
      <c r="T33" s="101">
        <v>0</v>
      </c>
      <c r="U33" s="101">
        <v>0</v>
      </c>
    </row>
    <row r="34" spans="1:21">
      <c r="A34" s="17"/>
      <c r="B34" s="18">
        <v>0</v>
      </c>
      <c r="C34" s="18">
        <v>1</v>
      </c>
      <c r="D34" s="18">
        <v>2</v>
      </c>
      <c r="E34" s="18">
        <v>3</v>
      </c>
      <c r="F34" s="18">
        <v>4</v>
      </c>
      <c r="G34" s="18">
        <v>5</v>
      </c>
      <c r="I34" s="163"/>
      <c r="J34" s="64">
        <v>0.18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</row>
    <row r="35" spans="1:21">
      <c r="A35" s="165" t="s">
        <v>61</v>
      </c>
      <c r="B35" s="159"/>
      <c r="C35" s="159"/>
      <c r="D35" s="159"/>
      <c r="E35" s="159"/>
      <c r="F35" s="159"/>
      <c r="G35" s="160"/>
      <c r="I35" s="163"/>
      <c r="J35" s="64">
        <v>0.2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1">
        <v>0</v>
      </c>
      <c r="S35" s="101">
        <v>0</v>
      </c>
      <c r="T35" s="101">
        <v>0</v>
      </c>
      <c r="U35" s="101">
        <v>0</v>
      </c>
    </row>
    <row r="36" spans="1:21">
      <c r="A36" s="9" t="s">
        <v>62</v>
      </c>
      <c r="B36" s="48">
        <f>IF(B16=1,B8,B8*(1+$D$9))</f>
        <v>0</v>
      </c>
      <c r="C36" s="1"/>
      <c r="D36" s="1"/>
      <c r="E36" s="1"/>
      <c r="F36" s="1"/>
      <c r="G36" s="1"/>
      <c r="I36" s="163"/>
      <c r="J36" s="64">
        <v>0.22</v>
      </c>
      <c r="K36" s="101">
        <v>0</v>
      </c>
      <c r="L36" s="101"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</row>
    <row r="37" spans="1:21">
      <c r="A37" s="9" t="s">
        <v>23</v>
      </c>
      <c r="B37" s="48">
        <f>B8*$D$10</f>
        <v>0</v>
      </c>
      <c r="C37" s="1"/>
      <c r="D37" s="1"/>
      <c r="E37" s="1"/>
      <c r="F37" s="1"/>
      <c r="G37" s="1"/>
      <c r="I37" s="163"/>
      <c r="J37" s="64">
        <v>0.24</v>
      </c>
      <c r="K37" s="101">
        <v>0</v>
      </c>
      <c r="L37" s="101">
        <v>0</v>
      </c>
      <c r="M37" s="101">
        <v>0</v>
      </c>
      <c r="N37" s="101">
        <v>0</v>
      </c>
      <c r="O37" s="101">
        <v>0</v>
      </c>
      <c r="P37" s="101">
        <v>0</v>
      </c>
      <c r="Q37" s="101">
        <v>0</v>
      </c>
      <c r="R37" s="101">
        <v>0</v>
      </c>
      <c r="S37" s="101">
        <v>0</v>
      </c>
      <c r="T37" s="101">
        <v>0</v>
      </c>
      <c r="U37" s="101">
        <v>0</v>
      </c>
    </row>
    <row r="38" spans="1:21">
      <c r="A38" s="1" t="s">
        <v>63</v>
      </c>
      <c r="B38" s="48">
        <f>SUM(B29:B31)/2</f>
        <v>0</v>
      </c>
      <c r="C38" s="1"/>
      <c r="D38" s="1"/>
      <c r="E38" s="1"/>
      <c r="F38" s="1"/>
      <c r="G38" s="1"/>
      <c r="I38" s="163"/>
      <c r="J38" s="64">
        <v>0.26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</row>
    <row r="39" spans="1:21">
      <c r="A39" s="1" t="s">
        <v>64</v>
      </c>
      <c r="B39" s="48">
        <f>IF(B17=1,0,D13)</f>
        <v>0</v>
      </c>
      <c r="C39" s="1"/>
      <c r="D39" s="1"/>
      <c r="E39" s="1"/>
      <c r="F39" s="1"/>
      <c r="G39" s="1"/>
      <c r="I39" s="163"/>
      <c r="J39" s="64">
        <v>0.28000000000000003</v>
      </c>
      <c r="K39" s="101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1">
        <v>0</v>
      </c>
      <c r="S39" s="101">
        <v>0</v>
      </c>
      <c r="T39" s="101">
        <v>0</v>
      </c>
      <c r="U39" s="101">
        <v>0</v>
      </c>
    </row>
    <row r="40" spans="1:21">
      <c r="A40" s="5" t="s">
        <v>65</v>
      </c>
      <c r="B40" s="48">
        <f>SUM(B36:B39)</f>
        <v>0</v>
      </c>
      <c r="C40" s="1"/>
      <c r="D40" s="1"/>
      <c r="E40" s="1"/>
      <c r="F40" s="1"/>
      <c r="G40" s="1"/>
      <c r="I40" s="164"/>
      <c r="J40" s="64">
        <v>0.3</v>
      </c>
      <c r="K40" s="101">
        <v>0</v>
      </c>
      <c r="L40" s="101">
        <v>0</v>
      </c>
      <c r="M40" s="101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</row>
    <row r="41" spans="1:21">
      <c r="A41" s="165" t="s">
        <v>66</v>
      </c>
      <c r="B41" s="159"/>
      <c r="C41" s="159"/>
      <c r="D41" s="159"/>
      <c r="E41" s="159"/>
      <c r="F41" s="159"/>
      <c r="G41" s="160"/>
      <c r="I41" s="166" t="s">
        <v>67</v>
      </c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60"/>
    </row>
    <row r="42" spans="1:21">
      <c r="A42" s="20" t="s">
        <v>68</v>
      </c>
      <c r="B42" s="49"/>
      <c r="C42" s="2">
        <f>C28-C29-C30-C31</f>
        <v>0</v>
      </c>
      <c r="D42" s="2">
        <f>D28-D29-D30-D31</f>
        <v>0</v>
      </c>
      <c r="E42" s="2">
        <f>E28-E29-E30-E31</f>
        <v>0</v>
      </c>
      <c r="F42" s="2">
        <f>F28-F29-F30-F31</f>
        <v>0</v>
      </c>
      <c r="G42" s="2">
        <f>G28-G29-G30-G31</f>
        <v>0</v>
      </c>
      <c r="H42" s="93"/>
      <c r="I42" s="162" t="s">
        <v>10</v>
      </c>
      <c r="J42" s="64" t="e">
        <f t="shared" ref="J42:U42" ca="1" si="0">J3</f>
        <v>#N/A</v>
      </c>
      <c r="K42" s="65">
        <f t="shared" si="0"/>
        <v>-0.05</v>
      </c>
      <c r="L42" s="65">
        <f t="shared" si="0"/>
        <v>-0.04</v>
      </c>
      <c r="M42" s="65">
        <f t="shared" si="0"/>
        <v>-0.03</v>
      </c>
      <c r="N42" s="65">
        <f t="shared" si="0"/>
        <v>-0.02</v>
      </c>
      <c r="O42" s="65">
        <f t="shared" si="0"/>
        <v>-0.01</v>
      </c>
      <c r="P42" s="65">
        <f t="shared" si="0"/>
        <v>0</v>
      </c>
      <c r="Q42" s="65">
        <f t="shared" si="0"/>
        <v>0.01</v>
      </c>
      <c r="R42" s="65">
        <f t="shared" si="0"/>
        <v>0.02</v>
      </c>
      <c r="S42" s="65">
        <f t="shared" si="0"/>
        <v>0.03</v>
      </c>
      <c r="T42" s="65">
        <f t="shared" si="0"/>
        <v>0.04</v>
      </c>
      <c r="U42" s="65">
        <f t="shared" si="0"/>
        <v>0.05</v>
      </c>
    </row>
    <row r="43" spans="1:21">
      <c r="A43" s="54" t="s">
        <v>69</v>
      </c>
      <c r="B43" s="49"/>
      <c r="C43" s="2">
        <f>IF(B20="Franchise",C42*$B$21,0)</f>
        <v>0</v>
      </c>
      <c r="D43" s="2">
        <f>IF(C20="Franchise",D42*$B$21,0)</f>
        <v>0</v>
      </c>
      <c r="E43" s="2">
        <f>IF(D20="Franchise",E42*$B$21,0)</f>
        <v>0</v>
      </c>
      <c r="F43" s="2">
        <f>IF(E20="Franchise",F42*$B$21,0)</f>
        <v>0</v>
      </c>
      <c r="G43" s="2">
        <f>IF(F20="Franchise",G42*$B$21,0)</f>
        <v>0</v>
      </c>
      <c r="H43" s="93"/>
      <c r="I43" s="163"/>
      <c r="J43" s="64">
        <f t="shared" ref="J43:J53" si="1">J4</f>
        <v>0.1</v>
      </c>
      <c r="K43" s="65">
        <f t="shared" ref="K43:U43" si="2">IF(ISERR(ABS(K4-$J4))=TRUE,"INF",(ABS(K4-$J4)))</f>
        <v>8.8970031368406199E-2</v>
      </c>
      <c r="L43" s="65">
        <f t="shared" si="2"/>
        <v>8.8970031368406199E-2</v>
      </c>
      <c r="M43" s="65">
        <f t="shared" si="2"/>
        <v>8.8970031368406199E-2</v>
      </c>
      <c r="N43" s="65">
        <f t="shared" si="2"/>
        <v>8.8970031368406199E-2</v>
      </c>
      <c r="O43" s="65">
        <f t="shared" si="2"/>
        <v>8.8970031368406199E-2</v>
      </c>
      <c r="P43" s="65">
        <f t="shared" si="2"/>
        <v>8.8970031368406199E-2</v>
      </c>
      <c r="Q43" s="65">
        <f t="shared" si="2"/>
        <v>8.8970031368406199E-2</v>
      </c>
      <c r="R43" s="65">
        <f t="shared" si="2"/>
        <v>8.8970031368406199E-2</v>
      </c>
      <c r="S43" s="65">
        <f t="shared" si="2"/>
        <v>8.8970031368406199E-2</v>
      </c>
      <c r="T43" s="65">
        <f t="shared" si="2"/>
        <v>8.8970031368406199E-2</v>
      </c>
      <c r="U43" s="65">
        <f t="shared" si="2"/>
        <v>8.8970031368406199E-2</v>
      </c>
    </row>
    <row r="44" spans="1:21">
      <c r="A44" s="21" t="s">
        <v>70</v>
      </c>
      <c r="B44" s="49"/>
      <c r="C44" s="6">
        <f>$B$36/2/10</f>
        <v>0</v>
      </c>
      <c r="D44" s="6">
        <f>$B$36/2/10</f>
        <v>0</v>
      </c>
      <c r="E44" s="6">
        <f>$B$36/2/10</f>
        <v>0</v>
      </c>
      <c r="F44" s="6">
        <f>$B$36/2/10</f>
        <v>0</v>
      </c>
      <c r="G44" s="6">
        <f>$B$36/2/10</f>
        <v>0</v>
      </c>
      <c r="H44" s="94"/>
      <c r="I44" s="163"/>
      <c r="J44" s="64">
        <f t="shared" si="1"/>
        <v>0.12</v>
      </c>
      <c r="K44" s="65">
        <f t="shared" ref="K44:U44" si="3">IF(ISERR(ABS(K5-$J5))=TRUE,"INF",(ABS(K5-$J5)))</f>
        <v>6.9277913162135996E-2</v>
      </c>
      <c r="L44" s="65">
        <f t="shared" si="3"/>
        <v>6.9277913162135996E-2</v>
      </c>
      <c r="M44" s="65">
        <f t="shared" si="3"/>
        <v>6.9277913162135996E-2</v>
      </c>
      <c r="N44" s="65">
        <f t="shared" si="3"/>
        <v>6.9277913162135996E-2</v>
      </c>
      <c r="O44" s="65">
        <f t="shared" si="3"/>
        <v>6.9277913162135996E-2</v>
      </c>
      <c r="P44" s="65">
        <f t="shared" si="3"/>
        <v>6.9277913162135996E-2</v>
      </c>
      <c r="Q44" s="65">
        <f t="shared" si="3"/>
        <v>6.9277913162135996E-2</v>
      </c>
      <c r="R44" s="65">
        <f t="shared" si="3"/>
        <v>6.9277913162135996E-2</v>
      </c>
      <c r="S44" s="65">
        <f t="shared" si="3"/>
        <v>6.9277913162135996E-2</v>
      </c>
      <c r="T44" s="65">
        <f t="shared" si="3"/>
        <v>6.9277913162135996E-2</v>
      </c>
      <c r="U44" s="65">
        <f t="shared" si="3"/>
        <v>6.9277913162135996E-2</v>
      </c>
    </row>
    <row r="45" spans="1:21">
      <c r="A45" s="22" t="s">
        <v>71</v>
      </c>
      <c r="B45" s="49"/>
      <c r="C45" s="2">
        <f>C42-C43-C44</f>
        <v>0</v>
      </c>
      <c r="D45" s="2">
        <f>D42-D43-D44</f>
        <v>0</v>
      </c>
      <c r="E45" s="2">
        <f>E42-E43-E44</f>
        <v>0</v>
      </c>
      <c r="F45" s="2">
        <f>F42-F43-F44</f>
        <v>0</v>
      </c>
      <c r="G45" s="2">
        <f>G42-G43-G44</f>
        <v>0</v>
      </c>
      <c r="H45" s="93"/>
      <c r="I45" s="163"/>
      <c r="J45" s="64">
        <f t="shared" si="1"/>
        <v>0.14000000000000001</v>
      </c>
      <c r="K45" s="65">
        <f t="shared" ref="K45:U45" si="4">IF(ISERR(ABS(K6-$J6))=TRUE,"INF",(ABS(K6-$J6)))</f>
        <v>4.9499507698137185E-2</v>
      </c>
      <c r="L45" s="65">
        <f t="shared" si="4"/>
        <v>4.9499507698137185E-2</v>
      </c>
      <c r="M45" s="65">
        <f t="shared" si="4"/>
        <v>4.9499507698137185E-2</v>
      </c>
      <c r="N45" s="65">
        <f t="shared" si="4"/>
        <v>4.9499507698137185E-2</v>
      </c>
      <c r="O45" s="65">
        <f t="shared" si="4"/>
        <v>4.9499507698137185E-2</v>
      </c>
      <c r="P45" s="65">
        <f t="shared" si="4"/>
        <v>4.9499507698137185E-2</v>
      </c>
      <c r="Q45" s="65">
        <f t="shared" si="4"/>
        <v>4.9499507698137185E-2</v>
      </c>
      <c r="R45" s="65">
        <f t="shared" si="4"/>
        <v>4.9499507698137185E-2</v>
      </c>
      <c r="S45" s="65">
        <f t="shared" si="4"/>
        <v>4.9499507698137185E-2</v>
      </c>
      <c r="T45" s="65">
        <f t="shared" si="4"/>
        <v>4.9499507698137185E-2</v>
      </c>
      <c r="U45" s="65">
        <f t="shared" si="4"/>
        <v>4.9499507698137185E-2</v>
      </c>
    </row>
    <row r="46" spans="1:21">
      <c r="A46" s="41" t="s">
        <v>72</v>
      </c>
      <c r="B46" s="49"/>
      <c r="C46" s="6">
        <f>-PMT($D$4/12,60,$D$14)*12</f>
        <v>0</v>
      </c>
      <c r="D46" s="6">
        <f>-PMT($D$4/12,60,$D$14)*12</f>
        <v>0</v>
      </c>
      <c r="E46" s="6">
        <f>-PMT($D$4/12,60,$D$14)*12</f>
        <v>0</v>
      </c>
      <c r="F46" s="6">
        <f>-PMT($D$4/12,60,$D$14)*12</f>
        <v>0</v>
      </c>
      <c r="G46" s="6">
        <f>-PMT($D$4/12,60,$D$14)*12</f>
        <v>0</v>
      </c>
      <c r="H46" s="94"/>
      <c r="I46" s="163"/>
      <c r="J46" s="64">
        <f t="shared" si="1"/>
        <v>0.16</v>
      </c>
      <c r="K46" s="65">
        <f t="shared" ref="K46:U46" si="5">IF(ISERR(ABS(K7-$J7))=TRUE,"INF",(ABS(K7-$J7)))</f>
        <v>2.9666631158142304E-2</v>
      </c>
      <c r="L46" s="65">
        <f t="shared" si="5"/>
        <v>2.9666631158142304E-2</v>
      </c>
      <c r="M46" s="65">
        <f t="shared" si="5"/>
        <v>2.9666631158142304E-2</v>
      </c>
      <c r="N46" s="65">
        <f t="shared" si="5"/>
        <v>2.9666631158142304E-2</v>
      </c>
      <c r="O46" s="65">
        <f t="shared" si="5"/>
        <v>2.9666631158142304E-2</v>
      </c>
      <c r="P46" s="65">
        <f t="shared" si="5"/>
        <v>2.9666631158142304E-2</v>
      </c>
      <c r="Q46" s="65">
        <f t="shared" si="5"/>
        <v>2.9666631158142304E-2</v>
      </c>
      <c r="R46" s="65">
        <f t="shared" si="5"/>
        <v>2.9666631158142304E-2</v>
      </c>
      <c r="S46" s="65">
        <f t="shared" si="5"/>
        <v>2.9666631158142304E-2</v>
      </c>
      <c r="T46" s="65">
        <f t="shared" si="5"/>
        <v>2.9666631158142304E-2</v>
      </c>
      <c r="U46" s="65">
        <f t="shared" si="5"/>
        <v>2.9666631158142304E-2</v>
      </c>
    </row>
    <row r="47" spans="1:21">
      <c r="A47" s="22" t="s">
        <v>73</v>
      </c>
      <c r="B47" s="49"/>
      <c r="C47" s="2">
        <f>C45-C46</f>
        <v>0</v>
      </c>
      <c r="D47" s="2">
        <f>D45-D46</f>
        <v>0</v>
      </c>
      <c r="E47" s="2">
        <f>E45-E46</f>
        <v>0</v>
      </c>
      <c r="F47" s="2">
        <f>F45-F46</f>
        <v>0</v>
      </c>
      <c r="G47" s="2">
        <f>G45-G46</f>
        <v>0</v>
      </c>
      <c r="H47" s="93"/>
      <c r="I47" s="163"/>
      <c r="J47" s="64">
        <f t="shared" si="1"/>
        <v>0.18</v>
      </c>
      <c r="K47" s="65">
        <f t="shared" ref="K47:U47" si="6">IF(ISERR(ABS(K8-$J8))=TRUE,"INF",(ABS(K8-$J8)))</f>
        <v>9.7971698998794987E-3</v>
      </c>
      <c r="L47" s="65">
        <f t="shared" si="6"/>
        <v>9.7971698998794987E-3</v>
      </c>
      <c r="M47" s="65">
        <f t="shared" si="6"/>
        <v>9.7971698998794987E-3</v>
      </c>
      <c r="N47" s="65">
        <f t="shared" si="6"/>
        <v>9.7971698998794987E-3</v>
      </c>
      <c r="O47" s="65">
        <f t="shared" si="6"/>
        <v>9.7971698998794987E-3</v>
      </c>
      <c r="P47" s="65">
        <f t="shared" si="6"/>
        <v>9.7971698998794987E-3</v>
      </c>
      <c r="Q47" s="65">
        <f t="shared" si="6"/>
        <v>9.7971698998794987E-3</v>
      </c>
      <c r="R47" s="65">
        <f t="shared" si="6"/>
        <v>9.7971698998794987E-3</v>
      </c>
      <c r="S47" s="65">
        <f t="shared" si="6"/>
        <v>9.7971698998794987E-3</v>
      </c>
      <c r="T47" s="65">
        <f t="shared" si="6"/>
        <v>9.7971698998794987E-3</v>
      </c>
      <c r="U47" s="65">
        <f t="shared" si="6"/>
        <v>9.7971698998794987E-3</v>
      </c>
    </row>
    <row r="48" spans="1:21">
      <c r="A48" s="21" t="s">
        <v>74</v>
      </c>
      <c r="B48" s="49"/>
      <c r="C48" s="6">
        <f>C47*$D$8</f>
        <v>0</v>
      </c>
      <c r="D48" s="6">
        <f>D47*$D$8</f>
        <v>0</v>
      </c>
      <c r="E48" s="6">
        <f>E47*$D$8</f>
        <v>0</v>
      </c>
      <c r="F48" s="6">
        <f>F47*$D$8</f>
        <v>0</v>
      </c>
      <c r="G48" s="6">
        <f>G47*$D$8</f>
        <v>0</v>
      </c>
      <c r="H48" s="94"/>
      <c r="I48" s="163"/>
      <c r="J48" s="64">
        <f t="shared" si="1"/>
        <v>0.2</v>
      </c>
      <c r="K48" s="65">
        <f t="shared" ref="K48:U48" si="7">IF(ISERR(ABS(K9-$J9))=TRUE,"INF",(ABS(K9-$J9)))</f>
        <v>1.0098048152248407E-2</v>
      </c>
      <c r="L48" s="65">
        <f t="shared" si="7"/>
        <v>1.0098048152248407E-2</v>
      </c>
      <c r="M48" s="65">
        <f t="shared" si="7"/>
        <v>1.0098048152248407E-2</v>
      </c>
      <c r="N48" s="65">
        <f t="shared" si="7"/>
        <v>1.0098048152248407E-2</v>
      </c>
      <c r="O48" s="65">
        <f t="shared" si="7"/>
        <v>1.0098048152248407E-2</v>
      </c>
      <c r="P48" s="65">
        <f t="shared" si="7"/>
        <v>1.0098048152248407E-2</v>
      </c>
      <c r="Q48" s="65">
        <f t="shared" si="7"/>
        <v>1.0098048152248407E-2</v>
      </c>
      <c r="R48" s="65">
        <f t="shared" si="7"/>
        <v>1.0098048152248407E-2</v>
      </c>
      <c r="S48" s="65">
        <f t="shared" si="7"/>
        <v>1.0098048152248407E-2</v>
      </c>
      <c r="T48" s="65">
        <f t="shared" si="7"/>
        <v>1.0098048152248407E-2</v>
      </c>
      <c r="U48" s="65">
        <f t="shared" si="7"/>
        <v>1.0098048152248407E-2</v>
      </c>
    </row>
    <row r="49" spans="1:21">
      <c r="A49" s="10" t="s">
        <v>75</v>
      </c>
      <c r="B49" s="49"/>
      <c r="C49" s="2">
        <f>C47-C48</f>
        <v>0</v>
      </c>
      <c r="D49" s="2">
        <f>D47-D48</f>
        <v>0</v>
      </c>
      <c r="E49" s="2">
        <f>E47-E48</f>
        <v>0</v>
      </c>
      <c r="F49" s="2">
        <f>F47-F48</f>
        <v>0</v>
      </c>
      <c r="G49" s="2">
        <f>G47-G48</f>
        <v>0</v>
      </c>
      <c r="H49" s="93"/>
      <c r="I49" s="163"/>
      <c r="J49" s="64">
        <f t="shared" si="1"/>
        <v>0.22</v>
      </c>
      <c r="K49" s="65">
        <f t="shared" ref="K49:U49" si="8">IF(ISERR(ABS(K10-$J10))=TRUE,"INF",(ABS(K10-$J10)))</f>
        <v>3.0012084349622603E-2</v>
      </c>
      <c r="L49" s="65">
        <f t="shared" si="8"/>
        <v>3.0012084349622603E-2</v>
      </c>
      <c r="M49" s="65">
        <f t="shared" si="8"/>
        <v>3.0012084349622603E-2</v>
      </c>
      <c r="N49" s="65">
        <f t="shared" si="8"/>
        <v>3.0012084349622603E-2</v>
      </c>
      <c r="O49" s="65">
        <f t="shared" si="8"/>
        <v>3.0012084349622603E-2</v>
      </c>
      <c r="P49" s="65">
        <f t="shared" si="8"/>
        <v>3.0012084349622603E-2</v>
      </c>
      <c r="Q49" s="65">
        <f t="shared" si="8"/>
        <v>3.0012084349622603E-2</v>
      </c>
      <c r="R49" s="65">
        <f t="shared" si="8"/>
        <v>3.0012084349622603E-2</v>
      </c>
      <c r="S49" s="65">
        <f t="shared" si="8"/>
        <v>3.0012084349622603E-2</v>
      </c>
      <c r="T49" s="65">
        <f t="shared" si="8"/>
        <v>3.0012084349622603E-2</v>
      </c>
      <c r="U49" s="65">
        <f t="shared" si="8"/>
        <v>3.0012084349622603E-2</v>
      </c>
    </row>
    <row r="50" spans="1:21">
      <c r="A50" s="21" t="s">
        <v>76</v>
      </c>
      <c r="B50" s="49"/>
      <c r="C50" s="2">
        <f>C44</f>
        <v>0</v>
      </c>
      <c r="D50" s="2">
        <f>D44</f>
        <v>0</v>
      </c>
      <c r="E50" s="2">
        <f>E44</f>
        <v>0</v>
      </c>
      <c r="F50" s="2">
        <f>F44</f>
        <v>0</v>
      </c>
      <c r="G50" s="2">
        <f>G44</f>
        <v>0</v>
      </c>
      <c r="H50" s="93"/>
      <c r="I50" s="163"/>
      <c r="J50" s="64">
        <f t="shared" si="1"/>
        <v>0.24</v>
      </c>
      <c r="K50" s="65">
        <f t="shared" ref="K50:U50" si="9">IF(ISERR(ABS(K11-$J11))=TRUE,"INF",(ABS(K11-$J11)))</f>
        <v>4.9940286969189202E-2</v>
      </c>
      <c r="L50" s="65">
        <f t="shared" si="9"/>
        <v>4.9940286969189202E-2</v>
      </c>
      <c r="M50" s="65">
        <f t="shared" si="9"/>
        <v>4.9940286969189202E-2</v>
      </c>
      <c r="N50" s="65">
        <f t="shared" si="9"/>
        <v>4.9940286969189202E-2</v>
      </c>
      <c r="O50" s="65">
        <f t="shared" si="9"/>
        <v>4.9940286969189202E-2</v>
      </c>
      <c r="P50" s="65">
        <f t="shared" si="9"/>
        <v>4.9940286969189202E-2</v>
      </c>
      <c r="Q50" s="65">
        <f t="shared" si="9"/>
        <v>4.9940286969189202E-2</v>
      </c>
      <c r="R50" s="65">
        <f t="shared" si="9"/>
        <v>4.9940286969189202E-2</v>
      </c>
      <c r="S50" s="65">
        <f t="shared" si="9"/>
        <v>4.9940286969189202E-2</v>
      </c>
      <c r="T50" s="65">
        <f t="shared" si="9"/>
        <v>4.9940286969189202E-2</v>
      </c>
      <c r="U50" s="65">
        <f t="shared" si="9"/>
        <v>4.9940286969189202E-2</v>
      </c>
    </row>
    <row r="51" spans="1:21">
      <c r="A51" s="21" t="s">
        <v>77</v>
      </c>
      <c r="B51" s="49"/>
      <c r="C51" s="2">
        <f>C46*(1-$D$8)</f>
        <v>0</v>
      </c>
      <c r="D51" s="2">
        <f>D46*(1-$D$8)</f>
        <v>0</v>
      </c>
      <c r="E51" s="2">
        <f>E46*(1-$D$8)</f>
        <v>0</v>
      </c>
      <c r="F51" s="2">
        <f>F46*(1-$D$8)</f>
        <v>0</v>
      </c>
      <c r="G51" s="2">
        <f>G46*(1-$D$8)</f>
        <v>0</v>
      </c>
      <c r="H51" s="93"/>
      <c r="I51" s="163"/>
      <c r="J51" s="64">
        <f t="shared" si="1"/>
        <v>0.26</v>
      </c>
      <c r="K51" s="65">
        <f t="shared" ref="K51:U51" si="10">IF(ISERR(ABS(K12-$J12))=TRUE,"INF",(ABS(K12-$J12)))</f>
        <v>6.9879420745198317E-2</v>
      </c>
      <c r="L51" s="65">
        <f t="shared" si="10"/>
        <v>6.9879420745198317E-2</v>
      </c>
      <c r="M51" s="65">
        <f t="shared" si="10"/>
        <v>6.9879420745198317E-2</v>
      </c>
      <c r="N51" s="65">
        <f t="shared" si="10"/>
        <v>6.9879420745198317E-2</v>
      </c>
      <c r="O51" s="65">
        <f t="shared" si="10"/>
        <v>6.9879420745198317E-2</v>
      </c>
      <c r="P51" s="65">
        <f t="shared" si="10"/>
        <v>6.9879420745198317E-2</v>
      </c>
      <c r="Q51" s="65">
        <f t="shared" si="10"/>
        <v>6.9879420745198317E-2</v>
      </c>
      <c r="R51" s="65">
        <f t="shared" si="10"/>
        <v>6.9879420745198317E-2</v>
      </c>
      <c r="S51" s="65">
        <f t="shared" si="10"/>
        <v>6.9879420745198317E-2</v>
      </c>
      <c r="T51" s="65">
        <f t="shared" si="10"/>
        <v>6.9879420745198317E-2</v>
      </c>
      <c r="U51" s="65">
        <f t="shared" si="10"/>
        <v>6.9879420745198317E-2</v>
      </c>
    </row>
    <row r="52" spans="1:21">
      <c r="A52" s="22" t="s">
        <v>78</v>
      </c>
      <c r="B52" s="49"/>
      <c r="C52" s="2">
        <f>C49+C50+C51</f>
        <v>0</v>
      </c>
      <c r="D52" s="2">
        <f>D49+D50+D51</f>
        <v>0</v>
      </c>
      <c r="E52" s="2">
        <f>E49+E50+E51</f>
        <v>0</v>
      </c>
      <c r="F52" s="2">
        <f>F49+F50+F51</f>
        <v>0</v>
      </c>
      <c r="G52" s="2">
        <f>G49+G50+G51</f>
        <v>0</v>
      </c>
      <c r="H52" s="93"/>
      <c r="I52" s="163"/>
      <c r="J52" s="64">
        <f t="shared" si="1"/>
        <v>0.28000000000000003</v>
      </c>
      <c r="K52" s="65">
        <f t="shared" ref="K52:U52" si="11">IF(ISERR(ABS(K13-$J13))=TRUE,"INF",(ABS(K13-$J13)))</f>
        <v>8.9827165865511621E-2</v>
      </c>
      <c r="L52" s="65">
        <f t="shared" si="11"/>
        <v>8.9827165865511621E-2</v>
      </c>
      <c r="M52" s="65">
        <f t="shared" si="11"/>
        <v>8.9827165865511621E-2</v>
      </c>
      <c r="N52" s="65">
        <f t="shared" si="11"/>
        <v>8.9827165865511621E-2</v>
      </c>
      <c r="O52" s="65">
        <f t="shared" si="11"/>
        <v>8.9827165865511621E-2</v>
      </c>
      <c r="P52" s="65">
        <f t="shared" si="11"/>
        <v>8.9827165865511621E-2</v>
      </c>
      <c r="Q52" s="65">
        <f t="shared" si="11"/>
        <v>8.9827165865511621E-2</v>
      </c>
      <c r="R52" s="65">
        <f t="shared" si="11"/>
        <v>8.9827165865511621E-2</v>
      </c>
      <c r="S52" s="65">
        <f t="shared" si="11"/>
        <v>8.9827165865511621E-2</v>
      </c>
      <c r="T52" s="65">
        <f t="shared" si="11"/>
        <v>8.9827165865511621E-2</v>
      </c>
      <c r="U52" s="65">
        <f t="shared" si="11"/>
        <v>8.9827165865511621E-2</v>
      </c>
    </row>
    <row r="53" spans="1:21">
      <c r="A53" s="165" t="s">
        <v>79</v>
      </c>
      <c r="B53" s="159"/>
      <c r="C53" s="159"/>
      <c r="D53" s="159"/>
      <c r="E53" s="159"/>
      <c r="F53" s="159"/>
      <c r="G53" s="160"/>
      <c r="I53" s="164"/>
      <c r="J53" s="64">
        <f t="shared" si="1"/>
        <v>0.3</v>
      </c>
      <c r="K53" s="65">
        <f t="shared" ref="K53:U53" si="12">IF(ISERR(ABS(K14-$J14))=TRUE,"INF",(ABS(K14-$J14)))</f>
        <v>0.1097818155664331</v>
      </c>
      <c r="L53" s="65">
        <f t="shared" si="12"/>
        <v>0.1097818155664331</v>
      </c>
      <c r="M53" s="65">
        <f t="shared" si="12"/>
        <v>0.1097818155664331</v>
      </c>
      <c r="N53" s="65">
        <f t="shared" si="12"/>
        <v>0.1097818155664331</v>
      </c>
      <c r="O53" s="65">
        <f t="shared" si="12"/>
        <v>0.1097818155664331</v>
      </c>
      <c r="P53" s="65">
        <f t="shared" si="12"/>
        <v>0.1097818155664331</v>
      </c>
      <c r="Q53" s="65">
        <f t="shared" si="12"/>
        <v>0.1097818155664331</v>
      </c>
      <c r="R53" s="65">
        <f t="shared" si="12"/>
        <v>0.1097818155664331</v>
      </c>
      <c r="S53" s="65">
        <f t="shared" si="12"/>
        <v>0.1097818155664331</v>
      </c>
      <c r="T53" s="65">
        <f t="shared" si="12"/>
        <v>0.1097818155664331</v>
      </c>
      <c r="U53" s="65">
        <f t="shared" si="12"/>
        <v>0.1097818155664331</v>
      </c>
    </row>
    <row r="54" spans="1:21">
      <c r="A54" s="25" t="s">
        <v>79</v>
      </c>
      <c r="B54" s="47">
        <f>B38</f>
        <v>0</v>
      </c>
      <c r="C54" s="24">
        <f>B54-$B$54/5</f>
        <v>0</v>
      </c>
      <c r="D54" s="24">
        <f>C54-$B$54/5</f>
        <v>0</v>
      </c>
      <c r="E54" s="24">
        <f>D54-$B$54/5</f>
        <v>0</v>
      </c>
      <c r="F54" s="24">
        <f>E54-$B$54/5</f>
        <v>0</v>
      </c>
      <c r="G54" s="24">
        <f>F54-$B$54/5</f>
        <v>0</v>
      </c>
      <c r="H54" s="95"/>
    </row>
    <row r="55" spans="1:21">
      <c r="A55" s="21" t="s">
        <v>80</v>
      </c>
      <c r="B55" s="49"/>
      <c r="C55" s="2">
        <f>C54-B54</f>
        <v>0</v>
      </c>
      <c r="D55" s="2">
        <f>D54-C54</f>
        <v>0</v>
      </c>
      <c r="E55" s="2">
        <f>E54-D54</f>
        <v>0</v>
      </c>
      <c r="F55" s="2">
        <f>F54-E54</f>
        <v>0</v>
      </c>
      <c r="G55" s="2">
        <f>G54-F54</f>
        <v>0</v>
      </c>
      <c r="H55" s="93"/>
    </row>
    <row r="56" spans="1:21">
      <c r="A56" s="165" t="s">
        <v>81</v>
      </c>
      <c r="B56" s="159"/>
      <c r="C56" s="159"/>
      <c r="D56" s="159"/>
      <c r="E56" s="159"/>
      <c r="F56" s="159"/>
      <c r="G56" s="160"/>
      <c r="J56" s="43"/>
    </row>
    <row r="57" spans="1:21">
      <c r="A57" s="10" t="s">
        <v>82</v>
      </c>
      <c r="B57" s="49"/>
      <c r="C57" s="2">
        <f>C52-C55</f>
        <v>0</v>
      </c>
      <c r="D57" s="2">
        <f>D52-D55</f>
        <v>0</v>
      </c>
      <c r="E57" s="2">
        <f>E52-E55</f>
        <v>0</v>
      </c>
      <c r="F57" s="2">
        <f>F52-F55</f>
        <v>0</v>
      </c>
      <c r="G57" s="2">
        <f>G52-G55</f>
        <v>0</v>
      </c>
      <c r="H57" s="93"/>
    </row>
    <row r="58" spans="1:21">
      <c r="A58" s="1" t="s">
        <v>83</v>
      </c>
      <c r="B58" s="50"/>
      <c r="C58" s="1"/>
      <c r="D58" s="1"/>
      <c r="E58" s="1"/>
      <c r="F58" s="1"/>
      <c r="G58" s="2" t="e">
        <f>G57*($D$3+0.01)/($D$2-($D$3+0.01))</f>
        <v>#N/A</v>
      </c>
      <c r="H58" s="96"/>
    </row>
    <row r="59" spans="1:21">
      <c r="A59" s="165" t="s">
        <v>84</v>
      </c>
      <c r="B59" s="159"/>
      <c r="C59" s="159"/>
      <c r="D59" s="159"/>
      <c r="E59" s="159"/>
      <c r="F59" s="159"/>
      <c r="G59" s="160"/>
    </row>
    <row r="60" spans="1:21">
      <c r="A60" s="1" t="s">
        <v>85</v>
      </c>
      <c r="B60" s="51">
        <f>-B40</f>
        <v>0</v>
      </c>
      <c r="C60" s="2">
        <f>C57+C58</f>
        <v>0</v>
      </c>
      <c r="D60" s="2">
        <f>D57+D58</f>
        <v>0</v>
      </c>
      <c r="E60" s="2">
        <f>E57+E58</f>
        <v>0</v>
      </c>
      <c r="F60" s="2">
        <f>F57+F58</f>
        <v>0</v>
      </c>
      <c r="G60" s="2" t="e">
        <f>G57+G58</f>
        <v>#N/A</v>
      </c>
      <c r="H60" s="93"/>
    </row>
    <row r="61" spans="1:21">
      <c r="A61" s="1" t="s">
        <v>86</v>
      </c>
      <c r="B61" s="51">
        <f>B60</f>
        <v>0</v>
      </c>
      <c r="C61" s="2" t="e">
        <f>C60/(1+$D$2)^C34</f>
        <v>#N/A</v>
      </c>
      <c r="D61" s="2" t="e">
        <f>D60/(1+$D$2)^D34</f>
        <v>#N/A</v>
      </c>
      <c r="E61" s="2" t="e">
        <f>E60/(1+$D$2)^E34</f>
        <v>#N/A</v>
      </c>
      <c r="F61" s="2" t="e">
        <f>F60/(1+$D$2)^F34</f>
        <v>#N/A</v>
      </c>
      <c r="G61" s="2" t="e">
        <f>G60/(1+$D$2)^G34</f>
        <v>#N/A</v>
      </c>
      <c r="H61" s="93"/>
    </row>
    <row r="62" spans="1:21">
      <c r="A62" s="5" t="s">
        <v>6</v>
      </c>
      <c r="B62" s="52" t="e">
        <f>SUM(B61:G61)</f>
        <v>#N/A</v>
      </c>
      <c r="C62" s="2"/>
      <c r="D62" s="2"/>
      <c r="E62" s="2"/>
      <c r="F62" s="2"/>
      <c r="G62" s="2"/>
      <c r="H62" s="93"/>
    </row>
    <row r="63" spans="1:21" ht="17" customHeight="1" thickBot="1">
      <c r="A63" s="35" t="s">
        <v>9</v>
      </c>
      <c r="B63" s="53" t="e">
        <f>IRR(B60:G60)</f>
        <v>#VALUE!</v>
      </c>
      <c r="C63" s="36"/>
      <c r="D63" s="36"/>
      <c r="E63" s="36"/>
      <c r="F63" s="36"/>
      <c r="G63" s="36"/>
      <c r="H63" s="93"/>
    </row>
    <row r="64" spans="1:21" ht="17" customHeight="1" thickTop="1">
      <c r="A64" s="104"/>
      <c r="B64" s="105"/>
      <c r="C64" s="104"/>
      <c r="D64" s="104"/>
      <c r="E64" s="104"/>
      <c r="F64" s="104"/>
      <c r="G64" s="104"/>
    </row>
    <row r="65" spans="1:8" ht="23" customHeight="1" thickBot="1">
      <c r="A65" s="158" t="s">
        <v>87</v>
      </c>
      <c r="B65" s="159"/>
      <c r="C65" s="159"/>
      <c r="D65" s="159"/>
      <c r="E65" s="159"/>
      <c r="F65" s="159"/>
      <c r="G65" s="160"/>
    </row>
    <row r="66" spans="1:8">
      <c r="A66" s="68" t="s">
        <v>88</v>
      </c>
      <c r="B66" s="69">
        <f>B40</f>
        <v>0</v>
      </c>
      <c r="C66" s="70"/>
      <c r="D66" s="155" t="s">
        <v>89</v>
      </c>
      <c r="E66" s="156"/>
      <c r="F66" s="156"/>
      <c r="G66" s="157"/>
      <c r="H66" s="97"/>
    </row>
    <row r="67" spans="1:8">
      <c r="A67" s="71" t="s">
        <v>90</v>
      </c>
      <c r="B67" s="72">
        <f>P35</f>
        <v>0</v>
      </c>
      <c r="C67" s="73"/>
      <c r="D67" s="71" t="s">
        <v>19</v>
      </c>
      <c r="E67" s="74">
        <f>F8</f>
        <v>0</v>
      </c>
      <c r="F67" s="75" t="s">
        <v>91</v>
      </c>
      <c r="G67" s="76">
        <f>COUNTIF(B69:B1069, "&gt;" &amp; B66)</f>
        <v>0</v>
      </c>
      <c r="H67" s="98"/>
    </row>
    <row r="68" spans="1:8" ht="17" customHeight="1" thickBot="1">
      <c r="A68" s="77" t="s">
        <v>92</v>
      </c>
      <c r="B68" s="78" t="e">
        <f>SUM(C61:G61)</f>
        <v>#N/A</v>
      </c>
      <c r="C68" s="79"/>
      <c r="D68" s="77" t="s">
        <v>20</v>
      </c>
      <c r="E68" s="80">
        <f>G8</f>
        <v>0.01</v>
      </c>
      <c r="F68" s="81" t="s">
        <v>93</v>
      </c>
      <c r="G68" s="82">
        <f>G67/1000</f>
        <v>0</v>
      </c>
      <c r="H68" s="99"/>
    </row>
    <row r="69" spans="1:8">
      <c r="A69" s="83">
        <v>1</v>
      </c>
      <c r="B69" s="84" t="e">
        <f t="dataTable" ref="B69:B1068" dt2D="0" dtr="0" r1="J71" ca="1"/>
        <v>#N/A</v>
      </c>
      <c r="C69" s="73"/>
      <c r="D69" s="73"/>
      <c r="E69" s="85"/>
      <c r="F69" s="85"/>
      <c r="G69" s="85"/>
      <c r="H69" s="63"/>
    </row>
    <row r="70" spans="1:8">
      <c r="A70" s="86">
        <v>2</v>
      </c>
      <c r="B70" s="87" t="e">
        <v>#N/A</v>
      </c>
      <c r="C70" s="73"/>
      <c r="D70" s="73"/>
      <c r="E70" s="85"/>
      <c r="F70" s="85"/>
      <c r="G70" s="85"/>
      <c r="H70" s="63"/>
    </row>
    <row r="71" spans="1:8">
      <c r="A71" s="86">
        <v>3</v>
      </c>
      <c r="B71" s="87" t="e">
        <v>#N/A</v>
      </c>
      <c r="C71" s="73"/>
      <c r="D71" s="73"/>
      <c r="E71" s="88"/>
      <c r="F71" s="85"/>
      <c r="G71" s="85"/>
      <c r="H71" s="63"/>
    </row>
    <row r="72" spans="1:8">
      <c r="A72" s="86">
        <v>4</v>
      </c>
      <c r="B72" s="87" t="e">
        <v>#N/A</v>
      </c>
      <c r="C72" s="73"/>
      <c r="D72" s="73"/>
      <c r="E72" s="88"/>
      <c r="F72" s="85"/>
      <c r="H72" s="63"/>
    </row>
    <row r="73" spans="1:8">
      <c r="A73" s="86">
        <v>5</v>
      </c>
      <c r="B73" s="87" t="e">
        <v>#N/A</v>
      </c>
      <c r="C73" s="73"/>
      <c r="D73" s="73"/>
      <c r="E73" s="73"/>
      <c r="F73" s="73"/>
      <c r="G73" s="85"/>
      <c r="H73" s="63"/>
    </row>
    <row r="74" spans="1:8">
      <c r="A74" s="86">
        <v>6</v>
      </c>
      <c r="B74" s="87" t="e">
        <v>#N/A</v>
      </c>
      <c r="C74" s="73"/>
      <c r="D74" s="73"/>
      <c r="E74" s="73"/>
      <c r="F74" s="73"/>
      <c r="G74" s="85"/>
      <c r="H74" s="63"/>
    </row>
    <row r="75" spans="1:8">
      <c r="A75" s="86">
        <v>7</v>
      </c>
      <c r="B75" s="87" t="e">
        <v>#N/A</v>
      </c>
      <c r="C75" s="73"/>
      <c r="D75" s="73"/>
      <c r="E75" s="73"/>
      <c r="F75" s="73"/>
      <c r="G75" s="85"/>
      <c r="H75" s="63"/>
    </row>
    <row r="76" spans="1:8">
      <c r="A76" s="86">
        <v>8</v>
      </c>
      <c r="B76" s="87" t="e">
        <v>#N/A</v>
      </c>
      <c r="C76" s="73"/>
      <c r="D76" s="73"/>
      <c r="E76" s="73"/>
      <c r="F76" s="73"/>
      <c r="G76" s="85"/>
      <c r="H76" s="63"/>
    </row>
    <row r="77" spans="1:8">
      <c r="A77" s="86">
        <v>9</v>
      </c>
      <c r="B77" s="87" t="e">
        <v>#N/A</v>
      </c>
      <c r="C77" s="73"/>
      <c r="D77" s="73"/>
      <c r="E77" s="73"/>
      <c r="F77" s="73"/>
      <c r="G77" s="85"/>
      <c r="H77" s="63"/>
    </row>
    <row r="78" spans="1:8">
      <c r="A78" s="86">
        <v>10</v>
      </c>
      <c r="B78" s="87" t="e">
        <v>#N/A</v>
      </c>
      <c r="C78" s="73"/>
      <c r="D78" s="73"/>
      <c r="E78" s="73"/>
      <c r="F78" s="73"/>
      <c r="G78" s="85"/>
      <c r="H78" s="63"/>
    </row>
    <row r="79" spans="1:8">
      <c r="A79" s="86">
        <v>11</v>
      </c>
      <c r="B79" s="87" t="e">
        <v>#N/A</v>
      </c>
      <c r="C79" s="73"/>
      <c r="D79" s="73"/>
      <c r="E79" s="73"/>
      <c r="F79" s="73"/>
      <c r="G79" s="85"/>
      <c r="H79" s="63"/>
    </row>
    <row r="80" spans="1:8">
      <c r="A80" s="86">
        <v>12</v>
      </c>
      <c r="B80" s="87" t="e">
        <v>#N/A</v>
      </c>
      <c r="C80" s="73"/>
      <c r="D80" s="73"/>
      <c r="E80" s="73"/>
      <c r="F80" s="73"/>
      <c r="G80" s="85"/>
      <c r="H80" s="63"/>
    </row>
    <row r="81" spans="1:10">
      <c r="A81" s="86">
        <v>13</v>
      </c>
      <c r="B81" s="87" t="e">
        <v>#N/A</v>
      </c>
      <c r="C81" s="73"/>
      <c r="D81" s="73"/>
      <c r="E81" s="73"/>
      <c r="F81" s="73"/>
      <c r="G81" s="85"/>
      <c r="H81" s="63"/>
    </row>
    <row r="82" spans="1:10">
      <c r="A82" s="86">
        <v>14</v>
      </c>
      <c r="B82" s="87" t="e">
        <v>#N/A</v>
      </c>
      <c r="C82" s="73"/>
      <c r="D82" s="73"/>
      <c r="E82" s="73"/>
      <c r="F82" s="73"/>
      <c r="G82" s="85"/>
      <c r="H82" s="63"/>
    </row>
    <row r="83" spans="1:10">
      <c r="A83" s="86">
        <v>15</v>
      </c>
      <c r="B83" s="87" t="e">
        <v>#N/A</v>
      </c>
      <c r="C83" s="73"/>
      <c r="D83" s="73"/>
      <c r="E83" s="73"/>
      <c r="F83" s="73"/>
      <c r="G83" s="85"/>
      <c r="H83" s="63"/>
    </row>
    <row r="84" spans="1:10">
      <c r="A84" s="86">
        <v>16</v>
      </c>
      <c r="B84" s="87" t="e">
        <v>#N/A</v>
      </c>
      <c r="C84" s="73"/>
      <c r="D84" s="73"/>
      <c r="E84" s="73"/>
      <c r="F84" s="73"/>
      <c r="G84" s="85"/>
      <c r="H84" s="63"/>
    </row>
    <row r="85" spans="1:10">
      <c r="A85" s="86">
        <v>17</v>
      </c>
      <c r="B85" s="87" t="e">
        <v>#N/A</v>
      </c>
      <c r="C85" s="73"/>
      <c r="D85" s="73"/>
      <c r="E85" s="73"/>
      <c r="F85" s="73"/>
      <c r="G85" s="85"/>
      <c r="H85" s="63"/>
    </row>
    <row r="86" spans="1:10">
      <c r="A86" s="86">
        <v>18</v>
      </c>
      <c r="B86" s="87" t="e">
        <v>#N/A</v>
      </c>
      <c r="C86" s="73"/>
      <c r="D86" s="73"/>
      <c r="E86" s="73"/>
      <c r="F86" s="73"/>
      <c r="G86" s="85"/>
      <c r="H86" s="63"/>
    </row>
    <row r="87" spans="1:10">
      <c r="A87" s="86">
        <v>19</v>
      </c>
      <c r="B87" s="87" t="e">
        <v>#N/A</v>
      </c>
      <c r="C87" s="73"/>
      <c r="D87" s="73"/>
      <c r="E87" s="73"/>
      <c r="F87" s="73"/>
      <c r="G87" s="85"/>
      <c r="H87" s="63"/>
    </row>
    <row r="88" spans="1:10">
      <c r="A88" s="86">
        <v>20</v>
      </c>
      <c r="B88" s="87" t="e">
        <v>#N/A</v>
      </c>
      <c r="C88" s="73"/>
      <c r="D88" s="73"/>
      <c r="E88" s="73"/>
      <c r="F88" s="73"/>
      <c r="G88" s="85"/>
      <c r="H88" s="63"/>
    </row>
    <row r="89" spans="1:10">
      <c r="A89" s="86">
        <v>21</v>
      </c>
      <c r="B89" s="87" t="e">
        <v>#N/A</v>
      </c>
      <c r="C89" s="73"/>
      <c r="D89" s="73"/>
      <c r="E89" s="73"/>
      <c r="F89" s="73"/>
      <c r="G89" s="85"/>
      <c r="H89" s="63"/>
    </row>
    <row r="90" spans="1:10">
      <c r="A90" s="86">
        <v>22</v>
      </c>
      <c r="B90" s="87" t="e">
        <v>#N/A</v>
      </c>
      <c r="C90" s="73"/>
      <c r="D90" s="73"/>
      <c r="E90" s="73"/>
      <c r="F90" s="73"/>
      <c r="G90" s="85"/>
      <c r="H90" s="63"/>
    </row>
    <row r="91" spans="1:10">
      <c r="A91" s="86">
        <v>23</v>
      </c>
      <c r="B91" s="87" t="e">
        <v>#N/A</v>
      </c>
      <c r="C91" s="73"/>
      <c r="D91" s="73"/>
      <c r="E91" s="73"/>
      <c r="F91" s="73"/>
      <c r="G91" s="85"/>
      <c r="H91" s="63"/>
    </row>
    <row r="92" spans="1:10">
      <c r="A92" s="86">
        <v>24</v>
      </c>
      <c r="B92" s="87" t="e">
        <v>#N/A</v>
      </c>
      <c r="C92" s="73"/>
      <c r="D92" s="73"/>
      <c r="E92" s="73"/>
      <c r="F92" s="73"/>
      <c r="G92" s="85"/>
      <c r="H92" s="63"/>
      <c r="J92" s="3"/>
    </row>
    <row r="93" spans="1:10">
      <c r="A93" s="86">
        <v>25</v>
      </c>
      <c r="B93" s="87" t="e">
        <v>#N/A</v>
      </c>
      <c r="C93" s="73"/>
      <c r="D93" s="73"/>
      <c r="E93" s="73"/>
      <c r="F93" s="73"/>
      <c r="G93" s="85"/>
      <c r="H93" s="63"/>
      <c r="J93" s="3"/>
    </row>
    <row r="94" spans="1:10">
      <c r="A94" s="86">
        <v>26</v>
      </c>
      <c r="B94" s="87" t="e">
        <v>#N/A</v>
      </c>
      <c r="C94" s="73"/>
      <c r="D94" s="73"/>
      <c r="E94" s="73"/>
      <c r="F94" s="73"/>
      <c r="G94" s="85"/>
      <c r="H94" s="63"/>
      <c r="J94" s="3"/>
    </row>
    <row r="95" spans="1:10">
      <c r="A95" s="86">
        <v>27</v>
      </c>
      <c r="B95" s="87" t="e">
        <v>#N/A</v>
      </c>
      <c r="C95" s="73"/>
      <c r="D95" s="73"/>
      <c r="E95" s="73"/>
      <c r="F95" s="73"/>
      <c r="G95" s="85"/>
      <c r="H95" s="63"/>
    </row>
    <row r="96" spans="1:10">
      <c r="A96" s="86">
        <v>28</v>
      </c>
      <c r="B96" s="87" t="e">
        <v>#N/A</v>
      </c>
      <c r="C96" s="73"/>
      <c r="D96" s="73"/>
      <c r="E96" s="73"/>
      <c r="F96" s="73"/>
      <c r="G96" s="85"/>
      <c r="H96" s="63"/>
    </row>
    <row r="97" spans="1:8">
      <c r="A97" s="86">
        <v>29</v>
      </c>
      <c r="B97" s="87" t="e">
        <v>#N/A</v>
      </c>
      <c r="C97" s="73"/>
      <c r="D97" s="73"/>
      <c r="E97" s="73"/>
      <c r="F97" s="73"/>
      <c r="G97" s="85"/>
      <c r="H97" s="63"/>
    </row>
    <row r="98" spans="1:8">
      <c r="A98" s="86">
        <v>30</v>
      </c>
      <c r="B98" s="87" t="e">
        <v>#N/A</v>
      </c>
      <c r="C98" s="73"/>
      <c r="D98" s="73"/>
      <c r="E98" s="73"/>
      <c r="F98" s="73"/>
      <c r="G98" s="85"/>
      <c r="H98" s="63"/>
    </row>
    <row r="99" spans="1:8">
      <c r="A99" s="86">
        <v>31</v>
      </c>
      <c r="B99" s="87" t="e">
        <v>#N/A</v>
      </c>
      <c r="C99" s="73"/>
      <c r="D99" s="73"/>
      <c r="E99" s="73"/>
      <c r="F99" s="73"/>
      <c r="G99" s="85"/>
      <c r="H99" s="63"/>
    </row>
    <row r="100" spans="1:8">
      <c r="A100" s="86">
        <v>32</v>
      </c>
      <c r="B100" s="87" t="e">
        <v>#N/A</v>
      </c>
      <c r="C100" s="73"/>
      <c r="D100" s="73"/>
      <c r="E100" s="73"/>
      <c r="F100" s="73"/>
      <c r="G100" s="85"/>
      <c r="H100" s="63"/>
    </row>
    <row r="101" spans="1:8">
      <c r="A101" s="86">
        <v>33</v>
      </c>
      <c r="B101" s="87" t="e">
        <v>#N/A</v>
      </c>
      <c r="C101" s="73"/>
      <c r="D101" s="73"/>
      <c r="E101" s="73"/>
      <c r="F101" s="73"/>
      <c r="G101" s="85"/>
      <c r="H101" s="63"/>
    </row>
    <row r="102" spans="1:8">
      <c r="A102" s="86">
        <v>34</v>
      </c>
      <c r="B102" s="87" t="e">
        <v>#N/A</v>
      </c>
      <c r="C102" s="73"/>
      <c r="D102" s="73"/>
      <c r="E102" s="73"/>
      <c r="F102" s="73"/>
      <c r="G102" s="85"/>
      <c r="H102" s="63"/>
    </row>
    <row r="103" spans="1:8">
      <c r="A103" s="86">
        <v>35</v>
      </c>
      <c r="B103" s="87" t="e">
        <v>#N/A</v>
      </c>
      <c r="C103" s="73"/>
      <c r="D103" s="73"/>
      <c r="E103" s="73"/>
      <c r="F103" s="73"/>
      <c r="G103" s="85"/>
      <c r="H103" s="63"/>
    </row>
    <row r="104" spans="1:8">
      <c r="A104" s="86">
        <v>36</v>
      </c>
      <c r="B104" s="87" t="e">
        <v>#N/A</v>
      </c>
      <c r="C104" s="73"/>
      <c r="D104" s="73"/>
      <c r="E104" s="73"/>
      <c r="F104" s="73"/>
      <c r="G104" s="85"/>
      <c r="H104" s="63"/>
    </row>
    <row r="105" spans="1:8">
      <c r="A105" s="86">
        <v>37</v>
      </c>
      <c r="B105" s="87" t="e">
        <v>#N/A</v>
      </c>
      <c r="C105" s="73"/>
      <c r="D105" s="73"/>
      <c r="E105" s="73"/>
      <c r="F105" s="73"/>
      <c r="G105" s="85"/>
      <c r="H105" s="63"/>
    </row>
    <row r="106" spans="1:8">
      <c r="A106" s="86">
        <v>38</v>
      </c>
      <c r="B106" s="87" t="e">
        <v>#N/A</v>
      </c>
      <c r="C106" s="73"/>
      <c r="D106" s="73"/>
      <c r="E106" s="73"/>
      <c r="F106" s="73"/>
      <c r="G106" s="85"/>
      <c r="H106" s="63"/>
    </row>
    <row r="107" spans="1:8">
      <c r="A107" s="86">
        <v>39</v>
      </c>
      <c r="B107" s="87" t="e">
        <v>#N/A</v>
      </c>
      <c r="C107" s="73"/>
      <c r="D107" s="73"/>
      <c r="E107" s="73"/>
      <c r="F107" s="73"/>
      <c r="G107" s="85"/>
      <c r="H107" s="63"/>
    </row>
    <row r="108" spans="1:8">
      <c r="A108" s="86">
        <v>40</v>
      </c>
      <c r="B108" s="87" t="e">
        <v>#N/A</v>
      </c>
      <c r="C108" s="73"/>
      <c r="D108" s="73"/>
      <c r="E108" s="73"/>
      <c r="F108" s="73"/>
      <c r="G108" s="85"/>
      <c r="H108" s="63"/>
    </row>
    <row r="109" spans="1:8">
      <c r="A109" s="86">
        <v>41</v>
      </c>
      <c r="B109" s="87" t="e">
        <v>#N/A</v>
      </c>
      <c r="C109" s="73"/>
      <c r="D109" s="73"/>
      <c r="E109" s="73"/>
      <c r="F109" s="73"/>
      <c r="G109" s="85"/>
      <c r="H109" s="63"/>
    </row>
    <row r="110" spans="1:8">
      <c r="A110" s="86">
        <v>42</v>
      </c>
      <c r="B110" s="87" t="e">
        <v>#N/A</v>
      </c>
      <c r="C110" s="73"/>
      <c r="D110" s="73"/>
      <c r="E110" s="73"/>
      <c r="F110" s="73"/>
      <c r="G110" s="85"/>
      <c r="H110" s="63"/>
    </row>
    <row r="111" spans="1:8">
      <c r="A111" s="86">
        <v>43</v>
      </c>
      <c r="B111" s="87" t="e">
        <v>#N/A</v>
      </c>
      <c r="C111" s="73"/>
      <c r="D111" s="73"/>
      <c r="E111" s="73"/>
      <c r="F111" s="73"/>
      <c r="G111" s="85"/>
      <c r="H111" s="63"/>
    </row>
    <row r="112" spans="1:8">
      <c r="A112" s="86">
        <v>44</v>
      </c>
      <c r="B112" s="87" t="e">
        <v>#N/A</v>
      </c>
      <c r="C112" s="73"/>
      <c r="D112" s="73"/>
      <c r="E112" s="73"/>
      <c r="F112" s="73"/>
      <c r="G112" s="85"/>
      <c r="H112" s="63"/>
    </row>
    <row r="113" spans="1:8">
      <c r="A113" s="86">
        <v>45</v>
      </c>
      <c r="B113" s="87" t="e">
        <v>#N/A</v>
      </c>
      <c r="C113" s="73"/>
      <c r="D113" s="73"/>
      <c r="E113" s="73"/>
      <c r="F113" s="73"/>
      <c r="G113" s="85"/>
      <c r="H113" s="63"/>
    </row>
    <row r="114" spans="1:8">
      <c r="A114" s="86">
        <v>46</v>
      </c>
      <c r="B114" s="87" t="e">
        <v>#N/A</v>
      </c>
      <c r="C114" s="73"/>
      <c r="D114" s="73"/>
      <c r="E114" s="73"/>
      <c r="F114" s="73"/>
      <c r="G114" s="85"/>
      <c r="H114" s="63"/>
    </row>
    <row r="115" spans="1:8">
      <c r="A115" s="86">
        <v>47</v>
      </c>
      <c r="B115" s="87" t="e">
        <v>#N/A</v>
      </c>
      <c r="C115" s="73"/>
      <c r="D115" s="73"/>
      <c r="E115" s="73"/>
      <c r="F115" s="73"/>
      <c r="G115" s="85"/>
      <c r="H115" s="63"/>
    </row>
    <row r="116" spans="1:8">
      <c r="A116" s="86">
        <v>48</v>
      </c>
      <c r="B116" s="87" t="e">
        <v>#N/A</v>
      </c>
      <c r="C116" s="73"/>
      <c r="D116" s="73"/>
      <c r="E116" s="73"/>
      <c r="F116" s="73"/>
      <c r="G116" s="85"/>
      <c r="H116" s="63"/>
    </row>
    <row r="117" spans="1:8">
      <c r="A117" s="86">
        <v>49</v>
      </c>
      <c r="B117" s="87" t="e">
        <v>#N/A</v>
      </c>
      <c r="C117" s="73"/>
      <c r="D117" s="73"/>
      <c r="E117" s="73"/>
      <c r="F117" s="73"/>
      <c r="G117" s="85"/>
      <c r="H117" s="63"/>
    </row>
    <row r="118" spans="1:8">
      <c r="A118" s="86">
        <v>50</v>
      </c>
      <c r="B118" s="87" t="e">
        <v>#N/A</v>
      </c>
      <c r="C118" s="73"/>
      <c r="D118" s="73"/>
      <c r="E118" s="73"/>
      <c r="F118" s="73"/>
      <c r="G118" s="85"/>
      <c r="H118" s="63"/>
    </row>
    <row r="119" spans="1:8">
      <c r="A119" s="86">
        <v>51</v>
      </c>
      <c r="B119" s="87" t="e">
        <v>#N/A</v>
      </c>
      <c r="C119" s="73"/>
      <c r="D119" s="73"/>
      <c r="E119" s="73"/>
      <c r="F119" s="73"/>
      <c r="G119" s="85"/>
      <c r="H119" s="63"/>
    </row>
    <row r="120" spans="1:8">
      <c r="A120" s="86">
        <v>52</v>
      </c>
      <c r="B120" s="87" t="e">
        <v>#N/A</v>
      </c>
      <c r="C120" s="73"/>
      <c r="D120" s="73"/>
      <c r="E120" s="73"/>
      <c r="F120" s="73"/>
      <c r="G120" s="85"/>
      <c r="H120" s="63"/>
    </row>
    <row r="121" spans="1:8">
      <c r="A121" s="86">
        <v>53</v>
      </c>
      <c r="B121" s="87" t="e">
        <v>#N/A</v>
      </c>
      <c r="C121" s="73"/>
      <c r="D121" s="73"/>
      <c r="E121" s="73"/>
      <c r="F121" s="73"/>
      <c r="G121" s="85"/>
      <c r="H121" s="63"/>
    </row>
    <row r="122" spans="1:8">
      <c r="A122" s="86">
        <v>54</v>
      </c>
      <c r="B122" s="87" t="e">
        <v>#N/A</v>
      </c>
      <c r="C122" s="73"/>
      <c r="D122" s="73"/>
      <c r="E122" s="73"/>
      <c r="F122" s="73"/>
      <c r="G122" s="85"/>
      <c r="H122" s="63"/>
    </row>
    <row r="123" spans="1:8">
      <c r="A123" s="86">
        <v>55</v>
      </c>
      <c r="B123" s="87" t="e">
        <v>#N/A</v>
      </c>
      <c r="C123" s="73"/>
      <c r="D123" s="73"/>
      <c r="E123" s="73"/>
      <c r="F123" s="73"/>
      <c r="G123" s="85"/>
      <c r="H123" s="63"/>
    </row>
    <row r="124" spans="1:8">
      <c r="A124" s="86">
        <v>56</v>
      </c>
      <c r="B124" s="87" t="e">
        <v>#N/A</v>
      </c>
      <c r="C124" s="73"/>
      <c r="D124" s="73"/>
      <c r="E124" s="73"/>
      <c r="F124" s="73"/>
      <c r="G124" s="85"/>
      <c r="H124" s="63"/>
    </row>
    <row r="125" spans="1:8">
      <c r="A125" s="86">
        <v>57</v>
      </c>
      <c r="B125" s="87" t="e">
        <v>#N/A</v>
      </c>
      <c r="C125" s="73"/>
      <c r="D125" s="73"/>
      <c r="E125" s="73"/>
      <c r="F125" s="73"/>
      <c r="G125" s="85"/>
      <c r="H125" s="63"/>
    </row>
    <row r="126" spans="1:8">
      <c r="A126" s="86">
        <v>58</v>
      </c>
      <c r="B126" s="87" t="e">
        <v>#N/A</v>
      </c>
      <c r="C126" s="73"/>
      <c r="D126" s="73"/>
      <c r="E126" s="73"/>
      <c r="F126" s="73"/>
      <c r="G126" s="85"/>
      <c r="H126" s="63"/>
    </row>
    <row r="127" spans="1:8">
      <c r="A127" s="86">
        <v>59</v>
      </c>
      <c r="B127" s="87" t="e">
        <v>#N/A</v>
      </c>
      <c r="C127" s="73"/>
      <c r="D127" s="73"/>
      <c r="E127" s="73"/>
      <c r="F127" s="73"/>
      <c r="G127" s="85"/>
      <c r="H127" s="63"/>
    </row>
    <row r="128" spans="1:8">
      <c r="A128" s="86">
        <v>60</v>
      </c>
      <c r="B128" s="87" t="e">
        <v>#N/A</v>
      </c>
      <c r="C128" s="73"/>
      <c r="D128" s="73"/>
      <c r="E128" s="73"/>
      <c r="F128" s="73"/>
      <c r="G128" s="85"/>
      <c r="H128" s="63"/>
    </row>
    <row r="129" spans="1:8">
      <c r="A129" s="86">
        <v>61</v>
      </c>
      <c r="B129" s="87" t="e">
        <v>#N/A</v>
      </c>
      <c r="C129" s="73"/>
      <c r="D129" s="73"/>
      <c r="E129" s="73"/>
      <c r="F129" s="73"/>
      <c r="G129" s="85"/>
      <c r="H129" s="63"/>
    </row>
    <row r="130" spans="1:8">
      <c r="A130" s="86">
        <v>62</v>
      </c>
      <c r="B130" s="87" t="e">
        <v>#N/A</v>
      </c>
      <c r="C130" s="73"/>
      <c r="D130" s="73"/>
      <c r="E130" s="73"/>
      <c r="F130" s="73"/>
      <c r="G130" s="85"/>
      <c r="H130" s="63"/>
    </row>
    <row r="131" spans="1:8">
      <c r="A131" s="86">
        <v>63</v>
      </c>
      <c r="B131" s="87" t="e">
        <v>#N/A</v>
      </c>
      <c r="C131" s="73"/>
      <c r="D131" s="73"/>
      <c r="E131" s="73"/>
      <c r="F131" s="73"/>
      <c r="G131" s="85"/>
      <c r="H131" s="63"/>
    </row>
    <row r="132" spans="1:8">
      <c r="A132" s="86">
        <v>64</v>
      </c>
      <c r="B132" s="87" t="e">
        <v>#N/A</v>
      </c>
      <c r="C132" s="73"/>
      <c r="D132" s="73"/>
      <c r="E132" s="73"/>
      <c r="F132" s="73"/>
      <c r="G132" s="85"/>
      <c r="H132" s="63"/>
    </row>
    <row r="133" spans="1:8">
      <c r="A133" s="86">
        <v>65</v>
      </c>
      <c r="B133" s="87" t="e">
        <v>#N/A</v>
      </c>
      <c r="C133" s="73"/>
      <c r="D133" s="73"/>
      <c r="E133" s="73"/>
      <c r="F133" s="73"/>
      <c r="G133" s="85"/>
      <c r="H133" s="63"/>
    </row>
    <row r="134" spans="1:8">
      <c r="A134" s="86">
        <v>66</v>
      </c>
      <c r="B134" s="87" t="e">
        <v>#N/A</v>
      </c>
      <c r="C134" s="73"/>
      <c r="D134" s="73"/>
      <c r="E134" s="73"/>
      <c r="F134" s="73"/>
      <c r="G134" s="85"/>
      <c r="H134" s="63"/>
    </row>
    <row r="135" spans="1:8">
      <c r="A135" s="86">
        <v>67</v>
      </c>
      <c r="B135" s="87" t="e">
        <v>#N/A</v>
      </c>
      <c r="C135" s="73"/>
      <c r="D135" s="73"/>
      <c r="E135" s="73"/>
      <c r="F135" s="73"/>
      <c r="G135" s="85"/>
      <c r="H135" s="63"/>
    </row>
    <row r="136" spans="1:8">
      <c r="A136" s="86">
        <v>68</v>
      </c>
      <c r="B136" s="87" t="e">
        <v>#N/A</v>
      </c>
      <c r="C136" s="73"/>
      <c r="D136" s="73"/>
      <c r="E136" s="73"/>
      <c r="F136" s="73"/>
      <c r="G136" s="85"/>
      <c r="H136" s="63"/>
    </row>
    <row r="137" spans="1:8">
      <c r="A137" s="86">
        <v>69</v>
      </c>
      <c r="B137" s="87" t="e">
        <v>#N/A</v>
      </c>
      <c r="C137" s="73"/>
      <c r="D137" s="73"/>
      <c r="E137" s="73"/>
      <c r="F137" s="73"/>
      <c r="G137" s="85"/>
      <c r="H137" s="63"/>
    </row>
    <row r="138" spans="1:8">
      <c r="A138" s="86">
        <v>70</v>
      </c>
      <c r="B138" s="87" t="e">
        <v>#N/A</v>
      </c>
      <c r="C138" s="73"/>
      <c r="D138" s="73"/>
      <c r="E138" s="73"/>
      <c r="F138" s="73"/>
      <c r="G138" s="85"/>
      <c r="H138" s="63"/>
    </row>
    <row r="139" spans="1:8">
      <c r="A139" s="86">
        <v>71</v>
      </c>
      <c r="B139" s="87" t="e">
        <v>#N/A</v>
      </c>
      <c r="C139" s="73"/>
      <c r="D139" s="73"/>
      <c r="E139" s="73"/>
      <c r="F139" s="73"/>
      <c r="G139" s="85"/>
      <c r="H139" s="63"/>
    </row>
    <row r="140" spans="1:8">
      <c r="A140" s="86">
        <v>72</v>
      </c>
      <c r="B140" s="87" t="e">
        <v>#N/A</v>
      </c>
      <c r="C140" s="73"/>
      <c r="D140" s="73"/>
      <c r="E140" s="73"/>
      <c r="F140" s="73"/>
      <c r="G140" s="85"/>
      <c r="H140" s="63"/>
    </row>
    <row r="141" spans="1:8">
      <c r="A141" s="86">
        <v>73</v>
      </c>
      <c r="B141" s="87" t="e">
        <v>#N/A</v>
      </c>
      <c r="C141" s="73"/>
      <c r="D141" s="73"/>
      <c r="E141" s="73"/>
      <c r="F141" s="73"/>
      <c r="G141" s="85"/>
      <c r="H141" s="63"/>
    </row>
    <row r="142" spans="1:8">
      <c r="A142" s="86">
        <v>74</v>
      </c>
      <c r="B142" s="87" t="e">
        <v>#N/A</v>
      </c>
      <c r="C142" s="73"/>
      <c r="D142" s="73"/>
      <c r="E142" s="73"/>
      <c r="F142" s="73"/>
      <c r="G142" s="85"/>
      <c r="H142" s="63"/>
    </row>
    <row r="143" spans="1:8">
      <c r="A143" s="86">
        <v>75</v>
      </c>
      <c r="B143" s="87" t="e">
        <v>#N/A</v>
      </c>
      <c r="C143" s="73"/>
      <c r="D143" s="73"/>
      <c r="E143" s="73"/>
      <c r="F143" s="73"/>
      <c r="G143" s="85"/>
      <c r="H143" s="63"/>
    </row>
    <row r="144" spans="1:8">
      <c r="A144" s="86">
        <v>76</v>
      </c>
      <c r="B144" s="87" t="e">
        <v>#N/A</v>
      </c>
      <c r="C144" s="73"/>
      <c r="D144" s="73"/>
      <c r="E144" s="73"/>
      <c r="F144" s="73"/>
      <c r="G144" s="85"/>
      <c r="H144" s="63"/>
    </row>
    <row r="145" spans="1:8">
      <c r="A145" s="86">
        <v>77</v>
      </c>
      <c r="B145" s="87" t="e">
        <v>#N/A</v>
      </c>
      <c r="C145" s="73"/>
      <c r="D145" s="73"/>
      <c r="E145" s="73"/>
      <c r="F145" s="73"/>
      <c r="G145" s="85"/>
      <c r="H145" s="63"/>
    </row>
    <row r="146" spans="1:8">
      <c r="A146" s="86">
        <v>78</v>
      </c>
      <c r="B146" s="87" t="e">
        <v>#N/A</v>
      </c>
      <c r="C146" s="73"/>
      <c r="D146" s="73"/>
      <c r="E146" s="73"/>
      <c r="F146" s="73"/>
      <c r="G146" s="85"/>
      <c r="H146" s="63"/>
    </row>
    <row r="147" spans="1:8">
      <c r="A147" s="86">
        <v>79</v>
      </c>
      <c r="B147" s="87" t="e">
        <v>#N/A</v>
      </c>
      <c r="C147" s="73"/>
      <c r="D147" s="73"/>
      <c r="E147" s="73"/>
      <c r="F147" s="73"/>
      <c r="G147" s="85"/>
      <c r="H147" s="63"/>
    </row>
    <row r="148" spans="1:8">
      <c r="A148" s="86">
        <v>80</v>
      </c>
      <c r="B148" s="87" t="e">
        <v>#N/A</v>
      </c>
      <c r="C148" s="73"/>
      <c r="D148" s="73"/>
      <c r="E148" s="73"/>
      <c r="F148" s="73"/>
      <c r="G148" s="85"/>
      <c r="H148" s="63"/>
    </row>
    <row r="149" spans="1:8">
      <c r="A149" s="86">
        <v>81</v>
      </c>
      <c r="B149" s="87" t="e">
        <v>#N/A</v>
      </c>
      <c r="C149" s="73"/>
      <c r="D149" s="73"/>
      <c r="E149" s="73"/>
      <c r="F149" s="73"/>
      <c r="G149" s="85"/>
      <c r="H149" s="63"/>
    </row>
    <row r="150" spans="1:8">
      <c r="A150" s="86">
        <v>82</v>
      </c>
      <c r="B150" s="87" t="e">
        <v>#N/A</v>
      </c>
      <c r="C150" s="73"/>
      <c r="D150" s="73"/>
      <c r="E150" s="73"/>
      <c r="F150" s="73"/>
      <c r="G150" s="85"/>
      <c r="H150" s="63"/>
    </row>
    <row r="151" spans="1:8">
      <c r="A151" s="86">
        <v>83</v>
      </c>
      <c r="B151" s="87" t="e">
        <v>#N/A</v>
      </c>
      <c r="C151" s="73"/>
      <c r="D151" s="73"/>
      <c r="E151" s="73"/>
      <c r="F151" s="73"/>
      <c r="G151" s="85"/>
      <c r="H151" s="63"/>
    </row>
    <row r="152" spans="1:8">
      <c r="A152" s="86">
        <v>84</v>
      </c>
      <c r="B152" s="87" t="e">
        <v>#N/A</v>
      </c>
      <c r="C152" s="73"/>
      <c r="D152" s="73"/>
      <c r="E152" s="73"/>
      <c r="F152" s="73"/>
      <c r="G152" s="85"/>
      <c r="H152" s="63"/>
    </row>
    <row r="153" spans="1:8">
      <c r="A153" s="86">
        <v>85</v>
      </c>
      <c r="B153" s="87" t="e">
        <v>#N/A</v>
      </c>
      <c r="C153" s="73"/>
      <c r="D153" s="73"/>
      <c r="E153" s="73"/>
      <c r="F153" s="73"/>
      <c r="G153" s="85"/>
      <c r="H153" s="63"/>
    </row>
    <row r="154" spans="1:8">
      <c r="A154" s="86">
        <v>86</v>
      </c>
      <c r="B154" s="87" t="e">
        <v>#N/A</v>
      </c>
      <c r="C154" s="73"/>
      <c r="D154" s="73"/>
      <c r="E154" s="73"/>
      <c r="F154" s="73"/>
      <c r="G154" s="85"/>
      <c r="H154" s="63"/>
    </row>
    <row r="155" spans="1:8">
      <c r="A155" s="86">
        <v>87</v>
      </c>
      <c r="B155" s="87" t="e">
        <v>#N/A</v>
      </c>
      <c r="C155" s="73"/>
      <c r="D155" s="73"/>
      <c r="E155" s="73"/>
      <c r="F155" s="73"/>
      <c r="G155" s="85"/>
      <c r="H155" s="63"/>
    </row>
    <row r="156" spans="1:8">
      <c r="A156" s="86">
        <v>88</v>
      </c>
      <c r="B156" s="87" t="e">
        <v>#N/A</v>
      </c>
      <c r="C156" s="73"/>
      <c r="D156" s="73"/>
      <c r="E156" s="73"/>
      <c r="F156" s="73"/>
      <c r="G156" s="85"/>
      <c r="H156" s="63"/>
    </row>
    <row r="157" spans="1:8">
      <c r="A157" s="86">
        <v>89</v>
      </c>
      <c r="B157" s="87" t="e">
        <v>#N/A</v>
      </c>
      <c r="C157" s="73"/>
      <c r="D157" s="73"/>
      <c r="E157" s="73"/>
      <c r="F157" s="73"/>
      <c r="G157" s="85"/>
      <c r="H157" s="63"/>
    </row>
    <row r="158" spans="1:8">
      <c r="A158" s="86">
        <v>90</v>
      </c>
      <c r="B158" s="87" t="e">
        <v>#N/A</v>
      </c>
      <c r="C158" s="73"/>
      <c r="D158" s="73"/>
      <c r="E158" s="73"/>
      <c r="F158" s="73"/>
      <c r="G158" s="85"/>
      <c r="H158" s="63"/>
    </row>
    <row r="159" spans="1:8">
      <c r="A159" s="86">
        <v>91</v>
      </c>
      <c r="B159" s="87" t="e">
        <v>#N/A</v>
      </c>
      <c r="C159" s="73"/>
      <c r="D159" s="73"/>
      <c r="E159" s="73"/>
      <c r="F159" s="73"/>
      <c r="G159" s="85"/>
      <c r="H159" s="63"/>
    </row>
    <row r="160" spans="1:8">
      <c r="A160" s="86">
        <v>92</v>
      </c>
      <c r="B160" s="87" t="e">
        <v>#N/A</v>
      </c>
      <c r="C160" s="73"/>
      <c r="D160" s="73"/>
      <c r="E160" s="73"/>
      <c r="F160" s="73"/>
      <c r="G160" s="85"/>
      <c r="H160" s="63"/>
    </row>
    <row r="161" spans="1:8">
      <c r="A161" s="86">
        <v>93</v>
      </c>
      <c r="B161" s="87" t="e">
        <v>#N/A</v>
      </c>
      <c r="C161" s="73"/>
      <c r="D161" s="73"/>
      <c r="E161" s="73"/>
      <c r="F161" s="73"/>
      <c r="G161" s="85"/>
      <c r="H161" s="63"/>
    </row>
    <row r="162" spans="1:8">
      <c r="A162" s="86">
        <v>94</v>
      </c>
      <c r="B162" s="87" t="e">
        <v>#N/A</v>
      </c>
      <c r="C162" s="73"/>
      <c r="D162" s="73"/>
      <c r="E162" s="73"/>
      <c r="F162" s="73"/>
      <c r="G162" s="85"/>
      <c r="H162" s="63"/>
    </row>
    <row r="163" spans="1:8">
      <c r="A163" s="86">
        <v>95</v>
      </c>
      <c r="B163" s="87" t="e">
        <v>#N/A</v>
      </c>
      <c r="C163" s="73"/>
      <c r="D163" s="73"/>
      <c r="E163" s="73"/>
      <c r="F163" s="73"/>
      <c r="G163" s="85"/>
      <c r="H163" s="63"/>
    </row>
    <row r="164" spans="1:8">
      <c r="A164" s="86">
        <v>96</v>
      </c>
      <c r="B164" s="87" t="e">
        <v>#N/A</v>
      </c>
      <c r="C164" s="73"/>
      <c r="D164" s="73"/>
      <c r="E164" s="73"/>
      <c r="F164" s="73"/>
      <c r="G164" s="85"/>
      <c r="H164" s="63"/>
    </row>
    <row r="165" spans="1:8">
      <c r="A165" s="86">
        <v>97</v>
      </c>
      <c r="B165" s="87" t="e">
        <v>#N/A</v>
      </c>
      <c r="C165" s="73"/>
      <c r="D165" s="73"/>
      <c r="E165" s="73"/>
      <c r="F165" s="73"/>
      <c r="G165" s="85"/>
      <c r="H165" s="63"/>
    </row>
    <row r="166" spans="1:8">
      <c r="A166" s="86">
        <v>98</v>
      </c>
      <c r="B166" s="87" t="e">
        <v>#N/A</v>
      </c>
      <c r="C166" s="73"/>
      <c r="D166" s="73"/>
      <c r="E166" s="73"/>
      <c r="F166" s="73"/>
      <c r="G166" s="85"/>
      <c r="H166" s="63"/>
    </row>
    <row r="167" spans="1:8">
      <c r="A167" s="86">
        <v>99</v>
      </c>
      <c r="B167" s="87" t="e">
        <v>#N/A</v>
      </c>
      <c r="C167" s="73"/>
      <c r="D167" s="73"/>
      <c r="E167" s="73"/>
      <c r="F167" s="73"/>
      <c r="G167" s="85"/>
      <c r="H167" s="63"/>
    </row>
    <row r="168" spans="1:8">
      <c r="A168" s="86">
        <v>100</v>
      </c>
      <c r="B168" s="87" t="e">
        <v>#N/A</v>
      </c>
      <c r="C168" s="73"/>
      <c r="D168" s="73"/>
      <c r="E168" s="73"/>
      <c r="F168" s="73"/>
      <c r="G168" s="85"/>
      <c r="H168" s="63"/>
    </row>
    <row r="169" spans="1:8">
      <c r="A169" s="86">
        <v>101</v>
      </c>
      <c r="B169" s="87" t="e">
        <v>#N/A</v>
      </c>
      <c r="C169" s="73"/>
      <c r="D169" s="73"/>
      <c r="E169" s="73"/>
      <c r="F169" s="73"/>
      <c r="G169" s="85"/>
      <c r="H169" s="63"/>
    </row>
    <row r="170" spans="1:8">
      <c r="A170" s="86">
        <v>102</v>
      </c>
      <c r="B170" s="87" t="e">
        <v>#N/A</v>
      </c>
      <c r="C170" s="73"/>
      <c r="D170" s="73"/>
      <c r="E170" s="73"/>
      <c r="F170" s="73"/>
      <c r="G170" s="85"/>
      <c r="H170" s="63"/>
    </row>
    <row r="171" spans="1:8">
      <c r="A171" s="86">
        <v>103</v>
      </c>
      <c r="B171" s="87" t="e">
        <v>#N/A</v>
      </c>
      <c r="C171" s="73"/>
      <c r="D171" s="73"/>
      <c r="E171" s="73"/>
      <c r="F171" s="73"/>
      <c r="G171" s="85"/>
      <c r="H171" s="63"/>
    </row>
    <row r="172" spans="1:8">
      <c r="A172" s="86">
        <v>104</v>
      </c>
      <c r="B172" s="87" t="e">
        <v>#N/A</v>
      </c>
      <c r="C172" s="73"/>
      <c r="D172" s="73"/>
      <c r="E172" s="73"/>
      <c r="F172" s="73"/>
      <c r="G172" s="85"/>
      <c r="H172" s="63"/>
    </row>
    <row r="173" spans="1:8">
      <c r="A173" s="86">
        <v>105</v>
      </c>
      <c r="B173" s="87" t="e">
        <v>#N/A</v>
      </c>
      <c r="C173" s="73"/>
      <c r="D173" s="73"/>
      <c r="E173" s="73"/>
      <c r="F173" s="73"/>
      <c r="G173" s="85"/>
      <c r="H173" s="63"/>
    </row>
    <row r="174" spans="1:8">
      <c r="A174" s="86">
        <v>106</v>
      </c>
      <c r="B174" s="87" t="e">
        <v>#N/A</v>
      </c>
      <c r="C174" s="73"/>
      <c r="D174" s="73"/>
      <c r="E174" s="73"/>
      <c r="F174" s="73"/>
      <c r="G174" s="85"/>
      <c r="H174" s="63"/>
    </row>
    <row r="175" spans="1:8">
      <c r="A175" s="86">
        <v>107</v>
      </c>
      <c r="B175" s="87" t="e">
        <v>#N/A</v>
      </c>
      <c r="C175" s="73"/>
      <c r="D175" s="73"/>
      <c r="E175" s="73"/>
      <c r="F175" s="73"/>
      <c r="G175" s="85"/>
      <c r="H175" s="63"/>
    </row>
    <row r="176" spans="1:8">
      <c r="A176" s="86">
        <v>108</v>
      </c>
      <c r="B176" s="87" t="e">
        <v>#N/A</v>
      </c>
      <c r="C176" s="73"/>
      <c r="D176" s="73"/>
      <c r="E176" s="73"/>
      <c r="F176" s="73"/>
      <c r="G176" s="85"/>
      <c r="H176" s="63"/>
    </row>
    <row r="177" spans="1:8">
      <c r="A177" s="86">
        <v>109</v>
      </c>
      <c r="B177" s="87" t="e">
        <v>#N/A</v>
      </c>
      <c r="C177" s="73"/>
      <c r="D177" s="73"/>
      <c r="E177" s="73"/>
      <c r="F177" s="73"/>
      <c r="G177" s="85"/>
      <c r="H177" s="63"/>
    </row>
    <row r="178" spans="1:8">
      <c r="A178" s="86">
        <v>110</v>
      </c>
      <c r="B178" s="87" t="e">
        <v>#N/A</v>
      </c>
      <c r="C178" s="73"/>
      <c r="D178" s="73"/>
      <c r="E178" s="73"/>
      <c r="F178" s="73"/>
      <c r="G178" s="85"/>
      <c r="H178" s="63"/>
    </row>
    <row r="179" spans="1:8">
      <c r="A179" s="86">
        <v>111</v>
      </c>
      <c r="B179" s="87" t="e">
        <v>#N/A</v>
      </c>
      <c r="C179" s="73"/>
      <c r="D179" s="73"/>
      <c r="E179" s="73"/>
      <c r="F179" s="73"/>
      <c r="G179" s="85"/>
      <c r="H179" s="63"/>
    </row>
    <row r="180" spans="1:8">
      <c r="A180" s="86">
        <v>112</v>
      </c>
      <c r="B180" s="87" t="e">
        <v>#N/A</v>
      </c>
      <c r="C180" s="73"/>
      <c r="D180" s="73"/>
      <c r="E180" s="73"/>
      <c r="F180" s="73"/>
      <c r="G180" s="85"/>
      <c r="H180" s="63"/>
    </row>
    <row r="181" spans="1:8">
      <c r="A181" s="86">
        <v>113</v>
      </c>
      <c r="B181" s="87" t="e">
        <v>#N/A</v>
      </c>
      <c r="C181" s="73"/>
      <c r="D181" s="73"/>
      <c r="E181" s="73"/>
      <c r="F181" s="73"/>
      <c r="G181" s="85"/>
      <c r="H181" s="63"/>
    </row>
    <row r="182" spans="1:8">
      <c r="A182" s="86">
        <v>114</v>
      </c>
      <c r="B182" s="87" t="e">
        <v>#N/A</v>
      </c>
      <c r="C182" s="73"/>
      <c r="D182" s="73"/>
      <c r="E182" s="73"/>
      <c r="F182" s="73"/>
      <c r="G182" s="85"/>
      <c r="H182" s="63"/>
    </row>
    <row r="183" spans="1:8">
      <c r="A183" s="86">
        <v>115</v>
      </c>
      <c r="B183" s="87" t="e">
        <v>#N/A</v>
      </c>
      <c r="C183" s="73"/>
      <c r="D183" s="73"/>
      <c r="E183" s="73"/>
      <c r="F183" s="73"/>
      <c r="G183" s="85"/>
      <c r="H183" s="63"/>
    </row>
    <row r="184" spans="1:8">
      <c r="A184" s="86">
        <v>116</v>
      </c>
      <c r="B184" s="87" t="e">
        <v>#N/A</v>
      </c>
      <c r="C184" s="73"/>
      <c r="D184" s="73"/>
      <c r="E184" s="73"/>
      <c r="F184" s="73"/>
      <c r="G184" s="85"/>
      <c r="H184" s="63"/>
    </row>
    <row r="185" spans="1:8">
      <c r="A185" s="86">
        <v>117</v>
      </c>
      <c r="B185" s="87" t="e">
        <v>#N/A</v>
      </c>
      <c r="C185" s="73"/>
      <c r="D185" s="73"/>
      <c r="E185" s="73"/>
      <c r="F185" s="73"/>
      <c r="G185" s="85"/>
      <c r="H185" s="63"/>
    </row>
    <row r="186" spans="1:8">
      <c r="A186" s="86">
        <v>118</v>
      </c>
      <c r="B186" s="87" t="e">
        <v>#N/A</v>
      </c>
      <c r="C186" s="73"/>
      <c r="D186" s="73"/>
      <c r="E186" s="73"/>
      <c r="F186" s="73"/>
      <c r="G186" s="85"/>
      <c r="H186" s="63"/>
    </row>
    <row r="187" spans="1:8">
      <c r="A187" s="86">
        <v>119</v>
      </c>
      <c r="B187" s="87" t="e">
        <v>#N/A</v>
      </c>
      <c r="C187" s="73"/>
      <c r="D187" s="73"/>
      <c r="E187" s="73"/>
      <c r="F187" s="73"/>
      <c r="G187" s="85"/>
      <c r="H187" s="63"/>
    </row>
    <row r="188" spans="1:8">
      <c r="A188" s="86">
        <v>120</v>
      </c>
      <c r="B188" s="87" t="e">
        <v>#N/A</v>
      </c>
      <c r="C188" s="73"/>
      <c r="D188" s="73"/>
      <c r="E188" s="73"/>
      <c r="F188" s="73"/>
      <c r="G188" s="85"/>
      <c r="H188" s="63"/>
    </row>
    <row r="189" spans="1:8">
      <c r="A189" s="86">
        <v>121</v>
      </c>
      <c r="B189" s="87" t="e">
        <v>#N/A</v>
      </c>
      <c r="C189" s="73"/>
      <c r="D189" s="73"/>
      <c r="E189" s="73"/>
      <c r="F189" s="73"/>
      <c r="G189" s="85"/>
      <c r="H189" s="63"/>
    </row>
    <row r="190" spans="1:8">
      <c r="A190" s="86">
        <v>122</v>
      </c>
      <c r="B190" s="87" t="e">
        <v>#N/A</v>
      </c>
      <c r="C190" s="73"/>
      <c r="D190" s="73"/>
      <c r="E190" s="73"/>
      <c r="F190" s="73"/>
      <c r="G190" s="85"/>
      <c r="H190" s="63"/>
    </row>
    <row r="191" spans="1:8">
      <c r="A191" s="86">
        <v>123</v>
      </c>
      <c r="B191" s="87" t="e">
        <v>#N/A</v>
      </c>
      <c r="C191" s="73"/>
      <c r="D191" s="73"/>
      <c r="E191" s="73"/>
      <c r="F191" s="73"/>
      <c r="G191" s="85"/>
      <c r="H191" s="63"/>
    </row>
    <row r="192" spans="1:8">
      <c r="A192" s="86">
        <v>124</v>
      </c>
      <c r="B192" s="87" t="e">
        <v>#N/A</v>
      </c>
      <c r="C192" s="73"/>
      <c r="D192" s="73"/>
      <c r="E192" s="73"/>
      <c r="F192" s="73"/>
      <c r="G192" s="85"/>
      <c r="H192" s="63"/>
    </row>
    <row r="193" spans="1:8">
      <c r="A193" s="86">
        <v>125</v>
      </c>
      <c r="B193" s="87" t="e">
        <v>#N/A</v>
      </c>
      <c r="C193" s="73"/>
      <c r="D193" s="73"/>
      <c r="E193" s="73"/>
      <c r="F193" s="73"/>
      <c r="G193" s="85"/>
      <c r="H193" s="63"/>
    </row>
    <row r="194" spans="1:8">
      <c r="A194" s="86">
        <v>126</v>
      </c>
      <c r="B194" s="87" t="e">
        <v>#N/A</v>
      </c>
      <c r="C194" s="73"/>
      <c r="D194" s="73"/>
      <c r="E194" s="73"/>
      <c r="F194" s="73"/>
      <c r="G194" s="85"/>
      <c r="H194" s="63"/>
    </row>
    <row r="195" spans="1:8">
      <c r="A195" s="86">
        <v>127</v>
      </c>
      <c r="B195" s="87" t="e">
        <v>#N/A</v>
      </c>
      <c r="C195" s="73"/>
      <c r="D195" s="73"/>
      <c r="E195" s="73"/>
      <c r="F195" s="73"/>
      <c r="G195" s="85"/>
      <c r="H195" s="63"/>
    </row>
    <row r="196" spans="1:8">
      <c r="A196" s="86">
        <v>128</v>
      </c>
      <c r="B196" s="87" t="e">
        <v>#N/A</v>
      </c>
      <c r="C196" s="73"/>
      <c r="D196" s="73"/>
      <c r="E196" s="73"/>
      <c r="F196" s="73"/>
      <c r="G196" s="85"/>
      <c r="H196" s="63"/>
    </row>
    <row r="197" spans="1:8">
      <c r="A197" s="86">
        <v>129</v>
      </c>
      <c r="B197" s="87" t="e">
        <v>#N/A</v>
      </c>
      <c r="C197" s="73"/>
      <c r="D197" s="73"/>
      <c r="E197" s="73"/>
      <c r="F197" s="73"/>
      <c r="G197" s="85"/>
      <c r="H197" s="63"/>
    </row>
    <row r="198" spans="1:8">
      <c r="A198" s="86">
        <v>130</v>
      </c>
      <c r="B198" s="87" t="e">
        <v>#N/A</v>
      </c>
      <c r="C198" s="73"/>
      <c r="D198" s="73"/>
      <c r="E198" s="73"/>
      <c r="F198" s="73"/>
      <c r="G198" s="85"/>
      <c r="H198" s="63"/>
    </row>
    <row r="199" spans="1:8">
      <c r="A199" s="86">
        <v>131</v>
      </c>
      <c r="B199" s="87" t="e">
        <v>#N/A</v>
      </c>
      <c r="C199" s="73"/>
      <c r="D199" s="73"/>
      <c r="E199" s="73"/>
      <c r="F199" s="73"/>
      <c r="G199" s="85"/>
      <c r="H199" s="63"/>
    </row>
    <row r="200" spans="1:8">
      <c r="A200" s="86">
        <v>132</v>
      </c>
      <c r="B200" s="87" t="e">
        <v>#N/A</v>
      </c>
      <c r="C200" s="73"/>
      <c r="D200" s="73"/>
      <c r="E200" s="73"/>
      <c r="F200" s="73"/>
      <c r="G200" s="85"/>
      <c r="H200" s="63"/>
    </row>
    <row r="201" spans="1:8">
      <c r="A201" s="86">
        <v>133</v>
      </c>
      <c r="B201" s="87" t="e">
        <v>#N/A</v>
      </c>
      <c r="C201" s="73"/>
      <c r="D201" s="73"/>
      <c r="E201" s="73"/>
      <c r="F201" s="73"/>
      <c r="G201" s="85"/>
      <c r="H201" s="63"/>
    </row>
    <row r="202" spans="1:8">
      <c r="A202" s="86">
        <v>134</v>
      </c>
      <c r="B202" s="87" t="e">
        <v>#N/A</v>
      </c>
      <c r="C202" s="73"/>
      <c r="D202" s="73"/>
      <c r="E202" s="73"/>
      <c r="F202" s="73"/>
      <c r="G202" s="85"/>
      <c r="H202" s="63"/>
    </row>
    <row r="203" spans="1:8">
      <c r="A203" s="86">
        <v>135</v>
      </c>
      <c r="B203" s="87" t="e">
        <v>#N/A</v>
      </c>
      <c r="C203" s="73"/>
      <c r="D203" s="73"/>
      <c r="E203" s="73"/>
      <c r="F203" s="73"/>
      <c r="G203" s="85"/>
      <c r="H203" s="63"/>
    </row>
    <row r="204" spans="1:8">
      <c r="A204" s="86">
        <v>136</v>
      </c>
      <c r="B204" s="87" t="e">
        <v>#N/A</v>
      </c>
      <c r="C204" s="73"/>
      <c r="D204" s="73"/>
      <c r="E204" s="73"/>
      <c r="F204" s="73"/>
      <c r="G204" s="85"/>
      <c r="H204" s="63"/>
    </row>
    <row r="205" spans="1:8">
      <c r="A205" s="86">
        <v>137</v>
      </c>
      <c r="B205" s="87" t="e">
        <v>#N/A</v>
      </c>
      <c r="C205" s="73"/>
      <c r="D205" s="73"/>
      <c r="E205" s="73"/>
      <c r="F205" s="73"/>
      <c r="G205" s="85"/>
      <c r="H205" s="63"/>
    </row>
    <row r="206" spans="1:8">
      <c r="A206" s="86">
        <v>138</v>
      </c>
      <c r="B206" s="87" t="e">
        <v>#N/A</v>
      </c>
      <c r="C206" s="73"/>
      <c r="D206" s="73"/>
      <c r="E206" s="73"/>
      <c r="F206" s="73"/>
      <c r="G206" s="85"/>
      <c r="H206" s="63"/>
    </row>
    <row r="207" spans="1:8">
      <c r="A207" s="86">
        <v>139</v>
      </c>
      <c r="B207" s="87" t="e">
        <v>#N/A</v>
      </c>
      <c r="C207" s="73"/>
      <c r="D207" s="73"/>
      <c r="E207" s="73"/>
      <c r="F207" s="73"/>
      <c r="G207" s="85"/>
      <c r="H207" s="63"/>
    </row>
    <row r="208" spans="1:8">
      <c r="A208" s="86">
        <v>140</v>
      </c>
      <c r="B208" s="87" t="e">
        <v>#N/A</v>
      </c>
      <c r="C208" s="73"/>
      <c r="D208" s="73"/>
      <c r="E208" s="73"/>
      <c r="F208" s="73"/>
      <c r="G208" s="85"/>
      <c r="H208" s="63"/>
    </row>
    <row r="209" spans="1:8">
      <c r="A209" s="86">
        <v>141</v>
      </c>
      <c r="B209" s="87" t="e">
        <v>#N/A</v>
      </c>
      <c r="C209" s="73"/>
      <c r="D209" s="73"/>
      <c r="E209" s="73"/>
      <c r="F209" s="73"/>
      <c r="G209" s="85"/>
      <c r="H209" s="63"/>
    </row>
    <row r="210" spans="1:8">
      <c r="A210" s="86">
        <v>142</v>
      </c>
      <c r="B210" s="87" t="e">
        <v>#N/A</v>
      </c>
      <c r="C210" s="73"/>
      <c r="D210" s="73"/>
      <c r="E210" s="73"/>
      <c r="F210" s="73"/>
      <c r="G210" s="85"/>
      <c r="H210" s="63"/>
    </row>
    <row r="211" spans="1:8">
      <c r="A211" s="86">
        <v>143</v>
      </c>
      <c r="B211" s="87" t="e">
        <v>#N/A</v>
      </c>
      <c r="C211" s="73"/>
      <c r="D211" s="73"/>
      <c r="E211" s="73"/>
      <c r="F211" s="73"/>
      <c r="G211" s="85"/>
      <c r="H211" s="63"/>
    </row>
    <row r="212" spans="1:8">
      <c r="A212" s="86">
        <v>144</v>
      </c>
      <c r="B212" s="87" t="e">
        <v>#N/A</v>
      </c>
      <c r="C212" s="73"/>
      <c r="D212" s="73"/>
      <c r="E212" s="73"/>
      <c r="F212" s="73"/>
      <c r="G212" s="85"/>
      <c r="H212" s="63"/>
    </row>
    <row r="213" spans="1:8">
      <c r="A213" s="86">
        <v>145</v>
      </c>
      <c r="B213" s="87" t="e">
        <v>#N/A</v>
      </c>
      <c r="C213" s="73"/>
      <c r="D213" s="73"/>
      <c r="E213" s="73"/>
      <c r="F213" s="73"/>
      <c r="G213" s="85"/>
      <c r="H213" s="63"/>
    </row>
    <row r="214" spans="1:8">
      <c r="A214" s="86">
        <v>146</v>
      </c>
      <c r="B214" s="87" t="e">
        <v>#N/A</v>
      </c>
      <c r="C214" s="73"/>
      <c r="D214" s="73"/>
      <c r="E214" s="73"/>
      <c r="F214" s="73"/>
      <c r="G214" s="85"/>
      <c r="H214" s="63"/>
    </row>
    <row r="215" spans="1:8">
      <c r="A215" s="86">
        <v>147</v>
      </c>
      <c r="B215" s="87" t="e">
        <v>#N/A</v>
      </c>
      <c r="C215" s="73"/>
      <c r="D215" s="73"/>
      <c r="E215" s="73"/>
      <c r="F215" s="73"/>
      <c r="G215" s="85"/>
      <c r="H215" s="63"/>
    </row>
    <row r="216" spans="1:8">
      <c r="A216" s="86">
        <v>148</v>
      </c>
      <c r="B216" s="87" t="e">
        <v>#N/A</v>
      </c>
      <c r="C216" s="73"/>
      <c r="D216" s="73"/>
      <c r="E216" s="73"/>
      <c r="F216" s="73"/>
      <c r="G216" s="85"/>
      <c r="H216" s="63"/>
    </row>
    <row r="217" spans="1:8">
      <c r="A217" s="86">
        <v>149</v>
      </c>
      <c r="B217" s="87" t="e">
        <v>#N/A</v>
      </c>
      <c r="C217" s="73"/>
      <c r="D217" s="73"/>
      <c r="E217" s="73"/>
      <c r="F217" s="73"/>
      <c r="G217" s="85"/>
      <c r="H217" s="63"/>
    </row>
    <row r="218" spans="1:8">
      <c r="A218" s="86">
        <v>150</v>
      </c>
      <c r="B218" s="87" t="e">
        <v>#N/A</v>
      </c>
      <c r="C218" s="73"/>
      <c r="D218" s="73"/>
      <c r="E218" s="73"/>
      <c r="F218" s="73"/>
      <c r="G218" s="85"/>
      <c r="H218" s="63"/>
    </row>
    <row r="219" spans="1:8">
      <c r="A219" s="86">
        <v>151</v>
      </c>
      <c r="B219" s="87" t="e">
        <v>#N/A</v>
      </c>
      <c r="C219" s="73"/>
      <c r="D219" s="73"/>
      <c r="E219" s="73"/>
      <c r="F219" s="73"/>
      <c r="G219" s="85"/>
      <c r="H219" s="63"/>
    </row>
    <row r="220" spans="1:8">
      <c r="A220" s="86">
        <v>152</v>
      </c>
      <c r="B220" s="87" t="e">
        <v>#N/A</v>
      </c>
      <c r="C220" s="73"/>
      <c r="D220" s="73"/>
      <c r="E220" s="73"/>
      <c r="F220" s="73"/>
      <c r="G220" s="85"/>
      <c r="H220" s="63"/>
    </row>
    <row r="221" spans="1:8">
      <c r="A221" s="86">
        <v>153</v>
      </c>
      <c r="B221" s="87" t="e">
        <v>#N/A</v>
      </c>
      <c r="C221" s="73"/>
      <c r="D221" s="73"/>
      <c r="E221" s="73"/>
      <c r="F221" s="73"/>
      <c r="G221" s="85"/>
      <c r="H221" s="63"/>
    </row>
    <row r="222" spans="1:8">
      <c r="A222" s="86">
        <v>154</v>
      </c>
      <c r="B222" s="87" t="e">
        <v>#N/A</v>
      </c>
      <c r="C222" s="73"/>
      <c r="D222" s="73"/>
      <c r="E222" s="73"/>
      <c r="F222" s="73"/>
      <c r="G222" s="85"/>
      <c r="H222" s="63"/>
    </row>
    <row r="223" spans="1:8">
      <c r="A223" s="86">
        <v>155</v>
      </c>
      <c r="B223" s="87" t="e">
        <v>#N/A</v>
      </c>
      <c r="C223" s="73"/>
      <c r="D223" s="73"/>
      <c r="E223" s="73"/>
      <c r="F223" s="73"/>
      <c r="G223" s="85"/>
      <c r="H223" s="63"/>
    </row>
    <row r="224" spans="1:8">
      <c r="A224" s="86">
        <v>156</v>
      </c>
      <c r="B224" s="87" t="e">
        <v>#N/A</v>
      </c>
      <c r="C224" s="73"/>
      <c r="D224" s="73"/>
      <c r="E224" s="73"/>
      <c r="F224" s="73"/>
      <c r="G224" s="85"/>
      <c r="H224" s="63"/>
    </row>
    <row r="225" spans="1:8">
      <c r="A225" s="86">
        <v>157</v>
      </c>
      <c r="B225" s="87" t="e">
        <v>#N/A</v>
      </c>
      <c r="C225" s="73"/>
      <c r="D225" s="73"/>
      <c r="E225" s="73"/>
      <c r="F225" s="73"/>
      <c r="G225" s="85"/>
      <c r="H225" s="63"/>
    </row>
    <row r="226" spans="1:8">
      <c r="A226" s="86">
        <v>158</v>
      </c>
      <c r="B226" s="87" t="e">
        <v>#N/A</v>
      </c>
      <c r="C226" s="73"/>
      <c r="D226" s="73"/>
      <c r="E226" s="73"/>
      <c r="F226" s="73"/>
      <c r="G226" s="85"/>
      <c r="H226" s="63"/>
    </row>
    <row r="227" spans="1:8">
      <c r="A227" s="86">
        <v>159</v>
      </c>
      <c r="B227" s="87" t="e">
        <v>#N/A</v>
      </c>
      <c r="C227" s="73"/>
      <c r="D227" s="73"/>
      <c r="E227" s="73"/>
      <c r="F227" s="73"/>
      <c r="G227" s="85"/>
      <c r="H227" s="63"/>
    </row>
    <row r="228" spans="1:8">
      <c r="A228" s="86">
        <v>160</v>
      </c>
      <c r="B228" s="87" t="e">
        <v>#N/A</v>
      </c>
      <c r="C228" s="73"/>
      <c r="D228" s="73"/>
      <c r="E228" s="73"/>
      <c r="F228" s="73"/>
      <c r="G228" s="85"/>
      <c r="H228" s="63"/>
    </row>
    <row r="229" spans="1:8">
      <c r="A229" s="86">
        <v>161</v>
      </c>
      <c r="B229" s="87" t="e">
        <v>#N/A</v>
      </c>
      <c r="C229" s="73"/>
      <c r="D229" s="73"/>
      <c r="E229" s="73"/>
      <c r="F229" s="73"/>
      <c r="G229" s="85"/>
      <c r="H229" s="63"/>
    </row>
    <row r="230" spans="1:8">
      <c r="A230" s="86">
        <v>162</v>
      </c>
      <c r="B230" s="87" t="e">
        <v>#N/A</v>
      </c>
      <c r="C230" s="73"/>
      <c r="D230" s="73"/>
      <c r="E230" s="73"/>
      <c r="F230" s="73"/>
      <c r="G230" s="85"/>
      <c r="H230" s="63"/>
    </row>
    <row r="231" spans="1:8">
      <c r="A231" s="86">
        <v>163</v>
      </c>
      <c r="B231" s="87" t="e">
        <v>#N/A</v>
      </c>
      <c r="C231" s="73"/>
      <c r="D231" s="73"/>
      <c r="E231" s="73"/>
      <c r="F231" s="73"/>
      <c r="G231" s="85"/>
      <c r="H231" s="63"/>
    </row>
    <row r="232" spans="1:8">
      <c r="A232" s="86">
        <v>164</v>
      </c>
      <c r="B232" s="87" t="e">
        <v>#N/A</v>
      </c>
      <c r="C232" s="73"/>
      <c r="D232" s="73"/>
      <c r="E232" s="73"/>
      <c r="F232" s="73"/>
      <c r="G232" s="85"/>
      <c r="H232" s="63"/>
    </row>
    <row r="233" spans="1:8">
      <c r="A233" s="86">
        <v>165</v>
      </c>
      <c r="B233" s="87" t="e">
        <v>#N/A</v>
      </c>
      <c r="C233" s="73"/>
      <c r="D233" s="73"/>
      <c r="E233" s="73"/>
      <c r="F233" s="73"/>
      <c r="G233" s="85"/>
      <c r="H233" s="63"/>
    </row>
    <row r="234" spans="1:8">
      <c r="A234" s="86">
        <v>166</v>
      </c>
      <c r="B234" s="87" t="e">
        <v>#N/A</v>
      </c>
      <c r="C234" s="73"/>
      <c r="D234" s="73"/>
      <c r="E234" s="73"/>
      <c r="F234" s="73"/>
      <c r="G234" s="85"/>
      <c r="H234" s="63"/>
    </row>
    <row r="235" spans="1:8">
      <c r="A235" s="86">
        <v>167</v>
      </c>
      <c r="B235" s="87" t="e">
        <v>#N/A</v>
      </c>
      <c r="C235" s="73"/>
      <c r="D235" s="73"/>
      <c r="E235" s="73"/>
      <c r="F235" s="73"/>
      <c r="G235" s="85"/>
      <c r="H235" s="63"/>
    </row>
    <row r="236" spans="1:8">
      <c r="A236" s="86">
        <v>168</v>
      </c>
      <c r="B236" s="87" t="e">
        <v>#N/A</v>
      </c>
      <c r="C236" s="73"/>
      <c r="D236" s="73"/>
      <c r="E236" s="73"/>
      <c r="F236" s="73"/>
      <c r="G236" s="85"/>
      <c r="H236" s="63"/>
    </row>
    <row r="237" spans="1:8">
      <c r="A237" s="86">
        <v>169</v>
      </c>
      <c r="B237" s="87" t="e">
        <v>#N/A</v>
      </c>
      <c r="C237" s="73"/>
      <c r="D237" s="73"/>
      <c r="E237" s="73"/>
      <c r="F237" s="73"/>
      <c r="G237" s="85"/>
      <c r="H237" s="63"/>
    </row>
    <row r="238" spans="1:8">
      <c r="A238" s="86">
        <v>170</v>
      </c>
      <c r="B238" s="87" t="e">
        <v>#N/A</v>
      </c>
      <c r="C238" s="73"/>
      <c r="D238" s="73"/>
      <c r="E238" s="73"/>
      <c r="F238" s="73"/>
      <c r="G238" s="85"/>
      <c r="H238" s="63"/>
    </row>
    <row r="239" spans="1:8">
      <c r="A239" s="86">
        <v>171</v>
      </c>
      <c r="B239" s="87" t="e">
        <v>#N/A</v>
      </c>
      <c r="C239" s="73"/>
      <c r="D239" s="73"/>
      <c r="E239" s="73"/>
      <c r="F239" s="73"/>
      <c r="G239" s="85"/>
      <c r="H239" s="63"/>
    </row>
    <row r="240" spans="1:8">
      <c r="A240" s="86">
        <v>172</v>
      </c>
      <c r="B240" s="87" t="e">
        <v>#N/A</v>
      </c>
      <c r="C240" s="73"/>
      <c r="D240" s="73"/>
      <c r="E240" s="73"/>
      <c r="F240" s="73"/>
      <c r="G240" s="85"/>
      <c r="H240" s="63"/>
    </row>
    <row r="241" spans="1:8">
      <c r="A241" s="86">
        <v>173</v>
      </c>
      <c r="B241" s="87" t="e">
        <v>#N/A</v>
      </c>
      <c r="C241" s="73"/>
      <c r="D241" s="73"/>
      <c r="E241" s="73"/>
      <c r="F241" s="73"/>
      <c r="G241" s="85"/>
      <c r="H241" s="63"/>
    </row>
    <row r="242" spans="1:8">
      <c r="A242" s="86">
        <v>174</v>
      </c>
      <c r="B242" s="87" t="e">
        <v>#N/A</v>
      </c>
      <c r="C242" s="73"/>
      <c r="D242" s="73"/>
      <c r="E242" s="73"/>
      <c r="F242" s="73"/>
      <c r="G242" s="85"/>
      <c r="H242" s="63"/>
    </row>
    <row r="243" spans="1:8">
      <c r="A243" s="86">
        <v>175</v>
      </c>
      <c r="B243" s="87" t="e">
        <v>#N/A</v>
      </c>
      <c r="C243" s="73"/>
      <c r="D243" s="73"/>
      <c r="E243" s="73"/>
      <c r="F243" s="73"/>
      <c r="G243" s="85"/>
      <c r="H243" s="63"/>
    </row>
    <row r="244" spans="1:8">
      <c r="A244" s="86">
        <v>176</v>
      </c>
      <c r="B244" s="87" t="e">
        <v>#N/A</v>
      </c>
      <c r="C244" s="73"/>
      <c r="D244" s="73"/>
      <c r="E244" s="73"/>
      <c r="F244" s="73"/>
      <c r="G244" s="85"/>
      <c r="H244" s="63"/>
    </row>
    <row r="245" spans="1:8">
      <c r="A245" s="86">
        <v>177</v>
      </c>
      <c r="B245" s="87" t="e">
        <v>#N/A</v>
      </c>
      <c r="C245" s="73"/>
      <c r="D245" s="73"/>
      <c r="E245" s="73"/>
      <c r="F245" s="73"/>
      <c r="G245" s="85"/>
      <c r="H245" s="63"/>
    </row>
    <row r="246" spans="1:8">
      <c r="A246" s="86">
        <v>178</v>
      </c>
      <c r="B246" s="87" t="e">
        <v>#N/A</v>
      </c>
      <c r="C246" s="73"/>
      <c r="D246" s="73"/>
      <c r="E246" s="73"/>
      <c r="F246" s="73"/>
      <c r="G246" s="85"/>
      <c r="H246" s="63"/>
    </row>
    <row r="247" spans="1:8">
      <c r="A247" s="86">
        <v>179</v>
      </c>
      <c r="B247" s="87" t="e">
        <v>#N/A</v>
      </c>
      <c r="C247" s="73"/>
      <c r="D247" s="73"/>
      <c r="E247" s="73"/>
      <c r="F247" s="73"/>
      <c r="G247" s="85"/>
      <c r="H247" s="63"/>
    </row>
    <row r="248" spans="1:8">
      <c r="A248" s="86">
        <v>180</v>
      </c>
      <c r="B248" s="87" t="e">
        <v>#N/A</v>
      </c>
      <c r="C248" s="73"/>
      <c r="D248" s="73"/>
      <c r="E248" s="73"/>
      <c r="F248" s="73"/>
      <c r="G248" s="85"/>
      <c r="H248" s="63"/>
    </row>
    <row r="249" spans="1:8">
      <c r="A249" s="86">
        <v>181</v>
      </c>
      <c r="B249" s="87" t="e">
        <v>#N/A</v>
      </c>
      <c r="C249" s="73"/>
      <c r="D249" s="73"/>
      <c r="E249" s="73"/>
      <c r="F249" s="73"/>
      <c r="G249" s="85"/>
      <c r="H249" s="63"/>
    </row>
    <row r="250" spans="1:8">
      <c r="A250" s="86">
        <v>182</v>
      </c>
      <c r="B250" s="87" t="e">
        <v>#N/A</v>
      </c>
      <c r="C250" s="73"/>
      <c r="D250" s="73"/>
      <c r="E250" s="73"/>
      <c r="F250" s="73"/>
      <c r="G250" s="85"/>
      <c r="H250" s="63"/>
    </row>
    <row r="251" spans="1:8">
      <c r="A251" s="86">
        <v>183</v>
      </c>
      <c r="B251" s="87" t="e">
        <v>#N/A</v>
      </c>
      <c r="C251" s="73"/>
      <c r="D251" s="73"/>
      <c r="E251" s="73"/>
      <c r="F251" s="73"/>
      <c r="G251" s="85"/>
      <c r="H251" s="63"/>
    </row>
    <row r="252" spans="1:8">
      <c r="A252" s="86">
        <v>184</v>
      </c>
      <c r="B252" s="87" t="e">
        <v>#N/A</v>
      </c>
      <c r="C252" s="73"/>
      <c r="D252" s="73"/>
      <c r="E252" s="73"/>
      <c r="F252" s="73"/>
      <c r="G252" s="85"/>
      <c r="H252" s="63"/>
    </row>
    <row r="253" spans="1:8">
      <c r="A253" s="86">
        <v>185</v>
      </c>
      <c r="B253" s="87" t="e">
        <v>#N/A</v>
      </c>
      <c r="C253" s="73"/>
      <c r="D253" s="73"/>
      <c r="E253" s="73"/>
      <c r="F253" s="73"/>
      <c r="G253" s="85"/>
      <c r="H253" s="63"/>
    </row>
    <row r="254" spans="1:8">
      <c r="A254" s="86">
        <v>186</v>
      </c>
      <c r="B254" s="87" t="e">
        <v>#N/A</v>
      </c>
      <c r="C254" s="73"/>
      <c r="D254" s="73"/>
      <c r="E254" s="73"/>
      <c r="F254" s="73"/>
      <c r="G254" s="85"/>
      <c r="H254" s="63"/>
    </row>
    <row r="255" spans="1:8">
      <c r="A255" s="86">
        <v>187</v>
      </c>
      <c r="B255" s="87" t="e">
        <v>#N/A</v>
      </c>
      <c r="C255" s="73"/>
      <c r="D255" s="73"/>
      <c r="E255" s="73"/>
      <c r="F255" s="73"/>
      <c r="G255" s="85"/>
      <c r="H255" s="63"/>
    </row>
    <row r="256" spans="1:8">
      <c r="A256" s="86">
        <v>188</v>
      </c>
      <c r="B256" s="87" t="e">
        <v>#N/A</v>
      </c>
      <c r="C256" s="73"/>
      <c r="D256" s="73"/>
      <c r="E256" s="73"/>
      <c r="F256" s="73"/>
      <c r="G256" s="85"/>
      <c r="H256" s="63"/>
    </row>
    <row r="257" spans="1:8">
      <c r="A257" s="86">
        <v>189</v>
      </c>
      <c r="B257" s="87" t="e">
        <v>#N/A</v>
      </c>
      <c r="C257" s="73"/>
      <c r="D257" s="73"/>
      <c r="E257" s="73"/>
      <c r="F257" s="73"/>
      <c r="G257" s="85"/>
      <c r="H257" s="63"/>
    </row>
    <row r="258" spans="1:8">
      <c r="A258" s="86">
        <v>190</v>
      </c>
      <c r="B258" s="87" t="e">
        <v>#N/A</v>
      </c>
      <c r="C258" s="73"/>
      <c r="D258" s="73"/>
      <c r="E258" s="73"/>
      <c r="F258" s="73"/>
      <c r="G258" s="85"/>
      <c r="H258" s="63"/>
    </row>
    <row r="259" spans="1:8">
      <c r="A259" s="86">
        <v>191</v>
      </c>
      <c r="B259" s="87" t="e">
        <v>#N/A</v>
      </c>
      <c r="C259" s="73"/>
      <c r="D259" s="73"/>
      <c r="E259" s="73"/>
      <c r="F259" s="73"/>
      <c r="G259" s="85"/>
      <c r="H259" s="63"/>
    </row>
    <row r="260" spans="1:8">
      <c r="A260" s="86">
        <v>192</v>
      </c>
      <c r="B260" s="87" t="e">
        <v>#N/A</v>
      </c>
      <c r="C260" s="73"/>
      <c r="D260" s="73"/>
      <c r="E260" s="73"/>
      <c r="F260" s="73"/>
      <c r="G260" s="85"/>
      <c r="H260" s="63"/>
    </row>
    <row r="261" spans="1:8">
      <c r="A261" s="86">
        <v>193</v>
      </c>
      <c r="B261" s="87" t="e">
        <v>#N/A</v>
      </c>
      <c r="C261" s="73"/>
      <c r="D261" s="73"/>
      <c r="E261" s="73"/>
      <c r="F261" s="73"/>
      <c r="G261" s="85"/>
      <c r="H261" s="63"/>
    </row>
    <row r="262" spans="1:8">
      <c r="A262" s="86">
        <v>194</v>
      </c>
      <c r="B262" s="87" t="e">
        <v>#N/A</v>
      </c>
      <c r="C262" s="73"/>
      <c r="D262" s="73"/>
      <c r="E262" s="73"/>
      <c r="F262" s="73"/>
      <c r="G262" s="85"/>
      <c r="H262" s="63"/>
    </row>
    <row r="263" spans="1:8">
      <c r="A263" s="86">
        <v>195</v>
      </c>
      <c r="B263" s="87" t="e">
        <v>#N/A</v>
      </c>
      <c r="C263" s="73"/>
      <c r="D263" s="73"/>
      <c r="E263" s="73"/>
      <c r="F263" s="73"/>
      <c r="G263" s="85"/>
      <c r="H263" s="63"/>
    </row>
    <row r="264" spans="1:8">
      <c r="A264" s="86">
        <v>196</v>
      </c>
      <c r="B264" s="87" t="e">
        <v>#N/A</v>
      </c>
      <c r="C264" s="73"/>
      <c r="D264" s="73"/>
      <c r="E264" s="73"/>
      <c r="F264" s="73"/>
      <c r="G264" s="85"/>
      <c r="H264" s="63"/>
    </row>
    <row r="265" spans="1:8">
      <c r="A265" s="86">
        <v>197</v>
      </c>
      <c r="B265" s="87" t="e">
        <v>#N/A</v>
      </c>
      <c r="C265" s="73"/>
      <c r="D265" s="73"/>
      <c r="E265" s="73"/>
      <c r="F265" s="73"/>
      <c r="G265" s="85"/>
      <c r="H265" s="63"/>
    </row>
    <row r="266" spans="1:8">
      <c r="A266" s="86">
        <v>198</v>
      </c>
      <c r="B266" s="87" t="e">
        <v>#N/A</v>
      </c>
      <c r="C266" s="73"/>
      <c r="D266" s="73"/>
      <c r="E266" s="73"/>
      <c r="F266" s="73"/>
      <c r="G266" s="85"/>
      <c r="H266" s="63"/>
    </row>
    <row r="267" spans="1:8">
      <c r="A267" s="86">
        <v>199</v>
      </c>
      <c r="B267" s="87" t="e">
        <v>#N/A</v>
      </c>
      <c r="C267" s="73"/>
      <c r="D267" s="73"/>
      <c r="E267" s="73"/>
      <c r="F267" s="73"/>
      <c r="G267" s="85"/>
      <c r="H267" s="63"/>
    </row>
    <row r="268" spans="1:8">
      <c r="A268" s="86">
        <v>200</v>
      </c>
      <c r="B268" s="87" t="e">
        <v>#N/A</v>
      </c>
      <c r="C268" s="73"/>
      <c r="D268" s="73"/>
      <c r="E268" s="73"/>
      <c r="F268" s="73"/>
      <c r="G268" s="85"/>
      <c r="H268" s="63"/>
    </row>
    <row r="269" spans="1:8">
      <c r="A269" s="86">
        <v>201</v>
      </c>
      <c r="B269" s="87" t="e">
        <v>#N/A</v>
      </c>
      <c r="C269" s="73"/>
      <c r="D269" s="73"/>
      <c r="E269" s="73"/>
      <c r="F269" s="73"/>
      <c r="G269" s="85"/>
      <c r="H269" s="63"/>
    </row>
    <row r="270" spans="1:8">
      <c r="A270" s="86">
        <v>202</v>
      </c>
      <c r="B270" s="87" t="e">
        <v>#N/A</v>
      </c>
      <c r="C270" s="73"/>
      <c r="D270" s="73"/>
      <c r="E270" s="73"/>
      <c r="F270" s="73"/>
      <c r="G270" s="85"/>
      <c r="H270" s="63"/>
    </row>
    <row r="271" spans="1:8">
      <c r="A271" s="86">
        <v>203</v>
      </c>
      <c r="B271" s="87" t="e">
        <v>#N/A</v>
      </c>
      <c r="C271" s="73"/>
      <c r="D271" s="73"/>
      <c r="E271" s="73"/>
      <c r="F271" s="73"/>
      <c r="G271" s="85"/>
      <c r="H271" s="63"/>
    </row>
    <row r="272" spans="1:8">
      <c r="A272" s="86">
        <v>204</v>
      </c>
      <c r="B272" s="87" t="e">
        <v>#N/A</v>
      </c>
      <c r="C272" s="73"/>
      <c r="D272" s="73"/>
      <c r="E272" s="73"/>
      <c r="F272" s="73"/>
      <c r="G272" s="85"/>
      <c r="H272" s="63"/>
    </row>
    <row r="273" spans="1:8">
      <c r="A273" s="86">
        <v>205</v>
      </c>
      <c r="B273" s="87" t="e">
        <v>#N/A</v>
      </c>
      <c r="C273" s="73"/>
      <c r="D273" s="73"/>
      <c r="E273" s="73"/>
      <c r="F273" s="73"/>
      <c r="G273" s="85"/>
      <c r="H273" s="63"/>
    </row>
    <row r="274" spans="1:8">
      <c r="A274" s="86">
        <v>206</v>
      </c>
      <c r="B274" s="87" t="e">
        <v>#N/A</v>
      </c>
      <c r="C274" s="73"/>
      <c r="D274" s="73"/>
      <c r="E274" s="73"/>
      <c r="F274" s="73"/>
      <c r="G274" s="85"/>
      <c r="H274" s="63"/>
    </row>
    <row r="275" spans="1:8">
      <c r="A275" s="86">
        <v>207</v>
      </c>
      <c r="B275" s="87" t="e">
        <v>#N/A</v>
      </c>
      <c r="C275" s="73"/>
      <c r="D275" s="73"/>
      <c r="E275" s="73"/>
      <c r="F275" s="73"/>
      <c r="G275" s="85"/>
      <c r="H275" s="63"/>
    </row>
    <row r="276" spans="1:8">
      <c r="A276" s="86">
        <v>208</v>
      </c>
      <c r="B276" s="87" t="e">
        <v>#N/A</v>
      </c>
      <c r="C276" s="73"/>
      <c r="D276" s="73"/>
      <c r="E276" s="73"/>
      <c r="F276" s="73"/>
      <c r="G276" s="85"/>
      <c r="H276" s="63"/>
    </row>
    <row r="277" spans="1:8">
      <c r="A277" s="86">
        <v>209</v>
      </c>
      <c r="B277" s="87" t="e">
        <v>#N/A</v>
      </c>
      <c r="C277" s="73"/>
      <c r="D277" s="73"/>
      <c r="E277" s="73"/>
      <c r="F277" s="73"/>
      <c r="G277" s="85"/>
      <c r="H277" s="63"/>
    </row>
    <row r="278" spans="1:8">
      <c r="A278" s="86">
        <v>210</v>
      </c>
      <c r="B278" s="87" t="e">
        <v>#N/A</v>
      </c>
      <c r="C278" s="73"/>
      <c r="D278" s="73"/>
      <c r="E278" s="73"/>
      <c r="F278" s="73"/>
      <c r="G278" s="85"/>
      <c r="H278" s="63"/>
    </row>
    <row r="279" spans="1:8">
      <c r="A279" s="86">
        <v>211</v>
      </c>
      <c r="B279" s="87" t="e">
        <v>#N/A</v>
      </c>
      <c r="C279" s="73"/>
      <c r="D279" s="73"/>
      <c r="E279" s="73"/>
      <c r="F279" s="73"/>
      <c r="G279" s="85"/>
      <c r="H279" s="63"/>
    </row>
    <row r="280" spans="1:8">
      <c r="A280" s="86">
        <v>212</v>
      </c>
      <c r="B280" s="87" t="e">
        <v>#N/A</v>
      </c>
      <c r="C280" s="73"/>
      <c r="D280" s="73"/>
      <c r="E280" s="73"/>
      <c r="F280" s="73"/>
      <c r="G280" s="85"/>
      <c r="H280" s="63"/>
    </row>
    <row r="281" spans="1:8">
      <c r="A281" s="86">
        <v>213</v>
      </c>
      <c r="B281" s="87" t="e">
        <v>#N/A</v>
      </c>
      <c r="C281" s="73"/>
      <c r="D281" s="73"/>
      <c r="E281" s="73"/>
      <c r="F281" s="73"/>
      <c r="G281" s="85"/>
      <c r="H281" s="63"/>
    </row>
    <row r="282" spans="1:8">
      <c r="A282" s="86">
        <v>214</v>
      </c>
      <c r="B282" s="87" t="e">
        <v>#N/A</v>
      </c>
      <c r="C282" s="73"/>
      <c r="D282" s="73"/>
      <c r="E282" s="73"/>
      <c r="F282" s="73"/>
      <c r="G282" s="85"/>
      <c r="H282" s="63"/>
    </row>
    <row r="283" spans="1:8">
      <c r="A283" s="86">
        <v>215</v>
      </c>
      <c r="B283" s="87" t="e">
        <v>#N/A</v>
      </c>
      <c r="C283" s="73"/>
      <c r="D283" s="73"/>
      <c r="E283" s="73"/>
      <c r="F283" s="73"/>
      <c r="G283" s="85"/>
      <c r="H283" s="63"/>
    </row>
    <row r="284" spans="1:8">
      <c r="A284" s="86">
        <v>216</v>
      </c>
      <c r="B284" s="87" t="e">
        <v>#N/A</v>
      </c>
      <c r="C284" s="73"/>
      <c r="D284" s="73"/>
      <c r="E284" s="73"/>
      <c r="F284" s="73"/>
      <c r="G284" s="85"/>
      <c r="H284" s="63"/>
    </row>
    <row r="285" spans="1:8">
      <c r="A285" s="86">
        <v>217</v>
      </c>
      <c r="B285" s="87" t="e">
        <v>#N/A</v>
      </c>
      <c r="C285" s="73"/>
      <c r="D285" s="73"/>
      <c r="E285" s="73"/>
      <c r="F285" s="73"/>
      <c r="G285" s="85"/>
      <c r="H285" s="63"/>
    </row>
    <row r="286" spans="1:8">
      <c r="A286" s="86">
        <v>218</v>
      </c>
      <c r="B286" s="87" t="e">
        <v>#N/A</v>
      </c>
      <c r="C286" s="73"/>
      <c r="D286" s="73"/>
      <c r="E286" s="73"/>
      <c r="F286" s="73"/>
      <c r="G286" s="85"/>
      <c r="H286" s="63"/>
    </row>
    <row r="287" spans="1:8">
      <c r="A287" s="86">
        <v>219</v>
      </c>
      <c r="B287" s="87" t="e">
        <v>#N/A</v>
      </c>
      <c r="C287" s="73"/>
      <c r="D287" s="73"/>
      <c r="E287" s="73"/>
      <c r="F287" s="73"/>
      <c r="G287" s="85"/>
      <c r="H287" s="63"/>
    </row>
    <row r="288" spans="1:8">
      <c r="A288" s="86">
        <v>220</v>
      </c>
      <c r="B288" s="87" t="e">
        <v>#N/A</v>
      </c>
      <c r="C288" s="73"/>
      <c r="D288" s="73"/>
      <c r="E288" s="73"/>
      <c r="F288" s="73"/>
      <c r="G288" s="85"/>
      <c r="H288" s="63"/>
    </row>
    <row r="289" spans="1:8">
      <c r="A289" s="86">
        <v>221</v>
      </c>
      <c r="B289" s="87" t="e">
        <v>#N/A</v>
      </c>
      <c r="C289" s="73"/>
      <c r="D289" s="73"/>
      <c r="E289" s="73"/>
      <c r="F289" s="73"/>
      <c r="G289" s="85"/>
      <c r="H289" s="63"/>
    </row>
    <row r="290" spans="1:8">
      <c r="A290" s="86">
        <v>222</v>
      </c>
      <c r="B290" s="87" t="e">
        <v>#N/A</v>
      </c>
      <c r="C290" s="73"/>
      <c r="D290" s="73"/>
      <c r="E290" s="73"/>
      <c r="F290" s="73"/>
      <c r="G290" s="85"/>
      <c r="H290" s="63"/>
    </row>
    <row r="291" spans="1:8">
      <c r="A291" s="86">
        <v>223</v>
      </c>
      <c r="B291" s="87" t="e">
        <v>#N/A</v>
      </c>
      <c r="C291" s="73"/>
      <c r="D291" s="73"/>
      <c r="E291" s="73"/>
      <c r="F291" s="73"/>
      <c r="G291" s="85"/>
      <c r="H291" s="63"/>
    </row>
    <row r="292" spans="1:8">
      <c r="A292" s="86">
        <v>224</v>
      </c>
      <c r="B292" s="87" t="e">
        <v>#N/A</v>
      </c>
      <c r="C292" s="73"/>
      <c r="D292" s="73"/>
      <c r="E292" s="73"/>
      <c r="F292" s="73"/>
      <c r="G292" s="85"/>
      <c r="H292" s="63"/>
    </row>
    <row r="293" spans="1:8">
      <c r="A293" s="86">
        <v>225</v>
      </c>
      <c r="B293" s="87" t="e">
        <v>#N/A</v>
      </c>
      <c r="C293" s="73"/>
      <c r="D293" s="73"/>
      <c r="E293" s="73"/>
      <c r="F293" s="73"/>
      <c r="G293" s="85"/>
      <c r="H293" s="63"/>
    </row>
    <row r="294" spans="1:8">
      <c r="A294" s="86">
        <v>226</v>
      </c>
      <c r="B294" s="87" t="e">
        <v>#N/A</v>
      </c>
      <c r="C294" s="73"/>
      <c r="D294" s="73"/>
      <c r="E294" s="73"/>
      <c r="F294" s="73"/>
      <c r="G294" s="85"/>
      <c r="H294" s="63"/>
    </row>
    <row r="295" spans="1:8">
      <c r="A295" s="86">
        <v>227</v>
      </c>
      <c r="B295" s="87" t="e">
        <v>#N/A</v>
      </c>
      <c r="C295" s="73"/>
      <c r="D295" s="73"/>
      <c r="E295" s="73"/>
      <c r="F295" s="73"/>
      <c r="G295" s="85"/>
      <c r="H295" s="63"/>
    </row>
    <row r="296" spans="1:8">
      <c r="A296" s="86">
        <v>228</v>
      </c>
      <c r="B296" s="87" t="e">
        <v>#N/A</v>
      </c>
      <c r="C296" s="73"/>
      <c r="D296" s="73"/>
      <c r="E296" s="73"/>
      <c r="F296" s="73"/>
      <c r="G296" s="85"/>
      <c r="H296" s="63"/>
    </row>
    <row r="297" spans="1:8">
      <c r="A297" s="86">
        <v>229</v>
      </c>
      <c r="B297" s="87" t="e">
        <v>#N/A</v>
      </c>
      <c r="C297" s="73"/>
      <c r="D297" s="73"/>
      <c r="E297" s="73"/>
      <c r="F297" s="73"/>
      <c r="G297" s="85"/>
      <c r="H297" s="63"/>
    </row>
    <row r="298" spans="1:8">
      <c r="A298" s="86">
        <v>230</v>
      </c>
      <c r="B298" s="87" t="e">
        <v>#N/A</v>
      </c>
      <c r="C298" s="73"/>
      <c r="D298" s="73"/>
      <c r="E298" s="73"/>
      <c r="F298" s="73"/>
      <c r="G298" s="85"/>
      <c r="H298" s="63"/>
    </row>
    <row r="299" spans="1:8">
      <c r="A299" s="86">
        <v>231</v>
      </c>
      <c r="B299" s="87" t="e">
        <v>#N/A</v>
      </c>
      <c r="C299" s="73"/>
      <c r="D299" s="73"/>
      <c r="E299" s="73"/>
      <c r="F299" s="73"/>
      <c r="G299" s="85"/>
      <c r="H299" s="63"/>
    </row>
    <row r="300" spans="1:8">
      <c r="A300" s="86">
        <v>232</v>
      </c>
      <c r="B300" s="87" t="e">
        <v>#N/A</v>
      </c>
      <c r="C300" s="73"/>
      <c r="D300" s="73"/>
      <c r="E300" s="73"/>
      <c r="F300" s="73"/>
      <c r="G300" s="85"/>
      <c r="H300" s="63"/>
    </row>
    <row r="301" spans="1:8">
      <c r="A301" s="86">
        <v>233</v>
      </c>
      <c r="B301" s="87" t="e">
        <v>#N/A</v>
      </c>
      <c r="C301" s="73"/>
      <c r="D301" s="73"/>
      <c r="E301" s="73"/>
      <c r="F301" s="73"/>
      <c r="G301" s="85"/>
      <c r="H301" s="63"/>
    </row>
    <row r="302" spans="1:8">
      <c r="A302" s="86">
        <v>234</v>
      </c>
      <c r="B302" s="87" t="e">
        <v>#N/A</v>
      </c>
      <c r="C302" s="73"/>
      <c r="D302" s="73"/>
      <c r="E302" s="73"/>
      <c r="F302" s="73"/>
      <c r="G302" s="85"/>
      <c r="H302" s="63"/>
    </row>
    <row r="303" spans="1:8">
      <c r="A303" s="86">
        <v>235</v>
      </c>
      <c r="B303" s="87" t="e">
        <v>#N/A</v>
      </c>
      <c r="C303" s="73"/>
      <c r="D303" s="73"/>
      <c r="E303" s="73"/>
      <c r="F303" s="73"/>
      <c r="G303" s="85"/>
      <c r="H303" s="63"/>
    </row>
    <row r="304" spans="1:8">
      <c r="A304" s="86">
        <v>236</v>
      </c>
      <c r="B304" s="87" t="e">
        <v>#N/A</v>
      </c>
      <c r="C304" s="73"/>
      <c r="D304" s="73"/>
      <c r="E304" s="73"/>
      <c r="F304" s="73"/>
      <c r="G304" s="85"/>
      <c r="H304" s="63"/>
    </row>
    <row r="305" spans="1:8">
      <c r="A305" s="86">
        <v>237</v>
      </c>
      <c r="B305" s="87" t="e">
        <v>#N/A</v>
      </c>
      <c r="C305" s="73"/>
      <c r="D305" s="73"/>
      <c r="E305" s="73"/>
      <c r="F305" s="73"/>
      <c r="G305" s="85"/>
      <c r="H305" s="63"/>
    </row>
    <row r="306" spans="1:8">
      <c r="A306" s="86">
        <v>238</v>
      </c>
      <c r="B306" s="87" t="e">
        <v>#N/A</v>
      </c>
      <c r="C306" s="73"/>
      <c r="D306" s="73"/>
      <c r="E306" s="73"/>
      <c r="F306" s="73"/>
      <c r="G306" s="85"/>
      <c r="H306" s="63"/>
    </row>
    <row r="307" spans="1:8">
      <c r="A307" s="86">
        <v>239</v>
      </c>
      <c r="B307" s="87" t="e">
        <v>#N/A</v>
      </c>
      <c r="C307" s="73"/>
      <c r="D307" s="73"/>
      <c r="E307" s="73"/>
      <c r="F307" s="73"/>
      <c r="G307" s="85"/>
      <c r="H307" s="63"/>
    </row>
    <row r="308" spans="1:8">
      <c r="A308" s="86">
        <v>240</v>
      </c>
      <c r="B308" s="87" t="e">
        <v>#N/A</v>
      </c>
      <c r="C308" s="73"/>
      <c r="D308" s="73"/>
      <c r="E308" s="73"/>
      <c r="F308" s="73"/>
      <c r="G308" s="85"/>
      <c r="H308" s="63"/>
    </row>
    <row r="309" spans="1:8">
      <c r="A309" s="86">
        <v>241</v>
      </c>
      <c r="B309" s="87" t="e">
        <v>#N/A</v>
      </c>
      <c r="C309" s="73"/>
      <c r="D309" s="73"/>
      <c r="E309" s="73"/>
      <c r="F309" s="73"/>
      <c r="G309" s="85"/>
      <c r="H309" s="63"/>
    </row>
    <row r="310" spans="1:8">
      <c r="A310" s="86">
        <v>242</v>
      </c>
      <c r="B310" s="87" t="e">
        <v>#N/A</v>
      </c>
      <c r="C310" s="73"/>
      <c r="D310" s="73"/>
      <c r="E310" s="73"/>
      <c r="F310" s="73"/>
      <c r="G310" s="85"/>
      <c r="H310" s="63"/>
    </row>
    <row r="311" spans="1:8">
      <c r="A311" s="86">
        <v>243</v>
      </c>
      <c r="B311" s="87" t="e">
        <v>#N/A</v>
      </c>
      <c r="C311" s="73"/>
      <c r="D311" s="73"/>
      <c r="E311" s="73"/>
      <c r="F311" s="73"/>
      <c r="G311" s="85"/>
      <c r="H311" s="63"/>
    </row>
    <row r="312" spans="1:8">
      <c r="A312" s="86">
        <v>244</v>
      </c>
      <c r="B312" s="87" t="e">
        <v>#N/A</v>
      </c>
      <c r="C312" s="73"/>
      <c r="D312" s="73"/>
      <c r="E312" s="73"/>
      <c r="F312" s="73"/>
      <c r="G312" s="85"/>
      <c r="H312" s="63"/>
    </row>
    <row r="313" spans="1:8">
      <c r="A313" s="86">
        <v>245</v>
      </c>
      <c r="B313" s="87" t="e">
        <v>#N/A</v>
      </c>
      <c r="C313" s="73"/>
      <c r="D313" s="73"/>
      <c r="E313" s="73"/>
      <c r="F313" s="73"/>
      <c r="G313" s="85"/>
      <c r="H313" s="63"/>
    </row>
    <row r="314" spans="1:8">
      <c r="A314" s="86">
        <v>246</v>
      </c>
      <c r="B314" s="87" t="e">
        <v>#N/A</v>
      </c>
      <c r="C314" s="73"/>
      <c r="D314" s="73"/>
      <c r="E314" s="73"/>
      <c r="F314" s="73"/>
      <c r="G314" s="85"/>
      <c r="H314" s="63"/>
    </row>
    <row r="315" spans="1:8">
      <c r="A315" s="86">
        <v>247</v>
      </c>
      <c r="B315" s="87" t="e">
        <v>#N/A</v>
      </c>
      <c r="C315" s="73"/>
      <c r="D315" s="73"/>
      <c r="E315" s="73"/>
      <c r="F315" s="73"/>
      <c r="G315" s="85"/>
      <c r="H315" s="63"/>
    </row>
    <row r="316" spans="1:8">
      <c r="A316" s="86">
        <v>248</v>
      </c>
      <c r="B316" s="87" t="e">
        <v>#N/A</v>
      </c>
      <c r="C316" s="73"/>
      <c r="D316" s="73"/>
      <c r="E316" s="73"/>
      <c r="F316" s="73"/>
      <c r="G316" s="85"/>
      <c r="H316" s="63"/>
    </row>
    <row r="317" spans="1:8">
      <c r="A317" s="86">
        <v>249</v>
      </c>
      <c r="B317" s="87" t="e">
        <v>#N/A</v>
      </c>
      <c r="C317" s="73"/>
      <c r="D317" s="73"/>
      <c r="E317" s="73"/>
      <c r="F317" s="73"/>
      <c r="G317" s="85"/>
      <c r="H317" s="63"/>
    </row>
    <row r="318" spans="1:8">
      <c r="A318" s="86">
        <v>250</v>
      </c>
      <c r="B318" s="87" t="e">
        <v>#N/A</v>
      </c>
      <c r="C318" s="73"/>
      <c r="D318" s="73"/>
      <c r="E318" s="73"/>
      <c r="F318" s="73"/>
      <c r="G318" s="85"/>
      <c r="H318" s="63"/>
    </row>
    <row r="319" spans="1:8">
      <c r="A319" s="86">
        <v>251</v>
      </c>
      <c r="B319" s="87" t="e">
        <v>#N/A</v>
      </c>
      <c r="C319" s="73"/>
      <c r="D319" s="73"/>
      <c r="E319" s="73"/>
      <c r="F319" s="73"/>
      <c r="G319" s="85"/>
      <c r="H319" s="63"/>
    </row>
    <row r="320" spans="1:8">
      <c r="A320" s="86">
        <v>252</v>
      </c>
      <c r="B320" s="87" t="e">
        <v>#N/A</v>
      </c>
      <c r="C320" s="73"/>
      <c r="D320" s="73"/>
      <c r="E320" s="73"/>
      <c r="F320" s="73"/>
      <c r="G320" s="85"/>
      <c r="H320" s="63"/>
    </row>
    <row r="321" spans="1:8">
      <c r="A321" s="86">
        <v>253</v>
      </c>
      <c r="B321" s="87" t="e">
        <v>#N/A</v>
      </c>
      <c r="C321" s="73"/>
      <c r="D321" s="73"/>
      <c r="E321" s="73"/>
      <c r="F321" s="73"/>
      <c r="G321" s="85"/>
      <c r="H321" s="63"/>
    </row>
    <row r="322" spans="1:8">
      <c r="A322" s="86">
        <v>254</v>
      </c>
      <c r="B322" s="87" t="e">
        <v>#N/A</v>
      </c>
      <c r="C322" s="73"/>
      <c r="D322" s="73"/>
      <c r="E322" s="73"/>
      <c r="F322" s="73"/>
      <c r="G322" s="85"/>
      <c r="H322" s="63"/>
    </row>
    <row r="323" spans="1:8">
      <c r="A323" s="86">
        <v>255</v>
      </c>
      <c r="B323" s="87" t="e">
        <v>#N/A</v>
      </c>
      <c r="C323" s="73"/>
      <c r="D323" s="73"/>
      <c r="E323" s="73"/>
      <c r="F323" s="73"/>
      <c r="G323" s="85"/>
      <c r="H323" s="63"/>
    </row>
    <row r="324" spans="1:8">
      <c r="A324" s="86">
        <v>256</v>
      </c>
      <c r="B324" s="87" t="e">
        <v>#N/A</v>
      </c>
      <c r="C324" s="73"/>
      <c r="D324" s="73"/>
      <c r="E324" s="73"/>
      <c r="F324" s="73"/>
      <c r="G324" s="85"/>
      <c r="H324" s="63"/>
    </row>
    <row r="325" spans="1:8">
      <c r="A325" s="86">
        <v>257</v>
      </c>
      <c r="B325" s="87" t="e">
        <v>#N/A</v>
      </c>
      <c r="C325" s="73"/>
      <c r="D325" s="73"/>
      <c r="E325" s="73"/>
      <c r="F325" s="73"/>
      <c r="G325" s="85"/>
      <c r="H325" s="63"/>
    </row>
    <row r="326" spans="1:8">
      <c r="A326" s="86">
        <v>258</v>
      </c>
      <c r="B326" s="87" t="e">
        <v>#N/A</v>
      </c>
      <c r="C326" s="73"/>
      <c r="D326" s="73"/>
      <c r="E326" s="73"/>
      <c r="F326" s="73"/>
      <c r="G326" s="85"/>
      <c r="H326" s="63"/>
    </row>
    <row r="327" spans="1:8">
      <c r="A327" s="86">
        <v>259</v>
      </c>
      <c r="B327" s="87" t="e">
        <v>#N/A</v>
      </c>
      <c r="C327" s="73"/>
      <c r="D327" s="73"/>
      <c r="E327" s="73"/>
      <c r="F327" s="73"/>
      <c r="G327" s="85"/>
      <c r="H327" s="63"/>
    </row>
    <row r="328" spans="1:8">
      <c r="A328" s="86">
        <v>260</v>
      </c>
      <c r="B328" s="87" t="e">
        <v>#N/A</v>
      </c>
      <c r="C328" s="73"/>
      <c r="D328" s="73"/>
      <c r="E328" s="73"/>
      <c r="F328" s="73"/>
      <c r="G328" s="85"/>
      <c r="H328" s="63"/>
    </row>
    <row r="329" spans="1:8">
      <c r="A329" s="86">
        <v>261</v>
      </c>
      <c r="B329" s="87" t="e">
        <v>#N/A</v>
      </c>
      <c r="C329" s="73"/>
      <c r="D329" s="73"/>
      <c r="E329" s="73"/>
      <c r="F329" s="73"/>
      <c r="G329" s="85"/>
      <c r="H329" s="63"/>
    </row>
    <row r="330" spans="1:8">
      <c r="A330" s="86">
        <v>262</v>
      </c>
      <c r="B330" s="87" t="e">
        <v>#N/A</v>
      </c>
      <c r="C330" s="73"/>
      <c r="D330" s="73"/>
      <c r="E330" s="73"/>
      <c r="F330" s="73"/>
      <c r="G330" s="85"/>
      <c r="H330" s="63"/>
    </row>
    <row r="331" spans="1:8">
      <c r="A331" s="86">
        <v>263</v>
      </c>
      <c r="B331" s="87" t="e">
        <v>#N/A</v>
      </c>
      <c r="C331" s="73"/>
      <c r="D331" s="73"/>
      <c r="E331" s="73"/>
      <c r="F331" s="73"/>
      <c r="G331" s="85"/>
      <c r="H331" s="63"/>
    </row>
    <row r="332" spans="1:8">
      <c r="A332" s="86">
        <v>264</v>
      </c>
      <c r="B332" s="87" t="e">
        <v>#N/A</v>
      </c>
      <c r="C332" s="73"/>
      <c r="D332" s="73"/>
      <c r="E332" s="73"/>
      <c r="F332" s="73"/>
      <c r="G332" s="85"/>
      <c r="H332" s="63"/>
    </row>
    <row r="333" spans="1:8">
      <c r="A333" s="86">
        <v>265</v>
      </c>
      <c r="B333" s="87" t="e">
        <v>#N/A</v>
      </c>
      <c r="C333" s="73"/>
      <c r="D333" s="73"/>
      <c r="E333" s="73"/>
      <c r="F333" s="73"/>
      <c r="G333" s="85"/>
      <c r="H333" s="63"/>
    </row>
    <row r="334" spans="1:8">
      <c r="A334" s="86">
        <v>266</v>
      </c>
      <c r="B334" s="87" t="e">
        <v>#N/A</v>
      </c>
      <c r="C334" s="73"/>
      <c r="D334" s="73"/>
      <c r="E334" s="73"/>
      <c r="F334" s="73"/>
      <c r="G334" s="85"/>
      <c r="H334" s="63"/>
    </row>
    <row r="335" spans="1:8">
      <c r="A335" s="86">
        <v>267</v>
      </c>
      <c r="B335" s="87" t="e">
        <v>#N/A</v>
      </c>
      <c r="C335" s="73"/>
      <c r="D335" s="73"/>
      <c r="E335" s="73"/>
      <c r="F335" s="73"/>
      <c r="G335" s="85"/>
      <c r="H335" s="63"/>
    </row>
    <row r="336" spans="1:8">
      <c r="A336" s="86">
        <v>268</v>
      </c>
      <c r="B336" s="87" t="e">
        <v>#N/A</v>
      </c>
      <c r="C336" s="73"/>
      <c r="D336" s="73"/>
      <c r="E336" s="73"/>
      <c r="F336" s="73"/>
      <c r="G336" s="85"/>
      <c r="H336" s="63"/>
    </row>
    <row r="337" spans="1:8">
      <c r="A337" s="86">
        <v>269</v>
      </c>
      <c r="B337" s="87" t="e">
        <v>#N/A</v>
      </c>
      <c r="C337" s="73"/>
      <c r="D337" s="73"/>
      <c r="E337" s="73"/>
      <c r="F337" s="73"/>
      <c r="G337" s="85"/>
      <c r="H337" s="63"/>
    </row>
    <row r="338" spans="1:8">
      <c r="A338" s="86">
        <v>270</v>
      </c>
      <c r="B338" s="87" t="e">
        <v>#N/A</v>
      </c>
      <c r="C338" s="73"/>
      <c r="D338" s="73"/>
      <c r="E338" s="73"/>
      <c r="F338" s="73"/>
      <c r="G338" s="85"/>
      <c r="H338" s="63"/>
    </row>
    <row r="339" spans="1:8">
      <c r="A339" s="86">
        <v>271</v>
      </c>
      <c r="B339" s="87" t="e">
        <v>#N/A</v>
      </c>
      <c r="C339" s="73"/>
      <c r="D339" s="73"/>
      <c r="E339" s="73"/>
      <c r="F339" s="73"/>
      <c r="G339" s="85"/>
      <c r="H339" s="63"/>
    </row>
    <row r="340" spans="1:8">
      <c r="A340" s="86">
        <v>272</v>
      </c>
      <c r="B340" s="87" t="e">
        <v>#N/A</v>
      </c>
      <c r="C340" s="73"/>
      <c r="D340" s="73"/>
      <c r="E340" s="73"/>
      <c r="F340" s="73"/>
      <c r="G340" s="85"/>
      <c r="H340" s="63"/>
    </row>
    <row r="341" spans="1:8">
      <c r="A341" s="86">
        <v>273</v>
      </c>
      <c r="B341" s="87" t="e">
        <v>#N/A</v>
      </c>
      <c r="C341" s="73"/>
      <c r="D341" s="73"/>
      <c r="E341" s="73"/>
      <c r="F341" s="73"/>
      <c r="G341" s="85"/>
      <c r="H341" s="63"/>
    </row>
    <row r="342" spans="1:8">
      <c r="A342" s="86">
        <v>274</v>
      </c>
      <c r="B342" s="87" t="e">
        <v>#N/A</v>
      </c>
      <c r="C342" s="73"/>
      <c r="D342" s="73"/>
      <c r="E342" s="73"/>
      <c r="F342" s="73"/>
      <c r="G342" s="85"/>
      <c r="H342" s="63"/>
    </row>
    <row r="343" spans="1:8">
      <c r="A343" s="86">
        <v>275</v>
      </c>
      <c r="B343" s="87" t="e">
        <v>#N/A</v>
      </c>
      <c r="C343" s="73"/>
      <c r="D343" s="73"/>
      <c r="E343" s="73"/>
      <c r="F343" s="73"/>
      <c r="G343" s="85"/>
      <c r="H343" s="63"/>
    </row>
    <row r="344" spans="1:8">
      <c r="A344" s="86">
        <v>276</v>
      </c>
      <c r="B344" s="87" t="e">
        <v>#N/A</v>
      </c>
      <c r="C344" s="73"/>
      <c r="D344" s="73"/>
      <c r="E344" s="73"/>
      <c r="F344" s="73"/>
      <c r="G344" s="85"/>
      <c r="H344" s="63"/>
    </row>
    <row r="345" spans="1:8">
      <c r="A345" s="86">
        <v>277</v>
      </c>
      <c r="B345" s="87" t="e">
        <v>#N/A</v>
      </c>
      <c r="C345" s="73"/>
      <c r="D345" s="73"/>
      <c r="E345" s="73"/>
      <c r="F345" s="73"/>
      <c r="G345" s="85"/>
      <c r="H345" s="63"/>
    </row>
    <row r="346" spans="1:8">
      <c r="A346" s="86">
        <v>278</v>
      </c>
      <c r="B346" s="87" t="e">
        <v>#N/A</v>
      </c>
      <c r="C346" s="73"/>
      <c r="D346" s="73"/>
      <c r="E346" s="73"/>
      <c r="F346" s="73"/>
      <c r="G346" s="85"/>
      <c r="H346" s="63"/>
    </row>
    <row r="347" spans="1:8">
      <c r="A347" s="86">
        <v>279</v>
      </c>
      <c r="B347" s="87" t="e">
        <v>#N/A</v>
      </c>
      <c r="C347" s="73"/>
      <c r="D347" s="73"/>
      <c r="E347" s="73"/>
      <c r="F347" s="73"/>
      <c r="G347" s="85"/>
      <c r="H347" s="63"/>
    </row>
    <row r="348" spans="1:8">
      <c r="A348" s="86">
        <v>280</v>
      </c>
      <c r="B348" s="87" t="e">
        <v>#N/A</v>
      </c>
      <c r="C348" s="73"/>
      <c r="D348" s="73"/>
      <c r="E348" s="73"/>
      <c r="F348" s="73"/>
      <c r="G348" s="85"/>
      <c r="H348" s="63"/>
    </row>
    <row r="349" spans="1:8">
      <c r="A349" s="86">
        <v>281</v>
      </c>
      <c r="B349" s="87" t="e">
        <v>#N/A</v>
      </c>
      <c r="C349" s="73"/>
      <c r="D349" s="73"/>
      <c r="E349" s="73"/>
      <c r="F349" s="73"/>
      <c r="G349" s="85"/>
      <c r="H349" s="63"/>
    </row>
    <row r="350" spans="1:8">
      <c r="A350" s="86">
        <v>282</v>
      </c>
      <c r="B350" s="87" t="e">
        <v>#N/A</v>
      </c>
      <c r="C350" s="73"/>
      <c r="D350" s="73"/>
      <c r="E350" s="73"/>
      <c r="F350" s="73"/>
      <c r="G350" s="85"/>
      <c r="H350" s="63"/>
    </row>
    <row r="351" spans="1:8">
      <c r="A351" s="86">
        <v>283</v>
      </c>
      <c r="B351" s="87" t="e">
        <v>#N/A</v>
      </c>
      <c r="C351" s="73"/>
      <c r="D351" s="73"/>
      <c r="E351" s="73"/>
      <c r="F351" s="73"/>
      <c r="G351" s="85"/>
      <c r="H351" s="63"/>
    </row>
    <row r="352" spans="1:8">
      <c r="A352" s="86">
        <v>284</v>
      </c>
      <c r="B352" s="87" t="e">
        <v>#N/A</v>
      </c>
      <c r="C352" s="73"/>
      <c r="D352" s="73"/>
      <c r="E352" s="73"/>
      <c r="F352" s="73"/>
      <c r="G352" s="85"/>
      <c r="H352" s="63"/>
    </row>
    <row r="353" spans="1:8">
      <c r="A353" s="86">
        <v>285</v>
      </c>
      <c r="B353" s="87" t="e">
        <v>#N/A</v>
      </c>
      <c r="C353" s="73"/>
      <c r="D353" s="73"/>
      <c r="E353" s="73"/>
      <c r="F353" s="73"/>
      <c r="G353" s="85"/>
      <c r="H353" s="63"/>
    </row>
    <row r="354" spans="1:8">
      <c r="A354" s="86">
        <v>286</v>
      </c>
      <c r="B354" s="87" t="e">
        <v>#N/A</v>
      </c>
      <c r="C354" s="73"/>
      <c r="D354" s="73"/>
      <c r="E354" s="73"/>
      <c r="F354" s="73"/>
      <c r="G354" s="85"/>
      <c r="H354" s="63"/>
    </row>
    <row r="355" spans="1:8">
      <c r="A355" s="86">
        <v>287</v>
      </c>
      <c r="B355" s="87" t="e">
        <v>#N/A</v>
      </c>
      <c r="C355" s="73"/>
      <c r="D355" s="73"/>
      <c r="E355" s="73"/>
      <c r="F355" s="73"/>
      <c r="G355" s="85"/>
      <c r="H355" s="63"/>
    </row>
    <row r="356" spans="1:8">
      <c r="A356" s="86">
        <v>288</v>
      </c>
      <c r="B356" s="87" t="e">
        <v>#N/A</v>
      </c>
      <c r="C356" s="73"/>
      <c r="D356" s="73"/>
      <c r="E356" s="73"/>
      <c r="F356" s="73"/>
      <c r="G356" s="85"/>
      <c r="H356" s="63"/>
    </row>
    <row r="357" spans="1:8">
      <c r="A357" s="86">
        <v>289</v>
      </c>
      <c r="B357" s="87" t="e">
        <v>#N/A</v>
      </c>
      <c r="C357" s="73"/>
      <c r="D357" s="73"/>
      <c r="E357" s="73"/>
      <c r="F357" s="73"/>
      <c r="G357" s="85"/>
      <c r="H357" s="63"/>
    </row>
    <row r="358" spans="1:8">
      <c r="A358" s="86">
        <v>290</v>
      </c>
      <c r="B358" s="87" t="e">
        <v>#N/A</v>
      </c>
      <c r="C358" s="73"/>
      <c r="D358" s="73"/>
      <c r="E358" s="73"/>
      <c r="F358" s="73"/>
      <c r="G358" s="85"/>
      <c r="H358" s="63"/>
    </row>
    <row r="359" spans="1:8">
      <c r="A359" s="86">
        <v>291</v>
      </c>
      <c r="B359" s="87" t="e">
        <v>#N/A</v>
      </c>
      <c r="C359" s="73"/>
      <c r="D359" s="73"/>
      <c r="E359" s="73"/>
      <c r="F359" s="73"/>
      <c r="G359" s="85"/>
      <c r="H359" s="63"/>
    </row>
    <row r="360" spans="1:8">
      <c r="A360" s="86">
        <v>292</v>
      </c>
      <c r="B360" s="87" t="e">
        <v>#N/A</v>
      </c>
      <c r="C360" s="73"/>
      <c r="D360" s="73"/>
      <c r="E360" s="73"/>
      <c r="F360" s="73"/>
      <c r="G360" s="85"/>
      <c r="H360" s="63"/>
    </row>
    <row r="361" spans="1:8">
      <c r="A361" s="86">
        <v>293</v>
      </c>
      <c r="B361" s="87" t="e">
        <v>#N/A</v>
      </c>
      <c r="C361" s="73"/>
      <c r="D361" s="73"/>
      <c r="E361" s="73"/>
      <c r="F361" s="73"/>
      <c r="G361" s="85"/>
      <c r="H361" s="63"/>
    </row>
    <row r="362" spans="1:8">
      <c r="A362" s="86">
        <v>294</v>
      </c>
      <c r="B362" s="87" t="e">
        <v>#N/A</v>
      </c>
      <c r="C362" s="73"/>
      <c r="D362" s="73"/>
      <c r="E362" s="73"/>
      <c r="F362" s="73"/>
      <c r="G362" s="85"/>
      <c r="H362" s="63"/>
    </row>
    <row r="363" spans="1:8">
      <c r="A363" s="86">
        <v>295</v>
      </c>
      <c r="B363" s="87" t="e">
        <v>#N/A</v>
      </c>
      <c r="C363" s="73"/>
      <c r="D363" s="73"/>
      <c r="E363" s="73"/>
      <c r="F363" s="73"/>
      <c r="G363" s="85"/>
      <c r="H363" s="63"/>
    </row>
    <row r="364" spans="1:8">
      <c r="A364" s="86">
        <v>296</v>
      </c>
      <c r="B364" s="87" t="e">
        <v>#N/A</v>
      </c>
      <c r="C364" s="73"/>
      <c r="D364" s="73"/>
      <c r="E364" s="73"/>
      <c r="F364" s="73"/>
      <c r="G364" s="85"/>
      <c r="H364" s="63"/>
    </row>
    <row r="365" spans="1:8">
      <c r="A365" s="86">
        <v>297</v>
      </c>
      <c r="B365" s="87" t="e">
        <v>#N/A</v>
      </c>
      <c r="C365" s="73"/>
      <c r="D365" s="73"/>
      <c r="E365" s="73"/>
      <c r="F365" s="73"/>
      <c r="G365" s="85"/>
      <c r="H365" s="63"/>
    </row>
    <row r="366" spans="1:8">
      <c r="A366" s="86">
        <v>298</v>
      </c>
      <c r="B366" s="87" t="e">
        <v>#N/A</v>
      </c>
      <c r="C366" s="73"/>
      <c r="D366" s="73"/>
      <c r="E366" s="73"/>
      <c r="F366" s="73"/>
      <c r="G366" s="85"/>
      <c r="H366" s="63"/>
    </row>
    <row r="367" spans="1:8">
      <c r="A367" s="86">
        <v>299</v>
      </c>
      <c r="B367" s="87" t="e">
        <v>#N/A</v>
      </c>
      <c r="C367" s="73"/>
      <c r="D367" s="73"/>
      <c r="E367" s="73"/>
      <c r="F367" s="73"/>
      <c r="G367" s="85"/>
      <c r="H367" s="63"/>
    </row>
    <row r="368" spans="1:8">
      <c r="A368" s="86">
        <v>300</v>
      </c>
      <c r="B368" s="87" t="e">
        <v>#N/A</v>
      </c>
      <c r="C368" s="73"/>
      <c r="D368" s="73"/>
      <c r="E368" s="73"/>
      <c r="F368" s="73"/>
      <c r="G368" s="85"/>
      <c r="H368" s="63"/>
    </row>
    <row r="369" spans="1:8">
      <c r="A369" s="86">
        <v>301</v>
      </c>
      <c r="B369" s="87" t="e">
        <v>#N/A</v>
      </c>
      <c r="C369" s="73"/>
      <c r="D369" s="73"/>
      <c r="E369" s="73"/>
      <c r="F369" s="73"/>
      <c r="G369" s="85"/>
      <c r="H369" s="63"/>
    </row>
    <row r="370" spans="1:8">
      <c r="A370" s="86">
        <v>302</v>
      </c>
      <c r="B370" s="87" t="e">
        <v>#N/A</v>
      </c>
      <c r="C370" s="73"/>
      <c r="D370" s="73"/>
      <c r="E370" s="73"/>
      <c r="F370" s="73"/>
      <c r="G370" s="85"/>
      <c r="H370" s="63"/>
    </row>
    <row r="371" spans="1:8">
      <c r="A371" s="86">
        <v>303</v>
      </c>
      <c r="B371" s="87" t="e">
        <v>#N/A</v>
      </c>
      <c r="C371" s="73"/>
      <c r="D371" s="73"/>
      <c r="E371" s="73"/>
      <c r="F371" s="73"/>
      <c r="G371" s="85"/>
      <c r="H371" s="63"/>
    </row>
    <row r="372" spans="1:8">
      <c r="A372" s="86">
        <v>304</v>
      </c>
      <c r="B372" s="87" t="e">
        <v>#N/A</v>
      </c>
      <c r="C372" s="73"/>
      <c r="D372" s="73"/>
      <c r="E372" s="73"/>
      <c r="F372" s="73"/>
      <c r="G372" s="85"/>
      <c r="H372" s="63"/>
    </row>
    <row r="373" spans="1:8">
      <c r="A373" s="86">
        <v>305</v>
      </c>
      <c r="B373" s="87" t="e">
        <v>#N/A</v>
      </c>
      <c r="C373" s="73"/>
      <c r="D373" s="73"/>
      <c r="E373" s="73"/>
      <c r="F373" s="73"/>
      <c r="G373" s="85"/>
      <c r="H373" s="63"/>
    </row>
    <row r="374" spans="1:8">
      <c r="A374" s="86">
        <v>306</v>
      </c>
      <c r="B374" s="87" t="e">
        <v>#N/A</v>
      </c>
      <c r="C374" s="73"/>
      <c r="D374" s="73"/>
      <c r="E374" s="73"/>
      <c r="F374" s="73"/>
      <c r="G374" s="85"/>
      <c r="H374" s="63"/>
    </row>
    <row r="375" spans="1:8">
      <c r="A375" s="86">
        <v>307</v>
      </c>
      <c r="B375" s="87" t="e">
        <v>#N/A</v>
      </c>
      <c r="C375" s="73"/>
      <c r="D375" s="73"/>
      <c r="E375" s="73"/>
      <c r="F375" s="73"/>
      <c r="G375" s="85"/>
      <c r="H375" s="63"/>
    </row>
    <row r="376" spans="1:8">
      <c r="A376" s="86">
        <v>308</v>
      </c>
      <c r="B376" s="87" t="e">
        <v>#N/A</v>
      </c>
      <c r="C376" s="73"/>
      <c r="D376" s="73"/>
      <c r="E376" s="73"/>
      <c r="F376" s="73"/>
      <c r="G376" s="85"/>
      <c r="H376" s="63"/>
    </row>
    <row r="377" spans="1:8">
      <c r="A377" s="86">
        <v>309</v>
      </c>
      <c r="B377" s="87" t="e">
        <v>#N/A</v>
      </c>
      <c r="C377" s="73"/>
      <c r="D377" s="73"/>
      <c r="E377" s="73"/>
      <c r="F377" s="73"/>
      <c r="G377" s="85"/>
      <c r="H377" s="63"/>
    </row>
    <row r="378" spans="1:8">
      <c r="A378" s="86">
        <v>310</v>
      </c>
      <c r="B378" s="87" t="e">
        <v>#N/A</v>
      </c>
      <c r="C378" s="73"/>
      <c r="D378" s="73"/>
      <c r="E378" s="73"/>
      <c r="F378" s="73"/>
      <c r="G378" s="85"/>
      <c r="H378" s="63"/>
    </row>
    <row r="379" spans="1:8">
      <c r="A379" s="86">
        <v>311</v>
      </c>
      <c r="B379" s="87" t="e">
        <v>#N/A</v>
      </c>
      <c r="C379" s="73"/>
      <c r="D379" s="73"/>
      <c r="E379" s="73"/>
      <c r="F379" s="73"/>
      <c r="G379" s="85"/>
      <c r="H379" s="63"/>
    </row>
    <row r="380" spans="1:8">
      <c r="A380" s="86">
        <v>312</v>
      </c>
      <c r="B380" s="87" t="e">
        <v>#N/A</v>
      </c>
      <c r="C380" s="73"/>
      <c r="D380" s="73"/>
      <c r="E380" s="73"/>
      <c r="F380" s="73"/>
      <c r="G380" s="85"/>
      <c r="H380" s="63"/>
    </row>
    <row r="381" spans="1:8">
      <c r="A381" s="86">
        <v>313</v>
      </c>
      <c r="B381" s="87" t="e">
        <v>#N/A</v>
      </c>
      <c r="C381" s="73"/>
      <c r="D381" s="73"/>
      <c r="E381" s="73"/>
      <c r="F381" s="73"/>
      <c r="G381" s="85"/>
      <c r="H381" s="63"/>
    </row>
    <row r="382" spans="1:8">
      <c r="A382" s="86">
        <v>314</v>
      </c>
      <c r="B382" s="87" t="e">
        <v>#N/A</v>
      </c>
      <c r="C382" s="73"/>
      <c r="D382" s="73"/>
      <c r="E382" s="73"/>
      <c r="F382" s="73"/>
      <c r="G382" s="85"/>
      <c r="H382" s="63"/>
    </row>
    <row r="383" spans="1:8">
      <c r="A383" s="86">
        <v>315</v>
      </c>
      <c r="B383" s="87" t="e">
        <v>#N/A</v>
      </c>
      <c r="C383" s="73"/>
      <c r="D383" s="73"/>
      <c r="E383" s="73"/>
      <c r="F383" s="73"/>
      <c r="G383" s="85"/>
      <c r="H383" s="63"/>
    </row>
    <row r="384" spans="1:8">
      <c r="A384" s="86">
        <v>316</v>
      </c>
      <c r="B384" s="87" t="e">
        <v>#N/A</v>
      </c>
      <c r="C384" s="73"/>
      <c r="D384" s="73"/>
      <c r="E384" s="73"/>
      <c r="F384" s="73"/>
      <c r="G384" s="85"/>
      <c r="H384" s="63"/>
    </row>
    <row r="385" spans="1:8">
      <c r="A385" s="86">
        <v>317</v>
      </c>
      <c r="B385" s="87" t="e">
        <v>#N/A</v>
      </c>
      <c r="C385" s="73"/>
      <c r="D385" s="73"/>
      <c r="E385" s="73"/>
      <c r="F385" s="73"/>
      <c r="G385" s="85"/>
      <c r="H385" s="63"/>
    </row>
    <row r="386" spans="1:8">
      <c r="A386" s="86">
        <v>318</v>
      </c>
      <c r="B386" s="87" t="e">
        <v>#N/A</v>
      </c>
      <c r="C386" s="73"/>
      <c r="D386" s="73"/>
      <c r="E386" s="73"/>
      <c r="F386" s="73"/>
      <c r="G386" s="85"/>
      <c r="H386" s="63"/>
    </row>
    <row r="387" spans="1:8">
      <c r="A387" s="86">
        <v>319</v>
      </c>
      <c r="B387" s="87" t="e">
        <v>#N/A</v>
      </c>
      <c r="C387" s="73"/>
      <c r="D387" s="73"/>
      <c r="E387" s="73"/>
      <c r="F387" s="73"/>
      <c r="G387" s="85"/>
      <c r="H387" s="63"/>
    </row>
    <row r="388" spans="1:8">
      <c r="A388" s="86">
        <v>320</v>
      </c>
      <c r="B388" s="87" t="e">
        <v>#N/A</v>
      </c>
      <c r="C388" s="73"/>
      <c r="D388" s="73"/>
      <c r="E388" s="73"/>
      <c r="F388" s="73"/>
      <c r="G388" s="85"/>
      <c r="H388" s="63"/>
    </row>
    <row r="389" spans="1:8">
      <c r="A389" s="86">
        <v>321</v>
      </c>
      <c r="B389" s="87" t="e">
        <v>#N/A</v>
      </c>
      <c r="C389" s="73"/>
      <c r="D389" s="73"/>
      <c r="E389" s="73"/>
      <c r="F389" s="73"/>
      <c r="G389" s="85"/>
      <c r="H389" s="63"/>
    </row>
    <row r="390" spans="1:8">
      <c r="A390" s="86">
        <v>322</v>
      </c>
      <c r="B390" s="87" t="e">
        <v>#N/A</v>
      </c>
      <c r="C390" s="73"/>
      <c r="D390" s="73"/>
      <c r="E390" s="73"/>
      <c r="F390" s="73"/>
      <c r="G390" s="85"/>
      <c r="H390" s="63"/>
    </row>
    <row r="391" spans="1:8">
      <c r="A391" s="86">
        <v>323</v>
      </c>
      <c r="B391" s="87" t="e">
        <v>#N/A</v>
      </c>
      <c r="C391" s="73"/>
      <c r="D391" s="73"/>
      <c r="E391" s="73"/>
      <c r="F391" s="73"/>
      <c r="G391" s="85"/>
      <c r="H391" s="63"/>
    </row>
    <row r="392" spans="1:8">
      <c r="A392" s="86">
        <v>324</v>
      </c>
      <c r="B392" s="87" t="e">
        <v>#N/A</v>
      </c>
      <c r="C392" s="73"/>
      <c r="D392" s="73"/>
      <c r="E392" s="73"/>
      <c r="F392" s="73"/>
      <c r="G392" s="85"/>
      <c r="H392" s="63"/>
    </row>
    <row r="393" spans="1:8">
      <c r="A393" s="86">
        <v>325</v>
      </c>
      <c r="B393" s="87" t="e">
        <v>#N/A</v>
      </c>
      <c r="C393" s="73"/>
      <c r="D393" s="73"/>
      <c r="E393" s="73"/>
      <c r="F393" s="73"/>
      <c r="G393" s="85"/>
      <c r="H393" s="63"/>
    </row>
    <row r="394" spans="1:8">
      <c r="A394" s="86">
        <v>326</v>
      </c>
      <c r="B394" s="87" t="e">
        <v>#N/A</v>
      </c>
      <c r="C394" s="73"/>
      <c r="D394" s="73"/>
      <c r="E394" s="73"/>
      <c r="F394" s="73"/>
      <c r="G394" s="85"/>
      <c r="H394" s="63"/>
    </row>
    <row r="395" spans="1:8">
      <c r="A395" s="86">
        <v>327</v>
      </c>
      <c r="B395" s="87" t="e">
        <v>#N/A</v>
      </c>
      <c r="C395" s="73"/>
      <c r="D395" s="73"/>
      <c r="E395" s="73"/>
      <c r="F395" s="73"/>
      <c r="G395" s="85"/>
      <c r="H395" s="63"/>
    </row>
    <row r="396" spans="1:8">
      <c r="A396" s="86">
        <v>328</v>
      </c>
      <c r="B396" s="87" t="e">
        <v>#N/A</v>
      </c>
      <c r="C396" s="73"/>
      <c r="D396" s="73"/>
      <c r="E396" s="73"/>
      <c r="F396" s="73"/>
      <c r="G396" s="85"/>
      <c r="H396" s="63"/>
    </row>
    <row r="397" spans="1:8">
      <c r="A397" s="86">
        <v>329</v>
      </c>
      <c r="B397" s="87" t="e">
        <v>#N/A</v>
      </c>
      <c r="C397" s="73"/>
      <c r="D397" s="73"/>
      <c r="E397" s="73"/>
      <c r="F397" s="73"/>
      <c r="G397" s="85"/>
      <c r="H397" s="63"/>
    </row>
    <row r="398" spans="1:8">
      <c r="A398" s="86">
        <v>330</v>
      </c>
      <c r="B398" s="87" t="e">
        <v>#N/A</v>
      </c>
      <c r="C398" s="73"/>
      <c r="D398" s="73"/>
      <c r="E398" s="73"/>
      <c r="F398" s="73"/>
      <c r="G398" s="85"/>
      <c r="H398" s="63"/>
    </row>
    <row r="399" spans="1:8">
      <c r="A399" s="86">
        <v>331</v>
      </c>
      <c r="B399" s="87" t="e">
        <v>#N/A</v>
      </c>
      <c r="C399" s="73"/>
      <c r="D399" s="73"/>
      <c r="E399" s="73"/>
      <c r="F399" s="73"/>
      <c r="G399" s="85"/>
      <c r="H399" s="63"/>
    </row>
    <row r="400" spans="1:8">
      <c r="A400" s="86">
        <v>332</v>
      </c>
      <c r="B400" s="87" t="e">
        <v>#N/A</v>
      </c>
      <c r="C400" s="73"/>
      <c r="D400" s="73"/>
      <c r="E400" s="73"/>
      <c r="F400" s="73"/>
      <c r="G400" s="85"/>
      <c r="H400" s="63"/>
    </row>
    <row r="401" spans="1:8">
      <c r="A401" s="86">
        <v>333</v>
      </c>
      <c r="B401" s="87" t="e">
        <v>#N/A</v>
      </c>
      <c r="C401" s="73"/>
      <c r="D401" s="73"/>
      <c r="E401" s="73"/>
      <c r="F401" s="73"/>
      <c r="G401" s="85"/>
      <c r="H401" s="63"/>
    </row>
    <row r="402" spans="1:8">
      <c r="A402" s="86">
        <v>334</v>
      </c>
      <c r="B402" s="87" t="e">
        <v>#N/A</v>
      </c>
      <c r="C402" s="73"/>
      <c r="D402" s="73"/>
      <c r="E402" s="73"/>
      <c r="F402" s="73"/>
      <c r="G402" s="85"/>
      <c r="H402" s="63"/>
    </row>
    <row r="403" spans="1:8">
      <c r="A403" s="86">
        <v>335</v>
      </c>
      <c r="B403" s="87" t="e">
        <v>#N/A</v>
      </c>
      <c r="C403" s="73"/>
      <c r="D403" s="73"/>
      <c r="E403" s="73"/>
      <c r="F403" s="73"/>
      <c r="G403" s="85"/>
      <c r="H403" s="63"/>
    </row>
    <row r="404" spans="1:8">
      <c r="A404" s="86">
        <v>336</v>
      </c>
      <c r="B404" s="87" t="e">
        <v>#N/A</v>
      </c>
      <c r="C404" s="73"/>
      <c r="D404" s="73"/>
      <c r="E404" s="73"/>
      <c r="F404" s="73"/>
      <c r="G404" s="85"/>
      <c r="H404" s="63"/>
    </row>
    <row r="405" spans="1:8">
      <c r="A405" s="86">
        <v>337</v>
      </c>
      <c r="B405" s="87" t="e">
        <v>#N/A</v>
      </c>
      <c r="C405" s="73"/>
      <c r="D405" s="73"/>
      <c r="E405" s="73"/>
      <c r="F405" s="73"/>
      <c r="G405" s="85"/>
      <c r="H405" s="63"/>
    </row>
    <row r="406" spans="1:8">
      <c r="A406" s="86">
        <v>338</v>
      </c>
      <c r="B406" s="87" t="e">
        <v>#N/A</v>
      </c>
      <c r="C406" s="73"/>
      <c r="D406" s="73"/>
      <c r="E406" s="73"/>
      <c r="F406" s="73"/>
      <c r="G406" s="85"/>
      <c r="H406" s="63"/>
    </row>
    <row r="407" spans="1:8">
      <c r="A407" s="86">
        <v>339</v>
      </c>
      <c r="B407" s="87" t="e">
        <v>#N/A</v>
      </c>
      <c r="C407" s="73"/>
      <c r="D407" s="73"/>
      <c r="E407" s="73"/>
      <c r="F407" s="73"/>
      <c r="G407" s="85"/>
      <c r="H407" s="63"/>
    </row>
    <row r="408" spans="1:8">
      <c r="A408" s="86">
        <v>340</v>
      </c>
      <c r="B408" s="87" t="e">
        <v>#N/A</v>
      </c>
      <c r="C408" s="73"/>
      <c r="D408" s="73"/>
      <c r="E408" s="73"/>
      <c r="F408" s="73"/>
      <c r="G408" s="85"/>
      <c r="H408" s="63"/>
    </row>
    <row r="409" spans="1:8">
      <c r="A409" s="86">
        <v>341</v>
      </c>
      <c r="B409" s="87" t="e">
        <v>#N/A</v>
      </c>
      <c r="C409" s="73"/>
      <c r="D409" s="73"/>
      <c r="E409" s="73"/>
      <c r="F409" s="73"/>
      <c r="G409" s="85"/>
      <c r="H409" s="63"/>
    </row>
    <row r="410" spans="1:8">
      <c r="A410" s="86">
        <v>342</v>
      </c>
      <c r="B410" s="87" t="e">
        <v>#N/A</v>
      </c>
      <c r="C410" s="73"/>
      <c r="D410" s="73"/>
      <c r="E410" s="73"/>
      <c r="F410" s="73"/>
      <c r="G410" s="85"/>
      <c r="H410" s="63"/>
    </row>
    <row r="411" spans="1:8">
      <c r="A411" s="86">
        <v>343</v>
      </c>
      <c r="B411" s="87" t="e">
        <v>#N/A</v>
      </c>
      <c r="C411" s="73"/>
      <c r="D411" s="73"/>
      <c r="E411" s="73"/>
      <c r="F411" s="73"/>
      <c r="G411" s="85"/>
      <c r="H411" s="63"/>
    </row>
    <row r="412" spans="1:8">
      <c r="A412" s="86">
        <v>344</v>
      </c>
      <c r="B412" s="87" t="e">
        <v>#N/A</v>
      </c>
      <c r="C412" s="73"/>
      <c r="D412" s="73"/>
      <c r="E412" s="73"/>
      <c r="F412" s="73"/>
      <c r="G412" s="85"/>
      <c r="H412" s="63"/>
    </row>
    <row r="413" spans="1:8">
      <c r="A413" s="86">
        <v>345</v>
      </c>
      <c r="B413" s="87" t="e">
        <v>#N/A</v>
      </c>
      <c r="C413" s="73"/>
      <c r="D413" s="73"/>
      <c r="E413" s="73"/>
      <c r="F413" s="73"/>
      <c r="G413" s="85"/>
      <c r="H413" s="63"/>
    </row>
    <row r="414" spans="1:8">
      <c r="A414" s="86">
        <v>346</v>
      </c>
      <c r="B414" s="87" t="e">
        <v>#N/A</v>
      </c>
      <c r="C414" s="73"/>
      <c r="D414" s="73"/>
      <c r="E414" s="73"/>
      <c r="F414" s="73"/>
      <c r="G414" s="85"/>
      <c r="H414" s="63"/>
    </row>
    <row r="415" spans="1:8">
      <c r="A415" s="86">
        <v>347</v>
      </c>
      <c r="B415" s="87" t="e">
        <v>#N/A</v>
      </c>
      <c r="C415" s="73"/>
      <c r="D415" s="73"/>
      <c r="E415" s="73"/>
      <c r="F415" s="73"/>
      <c r="G415" s="85"/>
      <c r="H415" s="63"/>
    </row>
    <row r="416" spans="1:8">
      <c r="A416" s="86">
        <v>348</v>
      </c>
      <c r="B416" s="87" t="e">
        <v>#N/A</v>
      </c>
      <c r="C416" s="73"/>
      <c r="D416" s="73"/>
      <c r="E416" s="73"/>
      <c r="F416" s="73"/>
      <c r="G416" s="85"/>
      <c r="H416" s="63"/>
    </row>
    <row r="417" spans="1:8">
      <c r="A417" s="86">
        <v>349</v>
      </c>
      <c r="B417" s="87" t="e">
        <v>#N/A</v>
      </c>
      <c r="C417" s="73"/>
      <c r="D417" s="73"/>
      <c r="E417" s="73"/>
      <c r="F417" s="73"/>
      <c r="G417" s="85"/>
      <c r="H417" s="63"/>
    </row>
    <row r="418" spans="1:8">
      <c r="A418" s="86">
        <v>350</v>
      </c>
      <c r="B418" s="87" t="e">
        <v>#N/A</v>
      </c>
      <c r="C418" s="73"/>
      <c r="D418" s="73"/>
      <c r="E418" s="73"/>
      <c r="F418" s="73"/>
      <c r="G418" s="85"/>
      <c r="H418" s="63"/>
    </row>
    <row r="419" spans="1:8">
      <c r="A419" s="86">
        <v>351</v>
      </c>
      <c r="B419" s="87" t="e">
        <v>#N/A</v>
      </c>
      <c r="C419" s="73"/>
      <c r="D419" s="73"/>
      <c r="E419" s="73"/>
      <c r="F419" s="73"/>
      <c r="G419" s="85"/>
      <c r="H419" s="63"/>
    </row>
    <row r="420" spans="1:8">
      <c r="A420" s="86">
        <v>352</v>
      </c>
      <c r="B420" s="87" t="e">
        <v>#N/A</v>
      </c>
      <c r="C420" s="73"/>
      <c r="D420" s="73"/>
      <c r="E420" s="73"/>
      <c r="F420" s="73"/>
      <c r="G420" s="85"/>
      <c r="H420" s="63"/>
    </row>
    <row r="421" spans="1:8">
      <c r="A421" s="86">
        <v>353</v>
      </c>
      <c r="B421" s="87" t="e">
        <v>#N/A</v>
      </c>
      <c r="C421" s="73"/>
      <c r="D421" s="73"/>
      <c r="E421" s="73"/>
      <c r="F421" s="73"/>
      <c r="G421" s="85"/>
      <c r="H421" s="63"/>
    </row>
    <row r="422" spans="1:8">
      <c r="A422" s="86">
        <v>354</v>
      </c>
      <c r="B422" s="87" t="e">
        <v>#N/A</v>
      </c>
      <c r="C422" s="73"/>
      <c r="D422" s="73"/>
      <c r="E422" s="73"/>
      <c r="F422" s="73"/>
      <c r="G422" s="85"/>
      <c r="H422" s="63"/>
    </row>
    <row r="423" spans="1:8">
      <c r="A423" s="86">
        <v>355</v>
      </c>
      <c r="B423" s="87" t="e">
        <v>#N/A</v>
      </c>
      <c r="C423" s="73"/>
      <c r="D423" s="73"/>
      <c r="E423" s="73"/>
      <c r="F423" s="73"/>
      <c r="G423" s="85"/>
      <c r="H423" s="63"/>
    </row>
    <row r="424" spans="1:8">
      <c r="A424" s="86">
        <v>356</v>
      </c>
      <c r="B424" s="87" t="e">
        <v>#N/A</v>
      </c>
      <c r="C424" s="73"/>
      <c r="D424" s="73"/>
      <c r="E424" s="73"/>
      <c r="F424" s="73"/>
      <c r="G424" s="85"/>
      <c r="H424" s="63"/>
    </row>
    <row r="425" spans="1:8">
      <c r="A425" s="86">
        <v>357</v>
      </c>
      <c r="B425" s="87" t="e">
        <v>#N/A</v>
      </c>
      <c r="C425" s="73"/>
      <c r="D425" s="73"/>
      <c r="E425" s="73"/>
      <c r="F425" s="73"/>
      <c r="G425" s="85"/>
      <c r="H425" s="63"/>
    </row>
    <row r="426" spans="1:8">
      <c r="A426" s="86">
        <v>358</v>
      </c>
      <c r="B426" s="87" t="e">
        <v>#N/A</v>
      </c>
      <c r="C426" s="73"/>
      <c r="D426" s="73"/>
      <c r="E426" s="73"/>
      <c r="F426" s="73"/>
      <c r="G426" s="85"/>
      <c r="H426" s="63"/>
    </row>
    <row r="427" spans="1:8">
      <c r="A427" s="86">
        <v>359</v>
      </c>
      <c r="B427" s="87" t="e">
        <v>#N/A</v>
      </c>
      <c r="C427" s="73"/>
      <c r="D427" s="73"/>
      <c r="E427" s="73"/>
      <c r="F427" s="73"/>
      <c r="G427" s="85"/>
      <c r="H427" s="63"/>
    </row>
    <row r="428" spans="1:8">
      <c r="A428" s="86">
        <v>360</v>
      </c>
      <c r="B428" s="87" t="e">
        <v>#N/A</v>
      </c>
      <c r="C428" s="73"/>
      <c r="D428" s="73"/>
      <c r="E428" s="73"/>
      <c r="F428" s="73"/>
      <c r="G428" s="85"/>
      <c r="H428" s="63"/>
    </row>
    <row r="429" spans="1:8">
      <c r="A429" s="86">
        <v>361</v>
      </c>
      <c r="B429" s="87" t="e">
        <v>#N/A</v>
      </c>
      <c r="C429" s="73"/>
      <c r="D429" s="73"/>
      <c r="E429" s="73"/>
      <c r="F429" s="73"/>
      <c r="G429" s="85"/>
      <c r="H429" s="63"/>
    </row>
    <row r="430" spans="1:8">
      <c r="A430" s="86">
        <v>362</v>
      </c>
      <c r="B430" s="87" t="e">
        <v>#N/A</v>
      </c>
      <c r="C430" s="73"/>
      <c r="D430" s="73"/>
      <c r="E430" s="73"/>
      <c r="F430" s="73"/>
      <c r="G430" s="85"/>
      <c r="H430" s="63"/>
    </row>
    <row r="431" spans="1:8">
      <c r="A431" s="86">
        <v>363</v>
      </c>
      <c r="B431" s="87" t="e">
        <v>#N/A</v>
      </c>
      <c r="C431" s="73"/>
      <c r="D431" s="73"/>
      <c r="E431" s="73"/>
      <c r="F431" s="73"/>
      <c r="G431" s="85"/>
      <c r="H431" s="63"/>
    </row>
    <row r="432" spans="1:8">
      <c r="A432" s="86">
        <v>364</v>
      </c>
      <c r="B432" s="87" t="e">
        <v>#N/A</v>
      </c>
      <c r="C432" s="73"/>
      <c r="D432" s="73"/>
      <c r="E432" s="73"/>
      <c r="F432" s="73"/>
      <c r="G432" s="85"/>
      <c r="H432" s="63"/>
    </row>
    <row r="433" spans="1:8">
      <c r="A433" s="86">
        <v>365</v>
      </c>
      <c r="B433" s="87" t="e">
        <v>#N/A</v>
      </c>
      <c r="C433" s="73"/>
      <c r="D433" s="73"/>
      <c r="E433" s="73"/>
      <c r="F433" s="73"/>
      <c r="G433" s="85"/>
      <c r="H433" s="63"/>
    </row>
    <row r="434" spans="1:8">
      <c r="A434" s="86">
        <v>366</v>
      </c>
      <c r="B434" s="87" t="e">
        <v>#N/A</v>
      </c>
      <c r="C434" s="73"/>
      <c r="D434" s="73"/>
      <c r="E434" s="73"/>
      <c r="F434" s="73"/>
      <c r="G434" s="85"/>
      <c r="H434" s="63"/>
    </row>
    <row r="435" spans="1:8">
      <c r="A435" s="86">
        <v>367</v>
      </c>
      <c r="B435" s="87" t="e">
        <v>#N/A</v>
      </c>
      <c r="C435" s="73"/>
      <c r="D435" s="73"/>
      <c r="E435" s="73"/>
      <c r="F435" s="73"/>
      <c r="G435" s="85"/>
      <c r="H435" s="63"/>
    </row>
    <row r="436" spans="1:8">
      <c r="A436" s="86">
        <v>368</v>
      </c>
      <c r="B436" s="87" t="e">
        <v>#N/A</v>
      </c>
      <c r="C436" s="73"/>
      <c r="D436" s="73"/>
      <c r="E436" s="73"/>
      <c r="F436" s="73"/>
      <c r="G436" s="85"/>
      <c r="H436" s="63"/>
    </row>
    <row r="437" spans="1:8">
      <c r="A437" s="86">
        <v>369</v>
      </c>
      <c r="B437" s="87" t="e">
        <v>#N/A</v>
      </c>
      <c r="C437" s="73"/>
      <c r="D437" s="73"/>
      <c r="E437" s="73"/>
      <c r="F437" s="73"/>
      <c r="G437" s="85"/>
      <c r="H437" s="63"/>
    </row>
    <row r="438" spans="1:8">
      <c r="A438" s="86">
        <v>370</v>
      </c>
      <c r="B438" s="87" t="e">
        <v>#N/A</v>
      </c>
      <c r="C438" s="73"/>
      <c r="D438" s="73"/>
      <c r="E438" s="73"/>
      <c r="F438" s="73"/>
      <c r="G438" s="85"/>
      <c r="H438" s="63"/>
    </row>
    <row r="439" spans="1:8">
      <c r="A439" s="86">
        <v>371</v>
      </c>
      <c r="B439" s="87" t="e">
        <v>#N/A</v>
      </c>
      <c r="C439" s="73"/>
      <c r="D439" s="73"/>
      <c r="E439" s="73"/>
      <c r="F439" s="73"/>
      <c r="G439" s="85"/>
      <c r="H439" s="63"/>
    </row>
    <row r="440" spans="1:8">
      <c r="A440" s="86">
        <v>372</v>
      </c>
      <c r="B440" s="87" t="e">
        <v>#N/A</v>
      </c>
      <c r="C440" s="73"/>
      <c r="D440" s="73"/>
      <c r="E440" s="73"/>
      <c r="F440" s="73"/>
      <c r="G440" s="85"/>
      <c r="H440" s="63"/>
    </row>
    <row r="441" spans="1:8">
      <c r="A441" s="86">
        <v>373</v>
      </c>
      <c r="B441" s="87" t="e">
        <v>#N/A</v>
      </c>
      <c r="C441" s="73"/>
      <c r="D441" s="73"/>
      <c r="E441" s="73"/>
      <c r="F441" s="73"/>
      <c r="G441" s="85"/>
      <c r="H441" s="63"/>
    </row>
    <row r="442" spans="1:8">
      <c r="A442" s="86">
        <v>374</v>
      </c>
      <c r="B442" s="87" t="e">
        <v>#N/A</v>
      </c>
      <c r="C442" s="73"/>
      <c r="D442" s="73"/>
      <c r="E442" s="73"/>
      <c r="F442" s="73"/>
      <c r="G442" s="85"/>
      <c r="H442" s="63"/>
    </row>
    <row r="443" spans="1:8">
      <c r="A443" s="86">
        <v>375</v>
      </c>
      <c r="B443" s="87" t="e">
        <v>#N/A</v>
      </c>
      <c r="C443" s="73"/>
      <c r="D443" s="73"/>
      <c r="E443" s="73"/>
      <c r="F443" s="73"/>
      <c r="G443" s="85"/>
      <c r="H443" s="63"/>
    </row>
    <row r="444" spans="1:8">
      <c r="A444" s="86">
        <v>376</v>
      </c>
      <c r="B444" s="87" t="e">
        <v>#N/A</v>
      </c>
      <c r="C444" s="73"/>
      <c r="D444" s="73"/>
      <c r="E444" s="73"/>
      <c r="F444" s="73"/>
      <c r="G444" s="85"/>
      <c r="H444" s="63"/>
    </row>
    <row r="445" spans="1:8">
      <c r="A445" s="86">
        <v>377</v>
      </c>
      <c r="B445" s="87" t="e">
        <v>#N/A</v>
      </c>
      <c r="C445" s="73"/>
      <c r="D445" s="73"/>
      <c r="E445" s="73"/>
      <c r="F445" s="73"/>
      <c r="G445" s="85"/>
      <c r="H445" s="63"/>
    </row>
    <row r="446" spans="1:8">
      <c r="A446" s="86">
        <v>378</v>
      </c>
      <c r="B446" s="87" t="e">
        <v>#N/A</v>
      </c>
      <c r="C446" s="73"/>
      <c r="D446" s="73"/>
      <c r="E446" s="73"/>
      <c r="F446" s="73"/>
      <c r="G446" s="85"/>
      <c r="H446" s="63"/>
    </row>
    <row r="447" spans="1:8">
      <c r="A447" s="86">
        <v>379</v>
      </c>
      <c r="B447" s="87" t="e">
        <v>#N/A</v>
      </c>
      <c r="C447" s="73"/>
      <c r="D447" s="73"/>
      <c r="E447" s="73"/>
      <c r="F447" s="73"/>
      <c r="G447" s="85"/>
      <c r="H447" s="63"/>
    </row>
    <row r="448" spans="1:8">
      <c r="A448" s="86">
        <v>380</v>
      </c>
      <c r="B448" s="87" t="e">
        <v>#N/A</v>
      </c>
      <c r="C448" s="73"/>
      <c r="D448" s="73"/>
      <c r="E448" s="73"/>
      <c r="F448" s="73"/>
      <c r="G448" s="85"/>
      <c r="H448" s="63"/>
    </row>
    <row r="449" spans="1:8">
      <c r="A449" s="86">
        <v>381</v>
      </c>
      <c r="B449" s="87" t="e">
        <v>#N/A</v>
      </c>
      <c r="C449" s="73"/>
      <c r="D449" s="73"/>
      <c r="E449" s="73"/>
      <c r="F449" s="73"/>
      <c r="G449" s="85"/>
      <c r="H449" s="63"/>
    </row>
    <row r="450" spans="1:8">
      <c r="A450" s="86">
        <v>382</v>
      </c>
      <c r="B450" s="87" t="e">
        <v>#N/A</v>
      </c>
      <c r="C450" s="73"/>
      <c r="D450" s="73"/>
      <c r="E450" s="73"/>
      <c r="F450" s="73"/>
      <c r="G450" s="85"/>
      <c r="H450" s="63"/>
    </row>
    <row r="451" spans="1:8">
      <c r="A451" s="86">
        <v>383</v>
      </c>
      <c r="B451" s="87" t="e">
        <v>#N/A</v>
      </c>
      <c r="C451" s="73"/>
      <c r="D451" s="73"/>
      <c r="E451" s="73"/>
      <c r="F451" s="73"/>
      <c r="G451" s="85"/>
      <c r="H451" s="63"/>
    </row>
    <row r="452" spans="1:8">
      <c r="A452" s="86">
        <v>384</v>
      </c>
      <c r="B452" s="87" t="e">
        <v>#N/A</v>
      </c>
      <c r="C452" s="73"/>
      <c r="D452" s="73"/>
      <c r="E452" s="73"/>
      <c r="F452" s="73"/>
      <c r="G452" s="85"/>
      <c r="H452" s="63"/>
    </row>
    <row r="453" spans="1:8">
      <c r="A453" s="86">
        <v>385</v>
      </c>
      <c r="B453" s="87" t="e">
        <v>#N/A</v>
      </c>
      <c r="C453" s="73"/>
      <c r="D453" s="73"/>
      <c r="E453" s="73"/>
      <c r="F453" s="73"/>
      <c r="G453" s="85"/>
      <c r="H453" s="63"/>
    </row>
    <row r="454" spans="1:8">
      <c r="A454" s="86">
        <v>386</v>
      </c>
      <c r="B454" s="87" t="e">
        <v>#N/A</v>
      </c>
      <c r="C454" s="73"/>
      <c r="D454" s="73"/>
      <c r="E454" s="73"/>
      <c r="F454" s="73"/>
      <c r="G454" s="85"/>
      <c r="H454" s="63"/>
    </row>
    <row r="455" spans="1:8">
      <c r="A455" s="86">
        <v>387</v>
      </c>
      <c r="B455" s="87" t="e">
        <v>#N/A</v>
      </c>
      <c r="C455" s="73"/>
      <c r="D455" s="73"/>
      <c r="E455" s="73"/>
      <c r="F455" s="73"/>
      <c r="G455" s="85"/>
      <c r="H455" s="63"/>
    </row>
    <row r="456" spans="1:8">
      <c r="A456" s="86">
        <v>388</v>
      </c>
      <c r="B456" s="87" t="e">
        <v>#N/A</v>
      </c>
      <c r="C456" s="73"/>
      <c r="D456" s="73"/>
      <c r="E456" s="73"/>
      <c r="F456" s="73"/>
      <c r="G456" s="85"/>
      <c r="H456" s="63"/>
    </row>
    <row r="457" spans="1:8">
      <c r="A457" s="86">
        <v>389</v>
      </c>
      <c r="B457" s="87" t="e">
        <v>#N/A</v>
      </c>
      <c r="C457" s="73"/>
      <c r="D457" s="73"/>
      <c r="E457" s="73"/>
      <c r="F457" s="73"/>
      <c r="G457" s="85"/>
      <c r="H457" s="63"/>
    </row>
    <row r="458" spans="1:8">
      <c r="A458" s="86">
        <v>390</v>
      </c>
      <c r="B458" s="87" t="e">
        <v>#N/A</v>
      </c>
      <c r="C458" s="73"/>
      <c r="D458" s="73"/>
      <c r="E458" s="73"/>
      <c r="F458" s="73"/>
      <c r="G458" s="85"/>
      <c r="H458" s="63"/>
    </row>
    <row r="459" spans="1:8">
      <c r="A459" s="86">
        <v>391</v>
      </c>
      <c r="B459" s="87" t="e">
        <v>#N/A</v>
      </c>
      <c r="C459" s="73"/>
      <c r="D459" s="73"/>
      <c r="E459" s="73"/>
      <c r="F459" s="73"/>
      <c r="G459" s="85"/>
      <c r="H459" s="63"/>
    </row>
    <row r="460" spans="1:8">
      <c r="A460" s="86">
        <v>392</v>
      </c>
      <c r="B460" s="87" t="e">
        <v>#N/A</v>
      </c>
      <c r="C460" s="73"/>
      <c r="D460" s="73"/>
      <c r="E460" s="73"/>
      <c r="F460" s="73"/>
      <c r="G460" s="85"/>
      <c r="H460" s="63"/>
    </row>
    <row r="461" spans="1:8">
      <c r="A461" s="86">
        <v>393</v>
      </c>
      <c r="B461" s="87" t="e">
        <v>#N/A</v>
      </c>
      <c r="C461" s="73"/>
      <c r="D461" s="73"/>
      <c r="E461" s="73"/>
      <c r="F461" s="73"/>
      <c r="G461" s="85"/>
      <c r="H461" s="63"/>
    </row>
    <row r="462" spans="1:8">
      <c r="A462" s="86">
        <v>394</v>
      </c>
      <c r="B462" s="87" t="e">
        <v>#N/A</v>
      </c>
      <c r="C462" s="73"/>
      <c r="D462" s="73"/>
      <c r="E462" s="73"/>
      <c r="F462" s="73"/>
      <c r="G462" s="85"/>
      <c r="H462" s="63"/>
    </row>
    <row r="463" spans="1:8">
      <c r="A463" s="86">
        <v>395</v>
      </c>
      <c r="B463" s="87" t="e">
        <v>#N/A</v>
      </c>
      <c r="C463" s="73"/>
      <c r="D463" s="73"/>
      <c r="E463" s="73"/>
      <c r="F463" s="73"/>
      <c r="G463" s="85"/>
      <c r="H463" s="63"/>
    </row>
    <row r="464" spans="1:8">
      <c r="A464" s="86">
        <v>396</v>
      </c>
      <c r="B464" s="87" t="e">
        <v>#N/A</v>
      </c>
      <c r="C464" s="73"/>
      <c r="D464" s="73"/>
      <c r="E464" s="73"/>
      <c r="F464" s="73"/>
      <c r="G464" s="85"/>
      <c r="H464" s="63"/>
    </row>
    <row r="465" spans="1:8">
      <c r="A465" s="86">
        <v>397</v>
      </c>
      <c r="B465" s="87" t="e">
        <v>#N/A</v>
      </c>
      <c r="C465" s="73"/>
      <c r="D465" s="73"/>
      <c r="E465" s="73"/>
      <c r="F465" s="73"/>
      <c r="G465" s="85"/>
      <c r="H465" s="63"/>
    </row>
    <row r="466" spans="1:8">
      <c r="A466" s="86">
        <v>398</v>
      </c>
      <c r="B466" s="87" t="e">
        <v>#N/A</v>
      </c>
      <c r="C466" s="73"/>
      <c r="D466" s="73"/>
      <c r="E466" s="73"/>
      <c r="F466" s="73"/>
      <c r="G466" s="85"/>
      <c r="H466" s="63"/>
    </row>
    <row r="467" spans="1:8">
      <c r="A467" s="86">
        <v>399</v>
      </c>
      <c r="B467" s="87" t="e">
        <v>#N/A</v>
      </c>
      <c r="C467" s="73"/>
      <c r="D467" s="73"/>
      <c r="E467" s="73"/>
      <c r="F467" s="73"/>
      <c r="G467" s="85"/>
      <c r="H467" s="63"/>
    </row>
    <row r="468" spans="1:8">
      <c r="A468" s="86">
        <v>400</v>
      </c>
      <c r="B468" s="87" t="e">
        <v>#N/A</v>
      </c>
      <c r="C468" s="73"/>
      <c r="D468" s="73"/>
      <c r="E468" s="73"/>
      <c r="F468" s="73"/>
      <c r="G468" s="85"/>
      <c r="H468" s="63"/>
    </row>
    <row r="469" spans="1:8">
      <c r="A469" s="86">
        <v>401</v>
      </c>
      <c r="B469" s="87" t="e">
        <v>#N/A</v>
      </c>
      <c r="C469" s="73"/>
      <c r="D469" s="73"/>
      <c r="E469" s="73"/>
      <c r="F469" s="73"/>
      <c r="G469" s="85"/>
      <c r="H469" s="63"/>
    </row>
    <row r="470" spans="1:8">
      <c r="A470" s="86">
        <v>402</v>
      </c>
      <c r="B470" s="87" t="e">
        <v>#N/A</v>
      </c>
      <c r="C470" s="73"/>
      <c r="D470" s="73"/>
      <c r="E470" s="73"/>
      <c r="F470" s="73"/>
      <c r="G470" s="85"/>
      <c r="H470" s="63"/>
    </row>
    <row r="471" spans="1:8">
      <c r="A471" s="86">
        <v>403</v>
      </c>
      <c r="B471" s="87" t="e">
        <v>#N/A</v>
      </c>
      <c r="C471" s="73"/>
      <c r="D471" s="73"/>
      <c r="E471" s="73"/>
      <c r="F471" s="73"/>
      <c r="G471" s="85"/>
      <c r="H471" s="63"/>
    </row>
    <row r="472" spans="1:8">
      <c r="A472" s="86">
        <v>404</v>
      </c>
      <c r="B472" s="87" t="e">
        <v>#N/A</v>
      </c>
      <c r="C472" s="73"/>
      <c r="D472" s="73"/>
      <c r="E472" s="73"/>
      <c r="F472" s="73"/>
      <c r="G472" s="85"/>
      <c r="H472" s="63"/>
    </row>
    <row r="473" spans="1:8">
      <c r="A473" s="86">
        <v>405</v>
      </c>
      <c r="B473" s="87" t="e">
        <v>#N/A</v>
      </c>
      <c r="C473" s="73"/>
      <c r="D473" s="73"/>
      <c r="E473" s="73"/>
      <c r="F473" s="73"/>
      <c r="G473" s="85"/>
      <c r="H473" s="63"/>
    </row>
    <row r="474" spans="1:8">
      <c r="A474" s="86">
        <v>406</v>
      </c>
      <c r="B474" s="87" t="e">
        <v>#N/A</v>
      </c>
      <c r="C474" s="73"/>
      <c r="D474" s="73"/>
      <c r="E474" s="73"/>
      <c r="F474" s="73"/>
      <c r="G474" s="85"/>
      <c r="H474" s="63"/>
    </row>
    <row r="475" spans="1:8">
      <c r="A475" s="86">
        <v>407</v>
      </c>
      <c r="B475" s="87" t="e">
        <v>#N/A</v>
      </c>
      <c r="C475" s="73"/>
      <c r="D475" s="73"/>
      <c r="E475" s="73"/>
      <c r="F475" s="73"/>
      <c r="G475" s="85"/>
      <c r="H475" s="63"/>
    </row>
    <row r="476" spans="1:8">
      <c r="A476" s="86">
        <v>408</v>
      </c>
      <c r="B476" s="87" t="e">
        <v>#N/A</v>
      </c>
      <c r="C476" s="73"/>
      <c r="D476" s="73"/>
      <c r="E476" s="73"/>
      <c r="F476" s="73"/>
      <c r="G476" s="85"/>
      <c r="H476" s="63"/>
    </row>
    <row r="477" spans="1:8">
      <c r="A477" s="86">
        <v>409</v>
      </c>
      <c r="B477" s="87" t="e">
        <v>#N/A</v>
      </c>
      <c r="C477" s="73"/>
      <c r="D477" s="73"/>
      <c r="E477" s="73"/>
      <c r="F477" s="73"/>
      <c r="G477" s="85"/>
      <c r="H477" s="63"/>
    </row>
    <row r="478" spans="1:8">
      <c r="A478" s="86">
        <v>410</v>
      </c>
      <c r="B478" s="87" t="e">
        <v>#N/A</v>
      </c>
      <c r="C478" s="73"/>
      <c r="D478" s="73"/>
      <c r="E478" s="73"/>
      <c r="F478" s="73"/>
      <c r="G478" s="85"/>
      <c r="H478" s="63"/>
    </row>
    <row r="479" spans="1:8">
      <c r="A479" s="86">
        <v>411</v>
      </c>
      <c r="B479" s="87" t="e">
        <v>#N/A</v>
      </c>
      <c r="C479" s="73"/>
      <c r="D479" s="73"/>
      <c r="E479" s="73"/>
      <c r="F479" s="73"/>
      <c r="G479" s="85"/>
      <c r="H479" s="63"/>
    </row>
    <row r="480" spans="1:8">
      <c r="A480" s="86">
        <v>412</v>
      </c>
      <c r="B480" s="87" t="e">
        <v>#N/A</v>
      </c>
      <c r="C480" s="73"/>
      <c r="D480" s="73"/>
      <c r="E480" s="73"/>
      <c r="F480" s="73"/>
      <c r="G480" s="85"/>
      <c r="H480" s="63"/>
    </row>
    <row r="481" spans="1:8">
      <c r="A481" s="86">
        <v>413</v>
      </c>
      <c r="B481" s="87" t="e">
        <v>#N/A</v>
      </c>
      <c r="C481" s="73"/>
      <c r="D481" s="73"/>
      <c r="E481" s="73"/>
      <c r="F481" s="73"/>
      <c r="G481" s="85"/>
      <c r="H481" s="63"/>
    </row>
    <row r="482" spans="1:8">
      <c r="A482" s="86">
        <v>414</v>
      </c>
      <c r="B482" s="87" t="e">
        <v>#N/A</v>
      </c>
      <c r="C482" s="73"/>
      <c r="D482" s="73"/>
      <c r="E482" s="73"/>
      <c r="F482" s="73"/>
      <c r="G482" s="85"/>
      <c r="H482" s="63"/>
    </row>
    <row r="483" spans="1:8">
      <c r="A483" s="86">
        <v>415</v>
      </c>
      <c r="B483" s="87" t="e">
        <v>#N/A</v>
      </c>
      <c r="C483" s="73"/>
      <c r="D483" s="73"/>
      <c r="E483" s="73"/>
      <c r="F483" s="73"/>
      <c r="G483" s="85"/>
      <c r="H483" s="63"/>
    </row>
    <row r="484" spans="1:8">
      <c r="A484" s="86">
        <v>416</v>
      </c>
      <c r="B484" s="87" t="e">
        <v>#N/A</v>
      </c>
      <c r="C484" s="73"/>
      <c r="D484" s="73"/>
      <c r="E484" s="73"/>
      <c r="F484" s="73"/>
      <c r="G484" s="85"/>
      <c r="H484" s="63"/>
    </row>
    <row r="485" spans="1:8">
      <c r="A485" s="86">
        <v>417</v>
      </c>
      <c r="B485" s="87" t="e">
        <v>#N/A</v>
      </c>
      <c r="C485" s="73"/>
      <c r="D485" s="73"/>
      <c r="E485" s="73"/>
      <c r="F485" s="73"/>
      <c r="G485" s="85"/>
      <c r="H485" s="63"/>
    </row>
    <row r="486" spans="1:8">
      <c r="A486" s="86">
        <v>418</v>
      </c>
      <c r="B486" s="87" t="e">
        <v>#N/A</v>
      </c>
      <c r="C486" s="73"/>
      <c r="D486" s="73"/>
      <c r="E486" s="73"/>
      <c r="F486" s="73"/>
      <c r="G486" s="85"/>
      <c r="H486" s="63"/>
    </row>
    <row r="487" spans="1:8">
      <c r="A487" s="86">
        <v>419</v>
      </c>
      <c r="B487" s="87" t="e">
        <v>#N/A</v>
      </c>
      <c r="C487" s="73"/>
      <c r="D487" s="73"/>
      <c r="E487" s="73"/>
      <c r="F487" s="73"/>
      <c r="G487" s="85"/>
      <c r="H487" s="63"/>
    </row>
    <row r="488" spans="1:8">
      <c r="A488" s="86">
        <v>420</v>
      </c>
      <c r="B488" s="87" t="e">
        <v>#N/A</v>
      </c>
      <c r="C488" s="73"/>
      <c r="D488" s="73"/>
      <c r="E488" s="73"/>
      <c r="F488" s="73"/>
      <c r="G488" s="85"/>
      <c r="H488" s="63"/>
    </row>
    <row r="489" spans="1:8">
      <c r="A489" s="86">
        <v>421</v>
      </c>
      <c r="B489" s="87" t="e">
        <v>#N/A</v>
      </c>
      <c r="C489" s="73"/>
      <c r="D489" s="73"/>
      <c r="E489" s="73"/>
      <c r="F489" s="73"/>
      <c r="G489" s="85"/>
      <c r="H489" s="63"/>
    </row>
    <row r="490" spans="1:8">
      <c r="A490" s="86">
        <v>422</v>
      </c>
      <c r="B490" s="87" t="e">
        <v>#N/A</v>
      </c>
      <c r="C490" s="73"/>
      <c r="D490" s="73"/>
      <c r="E490" s="73"/>
      <c r="F490" s="73"/>
      <c r="G490" s="85"/>
      <c r="H490" s="63"/>
    </row>
    <row r="491" spans="1:8">
      <c r="A491" s="86">
        <v>423</v>
      </c>
      <c r="B491" s="87" t="e">
        <v>#N/A</v>
      </c>
      <c r="C491" s="73"/>
      <c r="D491" s="73"/>
      <c r="E491" s="73"/>
      <c r="F491" s="73"/>
      <c r="G491" s="85"/>
      <c r="H491" s="63"/>
    </row>
    <row r="492" spans="1:8">
      <c r="A492" s="86">
        <v>424</v>
      </c>
      <c r="B492" s="87" t="e">
        <v>#N/A</v>
      </c>
      <c r="C492" s="73"/>
      <c r="D492" s="73"/>
      <c r="E492" s="73"/>
      <c r="F492" s="73"/>
      <c r="G492" s="85"/>
      <c r="H492" s="63"/>
    </row>
    <row r="493" spans="1:8">
      <c r="A493" s="86">
        <v>425</v>
      </c>
      <c r="B493" s="87" t="e">
        <v>#N/A</v>
      </c>
      <c r="C493" s="73"/>
      <c r="D493" s="73"/>
      <c r="E493" s="73"/>
      <c r="F493" s="73"/>
      <c r="G493" s="85"/>
      <c r="H493" s="63"/>
    </row>
    <row r="494" spans="1:8">
      <c r="A494" s="86">
        <v>426</v>
      </c>
      <c r="B494" s="87" t="e">
        <v>#N/A</v>
      </c>
      <c r="C494" s="73"/>
      <c r="D494" s="73"/>
      <c r="E494" s="73"/>
      <c r="F494" s="73"/>
      <c r="G494" s="85"/>
      <c r="H494" s="63"/>
    </row>
    <row r="495" spans="1:8">
      <c r="A495" s="86">
        <v>427</v>
      </c>
      <c r="B495" s="87" t="e">
        <v>#N/A</v>
      </c>
      <c r="C495" s="73"/>
      <c r="D495" s="73"/>
      <c r="E495" s="73"/>
      <c r="F495" s="73"/>
      <c r="G495" s="85"/>
      <c r="H495" s="63"/>
    </row>
    <row r="496" spans="1:8">
      <c r="A496" s="86">
        <v>428</v>
      </c>
      <c r="B496" s="87" t="e">
        <v>#N/A</v>
      </c>
      <c r="C496" s="73"/>
      <c r="D496" s="73"/>
      <c r="E496" s="73"/>
      <c r="F496" s="73"/>
      <c r="G496" s="85"/>
      <c r="H496" s="63"/>
    </row>
    <row r="497" spans="1:8">
      <c r="A497" s="86">
        <v>429</v>
      </c>
      <c r="B497" s="87" t="e">
        <v>#N/A</v>
      </c>
      <c r="C497" s="73"/>
      <c r="D497" s="73"/>
      <c r="E497" s="73"/>
      <c r="F497" s="73"/>
      <c r="G497" s="85"/>
      <c r="H497" s="63"/>
    </row>
    <row r="498" spans="1:8">
      <c r="A498" s="86">
        <v>430</v>
      </c>
      <c r="B498" s="87" t="e">
        <v>#N/A</v>
      </c>
      <c r="C498" s="73"/>
      <c r="D498" s="73"/>
      <c r="E498" s="73"/>
      <c r="F498" s="73"/>
      <c r="G498" s="85"/>
      <c r="H498" s="63"/>
    </row>
    <row r="499" spans="1:8">
      <c r="A499" s="86">
        <v>431</v>
      </c>
      <c r="B499" s="87" t="e">
        <v>#N/A</v>
      </c>
      <c r="C499" s="73"/>
      <c r="D499" s="73"/>
      <c r="E499" s="73"/>
      <c r="F499" s="73"/>
      <c r="G499" s="85"/>
      <c r="H499" s="63"/>
    </row>
    <row r="500" spans="1:8">
      <c r="A500" s="86">
        <v>432</v>
      </c>
      <c r="B500" s="87" t="e">
        <v>#N/A</v>
      </c>
      <c r="C500" s="73"/>
      <c r="D500" s="73"/>
      <c r="E500" s="73"/>
      <c r="F500" s="73"/>
      <c r="G500" s="85"/>
      <c r="H500" s="63"/>
    </row>
    <row r="501" spans="1:8">
      <c r="A501" s="86">
        <v>433</v>
      </c>
      <c r="B501" s="87" t="e">
        <v>#N/A</v>
      </c>
      <c r="C501" s="73"/>
      <c r="D501" s="73"/>
      <c r="E501" s="73"/>
      <c r="F501" s="73"/>
      <c r="G501" s="85"/>
      <c r="H501" s="63"/>
    </row>
    <row r="502" spans="1:8">
      <c r="A502" s="86">
        <v>434</v>
      </c>
      <c r="B502" s="87" t="e">
        <v>#N/A</v>
      </c>
      <c r="C502" s="73"/>
      <c r="D502" s="73"/>
      <c r="E502" s="73"/>
      <c r="F502" s="73"/>
      <c r="G502" s="85"/>
      <c r="H502" s="63"/>
    </row>
    <row r="503" spans="1:8">
      <c r="A503" s="86">
        <v>435</v>
      </c>
      <c r="B503" s="87" t="e">
        <v>#N/A</v>
      </c>
      <c r="C503" s="73"/>
      <c r="D503" s="73"/>
      <c r="E503" s="73"/>
      <c r="F503" s="73"/>
      <c r="G503" s="85"/>
      <c r="H503" s="63"/>
    </row>
    <row r="504" spans="1:8">
      <c r="A504" s="86">
        <v>436</v>
      </c>
      <c r="B504" s="87" t="e">
        <v>#N/A</v>
      </c>
      <c r="C504" s="73"/>
      <c r="D504" s="73"/>
      <c r="E504" s="73"/>
      <c r="F504" s="73"/>
      <c r="G504" s="85"/>
      <c r="H504" s="63"/>
    </row>
    <row r="505" spans="1:8">
      <c r="A505" s="86">
        <v>437</v>
      </c>
      <c r="B505" s="87" t="e">
        <v>#N/A</v>
      </c>
      <c r="C505" s="73"/>
      <c r="D505" s="73"/>
      <c r="E505" s="73"/>
      <c r="F505" s="73"/>
      <c r="G505" s="85"/>
      <c r="H505" s="63"/>
    </row>
    <row r="506" spans="1:8">
      <c r="A506" s="86">
        <v>438</v>
      </c>
      <c r="B506" s="87" t="e">
        <v>#N/A</v>
      </c>
      <c r="C506" s="73"/>
      <c r="D506" s="73"/>
      <c r="E506" s="73"/>
      <c r="F506" s="73"/>
      <c r="G506" s="85"/>
      <c r="H506" s="63"/>
    </row>
    <row r="507" spans="1:8">
      <c r="A507" s="86">
        <v>439</v>
      </c>
      <c r="B507" s="87" t="e">
        <v>#N/A</v>
      </c>
      <c r="C507" s="73"/>
      <c r="D507" s="73"/>
      <c r="E507" s="73"/>
      <c r="F507" s="73"/>
      <c r="G507" s="85"/>
      <c r="H507" s="63"/>
    </row>
    <row r="508" spans="1:8">
      <c r="A508" s="86">
        <v>440</v>
      </c>
      <c r="B508" s="87" t="e">
        <v>#N/A</v>
      </c>
      <c r="C508" s="73"/>
      <c r="D508" s="73"/>
      <c r="E508" s="73"/>
      <c r="F508" s="73"/>
      <c r="G508" s="85"/>
      <c r="H508" s="63"/>
    </row>
    <row r="509" spans="1:8">
      <c r="A509" s="86">
        <v>441</v>
      </c>
      <c r="B509" s="87" t="e">
        <v>#N/A</v>
      </c>
      <c r="C509" s="73"/>
      <c r="D509" s="73"/>
      <c r="E509" s="73"/>
      <c r="F509" s="73"/>
      <c r="G509" s="85"/>
      <c r="H509" s="63"/>
    </row>
    <row r="510" spans="1:8">
      <c r="A510" s="86">
        <v>442</v>
      </c>
      <c r="B510" s="87" t="e">
        <v>#N/A</v>
      </c>
      <c r="C510" s="73"/>
      <c r="D510" s="73"/>
      <c r="E510" s="73"/>
      <c r="F510" s="73"/>
      <c r="G510" s="85"/>
      <c r="H510" s="63"/>
    </row>
    <row r="511" spans="1:8">
      <c r="A511" s="86">
        <v>443</v>
      </c>
      <c r="B511" s="87" t="e">
        <v>#N/A</v>
      </c>
      <c r="C511" s="73"/>
      <c r="D511" s="73"/>
      <c r="E511" s="73"/>
      <c r="F511" s="73"/>
      <c r="G511" s="85"/>
      <c r="H511" s="63"/>
    </row>
    <row r="512" spans="1:8">
      <c r="A512" s="86">
        <v>444</v>
      </c>
      <c r="B512" s="87" t="e">
        <v>#N/A</v>
      </c>
      <c r="C512" s="73"/>
      <c r="D512" s="73"/>
      <c r="E512" s="73"/>
      <c r="F512" s="73"/>
      <c r="G512" s="85"/>
      <c r="H512" s="63"/>
    </row>
    <row r="513" spans="1:8">
      <c r="A513" s="86">
        <v>445</v>
      </c>
      <c r="B513" s="87" t="e">
        <v>#N/A</v>
      </c>
      <c r="C513" s="73"/>
      <c r="D513" s="73"/>
      <c r="E513" s="73"/>
      <c r="F513" s="73"/>
      <c r="G513" s="85"/>
      <c r="H513" s="63"/>
    </row>
    <row r="514" spans="1:8">
      <c r="A514" s="86">
        <v>446</v>
      </c>
      <c r="B514" s="87" t="e">
        <v>#N/A</v>
      </c>
      <c r="C514" s="73"/>
      <c r="D514" s="73"/>
      <c r="E514" s="73"/>
      <c r="F514" s="73"/>
      <c r="G514" s="85"/>
      <c r="H514" s="63"/>
    </row>
    <row r="515" spans="1:8">
      <c r="A515" s="86">
        <v>447</v>
      </c>
      <c r="B515" s="87" t="e">
        <v>#N/A</v>
      </c>
      <c r="C515" s="73"/>
      <c r="D515" s="73"/>
      <c r="E515" s="73"/>
      <c r="F515" s="73"/>
      <c r="G515" s="85"/>
      <c r="H515" s="63"/>
    </row>
    <row r="516" spans="1:8">
      <c r="A516" s="86">
        <v>448</v>
      </c>
      <c r="B516" s="87" t="e">
        <v>#N/A</v>
      </c>
      <c r="C516" s="73"/>
      <c r="D516" s="73"/>
      <c r="E516" s="73"/>
      <c r="F516" s="73"/>
      <c r="G516" s="85"/>
      <c r="H516" s="63"/>
    </row>
    <row r="517" spans="1:8">
      <c r="A517" s="86">
        <v>449</v>
      </c>
      <c r="B517" s="87" t="e">
        <v>#N/A</v>
      </c>
      <c r="C517" s="73"/>
      <c r="D517" s="73"/>
      <c r="E517" s="73"/>
      <c r="F517" s="73"/>
      <c r="G517" s="85"/>
      <c r="H517" s="63"/>
    </row>
    <row r="518" spans="1:8">
      <c r="A518" s="86">
        <v>450</v>
      </c>
      <c r="B518" s="87" t="e">
        <v>#N/A</v>
      </c>
      <c r="C518" s="73"/>
      <c r="D518" s="73"/>
      <c r="E518" s="73"/>
      <c r="F518" s="73"/>
      <c r="G518" s="85"/>
      <c r="H518" s="63"/>
    </row>
    <row r="519" spans="1:8">
      <c r="A519" s="86">
        <v>451</v>
      </c>
      <c r="B519" s="87" t="e">
        <v>#N/A</v>
      </c>
      <c r="C519" s="73"/>
      <c r="D519" s="73"/>
      <c r="E519" s="73"/>
      <c r="F519" s="73"/>
      <c r="G519" s="85"/>
      <c r="H519" s="63"/>
    </row>
    <row r="520" spans="1:8">
      <c r="A520" s="86">
        <v>452</v>
      </c>
      <c r="B520" s="87" t="e">
        <v>#N/A</v>
      </c>
      <c r="C520" s="73"/>
      <c r="D520" s="73"/>
      <c r="E520" s="73"/>
      <c r="F520" s="73"/>
      <c r="G520" s="85"/>
      <c r="H520" s="63"/>
    </row>
    <row r="521" spans="1:8">
      <c r="A521" s="86">
        <v>453</v>
      </c>
      <c r="B521" s="87" t="e">
        <v>#N/A</v>
      </c>
      <c r="C521" s="73"/>
      <c r="D521" s="73"/>
      <c r="E521" s="73"/>
      <c r="F521" s="73"/>
      <c r="G521" s="85"/>
      <c r="H521" s="63"/>
    </row>
    <row r="522" spans="1:8">
      <c r="A522" s="86">
        <v>454</v>
      </c>
      <c r="B522" s="87" t="e">
        <v>#N/A</v>
      </c>
      <c r="C522" s="73"/>
      <c r="D522" s="73"/>
      <c r="E522" s="73"/>
      <c r="F522" s="73"/>
      <c r="G522" s="85"/>
      <c r="H522" s="63"/>
    </row>
    <row r="523" spans="1:8">
      <c r="A523" s="86">
        <v>455</v>
      </c>
      <c r="B523" s="87" t="e">
        <v>#N/A</v>
      </c>
      <c r="C523" s="73"/>
      <c r="D523" s="73"/>
      <c r="E523" s="73"/>
      <c r="F523" s="73"/>
      <c r="G523" s="85"/>
      <c r="H523" s="63"/>
    </row>
    <row r="524" spans="1:8">
      <c r="A524" s="86">
        <v>456</v>
      </c>
      <c r="B524" s="87" t="e">
        <v>#N/A</v>
      </c>
      <c r="C524" s="73"/>
      <c r="D524" s="73"/>
      <c r="E524" s="73"/>
      <c r="F524" s="73"/>
      <c r="G524" s="85"/>
      <c r="H524" s="63"/>
    </row>
    <row r="525" spans="1:8">
      <c r="A525" s="86">
        <v>457</v>
      </c>
      <c r="B525" s="87" t="e">
        <v>#N/A</v>
      </c>
      <c r="C525" s="73"/>
      <c r="D525" s="73"/>
      <c r="E525" s="73"/>
      <c r="F525" s="73"/>
      <c r="G525" s="85"/>
      <c r="H525" s="63"/>
    </row>
    <row r="526" spans="1:8">
      <c r="A526" s="86">
        <v>458</v>
      </c>
      <c r="B526" s="87" t="e">
        <v>#N/A</v>
      </c>
      <c r="C526" s="73"/>
      <c r="D526" s="73"/>
      <c r="E526" s="73"/>
      <c r="F526" s="73"/>
      <c r="G526" s="85"/>
      <c r="H526" s="63"/>
    </row>
    <row r="527" spans="1:8">
      <c r="A527" s="86">
        <v>459</v>
      </c>
      <c r="B527" s="87" t="e">
        <v>#N/A</v>
      </c>
      <c r="C527" s="73"/>
      <c r="D527" s="73"/>
      <c r="E527" s="73"/>
      <c r="F527" s="73"/>
      <c r="G527" s="85"/>
      <c r="H527" s="63"/>
    </row>
    <row r="528" spans="1:8">
      <c r="A528" s="86">
        <v>460</v>
      </c>
      <c r="B528" s="87" t="e">
        <v>#N/A</v>
      </c>
      <c r="C528" s="73"/>
      <c r="D528" s="73"/>
      <c r="E528" s="73"/>
      <c r="F528" s="73"/>
      <c r="G528" s="85"/>
      <c r="H528" s="63"/>
    </row>
    <row r="529" spans="1:8">
      <c r="A529" s="86">
        <v>461</v>
      </c>
      <c r="B529" s="87" t="e">
        <v>#N/A</v>
      </c>
      <c r="C529" s="73"/>
      <c r="D529" s="73"/>
      <c r="E529" s="73"/>
      <c r="F529" s="73"/>
      <c r="G529" s="85"/>
      <c r="H529" s="63"/>
    </row>
    <row r="530" spans="1:8">
      <c r="A530" s="86">
        <v>462</v>
      </c>
      <c r="B530" s="87" t="e">
        <v>#N/A</v>
      </c>
      <c r="C530" s="73"/>
      <c r="D530" s="73"/>
      <c r="E530" s="73"/>
      <c r="F530" s="73"/>
      <c r="G530" s="85"/>
      <c r="H530" s="63"/>
    </row>
    <row r="531" spans="1:8">
      <c r="A531" s="86">
        <v>463</v>
      </c>
      <c r="B531" s="87" t="e">
        <v>#N/A</v>
      </c>
      <c r="C531" s="73"/>
      <c r="D531" s="73"/>
      <c r="E531" s="73"/>
      <c r="F531" s="73"/>
      <c r="G531" s="85"/>
      <c r="H531" s="63"/>
    </row>
    <row r="532" spans="1:8">
      <c r="A532" s="86">
        <v>464</v>
      </c>
      <c r="B532" s="87" t="e">
        <v>#N/A</v>
      </c>
      <c r="C532" s="73"/>
      <c r="D532" s="73"/>
      <c r="E532" s="73"/>
      <c r="F532" s="73"/>
      <c r="G532" s="85"/>
      <c r="H532" s="63"/>
    </row>
    <row r="533" spans="1:8">
      <c r="A533" s="86">
        <v>465</v>
      </c>
      <c r="B533" s="87" t="e">
        <v>#N/A</v>
      </c>
      <c r="C533" s="73"/>
      <c r="D533" s="73"/>
      <c r="E533" s="73"/>
      <c r="F533" s="73"/>
      <c r="G533" s="85"/>
      <c r="H533" s="63"/>
    </row>
    <row r="534" spans="1:8">
      <c r="A534" s="86">
        <v>466</v>
      </c>
      <c r="B534" s="87" t="e">
        <v>#N/A</v>
      </c>
      <c r="C534" s="73"/>
      <c r="D534" s="73"/>
      <c r="E534" s="73"/>
      <c r="F534" s="73"/>
      <c r="G534" s="85"/>
      <c r="H534" s="63"/>
    </row>
    <row r="535" spans="1:8">
      <c r="A535" s="86">
        <v>467</v>
      </c>
      <c r="B535" s="87" t="e">
        <v>#N/A</v>
      </c>
      <c r="C535" s="73"/>
      <c r="D535" s="73"/>
      <c r="E535" s="73"/>
      <c r="F535" s="73"/>
      <c r="G535" s="85"/>
      <c r="H535" s="63"/>
    </row>
    <row r="536" spans="1:8">
      <c r="A536" s="86">
        <v>468</v>
      </c>
      <c r="B536" s="87" t="e">
        <v>#N/A</v>
      </c>
      <c r="C536" s="73"/>
      <c r="D536" s="73"/>
      <c r="E536" s="73"/>
      <c r="F536" s="73"/>
      <c r="G536" s="85"/>
      <c r="H536" s="63"/>
    </row>
    <row r="537" spans="1:8">
      <c r="A537" s="86">
        <v>469</v>
      </c>
      <c r="B537" s="87" t="e">
        <v>#N/A</v>
      </c>
      <c r="C537" s="73"/>
      <c r="D537" s="73"/>
      <c r="E537" s="73"/>
      <c r="F537" s="73"/>
      <c r="G537" s="85"/>
      <c r="H537" s="63"/>
    </row>
    <row r="538" spans="1:8">
      <c r="A538" s="86">
        <v>470</v>
      </c>
      <c r="B538" s="87" t="e">
        <v>#N/A</v>
      </c>
      <c r="C538" s="73"/>
      <c r="D538" s="73"/>
      <c r="E538" s="73"/>
      <c r="F538" s="73"/>
      <c r="G538" s="85"/>
      <c r="H538" s="63"/>
    </row>
    <row r="539" spans="1:8">
      <c r="A539" s="86">
        <v>471</v>
      </c>
      <c r="B539" s="87" t="e">
        <v>#N/A</v>
      </c>
      <c r="C539" s="73"/>
      <c r="D539" s="73"/>
      <c r="E539" s="73"/>
      <c r="F539" s="73"/>
      <c r="G539" s="85"/>
      <c r="H539" s="63"/>
    </row>
    <row r="540" spans="1:8">
      <c r="A540" s="86">
        <v>472</v>
      </c>
      <c r="B540" s="87" t="e">
        <v>#N/A</v>
      </c>
      <c r="C540" s="73"/>
      <c r="D540" s="73"/>
      <c r="E540" s="73"/>
      <c r="F540" s="73"/>
      <c r="G540" s="85"/>
      <c r="H540" s="63"/>
    </row>
    <row r="541" spans="1:8">
      <c r="A541" s="86">
        <v>473</v>
      </c>
      <c r="B541" s="87" t="e">
        <v>#N/A</v>
      </c>
      <c r="C541" s="73"/>
      <c r="D541" s="73"/>
      <c r="E541" s="73"/>
      <c r="F541" s="73"/>
      <c r="G541" s="85"/>
      <c r="H541" s="63"/>
    </row>
    <row r="542" spans="1:8">
      <c r="A542" s="86">
        <v>474</v>
      </c>
      <c r="B542" s="87" t="e">
        <v>#N/A</v>
      </c>
      <c r="C542" s="73"/>
      <c r="D542" s="73"/>
      <c r="E542" s="73"/>
      <c r="F542" s="73"/>
      <c r="G542" s="85"/>
      <c r="H542" s="63"/>
    </row>
    <row r="543" spans="1:8">
      <c r="A543" s="86">
        <v>475</v>
      </c>
      <c r="B543" s="87" t="e">
        <v>#N/A</v>
      </c>
      <c r="C543" s="73"/>
      <c r="D543" s="73"/>
      <c r="E543" s="73"/>
      <c r="F543" s="73"/>
      <c r="G543" s="85"/>
      <c r="H543" s="63"/>
    </row>
    <row r="544" spans="1:8">
      <c r="A544" s="86">
        <v>476</v>
      </c>
      <c r="B544" s="87" t="e">
        <v>#N/A</v>
      </c>
      <c r="C544" s="73"/>
      <c r="D544" s="73"/>
      <c r="E544" s="73"/>
      <c r="F544" s="73"/>
      <c r="G544" s="85"/>
      <c r="H544" s="63"/>
    </row>
    <row r="545" spans="1:8">
      <c r="A545" s="86">
        <v>477</v>
      </c>
      <c r="B545" s="87" t="e">
        <v>#N/A</v>
      </c>
      <c r="C545" s="73"/>
      <c r="D545" s="73"/>
      <c r="E545" s="73"/>
      <c r="F545" s="73"/>
      <c r="G545" s="85"/>
      <c r="H545" s="63"/>
    </row>
    <row r="546" spans="1:8">
      <c r="A546" s="86">
        <v>478</v>
      </c>
      <c r="B546" s="87" t="e">
        <v>#N/A</v>
      </c>
      <c r="C546" s="73"/>
      <c r="D546" s="73"/>
      <c r="E546" s="73"/>
      <c r="F546" s="73"/>
      <c r="G546" s="85"/>
      <c r="H546" s="63"/>
    </row>
    <row r="547" spans="1:8">
      <c r="A547" s="86">
        <v>479</v>
      </c>
      <c r="B547" s="87" t="e">
        <v>#N/A</v>
      </c>
      <c r="C547" s="73"/>
      <c r="D547" s="73"/>
      <c r="E547" s="73"/>
      <c r="F547" s="73"/>
      <c r="G547" s="85"/>
      <c r="H547" s="63"/>
    </row>
    <row r="548" spans="1:8">
      <c r="A548" s="86">
        <v>480</v>
      </c>
      <c r="B548" s="87" t="e">
        <v>#N/A</v>
      </c>
      <c r="C548" s="73"/>
      <c r="D548" s="73"/>
      <c r="E548" s="73"/>
      <c r="F548" s="73"/>
      <c r="G548" s="85"/>
      <c r="H548" s="63"/>
    </row>
    <row r="549" spans="1:8">
      <c r="A549" s="86">
        <v>481</v>
      </c>
      <c r="B549" s="87" t="e">
        <v>#N/A</v>
      </c>
      <c r="C549" s="73"/>
      <c r="D549" s="73"/>
      <c r="E549" s="73"/>
      <c r="F549" s="73"/>
      <c r="G549" s="85"/>
      <c r="H549" s="63"/>
    </row>
    <row r="550" spans="1:8">
      <c r="A550" s="86">
        <v>482</v>
      </c>
      <c r="B550" s="87" t="e">
        <v>#N/A</v>
      </c>
      <c r="C550" s="73"/>
      <c r="D550" s="73"/>
      <c r="E550" s="73"/>
      <c r="F550" s="73"/>
      <c r="G550" s="85"/>
      <c r="H550" s="63"/>
    </row>
    <row r="551" spans="1:8">
      <c r="A551" s="86">
        <v>483</v>
      </c>
      <c r="B551" s="87" t="e">
        <v>#N/A</v>
      </c>
      <c r="C551" s="73"/>
      <c r="D551" s="73"/>
      <c r="E551" s="73"/>
      <c r="F551" s="73"/>
      <c r="G551" s="85"/>
      <c r="H551" s="63"/>
    </row>
    <row r="552" spans="1:8">
      <c r="A552" s="86">
        <v>484</v>
      </c>
      <c r="B552" s="87" t="e">
        <v>#N/A</v>
      </c>
      <c r="C552" s="73"/>
      <c r="D552" s="73"/>
      <c r="E552" s="73"/>
      <c r="F552" s="73"/>
      <c r="G552" s="85"/>
      <c r="H552" s="63"/>
    </row>
    <row r="553" spans="1:8">
      <c r="A553" s="86">
        <v>485</v>
      </c>
      <c r="B553" s="87" t="e">
        <v>#N/A</v>
      </c>
      <c r="C553" s="73"/>
      <c r="D553" s="73"/>
      <c r="E553" s="73"/>
      <c r="F553" s="73"/>
      <c r="G553" s="85"/>
      <c r="H553" s="63"/>
    </row>
    <row r="554" spans="1:8">
      <c r="A554" s="86">
        <v>486</v>
      </c>
      <c r="B554" s="87" t="e">
        <v>#N/A</v>
      </c>
      <c r="C554" s="73"/>
      <c r="D554" s="73"/>
      <c r="E554" s="73"/>
      <c r="F554" s="73"/>
      <c r="G554" s="85"/>
      <c r="H554" s="63"/>
    </row>
    <row r="555" spans="1:8">
      <c r="A555" s="86">
        <v>487</v>
      </c>
      <c r="B555" s="87" t="e">
        <v>#N/A</v>
      </c>
      <c r="C555" s="73"/>
      <c r="D555" s="73"/>
      <c r="E555" s="73"/>
      <c r="F555" s="73"/>
      <c r="G555" s="85"/>
      <c r="H555" s="63"/>
    </row>
    <row r="556" spans="1:8">
      <c r="A556" s="86">
        <v>488</v>
      </c>
      <c r="B556" s="87" t="e">
        <v>#N/A</v>
      </c>
      <c r="C556" s="73"/>
      <c r="D556" s="73"/>
      <c r="E556" s="73"/>
      <c r="F556" s="73"/>
      <c r="G556" s="85"/>
      <c r="H556" s="63"/>
    </row>
    <row r="557" spans="1:8">
      <c r="A557" s="86">
        <v>489</v>
      </c>
      <c r="B557" s="87" t="e">
        <v>#N/A</v>
      </c>
      <c r="C557" s="73"/>
      <c r="D557" s="73"/>
      <c r="E557" s="73"/>
      <c r="F557" s="73"/>
      <c r="G557" s="85"/>
      <c r="H557" s="63"/>
    </row>
    <row r="558" spans="1:8">
      <c r="A558" s="86">
        <v>490</v>
      </c>
      <c r="B558" s="87" t="e">
        <v>#N/A</v>
      </c>
      <c r="C558" s="73"/>
      <c r="D558" s="73"/>
      <c r="E558" s="73"/>
      <c r="F558" s="73"/>
      <c r="G558" s="85"/>
      <c r="H558" s="63"/>
    </row>
    <row r="559" spans="1:8">
      <c r="A559" s="86">
        <v>491</v>
      </c>
      <c r="B559" s="87" t="e">
        <v>#N/A</v>
      </c>
      <c r="C559" s="73"/>
      <c r="D559" s="73"/>
      <c r="E559" s="73"/>
      <c r="F559" s="73"/>
      <c r="G559" s="85"/>
      <c r="H559" s="63"/>
    </row>
    <row r="560" spans="1:8">
      <c r="A560" s="86">
        <v>492</v>
      </c>
      <c r="B560" s="87" t="e">
        <v>#N/A</v>
      </c>
      <c r="C560" s="73"/>
      <c r="D560" s="73"/>
      <c r="E560" s="73"/>
      <c r="F560" s="73"/>
      <c r="G560" s="85"/>
      <c r="H560" s="63"/>
    </row>
    <row r="561" spans="1:8">
      <c r="A561" s="86">
        <v>493</v>
      </c>
      <c r="B561" s="87" t="e">
        <v>#N/A</v>
      </c>
      <c r="C561" s="73"/>
      <c r="D561" s="73"/>
      <c r="E561" s="73"/>
      <c r="F561" s="73"/>
      <c r="G561" s="85"/>
      <c r="H561" s="63"/>
    </row>
    <row r="562" spans="1:8">
      <c r="A562" s="86">
        <v>494</v>
      </c>
      <c r="B562" s="87" t="e">
        <v>#N/A</v>
      </c>
      <c r="C562" s="73"/>
      <c r="D562" s="73"/>
      <c r="E562" s="73"/>
      <c r="F562" s="73"/>
      <c r="G562" s="85"/>
      <c r="H562" s="63"/>
    </row>
    <row r="563" spans="1:8">
      <c r="A563" s="86">
        <v>495</v>
      </c>
      <c r="B563" s="87" t="e">
        <v>#N/A</v>
      </c>
      <c r="C563" s="73"/>
      <c r="D563" s="73"/>
      <c r="E563" s="73"/>
      <c r="F563" s="73"/>
      <c r="G563" s="85"/>
      <c r="H563" s="63"/>
    </row>
    <row r="564" spans="1:8">
      <c r="A564" s="86">
        <v>496</v>
      </c>
      <c r="B564" s="87" t="e">
        <v>#N/A</v>
      </c>
      <c r="C564" s="73"/>
      <c r="D564" s="73"/>
      <c r="E564" s="73"/>
      <c r="F564" s="73"/>
      <c r="G564" s="85"/>
      <c r="H564" s="63"/>
    </row>
    <row r="565" spans="1:8">
      <c r="A565" s="86">
        <v>497</v>
      </c>
      <c r="B565" s="87" t="e">
        <v>#N/A</v>
      </c>
      <c r="C565" s="73"/>
      <c r="D565" s="73"/>
      <c r="E565" s="73"/>
      <c r="F565" s="73"/>
      <c r="G565" s="85"/>
      <c r="H565" s="63"/>
    </row>
    <row r="566" spans="1:8">
      <c r="A566" s="86">
        <v>498</v>
      </c>
      <c r="B566" s="87" t="e">
        <v>#N/A</v>
      </c>
      <c r="C566" s="73"/>
      <c r="D566" s="73"/>
      <c r="E566" s="73"/>
      <c r="F566" s="73"/>
      <c r="G566" s="85"/>
      <c r="H566" s="63"/>
    </row>
    <row r="567" spans="1:8">
      <c r="A567" s="86">
        <v>499</v>
      </c>
      <c r="B567" s="87" t="e">
        <v>#N/A</v>
      </c>
      <c r="C567" s="73"/>
      <c r="D567" s="73"/>
      <c r="E567" s="73"/>
      <c r="F567" s="73"/>
      <c r="G567" s="85"/>
      <c r="H567" s="63"/>
    </row>
    <row r="568" spans="1:8">
      <c r="A568" s="86">
        <v>500</v>
      </c>
      <c r="B568" s="87" t="e">
        <v>#N/A</v>
      </c>
      <c r="C568" s="73"/>
      <c r="D568" s="73"/>
      <c r="E568" s="73"/>
      <c r="F568" s="73"/>
      <c r="G568" s="85"/>
      <c r="H568" s="63"/>
    </row>
    <row r="569" spans="1:8">
      <c r="A569" s="86">
        <v>501</v>
      </c>
      <c r="B569" s="87" t="e">
        <v>#N/A</v>
      </c>
      <c r="C569" s="73"/>
      <c r="D569" s="73"/>
      <c r="E569" s="73"/>
      <c r="F569" s="73"/>
      <c r="G569" s="85"/>
      <c r="H569" s="63"/>
    </row>
    <row r="570" spans="1:8">
      <c r="A570" s="86">
        <v>502</v>
      </c>
      <c r="B570" s="87" t="e">
        <v>#N/A</v>
      </c>
      <c r="C570" s="73"/>
      <c r="D570" s="73"/>
      <c r="E570" s="73"/>
      <c r="F570" s="73"/>
      <c r="G570" s="85"/>
      <c r="H570" s="63"/>
    </row>
    <row r="571" spans="1:8">
      <c r="A571" s="86">
        <v>503</v>
      </c>
      <c r="B571" s="87" t="e">
        <v>#N/A</v>
      </c>
      <c r="C571" s="73"/>
      <c r="D571" s="73"/>
      <c r="E571" s="73"/>
      <c r="F571" s="73"/>
      <c r="G571" s="85"/>
      <c r="H571" s="63"/>
    </row>
    <row r="572" spans="1:8">
      <c r="A572" s="86">
        <v>504</v>
      </c>
      <c r="B572" s="87" t="e">
        <v>#N/A</v>
      </c>
      <c r="C572" s="73"/>
      <c r="D572" s="73"/>
      <c r="E572" s="73"/>
      <c r="F572" s="73"/>
      <c r="G572" s="85"/>
      <c r="H572" s="63"/>
    </row>
    <row r="573" spans="1:8">
      <c r="A573" s="86">
        <v>505</v>
      </c>
      <c r="B573" s="87" t="e">
        <v>#N/A</v>
      </c>
      <c r="C573" s="73"/>
      <c r="D573" s="73"/>
      <c r="E573" s="73"/>
      <c r="F573" s="73"/>
      <c r="G573" s="85"/>
      <c r="H573" s="63"/>
    </row>
    <row r="574" spans="1:8">
      <c r="A574" s="86">
        <v>506</v>
      </c>
      <c r="B574" s="87" t="e">
        <v>#N/A</v>
      </c>
      <c r="C574" s="73"/>
      <c r="D574" s="73"/>
      <c r="E574" s="73"/>
      <c r="F574" s="73"/>
      <c r="G574" s="85"/>
      <c r="H574" s="63"/>
    </row>
    <row r="575" spans="1:8">
      <c r="A575" s="86">
        <v>507</v>
      </c>
      <c r="B575" s="87" t="e">
        <v>#N/A</v>
      </c>
      <c r="C575" s="73"/>
      <c r="D575" s="73"/>
      <c r="E575" s="73"/>
      <c r="F575" s="73"/>
      <c r="G575" s="85"/>
      <c r="H575" s="63"/>
    </row>
    <row r="576" spans="1:8">
      <c r="A576" s="86">
        <v>508</v>
      </c>
      <c r="B576" s="87" t="e">
        <v>#N/A</v>
      </c>
      <c r="C576" s="73"/>
      <c r="D576" s="73"/>
      <c r="E576" s="73"/>
      <c r="F576" s="73"/>
      <c r="G576" s="85"/>
      <c r="H576" s="63"/>
    </row>
    <row r="577" spans="1:8">
      <c r="A577" s="86">
        <v>509</v>
      </c>
      <c r="B577" s="87" t="e">
        <v>#N/A</v>
      </c>
      <c r="C577" s="73"/>
      <c r="D577" s="73"/>
      <c r="E577" s="73"/>
      <c r="F577" s="73"/>
      <c r="G577" s="85"/>
      <c r="H577" s="63"/>
    </row>
    <row r="578" spans="1:8">
      <c r="A578" s="86">
        <v>510</v>
      </c>
      <c r="B578" s="87" t="e">
        <v>#N/A</v>
      </c>
      <c r="C578" s="73"/>
      <c r="D578" s="73"/>
      <c r="E578" s="73"/>
      <c r="F578" s="73"/>
      <c r="G578" s="85"/>
      <c r="H578" s="63"/>
    </row>
    <row r="579" spans="1:8">
      <c r="A579" s="86">
        <v>511</v>
      </c>
      <c r="B579" s="87" t="e">
        <v>#N/A</v>
      </c>
      <c r="C579" s="73"/>
      <c r="D579" s="73"/>
      <c r="E579" s="73"/>
      <c r="F579" s="73"/>
      <c r="G579" s="85"/>
      <c r="H579" s="63"/>
    </row>
    <row r="580" spans="1:8">
      <c r="A580" s="86">
        <v>512</v>
      </c>
      <c r="B580" s="87" t="e">
        <v>#N/A</v>
      </c>
      <c r="C580" s="73"/>
      <c r="D580" s="73"/>
      <c r="E580" s="73"/>
      <c r="F580" s="73"/>
      <c r="G580" s="85"/>
      <c r="H580" s="63"/>
    </row>
    <row r="581" spans="1:8">
      <c r="A581" s="86">
        <v>513</v>
      </c>
      <c r="B581" s="87" t="e">
        <v>#N/A</v>
      </c>
      <c r="C581" s="73"/>
      <c r="D581" s="73"/>
      <c r="E581" s="73"/>
      <c r="F581" s="73"/>
      <c r="G581" s="85"/>
      <c r="H581" s="63"/>
    </row>
    <row r="582" spans="1:8">
      <c r="A582" s="86">
        <v>514</v>
      </c>
      <c r="B582" s="87" t="e">
        <v>#N/A</v>
      </c>
      <c r="C582" s="73"/>
      <c r="D582" s="73"/>
      <c r="E582" s="73"/>
      <c r="F582" s="73"/>
      <c r="G582" s="85"/>
      <c r="H582" s="63"/>
    </row>
    <row r="583" spans="1:8">
      <c r="A583" s="86">
        <v>515</v>
      </c>
      <c r="B583" s="87" t="e">
        <v>#N/A</v>
      </c>
      <c r="C583" s="73"/>
      <c r="D583" s="73"/>
      <c r="E583" s="73"/>
      <c r="F583" s="73"/>
      <c r="G583" s="85"/>
      <c r="H583" s="63"/>
    </row>
    <row r="584" spans="1:8">
      <c r="A584" s="86">
        <v>516</v>
      </c>
      <c r="B584" s="87" t="e">
        <v>#N/A</v>
      </c>
      <c r="C584" s="73"/>
      <c r="D584" s="73"/>
      <c r="E584" s="73"/>
      <c r="F584" s="73"/>
      <c r="G584" s="85"/>
      <c r="H584" s="63"/>
    </row>
    <row r="585" spans="1:8">
      <c r="A585" s="86">
        <v>517</v>
      </c>
      <c r="B585" s="87" t="e">
        <v>#N/A</v>
      </c>
      <c r="C585" s="73"/>
      <c r="D585" s="73"/>
      <c r="E585" s="73"/>
      <c r="F585" s="73"/>
      <c r="G585" s="85"/>
      <c r="H585" s="63"/>
    </row>
    <row r="586" spans="1:8">
      <c r="A586" s="86">
        <v>518</v>
      </c>
      <c r="B586" s="87" t="e">
        <v>#N/A</v>
      </c>
      <c r="C586" s="73"/>
      <c r="D586" s="73"/>
      <c r="E586" s="73"/>
      <c r="F586" s="73"/>
      <c r="G586" s="85"/>
      <c r="H586" s="63"/>
    </row>
    <row r="587" spans="1:8">
      <c r="A587" s="86">
        <v>519</v>
      </c>
      <c r="B587" s="87" t="e">
        <v>#N/A</v>
      </c>
      <c r="C587" s="73"/>
      <c r="D587" s="73"/>
      <c r="E587" s="73"/>
      <c r="F587" s="73"/>
      <c r="G587" s="85"/>
      <c r="H587" s="63"/>
    </row>
    <row r="588" spans="1:8">
      <c r="A588" s="86">
        <v>520</v>
      </c>
      <c r="B588" s="87" t="e">
        <v>#N/A</v>
      </c>
      <c r="C588" s="73"/>
      <c r="D588" s="73"/>
      <c r="E588" s="73"/>
      <c r="F588" s="73"/>
      <c r="G588" s="85"/>
      <c r="H588" s="63"/>
    </row>
    <row r="589" spans="1:8">
      <c r="A589" s="86">
        <v>521</v>
      </c>
      <c r="B589" s="87" t="e">
        <v>#N/A</v>
      </c>
      <c r="C589" s="73"/>
      <c r="D589" s="73"/>
      <c r="E589" s="73"/>
      <c r="F589" s="73"/>
      <c r="G589" s="85"/>
      <c r="H589" s="63"/>
    </row>
    <row r="590" spans="1:8">
      <c r="A590" s="86">
        <v>522</v>
      </c>
      <c r="B590" s="87" t="e">
        <v>#N/A</v>
      </c>
      <c r="C590" s="73"/>
      <c r="D590" s="73"/>
      <c r="E590" s="73"/>
      <c r="F590" s="73"/>
      <c r="G590" s="85"/>
      <c r="H590" s="63"/>
    </row>
    <row r="591" spans="1:8">
      <c r="A591" s="86">
        <v>523</v>
      </c>
      <c r="B591" s="87" t="e">
        <v>#N/A</v>
      </c>
      <c r="C591" s="73"/>
      <c r="D591" s="73"/>
      <c r="E591" s="73"/>
      <c r="F591" s="73"/>
      <c r="G591" s="85"/>
      <c r="H591" s="63"/>
    </row>
    <row r="592" spans="1:8">
      <c r="A592" s="86">
        <v>524</v>
      </c>
      <c r="B592" s="87" t="e">
        <v>#N/A</v>
      </c>
      <c r="C592" s="73"/>
      <c r="D592" s="73"/>
      <c r="E592" s="73"/>
      <c r="F592" s="73"/>
      <c r="G592" s="85"/>
      <c r="H592" s="63"/>
    </row>
    <row r="593" spans="1:8">
      <c r="A593" s="86">
        <v>525</v>
      </c>
      <c r="B593" s="87" t="e">
        <v>#N/A</v>
      </c>
      <c r="C593" s="73"/>
      <c r="D593" s="73"/>
      <c r="E593" s="73"/>
      <c r="F593" s="73"/>
      <c r="G593" s="85"/>
      <c r="H593" s="63"/>
    </row>
    <row r="594" spans="1:8">
      <c r="A594" s="86">
        <v>526</v>
      </c>
      <c r="B594" s="87" t="e">
        <v>#N/A</v>
      </c>
      <c r="C594" s="73"/>
      <c r="D594" s="73"/>
      <c r="E594" s="73"/>
      <c r="F594" s="73"/>
      <c r="G594" s="85"/>
      <c r="H594" s="63"/>
    </row>
    <row r="595" spans="1:8">
      <c r="A595" s="86">
        <v>527</v>
      </c>
      <c r="B595" s="87" t="e">
        <v>#N/A</v>
      </c>
      <c r="C595" s="73"/>
      <c r="D595" s="73"/>
      <c r="E595" s="73"/>
      <c r="F595" s="73"/>
      <c r="G595" s="85"/>
      <c r="H595" s="63"/>
    </row>
    <row r="596" spans="1:8">
      <c r="A596" s="86">
        <v>528</v>
      </c>
      <c r="B596" s="87" t="e">
        <v>#N/A</v>
      </c>
      <c r="C596" s="73"/>
      <c r="D596" s="73"/>
      <c r="E596" s="73"/>
      <c r="F596" s="73"/>
      <c r="G596" s="85"/>
      <c r="H596" s="63"/>
    </row>
    <row r="597" spans="1:8">
      <c r="A597" s="86">
        <v>529</v>
      </c>
      <c r="B597" s="87" t="e">
        <v>#N/A</v>
      </c>
      <c r="C597" s="73"/>
      <c r="D597" s="73"/>
      <c r="E597" s="73"/>
      <c r="F597" s="73"/>
      <c r="G597" s="85"/>
      <c r="H597" s="63"/>
    </row>
    <row r="598" spans="1:8">
      <c r="A598" s="86">
        <v>530</v>
      </c>
      <c r="B598" s="87" t="e">
        <v>#N/A</v>
      </c>
      <c r="C598" s="73"/>
      <c r="D598" s="73"/>
      <c r="E598" s="73"/>
      <c r="F598" s="73"/>
      <c r="G598" s="85"/>
      <c r="H598" s="63"/>
    </row>
    <row r="599" spans="1:8">
      <c r="A599" s="86">
        <v>531</v>
      </c>
      <c r="B599" s="87" t="e">
        <v>#N/A</v>
      </c>
      <c r="C599" s="73"/>
      <c r="D599" s="73"/>
      <c r="E599" s="73"/>
      <c r="F599" s="73"/>
      <c r="G599" s="85"/>
      <c r="H599" s="63"/>
    </row>
    <row r="600" spans="1:8">
      <c r="A600" s="86">
        <v>532</v>
      </c>
      <c r="B600" s="87" t="e">
        <v>#N/A</v>
      </c>
      <c r="C600" s="73"/>
      <c r="D600" s="73"/>
      <c r="E600" s="73"/>
      <c r="F600" s="73"/>
      <c r="G600" s="85"/>
      <c r="H600" s="63"/>
    </row>
    <row r="601" spans="1:8">
      <c r="A601" s="86">
        <v>533</v>
      </c>
      <c r="B601" s="87" t="e">
        <v>#N/A</v>
      </c>
      <c r="C601" s="73"/>
      <c r="D601" s="73"/>
      <c r="E601" s="73"/>
      <c r="F601" s="73"/>
      <c r="G601" s="85"/>
      <c r="H601" s="63"/>
    </row>
    <row r="602" spans="1:8">
      <c r="A602" s="86">
        <v>534</v>
      </c>
      <c r="B602" s="87" t="e">
        <v>#N/A</v>
      </c>
      <c r="C602" s="73"/>
      <c r="D602" s="73"/>
      <c r="E602" s="73"/>
      <c r="F602" s="73"/>
      <c r="G602" s="85"/>
      <c r="H602" s="63"/>
    </row>
    <row r="603" spans="1:8">
      <c r="A603" s="86">
        <v>535</v>
      </c>
      <c r="B603" s="87" t="e">
        <v>#N/A</v>
      </c>
      <c r="C603" s="73"/>
      <c r="D603" s="73"/>
      <c r="E603" s="73"/>
      <c r="F603" s="73"/>
      <c r="G603" s="85"/>
      <c r="H603" s="63"/>
    </row>
    <row r="604" spans="1:8">
      <c r="A604" s="86">
        <v>536</v>
      </c>
      <c r="B604" s="87" t="e">
        <v>#N/A</v>
      </c>
      <c r="C604" s="73"/>
      <c r="D604" s="73"/>
      <c r="E604" s="73"/>
      <c r="F604" s="73"/>
      <c r="G604" s="85"/>
      <c r="H604" s="63"/>
    </row>
    <row r="605" spans="1:8">
      <c r="A605" s="86">
        <v>537</v>
      </c>
      <c r="B605" s="87" t="e">
        <v>#N/A</v>
      </c>
      <c r="C605" s="73"/>
      <c r="D605" s="73"/>
      <c r="E605" s="73"/>
      <c r="F605" s="73"/>
      <c r="G605" s="85"/>
      <c r="H605" s="63"/>
    </row>
    <row r="606" spans="1:8">
      <c r="A606" s="86">
        <v>538</v>
      </c>
      <c r="B606" s="87" t="e">
        <v>#N/A</v>
      </c>
      <c r="C606" s="73"/>
      <c r="D606" s="73"/>
      <c r="E606" s="73"/>
      <c r="F606" s="73"/>
      <c r="G606" s="85"/>
      <c r="H606" s="63"/>
    </row>
    <row r="607" spans="1:8">
      <c r="A607" s="86">
        <v>539</v>
      </c>
      <c r="B607" s="87" t="e">
        <v>#N/A</v>
      </c>
      <c r="C607" s="73"/>
      <c r="D607" s="73"/>
      <c r="E607" s="73"/>
      <c r="F607" s="73"/>
      <c r="G607" s="85"/>
      <c r="H607" s="63"/>
    </row>
    <row r="608" spans="1:8">
      <c r="A608" s="86">
        <v>540</v>
      </c>
      <c r="B608" s="87" t="e">
        <v>#N/A</v>
      </c>
      <c r="C608" s="73"/>
      <c r="D608" s="73"/>
      <c r="E608" s="73"/>
      <c r="F608" s="73"/>
      <c r="G608" s="85"/>
      <c r="H608" s="63"/>
    </row>
    <row r="609" spans="1:8">
      <c r="A609" s="86">
        <v>541</v>
      </c>
      <c r="B609" s="87" t="e">
        <v>#N/A</v>
      </c>
      <c r="C609" s="73"/>
      <c r="D609" s="73"/>
      <c r="E609" s="73"/>
      <c r="F609" s="73"/>
      <c r="G609" s="85"/>
      <c r="H609" s="63"/>
    </row>
    <row r="610" spans="1:8">
      <c r="A610" s="86">
        <v>542</v>
      </c>
      <c r="B610" s="87" t="e">
        <v>#N/A</v>
      </c>
      <c r="C610" s="73"/>
      <c r="D610" s="73"/>
      <c r="E610" s="73"/>
      <c r="F610" s="73"/>
      <c r="G610" s="85"/>
      <c r="H610" s="63"/>
    </row>
    <row r="611" spans="1:8">
      <c r="A611" s="86">
        <v>543</v>
      </c>
      <c r="B611" s="87" t="e">
        <v>#N/A</v>
      </c>
      <c r="C611" s="73"/>
      <c r="D611" s="73"/>
      <c r="E611" s="73"/>
      <c r="F611" s="73"/>
      <c r="G611" s="85"/>
      <c r="H611" s="63"/>
    </row>
    <row r="612" spans="1:8">
      <c r="A612" s="86">
        <v>544</v>
      </c>
      <c r="B612" s="87" t="e">
        <v>#N/A</v>
      </c>
      <c r="C612" s="73"/>
      <c r="D612" s="73"/>
      <c r="E612" s="73"/>
      <c r="F612" s="73"/>
      <c r="G612" s="85"/>
      <c r="H612" s="63"/>
    </row>
    <row r="613" spans="1:8">
      <c r="A613" s="86">
        <v>545</v>
      </c>
      <c r="B613" s="87" t="e">
        <v>#N/A</v>
      </c>
      <c r="C613" s="73"/>
      <c r="D613" s="73"/>
      <c r="E613" s="73"/>
      <c r="F613" s="73"/>
      <c r="G613" s="85"/>
      <c r="H613" s="63"/>
    </row>
    <row r="614" spans="1:8">
      <c r="A614" s="86">
        <v>546</v>
      </c>
      <c r="B614" s="87" t="e">
        <v>#N/A</v>
      </c>
      <c r="C614" s="73"/>
      <c r="D614" s="73"/>
      <c r="E614" s="73"/>
      <c r="F614" s="73"/>
      <c r="G614" s="85"/>
      <c r="H614" s="63"/>
    </row>
    <row r="615" spans="1:8">
      <c r="A615" s="86">
        <v>547</v>
      </c>
      <c r="B615" s="87" t="e">
        <v>#N/A</v>
      </c>
      <c r="C615" s="73"/>
      <c r="D615" s="73"/>
      <c r="E615" s="73"/>
      <c r="F615" s="73"/>
      <c r="G615" s="85"/>
      <c r="H615" s="63"/>
    </row>
    <row r="616" spans="1:8">
      <c r="A616" s="86">
        <v>548</v>
      </c>
      <c r="B616" s="87" t="e">
        <v>#N/A</v>
      </c>
      <c r="C616" s="73"/>
      <c r="D616" s="73"/>
      <c r="E616" s="73"/>
      <c r="F616" s="73"/>
      <c r="G616" s="85"/>
      <c r="H616" s="63"/>
    </row>
    <row r="617" spans="1:8">
      <c r="A617" s="86">
        <v>549</v>
      </c>
      <c r="B617" s="87" t="e">
        <v>#N/A</v>
      </c>
      <c r="C617" s="73"/>
      <c r="D617" s="73"/>
      <c r="E617" s="73"/>
      <c r="F617" s="73"/>
      <c r="G617" s="85"/>
      <c r="H617" s="63"/>
    </row>
    <row r="618" spans="1:8">
      <c r="A618" s="86">
        <v>550</v>
      </c>
      <c r="B618" s="87" t="e">
        <v>#N/A</v>
      </c>
      <c r="C618" s="73"/>
      <c r="D618" s="73"/>
      <c r="E618" s="73"/>
      <c r="F618" s="73"/>
      <c r="G618" s="85"/>
      <c r="H618" s="63"/>
    </row>
    <row r="619" spans="1:8">
      <c r="A619" s="86">
        <v>551</v>
      </c>
      <c r="B619" s="87" t="e">
        <v>#N/A</v>
      </c>
      <c r="C619" s="73"/>
      <c r="D619" s="73"/>
      <c r="E619" s="73"/>
      <c r="F619" s="73"/>
      <c r="G619" s="85"/>
      <c r="H619" s="63"/>
    </row>
    <row r="620" spans="1:8">
      <c r="A620" s="86">
        <v>552</v>
      </c>
      <c r="B620" s="87" t="e">
        <v>#N/A</v>
      </c>
      <c r="C620" s="73"/>
      <c r="D620" s="73"/>
      <c r="E620" s="73"/>
      <c r="F620" s="73"/>
      <c r="G620" s="85"/>
      <c r="H620" s="63"/>
    </row>
    <row r="621" spans="1:8">
      <c r="A621" s="86">
        <v>553</v>
      </c>
      <c r="B621" s="87" t="e">
        <v>#N/A</v>
      </c>
      <c r="C621" s="73"/>
      <c r="D621" s="73"/>
      <c r="E621" s="73"/>
      <c r="F621" s="73"/>
      <c r="G621" s="85"/>
      <c r="H621" s="63"/>
    </row>
    <row r="622" spans="1:8">
      <c r="A622" s="86">
        <v>554</v>
      </c>
      <c r="B622" s="87" t="e">
        <v>#N/A</v>
      </c>
      <c r="C622" s="73"/>
      <c r="D622" s="73"/>
      <c r="E622" s="73"/>
      <c r="F622" s="73"/>
      <c r="G622" s="85"/>
      <c r="H622" s="63"/>
    </row>
    <row r="623" spans="1:8">
      <c r="A623" s="86">
        <v>555</v>
      </c>
      <c r="B623" s="87" t="e">
        <v>#N/A</v>
      </c>
      <c r="C623" s="73"/>
      <c r="D623" s="73"/>
      <c r="E623" s="73"/>
      <c r="F623" s="73"/>
      <c r="G623" s="85"/>
      <c r="H623" s="63"/>
    </row>
    <row r="624" spans="1:8">
      <c r="A624" s="86">
        <v>556</v>
      </c>
      <c r="B624" s="87" t="e">
        <v>#N/A</v>
      </c>
      <c r="C624" s="73"/>
      <c r="D624" s="73"/>
      <c r="E624" s="73"/>
      <c r="F624" s="73"/>
      <c r="G624" s="85"/>
      <c r="H624" s="63"/>
    </row>
    <row r="625" spans="1:8">
      <c r="A625" s="86">
        <v>557</v>
      </c>
      <c r="B625" s="87" t="e">
        <v>#N/A</v>
      </c>
      <c r="C625" s="73"/>
      <c r="D625" s="73"/>
      <c r="E625" s="73"/>
      <c r="F625" s="73"/>
      <c r="G625" s="85"/>
      <c r="H625" s="63"/>
    </row>
    <row r="626" spans="1:8">
      <c r="A626" s="86">
        <v>558</v>
      </c>
      <c r="B626" s="87" t="e">
        <v>#N/A</v>
      </c>
      <c r="C626" s="73"/>
      <c r="D626" s="73"/>
      <c r="E626" s="73"/>
      <c r="F626" s="73"/>
      <c r="G626" s="85"/>
      <c r="H626" s="63"/>
    </row>
    <row r="627" spans="1:8">
      <c r="A627" s="86">
        <v>559</v>
      </c>
      <c r="B627" s="87" t="e">
        <v>#N/A</v>
      </c>
      <c r="C627" s="73"/>
      <c r="D627" s="73"/>
      <c r="E627" s="73"/>
      <c r="F627" s="73"/>
      <c r="G627" s="85"/>
      <c r="H627" s="63"/>
    </row>
    <row r="628" spans="1:8">
      <c r="A628" s="86">
        <v>560</v>
      </c>
      <c r="B628" s="87" t="e">
        <v>#N/A</v>
      </c>
      <c r="C628" s="73"/>
      <c r="D628" s="73"/>
      <c r="E628" s="73"/>
      <c r="F628" s="73"/>
      <c r="G628" s="85"/>
      <c r="H628" s="63"/>
    </row>
    <row r="629" spans="1:8">
      <c r="A629" s="86">
        <v>561</v>
      </c>
      <c r="B629" s="87" t="e">
        <v>#N/A</v>
      </c>
      <c r="C629" s="73"/>
      <c r="D629" s="73"/>
      <c r="E629" s="73"/>
      <c r="F629" s="73"/>
      <c r="G629" s="85"/>
      <c r="H629" s="63"/>
    </row>
    <row r="630" spans="1:8">
      <c r="A630" s="86">
        <v>562</v>
      </c>
      <c r="B630" s="87" t="e">
        <v>#N/A</v>
      </c>
      <c r="C630" s="73"/>
      <c r="D630" s="73"/>
      <c r="E630" s="73"/>
      <c r="F630" s="73"/>
      <c r="G630" s="85"/>
      <c r="H630" s="63"/>
    </row>
    <row r="631" spans="1:8">
      <c r="A631" s="86">
        <v>563</v>
      </c>
      <c r="B631" s="87" t="e">
        <v>#N/A</v>
      </c>
      <c r="C631" s="73"/>
      <c r="D631" s="73"/>
      <c r="E631" s="73"/>
      <c r="F631" s="73"/>
      <c r="G631" s="85"/>
      <c r="H631" s="63"/>
    </row>
    <row r="632" spans="1:8">
      <c r="A632" s="86">
        <v>564</v>
      </c>
      <c r="B632" s="87" t="e">
        <v>#N/A</v>
      </c>
      <c r="C632" s="73"/>
      <c r="D632" s="73"/>
      <c r="E632" s="73"/>
      <c r="F632" s="73"/>
      <c r="G632" s="85"/>
      <c r="H632" s="63"/>
    </row>
    <row r="633" spans="1:8">
      <c r="A633" s="86">
        <v>565</v>
      </c>
      <c r="B633" s="87" t="e">
        <v>#N/A</v>
      </c>
      <c r="C633" s="73"/>
      <c r="D633" s="73"/>
      <c r="E633" s="73"/>
      <c r="F633" s="73"/>
      <c r="G633" s="85"/>
      <c r="H633" s="63"/>
    </row>
    <row r="634" spans="1:8">
      <c r="A634" s="86">
        <v>566</v>
      </c>
      <c r="B634" s="87" t="e">
        <v>#N/A</v>
      </c>
      <c r="C634" s="73"/>
      <c r="D634" s="73"/>
      <c r="E634" s="73"/>
      <c r="F634" s="73"/>
      <c r="G634" s="85"/>
      <c r="H634" s="63"/>
    </row>
    <row r="635" spans="1:8">
      <c r="A635" s="86">
        <v>567</v>
      </c>
      <c r="B635" s="87" t="e">
        <v>#N/A</v>
      </c>
      <c r="C635" s="73"/>
      <c r="D635" s="73"/>
      <c r="E635" s="73"/>
      <c r="F635" s="73"/>
      <c r="G635" s="85"/>
      <c r="H635" s="63"/>
    </row>
    <row r="636" spans="1:8">
      <c r="A636" s="86">
        <v>568</v>
      </c>
      <c r="B636" s="87" t="e">
        <v>#N/A</v>
      </c>
      <c r="C636" s="73"/>
      <c r="D636" s="73"/>
      <c r="E636" s="73"/>
      <c r="F636" s="73"/>
      <c r="G636" s="85"/>
      <c r="H636" s="63"/>
    </row>
    <row r="637" spans="1:8">
      <c r="A637" s="86">
        <v>569</v>
      </c>
      <c r="B637" s="87" t="e">
        <v>#N/A</v>
      </c>
      <c r="C637" s="73"/>
      <c r="D637" s="73"/>
      <c r="E637" s="73"/>
      <c r="F637" s="73"/>
      <c r="G637" s="85"/>
      <c r="H637" s="63"/>
    </row>
    <row r="638" spans="1:8">
      <c r="A638" s="86">
        <v>570</v>
      </c>
      <c r="B638" s="87" t="e">
        <v>#N/A</v>
      </c>
      <c r="C638" s="73"/>
      <c r="D638" s="73"/>
      <c r="E638" s="73"/>
      <c r="F638" s="73"/>
      <c r="G638" s="85"/>
      <c r="H638" s="63"/>
    </row>
    <row r="639" spans="1:8">
      <c r="A639" s="86">
        <v>571</v>
      </c>
      <c r="B639" s="87" t="e">
        <v>#N/A</v>
      </c>
      <c r="C639" s="73"/>
      <c r="D639" s="73"/>
      <c r="E639" s="73"/>
      <c r="F639" s="73"/>
      <c r="G639" s="85"/>
      <c r="H639" s="63"/>
    </row>
    <row r="640" spans="1:8">
      <c r="A640" s="86">
        <v>572</v>
      </c>
      <c r="B640" s="87" t="e">
        <v>#N/A</v>
      </c>
      <c r="C640" s="73"/>
      <c r="D640" s="73"/>
      <c r="E640" s="73"/>
      <c r="F640" s="73"/>
      <c r="G640" s="85"/>
      <c r="H640" s="63"/>
    </row>
    <row r="641" spans="1:8">
      <c r="A641" s="86">
        <v>573</v>
      </c>
      <c r="B641" s="87" t="e">
        <v>#N/A</v>
      </c>
      <c r="C641" s="73"/>
      <c r="D641" s="73"/>
      <c r="E641" s="73"/>
      <c r="F641" s="73"/>
      <c r="G641" s="85"/>
      <c r="H641" s="63"/>
    </row>
    <row r="642" spans="1:8">
      <c r="A642" s="86">
        <v>574</v>
      </c>
      <c r="B642" s="87" t="e">
        <v>#N/A</v>
      </c>
      <c r="C642" s="73"/>
      <c r="D642" s="73"/>
      <c r="E642" s="73"/>
      <c r="F642" s="73"/>
      <c r="G642" s="85"/>
      <c r="H642" s="63"/>
    </row>
    <row r="643" spans="1:8">
      <c r="A643" s="86">
        <v>575</v>
      </c>
      <c r="B643" s="87" t="e">
        <v>#N/A</v>
      </c>
      <c r="C643" s="73"/>
      <c r="D643" s="73"/>
      <c r="E643" s="73"/>
      <c r="F643" s="73"/>
      <c r="G643" s="85"/>
      <c r="H643" s="63"/>
    </row>
    <row r="644" spans="1:8">
      <c r="A644" s="86">
        <v>576</v>
      </c>
      <c r="B644" s="87" t="e">
        <v>#N/A</v>
      </c>
      <c r="C644" s="73"/>
      <c r="D644" s="73"/>
      <c r="E644" s="73"/>
      <c r="F644" s="73"/>
      <c r="G644" s="85"/>
      <c r="H644" s="63"/>
    </row>
    <row r="645" spans="1:8">
      <c r="A645" s="86">
        <v>577</v>
      </c>
      <c r="B645" s="87" t="e">
        <v>#N/A</v>
      </c>
      <c r="C645" s="73"/>
      <c r="D645" s="73"/>
      <c r="E645" s="73"/>
      <c r="F645" s="73"/>
      <c r="G645" s="85"/>
      <c r="H645" s="63"/>
    </row>
    <row r="646" spans="1:8">
      <c r="A646" s="86">
        <v>578</v>
      </c>
      <c r="B646" s="87" t="e">
        <v>#N/A</v>
      </c>
      <c r="C646" s="73"/>
      <c r="D646" s="73"/>
      <c r="E646" s="73"/>
      <c r="F646" s="73"/>
      <c r="G646" s="85"/>
      <c r="H646" s="63"/>
    </row>
    <row r="647" spans="1:8">
      <c r="A647" s="86">
        <v>579</v>
      </c>
      <c r="B647" s="87" t="e">
        <v>#N/A</v>
      </c>
      <c r="C647" s="73"/>
      <c r="D647" s="73"/>
      <c r="E647" s="73"/>
      <c r="F647" s="73"/>
      <c r="G647" s="85"/>
      <c r="H647" s="63"/>
    </row>
    <row r="648" spans="1:8">
      <c r="A648" s="86">
        <v>580</v>
      </c>
      <c r="B648" s="87" t="e">
        <v>#N/A</v>
      </c>
      <c r="C648" s="73"/>
      <c r="D648" s="73"/>
      <c r="E648" s="73"/>
      <c r="F648" s="73"/>
      <c r="G648" s="85"/>
      <c r="H648" s="63"/>
    </row>
    <row r="649" spans="1:8">
      <c r="A649" s="86">
        <v>581</v>
      </c>
      <c r="B649" s="87" t="e">
        <v>#N/A</v>
      </c>
      <c r="C649" s="73"/>
      <c r="D649" s="73"/>
      <c r="E649" s="73"/>
      <c r="F649" s="73"/>
      <c r="G649" s="85"/>
      <c r="H649" s="63"/>
    </row>
    <row r="650" spans="1:8">
      <c r="A650" s="86">
        <v>582</v>
      </c>
      <c r="B650" s="87" t="e">
        <v>#N/A</v>
      </c>
      <c r="C650" s="73"/>
      <c r="D650" s="73"/>
      <c r="E650" s="73"/>
      <c r="F650" s="73"/>
      <c r="G650" s="85"/>
      <c r="H650" s="63"/>
    </row>
    <row r="651" spans="1:8">
      <c r="A651" s="86">
        <v>583</v>
      </c>
      <c r="B651" s="87" t="e">
        <v>#N/A</v>
      </c>
      <c r="C651" s="73"/>
      <c r="D651" s="73"/>
      <c r="E651" s="73"/>
      <c r="F651" s="73"/>
      <c r="G651" s="85"/>
      <c r="H651" s="63"/>
    </row>
    <row r="652" spans="1:8">
      <c r="A652" s="86">
        <v>584</v>
      </c>
      <c r="B652" s="87" t="e">
        <v>#N/A</v>
      </c>
      <c r="C652" s="73"/>
      <c r="D652" s="73"/>
      <c r="E652" s="73"/>
      <c r="F652" s="73"/>
      <c r="G652" s="85"/>
      <c r="H652" s="63"/>
    </row>
    <row r="653" spans="1:8">
      <c r="A653" s="86">
        <v>585</v>
      </c>
      <c r="B653" s="87" t="e">
        <v>#N/A</v>
      </c>
      <c r="C653" s="73"/>
      <c r="D653" s="73"/>
      <c r="E653" s="73"/>
      <c r="F653" s="73"/>
      <c r="G653" s="85"/>
      <c r="H653" s="63"/>
    </row>
    <row r="654" spans="1:8">
      <c r="A654" s="86">
        <v>586</v>
      </c>
      <c r="B654" s="87" t="e">
        <v>#N/A</v>
      </c>
      <c r="C654" s="73"/>
      <c r="D654" s="73"/>
      <c r="E654" s="73"/>
      <c r="F654" s="73"/>
      <c r="G654" s="85"/>
      <c r="H654" s="63"/>
    </row>
    <row r="655" spans="1:8">
      <c r="A655" s="86">
        <v>587</v>
      </c>
      <c r="B655" s="87" t="e">
        <v>#N/A</v>
      </c>
      <c r="C655" s="73"/>
      <c r="D655" s="73"/>
      <c r="E655" s="73"/>
      <c r="F655" s="73"/>
      <c r="G655" s="85"/>
      <c r="H655" s="63"/>
    </row>
    <row r="656" spans="1:8">
      <c r="A656" s="86">
        <v>588</v>
      </c>
      <c r="B656" s="87" t="e">
        <v>#N/A</v>
      </c>
      <c r="C656" s="73"/>
      <c r="D656" s="73"/>
      <c r="E656" s="73"/>
      <c r="F656" s="73"/>
      <c r="G656" s="85"/>
      <c r="H656" s="63"/>
    </row>
    <row r="657" spans="1:8">
      <c r="A657" s="86">
        <v>589</v>
      </c>
      <c r="B657" s="87" t="e">
        <v>#N/A</v>
      </c>
      <c r="C657" s="73"/>
      <c r="D657" s="73"/>
      <c r="E657" s="73"/>
      <c r="F657" s="73"/>
      <c r="G657" s="85"/>
      <c r="H657" s="63"/>
    </row>
    <row r="658" spans="1:8">
      <c r="A658" s="86">
        <v>590</v>
      </c>
      <c r="B658" s="87" t="e">
        <v>#N/A</v>
      </c>
      <c r="C658" s="73"/>
      <c r="D658" s="73"/>
      <c r="E658" s="73"/>
      <c r="F658" s="73"/>
      <c r="G658" s="85"/>
      <c r="H658" s="63"/>
    </row>
    <row r="659" spans="1:8">
      <c r="A659" s="86">
        <v>591</v>
      </c>
      <c r="B659" s="87" t="e">
        <v>#N/A</v>
      </c>
      <c r="C659" s="73"/>
      <c r="D659" s="73"/>
      <c r="E659" s="73"/>
      <c r="F659" s="73"/>
      <c r="G659" s="85"/>
      <c r="H659" s="63"/>
    </row>
    <row r="660" spans="1:8">
      <c r="A660" s="86">
        <v>592</v>
      </c>
      <c r="B660" s="87" t="e">
        <v>#N/A</v>
      </c>
      <c r="C660" s="73"/>
      <c r="D660" s="73"/>
      <c r="E660" s="73"/>
      <c r="F660" s="73"/>
      <c r="G660" s="85"/>
      <c r="H660" s="63"/>
    </row>
    <row r="661" spans="1:8">
      <c r="A661" s="86">
        <v>593</v>
      </c>
      <c r="B661" s="87" t="e">
        <v>#N/A</v>
      </c>
      <c r="C661" s="73"/>
      <c r="D661" s="73"/>
      <c r="E661" s="73"/>
      <c r="F661" s="73"/>
      <c r="G661" s="85"/>
      <c r="H661" s="63"/>
    </row>
    <row r="662" spans="1:8">
      <c r="A662" s="86">
        <v>594</v>
      </c>
      <c r="B662" s="87" t="e">
        <v>#N/A</v>
      </c>
      <c r="C662" s="73"/>
      <c r="D662" s="73"/>
      <c r="E662" s="73"/>
      <c r="F662" s="73"/>
      <c r="G662" s="85"/>
      <c r="H662" s="63"/>
    </row>
    <row r="663" spans="1:8">
      <c r="A663" s="86">
        <v>595</v>
      </c>
      <c r="B663" s="87" t="e">
        <v>#N/A</v>
      </c>
      <c r="C663" s="73"/>
      <c r="D663" s="73"/>
      <c r="E663" s="73"/>
      <c r="F663" s="73"/>
      <c r="G663" s="85"/>
      <c r="H663" s="63"/>
    </row>
    <row r="664" spans="1:8">
      <c r="A664" s="86">
        <v>596</v>
      </c>
      <c r="B664" s="87" t="e">
        <v>#N/A</v>
      </c>
      <c r="C664" s="73"/>
      <c r="D664" s="73"/>
      <c r="E664" s="73"/>
      <c r="F664" s="73"/>
      <c r="G664" s="85"/>
      <c r="H664" s="63"/>
    </row>
    <row r="665" spans="1:8">
      <c r="A665" s="86">
        <v>597</v>
      </c>
      <c r="B665" s="87" t="e">
        <v>#N/A</v>
      </c>
      <c r="C665" s="73"/>
      <c r="D665" s="73"/>
      <c r="E665" s="73"/>
      <c r="F665" s="73"/>
      <c r="G665" s="85"/>
      <c r="H665" s="63"/>
    </row>
    <row r="666" spans="1:8">
      <c r="A666" s="86">
        <v>598</v>
      </c>
      <c r="B666" s="87" t="e">
        <v>#N/A</v>
      </c>
      <c r="C666" s="73"/>
      <c r="D666" s="73"/>
      <c r="E666" s="73"/>
      <c r="F666" s="73"/>
      <c r="G666" s="85"/>
      <c r="H666" s="63"/>
    </row>
    <row r="667" spans="1:8">
      <c r="A667" s="86">
        <v>599</v>
      </c>
      <c r="B667" s="87" t="e">
        <v>#N/A</v>
      </c>
      <c r="C667" s="73"/>
      <c r="D667" s="73"/>
      <c r="E667" s="73"/>
      <c r="F667" s="73"/>
      <c r="G667" s="85"/>
      <c r="H667" s="63"/>
    </row>
    <row r="668" spans="1:8">
      <c r="A668" s="86">
        <v>600</v>
      </c>
      <c r="B668" s="87" t="e">
        <v>#N/A</v>
      </c>
      <c r="C668" s="73"/>
      <c r="D668" s="73"/>
      <c r="E668" s="73"/>
      <c r="F668" s="73"/>
      <c r="G668" s="85"/>
      <c r="H668" s="63"/>
    </row>
    <row r="669" spans="1:8">
      <c r="A669" s="86">
        <v>601</v>
      </c>
      <c r="B669" s="87" t="e">
        <v>#N/A</v>
      </c>
      <c r="C669" s="73"/>
      <c r="D669" s="73"/>
      <c r="E669" s="73"/>
      <c r="F669" s="73"/>
      <c r="G669" s="85"/>
      <c r="H669" s="63"/>
    </row>
    <row r="670" spans="1:8">
      <c r="A670" s="86">
        <v>602</v>
      </c>
      <c r="B670" s="87" t="e">
        <v>#N/A</v>
      </c>
      <c r="C670" s="73"/>
      <c r="D670" s="73"/>
      <c r="E670" s="73"/>
      <c r="F670" s="73"/>
      <c r="G670" s="85"/>
      <c r="H670" s="63"/>
    </row>
    <row r="671" spans="1:8">
      <c r="A671" s="86">
        <v>603</v>
      </c>
      <c r="B671" s="87" t="e">
        <v>#N/A</v>
      </c>
      <c r="C671" s="73"/>
      <c r="D671" s="73"/>
      <c r="E671" s="73"/>
      <c r="F671" s="73"/>
      <c r="G671" s="85"/>
      <c r="H671" s="63"/>
    </row>
    <row r="672" spans="1:8">
      <c r="A672" s="86">
        <v>604</v>
      </c>
      <c r="B672" s="87" t="e">
        <v>#N/A</v>
      </c>
      <c r="C672" s="73"/>
      <c r="D672" s="73"/>
      <c r="E672" s="73"/>
      <c r="F672" s="73"/>
      <c r="G672" s="85"/>
      <c r="H672" s="63"/>
    </row>
    <row r="673" spans="1:8">
      <c r="A673" s="86">
        <v>605</v>
      </c>
      <c r="B673" s="87" t="e">
        <v>#N/A</v>
      </c>
      <c r="C673" s="73"/>
      <c r="D673" s="73"/>
      <c r="E673" s="73"/>
      <c r="F673" s="73"/>
      <c r="G673" s="85"/>
      <c r="H673" s="63"/>
    </row>
    <row r="674" spans="1:8">
      <c r="A674" s="86">
        <v>606</v>
      </c>
      <c r="B674" s="87" t="e">
        <v>#N/A</v>
      </c>
      <c r="C674" s="73"/>
      <c r="D674" s="73"/>
      <c r="E674" s="73"/>
      <c r="F674" s="73"/>
      <c r="G674" s="85"/>
      <c r="H674" s="63"/>
    </row>
    <row r="675" spans="1:8">
      <c r="A675" s="86">
        <v>607</v>
      </c>
      <c r="B675" s="87" t="e">
        <v>#N/A</v>
      </c>
      <c r="C675" s="73"/>
      <c r="D675" s="73"/>
      <c r="E675" s="73"/>
      <c r="F675" s="73"/>
      <c r="G675" s="85"/>
      <c r="H675" s="63"/>
    </row>
    <row r="676" spans="1:8">
      <c r="A676" s="86">
        <v>608</v>
      </c>
      <c r="B676" s="87" t="e">
        <v>#N/A</v>
      </c>
      <c r="C676" s="73"/>
      <c r="D676" s="73"/>
      <c r="E676" s="73"/>
      <c r="F676" s="73"/>
      <c r="G676" s="85"/>
      <c r="H676" s="63"/>
    </row>
    <row r="677" spans="1:8">
      <c r="A677" s="86">
        <v>609</v>
      </c>
      <c r="B677" s="87" t="e">
        <v>#N/A</v>
      </c>
      <c r="C677" s="73"/>
      <c r="D677" s="73"/>
      <c r="E677" s="73"/>
      <c r="F677" s="73"/>
      <c r="G677" s="85"/>
      <c r="H677" s="63"/>
    </row>
    <row r="678" spans="1:8">
      <c r="A678" s="86">
        <v>610</v>
      </c>
      <c r="B678" s="87" t="e">
        <v>#N/A</v>
      </c>
      <c r="C678" s="73"/>
      <c r="D678" s="73"/>
      <c r="E678" s="73"/>
      <c r="F678" s="73"/>
      <c r="G678" s="85"/>
      <c r="H678" s="63"/>
    </row>
    <row r="679" spans="1:8">
      <c r="A679" s="86">
        <v>611</v>
      </c>
      <c r="B679" s="87" t="e">
        <v>#N/A</v>
      </c>
      <c r="C679" s="73"/>
      <c r="D679" s="73"/>
      <c r="E679" s="73"/>
      <c r="F679" s="73"/>
      <c r="G679" s="85"/>
      <c r="H679" s="63"/>
    </row>
    <row r="680" spans="1:8">
      <c r="A680" s="86">
        <v>612</v>
      </c>
      <c r="B680" s="87" t="e">
        <v>#N/A</v>
      </c>
      <c r="C680" s="73"/>
      <c r="D680" s="73"/>
      <c r="E680" s="73"/>
      <c r="F680" s="73"/>
      <c r="G680" s="85"/>
      <c r="H680" s="63"/>
    </row>
    <row r="681" spans="1:8">
      <c r="A681" s="86">
        <v>613</v>
      </c>
      <c r="B681" s="87" t="e">
        <v>#N/A</v>
      </c>
      <c r="C681" s="73"/>
      <c r="D681" s="73"/>
      <c r="E681" s="73"/>
      <c r="F681" s="73"/>
      <c r="G681" s="85"/>
      <c r="H681" s="63"/>
    </row>
    <row r="682" spans="1:8">
      <c r="A682" s="86">
        <v>614</v>
      </c>
      <c r="B682" s="87" t="e">
        <v>#N/A</v>
      </c>
      <c r="C682" s="73"/>
      <c r="D682" s="73"/>
      <c r="E682" s="73"/>
      <c r="F682" s="73"/>
      <c r="G682" s="85"/>
      <c r="H682" s="63"/>
    </row>
    <row r="683" spans="1:8">
      <c r="A683" s="86">
        <v>615</v>
      </c>
      <c r="B683" s="87" t="e">
        <v>#N/A</v>
      </c>
      <c r="C683" s="73"/>
      <c r="D683" s="73"/>
      <c r="E683" s="73"/>
      <c r="F683" s="73"/>
      <c r="G683" s="85"/>
      <c r="H683" s="63"/>
    </row>
    <row r="684" spans="1:8">
      <c r="A684" s="86">
        <v>616</v>
      </c>
      <c r="B684" s="87" t="e">
        <v>#N/A</v>
      </c>
      <c r="C684" s="73"/>
      <c r="D684" s="73"/>
      <c r="E684" s="73"/>
      <c r="F684" s="73"/>
      <c r="G684" s="85"/>
      <c r="H684" s="63"/>
    </row>
    <row r="685" spans="1:8">
      <c r="A685" s="86">
        <v>617</v>
      </c>
      <c r="B685" s="87" t="e">
        <v>#N/A</v>
      </c>
      <c r="C685" s="73"/>
      <c r="D685" s="73"/>
      <c r="E685" s="73"/>
      <c r="F685" s="73"/>
      <c r="G685" s="85"/>
      <c r="H685" s="63"/>
    </row>
    <row r="686" spans="1:8">
      <c r="A686" s="86">
        <v>618</v>
      </c>
      <c r="B686" s="87" t="e">
        <v>#N/A</v>
      </c>
      <c r="C686" s="73"/>
      <c r="D686" s="73"/>
      <c r="E686" s="73"/>
      <c r="F686" s="73"/>
      <c r="G686" s="85"/>
      <c r="H686" s="63"/>
    </row>
    <row r="687" spans="1:8">
      <c r="A687" s="86">
        <v>619</v>
      </c>
      <c r="B687" s="87" t="e">
        <v>#N/A</v>
      </c>
      <c r="C687" s="73"/>
      <c r="D687" s="73"/>
      <c r="E687" s="73"/>
      <c r="F687" s="73"/>
      <c r="G687" s="85"/>
      <c r="H687" s="63"/>
    </row>
    <row r="688" spans="1:8">
      <c r="A688" s="86">
        <v>620</v>
      </c>
      <c r="B688" s="87" t="e">
        <v>#N/A</v>
      </c>
      <c r="C688" s="73"/>
      <c r="D688" s="73"/>
      <c r="E688" s="73"/>
      <c r="F688" s="73"/>
      <c r="G688" s="85"/>
      <c r="H688" s="63"/>
    </row>
    <row r="689" spans="1:8">
      <c r="A689" s="86">
        <v>621</v>
      </c>
      <c r="B689" s="87" t="e">
        <v>#N/A</v>
      </c>
      <c r="C689" s="73"/>
      <c r="D689" s="73"/>
      <c r="E689" s="73"/>
      <c r="F689" s="73"/>
      <c r="G689" s="85"/>
      <c r="H689" s="63"/>
    </row>
    <row r="690" spans="1:8">
      <c r="A690" s="86">
        <v>622</v>
      </c>
      <c r="B690" s="87" t="e">
        <v>#N/A</v>
      </c>
      <c r="C690" s="73"/>
      <c r="D690" s="73"/>
      <c r="E690" s="73"/>
      <c r="F690" s="73"/>
      <c r="G690" s="85"/>
      <c r="H690" s="63"/>
    </row>
    <row r="691" spans="1:8">
      <c r="A691" s="86">
        <v>623</v>
      </c>
      <c r="B691" s="87" t="e">
        <v>#N/A</v>
      </c>
      <c r="C691" s="73"/>
      <c r="D691" s="73"/>
      <c r="E691" s="73"/>
      <c r="F691" s="73"/>
      <c r="G691" s="85"/>
      <c r="H691" s="63"/>
    </row>
    <row r="692" spans="1:8">
      <c r="A692" s="86">
        <v>624</v>
      </c>
      <c r="B692" s="87" t="e">
        <v>#N/A</v>
      </c>
      <c r="C692" s="73"/>
      <c r="D692" s="73"/>
      <c r="E692" s="73"/>
      <c r="F692" s="73"/>
      <c r="G692" s="85"/>
      <c r="H692" s="63"/>
    </row>
    <row r="693" spans="1:8">
      <c r="A693" s="86">
        <v>625</v>
      </c>
      <c r="B693" s="87" t="e">
        <v>#N/A</v>
      </c>
      <c r="C693" s="73"/>
      <c r="D693" s="73"/>
      <c r="E693" s="73"/>
      <c r="F693" s="73"/>
      <c r="G693" s="85"/>
      <c r="H693" s="63"/>
    </row>
    <row r="694" spans="1:8">
      <c r="A694" s="86">
        <v>626</v>
      </c>
      <c r="B694" s="87" t="e">
        <v>#N/A</v>
      </c>
      <c r="C694" s="73"/>
      <c r="D694" s="73"/>
      <c r="E694" s="73"/>
      <c r="F694" s="73"/>
      <c r="G694" s="85"/>
      <c r="H694" s="63"/>
    </row>
    <row r="695" spans="1:8">
      <c r="A695" s="86">
        <v>627</v>
      </c>
      <c r="B695" s="87" t="e">
        <v>#N/A</v>
      </c>
      <c r="C695" s="73"/>
      <c r="D695" s="73"/>
      <c r="E695" s="73"/>
      <c r="F695" s="73"/>
      <c r="G695" s="85"/>
      <c r="H695" s="63"/>
    </row>
    <row r="696" spans="1:8">
      <c r="A696" s="86">
        <v>628</v>
      </c>
      <c r="B696" s="87" t="e">
        <v>#N/A</v>
      </c>
      <c r="C696" s="73"/>
      <c r="D696" s="73"/>
      <c r="E696" s="73"/>
      <c r="F696" s="73"/>
      <c r="G696" s="85"/>
      <c r="H696" s="63"/>
    </row>
    <row r="697" spans="1:8">
      <c r="A697" s="86">
        <v>629</v>
      </c>
      <c r="B697" s="87" t="e">
        <v>#N/A</v>
      </c>
      <c r="C697" s="73"/>
      <c r="D697" s="73"/>
      <c r="E697" s="73"/>
      <c r="F697" s="73"/>
      <c r="G697" s="85"/>
      <c r="H697" s="63"/>
    </row>
    <row r="698" spans="1:8">
      <c r="A698" s="86">
        <v>630</v>
      </c>
      <c r="B698" s="87" t="e">
        <v>#N/A</v>
      </c>
      <c r="C698" s="73"/>
      <c r="D698" s="73"/>
      <c r="E698" s="73"/>
      <c r="F698" s="73"/>
      <c r="G698" s="85"/>
      <c r="H698" s="63"/>
    </row>
    <row r="699" spans="1:8">
      <c r="A699" s="86">
        <v>631</v>
      </c>
      <c r="B699" s="87" t="e">
        <v>#N/A</v>
      </c>
      <c r="C699" s="73"/>
      <c r="D699" s="73"/>
      <c r="E699" s="73"/>
      <c r="F699" s="73"/>
      <c r="G699" s="85"/>
      <c r="H699" s="63"/>
    </row>
    <row r="700" spans="1:8">
      <c r="A700" s="86">
        <v>632</v>
      </c>
      <c r="B700" s="87" t="e">
        <v>#N/A</v>
      </c>
      <c r="C700" s="73"/>
      <c r="D700" s="73"/>
      <c r="E700" s="73"/>
      <c r="F700" s="73"/>
      <c r="G700" s="85"/>
      <c r="H700" s="63"/>
    </row>
    <row r="701" spans="1:8">
      <c r="A701" s="86">
        <v>633</v>
      </c>
      <c r="B701" s="87" t="e">
        <v>#N/A</v>
      </c>
      <c r="C701" s="73"/>
      <c r="D701" s="73"/>
      <c r="E701" s="73"/>
      <c r="F701" s="73"/>
      <c r="G701" s="85"/>
      <c r="H701" s="63"/>
    </row>
    <row r="702" spans="1:8">
      <c r="A702" s="86">
        <v>634</v>
      </c>
      <c r="B702" s="87" t="e">
        <v>#N/A</v>
      </c>
      <c r="C702" s="73"/>
      <c r="D702" s="73"/>
      <c r="E702" s="73"/>
      <c r="F702" s="73"/>
      <c r="G702" s="85"/>
      <c r="H702" s="63"/>
    </row>
    <row r="703" spans="1:8">
      <c r="A703" s="86">
        <v>635</v>
      </c>
      <c r="B703" s="87" t="e">
        <v>#N/A</v>
      </c>
      <c r="C703" s="73"/>
      <c r="D703" s="73"/>
      <c r="E703" s="73"/>
      <c r="F703" s="73"/>
      <c r="G703" s="85"/>
      <c r="H703" s="63"/>
    </row>
    <row r="704" spans="1:8">
      <c r="A704" s="86">
        <v>636</v>
      </c>
      <c r="B704" s="87" t="e">
        <v>#N/A</v>
      </c>
      <c r="C704" s="73"/>
      <c r="D704" s="73"/>
      <c r="E704" s="73"/>
      <c r="F704" s="73"/>
      <c r="G704" s="85"/>
      <c r="H704" s="63"/>
    </row>
    <row r="705" spans="1:8">
      <c r="A705" s="86">
        <v>637</v>
      </c>
      <c r="B705" s="87" t="e">
        <v>#N/A</v>
      </c>
      <c r="C705" s="73"/>
      <c r="D705" s="73"/>
      <c r="E705" s="73"/>
      <c r="F705" s="73"/>
      <c r="G705" s="85"/>
      <c r="H705" s="63"/>
    </row>
    <row r="706" spans="1:8">
      <c r="A706" s="86">
        <v>638</v>
      </c>
      <c r="B706" s="87" t="e">
        <v>#N/A</v>
      </c>
      <c r="C706" s="73"/>
      <c r="D706" s="73"/>
      <c r="E706" s="73"/>
      <c r="F706" s="73"/>
      <c r="G706" s="85"/>
      <c r="H706" s="63"/>
    </row>
    <row r="707" spans="1:8">
      <c r="A707" s="86">
        <v>639</v>
      </c>
      <c r="B707" s="87" t="e">
        <v>#N/A</v>
      </c>
      <c r="C707" s="73"/>
      <c r="D707" s="73"/>
      <c r="E707" s="73"/>
      <c r="F707" s="73"/>
      <c r="G707" s="85"/>
      <c r="H707" s="63"/>
    </row>
    <row r="708" spans="1:8">
      <c r="A708" s="86">
        <v>640</v>
      </c>
      <c r="B708" s="87" t="e">
        <v>#N/A</v>
      </c>
      <c r="C708" s="73"/>
      <c r="D708" s="73"/>
      <c r="E708" s="73"/>
      <c r="F708" s="73"/>
      <c r="G708" s="85"/>
      <c r="H708" s="63"/>
    </row>
    <row r="709" spans="1:8">
      <c r="A709" s="86">
        <v>641</v>
      </c>
      <c r="B709" s="87" t="e">
        <v>#N/A</v>
      </c>
      <c r="C709" s="73"/>
      <c r="D709" s="73"/>
      <c r="E709" s="73"/>
      <c r="F709" s="73"/>
      <c r="G709" s="85"/>
      <c r="H709" s="63"/>
    </row>
    <row r="710" spans="1:8">
      <c r="A710" s="86">
        <v>642</v>
      </c>
      <c r="B710" s="87" t="e">
        <v>#N/A</v>
      </c>
      <c r="C710" s="73"/>
      <c r="D710" s="73"/>
      <c r="E710" s="73"/>
      <c r="F710" s="73"/>
      <c r="G710" s="85"/>
      <c r="H710" s="63"/>
    </row>
    <row r="711" spans="1:8">
      <c r="A711" s="86">
        <v>643</v>
      </c>
      <c r="B711" s="87" t="e">
        <v>#N/A</v>
      </c>
      <c r="C711" s="73"/>
      <c r="D711" s="73"/>
      <c r="E711" s="73"/>
      <c r="F711" s="73"/>
      <c r="G711" s="85"/>
      <c r="H711" s="63"/>
    </row>
    <row r="712" spans="1:8">
      <c r="A712" s="86">
        <v>644</v>
      </c>
      <c r="B712" s="87" t="e">
        <v>#N/A</v>
      </c>
      <c r="C712" s="73"/>
      <c r="D712" s="73"/>
      <c r="E712" s="73"/>
      <c r="F712" s="73"/>
      <c r="G712" s="85"/>
      <c r="H712" s="63"/>
    </row>
    <row r="713" spans="1:8">
      <c r="A713" s="86">
        <v>645</v>
      </c>
      <c r="B713" s="87" t="e">
        <v>#N/A</v>
      </c>
      <c r="C713" s="73"/>
      <c r="D713" s="73"/>
      <c r="E713" s="73"/>
      <c r="F713" s="73"/>
      <c r="G713" s="85"/>
      <c r="H713" s="63"/>
    </row>
    <row r="714" spans="1:8">
      <c r="A714" s="86">
        <v>646</v>
      </c>
      <c r="B714" s="87" t="e">
        <v>#N/A</v>
      </c>
      <c r="C714" s="73"/>
      <c r="D714" s="73"/>
      <c r="E714" s="73"/>
      <c r="F714" s="73"/>
      <c r="G714" s="85"/>
      <c r="H714" s="63"/>
    </row>
    <row r="715" spans="1:8">
      <c r="A715" s="86">
        <v>647</v>
      </c>
      <c r="B715" s="87" t="e">
        <v>#N/A</v>
      </c>
      <c r="C715" s="73"/>
      <c r="D715" s="73"/>
      <c r="E715" s="73"/>
      <c r="F715" s="73"/>
      <c r="G715" s="85"/>
      <c r="H715" s="63"/>
    </row>
    <row r="716" spans="1:8">
      <c r="A716" s="86">
        <v>648</v>
      </c>
      <c r="B716" s="87" t="e">
        <v>#N/A</v>
      </c>
      <c r="C716" s="73"/>
      <c r="D716" s="73"/>
      <c r="E716" s="73"/>
      <c r="F716" s="73"/>
      <c r="G716" s="85"/>
      <c r="H716" s="63"/>
    </row>
    <row r="717" spans="1:8">
      <c r="A717" s="86">
        <v>649</v>
      </c>
      <c r="B717" s="87" t="e">
        <v>#N/A</v>
      </c>
      <c r="C717" s="73"/>
      <c r="D717" s="73"/>
      <c r="E717" s="73"/>
      <c r="F717" s="73"/>
      <c r="G717" s="85"/>
      <c r="H717" s="63"/>
    </row>
    <row r="718" spans="1:8">
      <c r="A718" s="86">
        <v>650</v>
      </c>
      <c r="B718" s="87" t="e">
        <v>#N/A</v>
      </c>
      <c r="C718" s="73"/>
      <c r="D718" s="73"/>
      <c r="E718" s="73"/>
      <c r="F718" s="73"/>
      <c r="G718" s="85"/>
      <c r="H718" s="63"/>
    </row>
    <row r="719" spans="1:8">
      <c r="A719" s="86">
        <v>651</v>
      </c>
      <c r="B719" s="87" t="e">
        <v>#N/A</v>
      </c>
      <c r="C719" s="73"/>
      <c r="D719" s="73"/>
      <c r="E719" s="73"/>
      <c r="F719" s="73"/>
      <c r="G719" s="85"/>
      <c r="H719" s="63"/>
    </row>
    <row r="720" spans="1:8">
      <c r="A720" s="86">
        <v>652</v>
      </c>
      <c r="B720" s="87" t="e">
        <v>#N/A</v>
      </c>
      <c r="C720" s="73"/>
      <c r="D720" s="73"/>
      <c r="E720" s="73"/>
      <c r="F720" s="73"/>
      <c r="G720" s="85"/>
      <c r="H720" s="63"/>
    </row>
    <row r="721" spans="1:8">
      <c r="A721" s="86">
        <v>653</v>
      </c>
      <c r="B721" s="87" t="e">
        <v>#N/A</v>
      </c>
      <c r="C721" s="73"/>
      <c r="D721" s="73"/>
      <c r="E721" s="73"/>
      <c r="F721" s="73"/>
      <c r="G721" s="85"/>
      <c r="H721" s="63"/>
    </row>
    <row r="722" spans="1:8">
      <c r="A722" s="86">
        <v>654</v>
      </c>
      <c r="B722" s="87" t="e">
        <v>#N/A</v>
      </c>
      <c r="C722" s="73"/>
      <c r="D722" s="73"/>
      <c r="E722" s="73"/>
      <c r="F722" s="73"/>
      <c r="G722" s="85"/>
      <c r="H722" s="63"/>
    </row>
    <row r="723" spans="1:8">
      <c r="A723" s="86">
        <v>655</v>
      </c>
      <c r="B723" s="87" t="e">
        <v>#N/A</v>
      </c>
      <c r="C723" s="73"/>
      <c r="D723" s="73"/>
      <c r="E723" s="73"/>
      <c r="F723" s="73"/>
      <c r="G723" s="85"/>
      <c r="H723" s="63"/>
    </row>
    <row r="724" spans="1:8">
      <c r="A724" s="86">
        <v>656</v>
      </c>
      <c r="B724" s="87" t="e">
        <v>#N/A</v>
      </c>
      <c r="C724" s="73"/>
      <c r="D724" s="73"/>
      <c r="E724" s="73"/>
      <c r="F724" s="73"/>
      <c r="G724" s="85"/>
      <c r="H724" s="63"/>
    </row>
    <row r="725" spans="1:8">
      <c r="A725" s="86">
        <v>657</v>
      </c>
      <c r="B725" s="87" t="e">
        <v>#N/A</v>
      </c>
      <c r="C725" s="73"/>
      <c r="D725" s="73"/>
      <c r="E725" s="73"/>
      <c r="F725" s="73"/>
      <c r="G725" s="85"/>
      <c r="H725" s="63"/>
    </row>
    <row r="726" spans="1:8">
      <c r="A726" s="86">
        <v>658</v>
      </c>
      <c r="B726" s="87" t="e">
        <v>#N/A</v>
      </c>
      <c r="C726" s="73"/>
      <c r="D726" s="73"/>
      <c r="E726" s="73"/>
      <c r="F726" s="73"/>
      <c r="G726" s="85"/>
      <c r="H726" s="63"/>
    </row>
    <row r="727" spans="1:8">
      <c r="A727" s="86">
        <v>659</v>
      </c>
      <c r="B727" s="87" t="e">
        <v>#N/A</v>
      </c>
      <c r="C727" s="73"/>
      <c r="D727" s="73"/>
      <c r="E727" s="73"/>
      <c r="F727" s="73"/>
      <c r="G727" s="85"/>
      <c r="H727" s="63"/>
    </row>
    <row r="728" spans="1:8">
      <c r="A728" s="86">
        <v>660</v>
      </c>
      <c r="B728" s="87" t="e">
        <v>#N/A</v>
      </c>
      <c r="C728" s="73"/>
      <c r="D728" s="73"/>
      <c r="E728" s="73"/>
      <c r="F728" s="73"/>
      <c r="G728" s="85"/>
      <c r="H728" s="63"/>
    </row>
    <row r="729" spans="1:8">
      <c r="A729" s="86">
        <v>661</v>
      </c>
      <c r="B729" s="87" t="e">
        <v>#N/A</v>
      </c>
      <c r="C729" s="73"/>
      <c r="D729" s="73"/>
      <c r="E729" s="73"/>
      <c r="F729" s="73"/>
      <c r="G729" s="85"/>
      <c r="H729" s="63"/>
    </row>
    <row r="730" spans="1:8">
      <c r="A730" s="86">
        <v>662</v>
      </c>
      <c r="B730" s="87" t="e">
        <v>#N/A</v>
      </c>
      <c r="C730" s="73"/>
      <c r="D730" s="73"/>
      <c r="E730" s="73"/>
      <c r="F730" s="73"/>
      <c r="G730" s="85"/>
      <c r="H730" s="63"/>
    </row>
    <row r="731" spans="1:8">
      <c r="A731" s="86">
        <v>663</v>
      </c>
      <c r="B731" s="87" t="e">
        <v>#N/A</v>
      </c>
      <c r="C731" s="73"/>
      <c r="D731" s="73"/>
      <c r="E731" s="73"/>
      <c r="F731" s="73"/>
      <c r="G731" s="85"/>
      <c r="H731" s="63"/>
    </row>
    <row r="732" spans="1:8">
      <c r="A732" s="86">
        <v>664</v>
      </c>
      <c r="B732" s="87" t="e">
        <v>#N/A</v>
      </c>
      <c r="C732" s="73"/>
      <c r="D732" s="73"/>
      <c r="E732" s="73"/>
      <c r="F732" s="73"/>
      <c r="G732" s="85"/>
      <c r="H732" s="63"/>
    </row>
    <row r="733" spans="1:8">
      <c r="A733" s="86">
        <v>665</v>
      </c>
      <c r="B733" s="87" t="e">
        <v>#N/A</v>
      </c>
      <c r="C733" s="73"/>
      <c r="D733" s="73"/>
      <c r="E733" s="73"/>
      <c r="F733" s="73"/>
      <c r="G733" s="85"/>
      <c r="H733" s="63"/>
    </row>
    <row r="734" spans="1:8">
      <c r="A734" s="86">
        <v>666</v>
      </c>
      <c r="B734" s="87" t="e">
        <v>#N/A</v>
      </c>
      <c r="C734" s="73"/>
      <c r="D734" s="73"/>
      <c r="E734" s="73"/>
      <c r="F734" s="73"/>
      <c r="G734" s="85"/>
      <c r="H734" s="63"/>
    </row>
    <row r="735" spans="1:8">
      <c r="A735" s="86">
        <v>667</v>
      </c>
      <c r="B735" s="87" t="e">
        <v>#N/A</v>
      </c>
      <c r="C735" s="73"/>
      <c r="D735" s="73"/>
      <c r="E735" s="73"/>
      <c r="F735" s="73"/>
      <c r="G735" s="85"/>
      <c r="H735" s="63"/>
    </row>
    <row r="736" spans="1:8">
      <c r="A736" s="86">
        <v>668</v>
      </c>
      <c r="B736" s="87" t="e">
        <v>#N/A</v>
      </c>
      <c r="C736" s="73"/>
      <c r="D736" s="73"/>
      <c r="E736" s="73"/>
      <c r="F736" s="73"/>
      <c r="G736" s="85"/>
      <c r="H736" s="63"/>
    </row>
    <row r="737" spans="1:8">
      <c r="A737" s="86">
        <v>669</v>
      </c>
      <c r="B737" s="87" t="e">
        <v>#N/A</v>
      </c>
      <c r="C737" s="73"/>
      <c r="D737" s="73"/>
      <c r="E737" s="73"/>
      <c r="F737" s="73"/>
      <c r="G737" s="85"/>
      <c r="H737" s="63"/>
    </row>
    <row r="738" spans="1:8">
      <c r="A738" s="86">
        <v>670</v>
      </c>
      <c r="B738" s="87" t="e">
        <v>#N/A</v>
      </c>
      <c r="C738" s="73"/>
      <c r="D738" s="73"/>
      <c r="E738" s="73"/>
      <c r="F738" s="73"/>
      <c r="G738" s="85"/>
      <c r="H738" s="63"/>
    </row>
    <row r="739" spans="1:8">
      <c r="A739" s="86">
        <v>671</v>
      </c>
      <c r="B739" s="87" t="e">
        <v>#N/A</v>
      </c>
      <c r="C739" s="73"/>
      <c r="D739" s="73"/>
      <c r="E739" s="73"/>
      <c r="F739" s="73"/>
      <c r="G739" s="85"/>
      <c r="H739" s="63"/>
    </row>
    <row r="740" spans="1:8">
      <c r="A740" s="86">
        <v>672</v>
      </c>
      <c r="B740" s="87" t="e">
        <v>#N/A</v>
      </c>
      <c r="C740" s="73"/>
      <c r="D740" s="73"/>
      <c r="E740" s="73"/>
      <c r="F740" s="73"/>
      <c r="G740" s="85"/>
      <c r="H740" s="63"/>
    </row>
    <row r="741" spans="1:8">
      <c r="A741" s="86">
        <v>673</v>
      </c>
      <c r="B741" s="87" t="e">
        <v>#N/A</v>
      </c>
      <c r="C741" s="73"/>
      <c r="D741" s="73"/>
      <c r="E741" s="73"/>
      <c r="F741" s="73"/>
      <c r="G741" s="85"/>
      <c r="H741" s="63"/>
    </row>
    <row r="742" spans="1:8">
      <c r="A742" s="86">
        <v>674</v>
      </c>
      <c r="B742" s="87" t="e">
        <v>#N/A</v>
      </c>
      <c r="C742" s="73"/>
      <c r="D742" s="73"/>
      <c r="E742" s="73"/>
      <c r="F742" s="73"/>
      <c r="G742" s="85"/>
      <c r="H742" s="63"/>
    </row>
    <row r="743" spans="1:8">
      <c r="A743" s="86">
        <v>675</v>
      </c>
      <c r="B743" s="87" t="e">
        <v>#N/A</v>
      </c>
      <c r="C743" s="73"/>
      <c r="D743" s="73"/>
      <c r="E743" s="73"/>
      <c r="F743" s="73"/>
      <c r="G743" s="85"/>
      <c r="H743" s="63"/>
    </row>
    <row r="744" spans="1:8">
      <c r="A744" s="86">
        <v>676</v>
      </c>
      <c r="B744" s="87" t="e">
        <v>#N/A</v>
      </c>
      <c r="C744" s="73"/>
      <c r="D744" s="73"/>
      <c r="E744" s="73"/>
      <c r="F744" s="73"/>
      <c r="G744" s="85"/>
      <c r="H744" s="63"/>
    </row>
    <row r="745" spans="1:8">
      <c r="A745" s="86">
        <v>677</v>
      </c>
      <c r="B745" s="87" t="e">
        <v>#N/A</v>
      </c>
      <c r="C745" s="73"/>
      <c r="D745" s="73"/>
      <c r="E745" s="73"/>
      <c r="F745" s="73"/>
      <c r="G745" s="85"/>
      <c r="H745" s="63"/>
    </row>
    <row r="746" spans="1:8">
      <c r="A746" s="86">
        <v>678</v>
      </c>
      <c r="B746" s="87" t="e">
        <v>#N/A</v>
      </c>
      <c r="C746" s="73"/>
      <c r="D746" s="73"/>
      <c r="E746" s="73"/>
      <c r="F746" s="73"/>
      <c r="G746" s="85"/>
      <c r="H746" s="63"/>
    </row>
    <row r="747" spans="1:8">
      <c r="A747" s="86">
        <v>679</v>
      </c>
      <c r="B747" s="87" t="e">
        <v>#N/A</v>
      </c>
      <c r="C747" s="73"/>
      <c r="D747" s="73"/>
      <c r="E747" s="73"/>
      <c r="F747" s="73"/>
      <c r="G747" s="85"/>
      <c r="H747" s="63"/>
    </row>
    <row r="748" spans="1:8">
      <c r="A748" s="86">
        <v>680</v>
      </c>
      <c r="B748" s="87" t="e">
        <v>#N/A</v>
      </c>
      <c r="C748" s="73"/>
      <c r="D748" s="73"/>
      <c r="E748" s="73"/>
      <c r="F748" s="73"/>
      <c r="G748" s="85"/>
      <c r="H748" s="63"/>
    </row>
    <row r="749" spans="1:8">
      <c r="A749" s="86">
        <v>681</v>
      </c>
      <c r="B749" s="87" t="e">
        <v>#N/A</v>
      </c>
      <c r="C749" s="73"/>
      <c r="D749" s="73"/>
      <c r="E749" s="73"/>
      <c r="F749" s="73"/>
      <c r="G749" s="85"/>
      <c r="H749" s="63"/>
    </row>
    <row r="750" spans="1:8">
      <c r="A750" s="86">
        <v>682</v>
      </c>
      <c r="B750" s="87" t="e">
        <v>#N/A</v>
      </c>
      <c r="C750" s="73"/>
      <c r="D750" s="73"/>
      <c r="E750" s="73"/>
      <c r="F750" s="73"/>
      <c r="G750" s="85"/>
      <c r="H750" s="63"/>
    </row>
    <row r="751" spans="1:8">
      <c r="A751" s="86">
        <v>683</v>
      </c>
      <c r="B751" s="87" t="e">
        <v>#N/A</v>
      </c>
      <c r="C751" s="73"/>
      <c r="D751" s="73"/>
      <c r="E751" s="73"/>
      <c r="F751" s="73"/>
      <c r="G751" s="85"/>
      <c r="H751" s="63"/>
    </row>
    <row r="752" spans="1:8">
      <c r="A752" s="86">
        <v>684</v>
      </c>
      <c r="B752" s="87" t="e">
        <v>#N/A</v>
      </c>
      <c r="C752" s="73"/>
      <c r="D752" s="73"/>
      <c r="E752" s="73"/>
      <c r="F752" s="73"/>
      <c r="G752" s="85"/>
      <c r="H752" s="63"/>
    </row>
    <row r="753" spans="1:8">
      <c r="A753" s="86">
        <v>685</v>
      </c>
      <c r="B753" s="87" t="e">
        <v>#N/A</v>
      </c>
      <c r="C753" s="73"/>
      <c r="D753" s="73"/>
      <c r="E753" s="73"/>
      <c r="F753" s="73"/>
      <c r="G753" s="85"/>
      <c r="H753" s="63"/>
    </row>
    <row r="754" spans="1:8">
      <c r="A754" s="86">
        <v>686</v>
      </c>
      <c r="B754" s="87" t="e">
        <v>#N/A</v>
      </c>
      <c r="C754" s="73"/>
      <c r="D754" s="73"/>
      <c r="E754" s="73"/>
      <c r="F754" s="73"/>
      <c r="G754" s="85"/>
      <c r="H754" s="63"/>
    </row>
    <row r="755" spans="1:8">
      <c r="A755" s="86">
        <v>687</v>
      </c>
      <c r="B755" s="87" t="e">
        <v>#N/A</v>
      </c>
      <c r="C755" s="73"/>
      <c r="D755" s="73"/>
      <c r="E755" s="73"/>
      <c r="F755" s="73"/>
      <c r="G755" s="85"/>
      <c r="H755" s="63"/>
    </row>
    <row r="756" spans="1:8">
      <c r="A756" s="86">
        <v>688</v>
      </c>
      <c r="B756" s="87" t="e">
        <v>#N/A</v>
      </c>
      <c r="C756" s="73"/>
      <c r="D756" s="73"/>
      <c r="E756" s="73"/>
      <c r="F756" s="73"/>
      <c r="G756" s="85"/>
      <c r="H756" s="63"/>
    </row>
    <row r="757" spans="1:8">
      <c r="A757" s="86">
        <v>689</v>
      </c>
      <c r="B757" s="87" t="e">
        <v>#N/A</v>
      </c>
      <c r="C757" s="73"/>
      <c r="D757" s="73"/>
      <c r="E757" s="73"/>
      <c r="F757" s="73"/>
      <c r="G757" s="85"/>
      <c r="H757" s="63"/>
    </row>
    <row r="758" spans="1:8">
      <c r="A758" s="86">
        <v>690</v>
      </c>
      <c r="B758" s="87" t="e">
        <v>#N/A</v>
      </c>
      <c r="C758" s="73"/>
      <c r="D758" s="73"/>
      <c r="E758" s="73"/>
      <c r="F758" s="73"/>
      <c r="G758" s="85"/>
      <c r="H758" s="63"/>
    </row>
    <row r="759" spans="1:8">
      <c r="A759" s="86">
        <v>691</v>
      </c>
      <c r="B759" s="87" t="e">
        <v>#N/A</v>
      </c>
      <c r="C759" s="73"/>
      <c r="D759" s="73"/>
      <c r="E759" s="73"/>
      <c r="F759" s="73"/>
      <c r="G759" s="85"/>
      <c r="H759" s="63"/>
    </row>
    <row r="760" spans="1:8">
      <c r="A760" s="86">
        <v>692</v>
      </c>
      <c r="B760" s="87" t="e">
        <v>#N/A</v>
      </c>
      <c r="C760" s="73"/>
      <c r="D760" s="73"/>
      <c r="E760" s="73"/>
      <c r="F760" s="73"/>
      <c r="G760" s="85"/>
      <c r="H760" s="63"/>
    </row>
    <row r="761" spans="1:8">
      <c r="A761" s="86">
        <v>693</v>
      </c>
      <c r="B761" s="87" t="e">
        <v>#N/A</v>
      </c>
      <c r="C761" s="73"/>
      <c r="D761" s="73"/>
      <c r="E761" s="73"/>
      <c r="F761" s="73"/>
      <c r="G761" s="85"/>
      <c r="H761" s="63"/>
    </row>
    <row r="762" spans="1:8">
      <c r="A762" s="86">
        <v>694</v>
      </c>
      <c r="B762" s="87" t="e">
        <v>#N/A</v>
      </c>
      <c r="C762" s="73"/>
      <c r="D762" s="73"/>
      <c r="E762" s="73"/>
      <c r="F762" s="73"/>
      <c r="G762" s="85"/>
      <c r="H762" s="63"/>
    </row>
    <row r="763" spans="1:8">
      <c r="A763" s="86">
        <v>695</v>
      </c>
      <c r="B763" s="87" t="e">
        <v>#N/A</v>
      </c>
      <c r="C763" s="73"/>
      <c r="D763" s="73"/>
      <c r="E763" s="73"/>
      <c r="F763" s="73"/>
      <c r="G763" s="85"/>
      <c r="H763" s="63"/>
    </row>
    <row r="764" spans="1:8">
      <c r="A764" s="86">
        <v>696</v>
      </c>
      <c r="B764" s="87" t="e">
        <v>#N/A</v>
      </c>
      <c r="C764" s="73"/>
      <c r="D764" s="73"/>
      <c r="E764" s="73"/>
      <c r="F764" s="73"/>
      <c r="G764" s="85"/>
      <c r="H764" s="63"/>
    </row>
    <row r="765" spans="1:8">
      <c r="A765" s="86">
        <v>697</v>
      </c>
      <c r="B765" s="87" t="e">
        <v>#N/A</v>
      </c>
      <c r="C765" s="73"/>
      <c r="D765" s="73"/>
      <c r="E765" s="73"/>
      <c r="F765" s="73"/>
      <c r="G765" s="85"/>
      <c r="H765" s="63"/>
    </row>
    <row r="766" spans="1:8">
      <c r="A766" s="86">
        <v>698</v>
      </c>
      <c r="B766" s="87" t="e">
        <v>#N/A</v>
      </c>
      <c r="C766" s="73"/>
      <c r="D766" s="73"/>
      <c r="E766" s="73"/>
      <c r="F766" s="73"/>
      <c r="G766" s="85"/>
      <c r="H766" s="63"/>
    </row>
    <row r="767" spans="1:8">
      <c r="A767" s="86">
        <v>699</v>
      </c>
      <c r="B767" s="87" t="e">
        <v>#N/A</v>
      </c>
      <c r="C767" s="73"/>
      <c r="D767" s="73"/>
      <c r="E767" s="73"/>
      <c r="F767" s="73"/>
      <c r="G767" s="85"/>
      <c r="H767" s="63"/>
    </row>
    <row r="768" spans="1:8">
      <c r="A768" s="86">
        <v>700</v>
      </c>
      <c r="B768" s="87" t="e">
        <v>#N/A</v>
      </c>
      <c r="C768" s="73"/>
      <c r="D768" s="73"/>
      <c r="E768" s="73"/>
      <c r="F768" s="73"/>
      <c r="G768" s="85"/>
      <c r="H768" s="63"/>
    </row>
    <row r="769" spans="1:8">
      <c r="A769" s="86">
        <v>701</v>
      </c>
      <c r="B769" s="87" t="e">
        <v>#N/A</v>
      </c>
      <c r="C769" s="73"/>
      <c r="D769" s="73"/>
      <c r="E769" s="73"/>
      <c r="F769" s="73"/>
      <c r="G769" s="85"/>
      <c r="H769" s="63"/>
    </row>
    <row r="770" spans="1:8">
      <c r="A770" s="86">
        <v>702</v>
      </c>
      <c r="B770" s="87" t="e">
        <v>#N/A</v>
      </c>
      <c r="C770" s="73"/>
      <c r="D770" s="73"/>
      <c r="E770" s="73"/>
      <c r="F770" s="73"/>
      <c r="G770" s="85"/>
      <c r="H770" s="63"/>
    </row>
    <row r="771" spans="1:8">
      <c r="A771" s="86">
        <v>703</v>
      </c>
      <c r="B771" s="87" t="e">
        <v>#N/A</v>
      </c>
      <c r="C771" s="73"/>
      <c r="D771" s="73"/>
      <c r="E771" s="73"/>
      <c r="F771" s="73"/>
      <c r="G771" s="85"/>
      <c r="H771" s="63"/>
    </row>
    <row r="772" spans="1:8">
      <c r="A772" s="86">
        <v>704</v>
      </c>
      <c r="B772" s="87" t="e">
        <v>#N/A</v>
      </c>
      <c r="C772" s="73"/>
      <c r="D772" s="73"/>
      <c r="E772" s="73"/>
      <c r="F772" s="73"/>
      <c r="G772" s="85"/>
      <c r="H772" s="63"/>
    </row>
    <row r="773" spans="1:8">
      <c r="A773" s="86">
        <v>705</v>
      </c>
      <c r="B773" s="87" t="e">
        <v>#N/A</v>
      </c>
      <c r="C773" s="73"/>
      <c r="D773" s="73"/>
      <c r="E773" s="73"/>
      <c r="F773" s="73"/>
      <c r="G773" s="85"/>
      <c r="H773" s="63"/>
    </row>
    <row r="774" spans="1:8">
      <c r="A774" s="86">
        <v>706</v>
      </c>
      <c r="B774" s="87" t="e">
        <v>#N/A</v>
      </c>
      <c r="C774" s="73"/>
      <c r="D774" s="73"/>
      <c r="E774" s="73"/>
      <c r="F774" s="73"/>
      <c r="G774" s="85"/>
      <c r="H774" s="63"/>
    </row>
    <row r="775" spans="1:8">
      <c r="A775" s="86">
        <v>707</v>
      </c>
      <c r="B775" s="87" t="e">
        <v>#N/A</v>
      </c>
      <c r="C775" s="73"/>
      <c r="D775" s="73"/>
      <c r="E775" s="73"/>
      <c r="F775" s="73"/>
      <c r="G775" s="85"/>
      <c r="H775" s="63"/>
    </row>
    <row r="776" spans="1:8">
      <c r="A776" s="86">
        <v>708</v>
      </c>
      <c r="B776" s="87" t="e">
        <v>#N/A</v>
      </c>
      <c r="C776" s="73"/>
      <c r="D776" s="73"/>
      <c r="E776" s="73"/>
      <c r="F776" s="73"/>
      <c r="G776" s="85"/>
      <c r="H776" s="63"/>
    </row>
    <row r="777" spans="1:8">
      <c r="A777" s="86">
        <v>709</v>
      </c>
      <c r="B777" s="87" t="e">
        <v>#N/A</v>
      </c>
      <c r="C777" s="73"/>
      <c r="D777" s="73"/>
      <c r="E777" s="73"/>
      <c r="F777" s="73"/>
      <c r="G777" s="85"/>
      <c r="H777" s="63"/>
    </row>
    <row r="778" spans="1:8">
      <c r="A778" s="86">
        <v>710</v>
      </c>
      <c r="B778" s="87" t="e">
        <v>#N/A</v>
      </c>
      <c r="C778" s="73"/>
      <c r="D778" s="73"/>
      <c r="E778" s="73"/>
      <c r="F778" s="73"/>
      <c r="G778" s="85"/>
      <c r="H778" s="63"/>
    </row>
    <row r="779" spans="1:8">
      <c r="A779" s="86">
        <v>711</v>
      </c>
      <c r="B779" s="87" t="e">
        <v>#N/A</v>
      </c>
      <c r="C779" s="73"/>
      <c r="D779" s="73"/>
      <c r="E779" s="73"/>
      <c r="F779" s="73"/>
      <c r="G779" s="85"/>
      <c r="H779" s="63"/>
    </row>
    <row r="780" spans="1:8">
      <c r="A780" s="86">
        <v>712</v>
      </c>
      <c r="B780" s="87" t="e">
        <v>#N/A</v>
      </c>
      <c r="C780" s="73"/>
      <c r="D780" s="73"/>
      <c r="E780" s="73"/>
      <c r="F780" s="73"/>
      <c r="G780" s="85"/>
      <c r="H780" s="63"/>
    </row>
    <row r="781" spans="1:8">
      <c r="A781" s="86">
        <v>713</v>
      </c>
      <c r="B781" s="87" t="e">
        <v>#N/A</v>
      </c>
      <c r="C781" s="73"/>
      <c r="D781" s="73"/>
      <c r="E781" s="73"/>
      <c r="F781" s="73"/>
      <c r="G781" s="85"/>
      <c r="H781" s="63"/>
    </row>
    <row r="782" spans="1:8">
      <c r="A782" s="86">
        <v>714</v>
      </c>
      <c r="B782" s="87" t="e">
        <v>#N/A</v>
      </c>
      <c r="C782" s="73"/>
      <c r="D782" s="73"/>
      <c r="E782" s="73"/>
      <c r="F782" s="73"/>
      <c r="G782" s="85"/>
      <c r="H782" s="63"/>
    </row>
    <row r="783" spans="1:8">
      <c r="A783" s="86">
        <v>715</v>
      </c>
      <c r="B783" s="87" t="e">
        <v>#N/A</v>
      </c>
      <c r="C783" s="73"/>
      <c r="D783" s="73"/>
      <c r="E783" s="73"/>
      <c r="F783" s="73"/>
      <c r="G783" s="85"/>
      <c r="H783" s="63"/>
    </row>
    <row r="784" spans="1:8">
      <c r="A784" s="86">
        <v>716</v>
      </c>
      <c r="B784" s="87" t="e">
        <v>#N/A</v>
      </c>
      <c r="C784" s="73"/>
      <c r="D784" s="73"/>
      <c r="E784" s="73"/>
      <c r="F784" s="73"/>
      <c r="G784" s="85"/>
      <c r="H784" s="63"/>
    </row>
    <row r="785" spans="1:8">
      <c r="A785" s="86">
        <v>717</v>
      </c>
      <c r="B785" s="87" t="e">
        <v>#N/A</v>
      </c>
      <c r="C785" s="73"/>
      <c r="D785" s="73"/>
      <c r="E785" s="73"/>
      <c r="F785" s="73"/>
      <c r="G785" s="85"/>
      <c r="H785" s="63"/>
    </row>
    <row r="786" spans="1:8">
      <c r="A786" s="86">
        <v>718</v>
      </c>
      <c r="B786" s="87" t="e">
        <v>#N/A</v>
      </c>
      <c r="C786" s="73"/>
      <c r="D786" s="73"/>
      <c r="E786" s="73"/>
      <c r="F786" s="73"/>
      <c r="G786" s="85"/>
      <c r="H786" s="63"/>
    </row>
    <row r="787" spans="1:8">
      <c r="A787" s="86">
        <v>719</v>
      </c>
      <c r="B787" s="87" t="e">
        <v>#N/A</v>
      </c>
      <c r="C787" s="73"/>
      <c r="D787" s="73"/>
      <c r="E787" s="73"/>
      <c r="F787" s="73"/>
      <c r="G787" s="85"/>
      <c r="H787" s="63"/>
    </row>
    <row r="788" spans="1:8">
      <c r="A788" s="86">
        <v>720</v>
      </c>
      <c r="B788" s="87" t="e">
        <v>#N/A</v>
      </c>
      <c r="C788" s="73"/>
      <c r="D788" s="73"/>
      <c r="E788" s="73"/>
      <c r="F788" s="73"/>
      <c r="G788" s="85"/>
      <c r="H788" s="63"/>
    </row>
    <row r="789" spans="1:8">
      <c r="A789" s="86">
        <v>721</v>
      </c>
      <c r="B789" s="87" t="e">
        <v>#N/A</v>
      </c>
      <c r="C789" s="73"/>
      <c r="D789" s="73"/>
      <c r="E789" s="73"/>
      <c r="F789" s="73"/>
      <c r="G789" s="85"/>
      <c r="H789" s="63"/>
    </row>
    <row r="790" spans="1:8">
      <c r="A790" s="86">
        <v>722</v>
      </c>
      <c r="B790" s="87" t="e">
        <v>#N/A</v>
      </c>
      <c r="C790" s="73"/>
      <c r="D790" s="73"/>
      <c r="E790" s="73"/>
      <c r="F790" s="73"/>
      <c r="G790" s="85"/>
      <c r="H790" s="63"/>
    </row>
    <row r="791" spans="1:8">
      <c r="A791" s="86">
        <v>723</v>
      </c>
      <c r="B791" s="87" t="e">
        <v>#N/A</v>
      </c>
      <c r="C791" s="73"/>
      <c r="D791" s="73"/>
      <c r="E791" s="73"/>
      <c r="F791" s="73"/>
      <c r="G791" s="85"/>
      <c r="H791" s="63"/>
    </row>
    <row r="792" spans="1:8">
      <c r="A792" s="86">
        <v>724</v>
      </c>
      <c r="B792" s="87" t="e">
        <v>#N/A</v>
      </c>
      <c r="C792" s="73"/>
      <c r="D792" s="73"/>
      <c r="E792" s="73"/>
      <c r="F792" s="73"/>
      <c r="G792" s="85"/>
      <c r="H792" s="63"/>
    </row>
    <row r="793" spans="1:8">
      <c r="A793" s="86">
        <v>725</v>
      </c>
      <c r="B793" s="87" t="e">
        <v>#N/A</v>
      </c>
      <c r="C793" s="73"/>
      <c r="D793" s="73"/>
      <c r="E793" s="73"/>
      <c r="F793" s="73"/>
      <c r="G793" s="85"/>
      <c r="H793" s="63"/>
    </row>
    <row r="794" spans="1:8">
      <c r="A794" s="86">
        <v>726</v>
      </c>
      <c r="B794" s="87" t="e">
        <v>#N/A</v>
      </c>
      <c r="C794" s="73"/>
      <c r="D794" s="73"/>
      <c r="E794" s="73"/>
      <c r="F794" s="73"/>
      <c r="G794" s="85"/>
      <c r="H794" s="63"/>
    </row>
    <row r="795" spans="1:8">
      <c r="A795" s="86">
        <v>727</v>
      </c>
      <c r="B795" s="87" t="e">
        <v>#N/A</v>
      </c>
      <c r="C795" s="73"/>
      <c r="D795" s="73"/>
      <c r="E795" s="73"/>
      <c r="F795" s="73"/>
      <c r="G795" s="85"/>
      <c r="H795" s="63"/>
    </row>
    <row r="796" spans="1:8">
      <c r="A796" s="86">
        <v>728</v>
      </c>
      <c r="B796" s="87" t="e">
        <v>#N/A</v>
      </c>
      <c r="C796" s="73"/>
      <c r="D796" s="73"/>
      <c r="E796" s="73"/>
      <c r="F796" s="73"/>
      <c r="G796" s="85"/>
      <c r="H796" s="63"/>
    </row>
    <row r="797" spans="1:8">
      <c r="A797" s="86">
        <v>729</v>
      </c>
      <c r="B797" s="87" t="e">
        <v>#N/A</v>
      </c>
      <c r="C797" s="73"/>
      <c r="D797" s="73"/>
      <c r="E797" s="73"/>
      <c r="F797" s="73"/>
      <c r="G797" s="85"/>
      <c r="H797" s="63"/>
    </row>
    <row r="798" spans="1:8">
      <c r="A798" s="86">
        <v>730</v>
      </c>
      <c r="B798" s="87" t="e">
        <v>#N/A</v>
      </c>
      <c r="C798" s="73"/>
      <c r="D798" s="73"/>
      <c r="E798" s="73"/>
      <c r="F798" s="73"/>
      <c r="G798" s="85"/>
      <c r="H798" s="63"/>
    </row>
    <row r="799" spans="1:8">
      <c r="A799" s="86">
        <v>731</v>
      </c>
      <c r="B799" s="87" t="e">
        <v>#N/A</v>
      </c>
      <c r="C799" s="73"/>
      <c r="D799" s="73"/>
      <c r="E799" s="73"/>
      <c r="F799" s="73"/>
      <c r="G799" s="85"/>
      <c r="H799" s="63"/>
    </row>
    <row r="800" spans="1:8">
      <c r="A800" s="86">
        <v>732</v>
      </c>
      <c r="B800" s="87" t="e">
        <v>#N/A</v>
      </c>
      <c r="C800" s="73"/>
      <c r="D800" s="73"/>
      <c r="E800" s="73"/>
      <c r="F800" s="73"/>
      <c r="G800" s="85"/>
      <c r="H800" s="63"/>
    </row>
    <row r="801" spans="1:8">
      <c r="A801" s="86">
        <v>733</v>
      </c>
      <c r="B801" s="87" t="e">
        <v>#N/A</v>
      </c>
      <c r="C801" s="73"/>
      <c r="D801" s="73"/>
      <c r="E801" s="73"/>
      <c r="F801" s="73"/>
      <c r="G801" s="85"/>
      <c r="H801" s="63"/>
    </row>
    <row r="802" spans="1:8">
      <c r="A802" s="86">
        <v>734</v>
      </c>
      <c r="B802" s="87" t="e">
        <v>#N/A</v>
      </c>
      <c r="C802" s="73"/>
      <c r="D802" s="73"/>
      <c r="E802" s="73"/>
      <c r="F802" s="73"/>
      <c r="G802" s="85"/>
      <c r="H802" s="63"/>
    </row>
    <row r="803" spans="1:8">
      <c r="A803" s="86">
        <v>735</v>
      </c>
      <c r="B803" s="87" t="e">
        <v>#N/A</v>
      </c>
      <c r="C803" s="73"/>
      <c r="D803" s="73"/>
      <c r="E803" s="73"/>
      <c r="F803" s="73"/>
      <c r="G803" s="85"/>
      <c r="H803" s="63"/>
    </row>
    <row r="804" spans="1:8">
      <c r="A804" s="86">
        <v>736</v>
      </c>
      <c r="B804" s="87" t="e">
        <v>#N/A</v>
      </c>
      <c r="C804" s="73"/>
      <c r="D804" s="73"/>
      <c r="E804" s="73"/>
      <c r="F804" s="73"/>
      <c r="G804" s="85"/>
      <c r="H804" s="63"/>
    </row>
    <row r="805" spans="1:8">
      <c r="A805" s="86">
        <v>737</v>
      </c>
      <c r="B805" s="87" t="e">
        <v>#N/A</v>
      </c>
      <c r="C805" s="73"/>
      <c r="D805" s="73"/>
      <c r="E805" s="73"/>
      <c r="F805" s="73"/>
      <c r="G805" s="85"/>
      <c r="H805" s="63"/>
    </row>
    <row r="806" spans="1:8">
      <c r="A806" s="86">
        <v>738</v>
      </c>
      <c r="B806" s="87" t="e">
        <v>#N/A</v>
      </c>
      <c r="C806" s="73"/>
      <c r="D806" s="73"/>
      <c r="E806" s="73"/>
      <c r="F806" s="73"/>
      <c r="G806" s="85"/>
      <c r="H806" s="63"/>
    </row>
    <row r="807" spans="1:8">
      <c r="A807" s="86">
        <v>739</v>
      </c>
      <c r="B807" s="87" t="e">
        <v>#N/A</v>
      </c>
      <c r="C807" s="73"/>
      <c r="D807" s="73"/>
      <c r="E807" s="73"/>
      <c r="F807" s="73"/>
      <c r="G807" s="85"/>
      <c r="H807" s="63"/>
    </row>
    <row r="808" spans="1:8">
      <c r="A808" s="86">
        <v>740</v>
      </c>
      <c r="B808" s="87" t="e">
        <v>#N/A</v>
      </c>
      <c r="C808" s="73"/>
      <c r="D808" s="73"/>
      <c r="E808" s="73"/>
      <c r="F808" s="73"/>
      <c r="G808" s="85"/>
      <c r="H808" s="63"/>
    </row>
    <row r="809" spans="1:8">
      <c r="A809" s="86">
        <v>741</v>
      </c>
      <c r="B809" s="87" t="e">
        <v>#N/A</v>
      </c>
      <c r="C809" s="73"/>
      <c r="D809" s="73"/>
      <c r="E809" s="73"/>
      <c r="F809" s="73"/>
      <c r="G809" s="85"/>
      <c r="H809" s="63"/>
    </row>
    <row r="810" spans="1:8">
      <c r="A810" s="86">
        <v>742</v>
      </c>
      <c r="B810" s="87" t="e">
        <v>#N/A</v>
      </c>
      <c r="C810" s="73"/>
      <c r="D810" s="73"/>
      <c r="E810" s="73"/>
      <c r="F810" s="73"/>
      <c r="G810" s="85"/>
      <c r="H810" s="63"/>
    </row>
    <row r="811" spans="1:8">
      <c r="A811" s="86">
        <v>743</v>
      </c>
      <c r="B811" s="87" t="e">
        <v>#N/A</v>
      </c>
      <c r="C811" s="73"/>
      <c r="D811" s="73"/>
      <c r="E811" s="73"/>
      <c r="F811" s="73"/>
      <c r="G811" s="85"/>
      <c r="H811" s="63"/>
    </row>
    <row r="812" spans="1:8">
      <c r="A812" s="86">
        <v>744</v>
      </c>
      <c r="B812" s="87" t="e">
        <v>#N/A</v>
      </c>
      <c r="C812" s="73"/>
      <c r="D812" s="73"/>
      <c r="E812" s="73"/>
      <c r="F812" s="73"/>
      <c r="G812" s="85"/>
      <c r="H812" s="63"/>
    </row>
    <row r="813" spans="1:8">
      <c r="A813" s="86">
        <v>745</v>
      </c>
      <c r="B813" s="87" t="e">
        <v>#N/A</v>
      </c>
      <c r="C813" s="73"/>
      <c r="D813" s="73"/>
      <c r="E813" s="73"/>
      <c r="F813" s="73"/>
      <c r="G813" s="85"/>
      <c r="H813" s="63"/>
    </row>
    <row r="814" spans="1:8">
      <c r="A814" s="86">
        <v>746</v>
      </c>
      <c r="B814" s="87" t="e">
        <v>#N/A</v>
      </c>
      <c r="C814" s="73"/>
      <c r="D814" s="73"/>
      <c r="E814" s="73"/>
      <c r="F814" s="73"/>
      <c r="G814" s="85"/>
      <c r="H814" s="63"/>
    </row>
    <row r="815" spans="1:8">
      <c r="A815" s="86">
        <v>747</v>
      </c>
      <c r="B815" s="87" t="e">
        <v>#N/A</v>
      </c>
      <c r="C815" s="73"/>
      <c r="D815" s="73"/>
      <c r="E815" s="73"/>
      <c r="F815" s="73"/>
      <c r="G815" s="85"/>
      <c r="H815" s="63"/>
    </row>
    <row r="816" spans="1:8">
      <c r="A816" s="86">
        <v>748</v>
      </c>
      <c r="B816" s="87" t="e">
        <v>#N/A</v>
      </c>
      <c r="C816" s="73"/>
      <c r="D816" s="73"/>
      <c r="E816" s="73"/>
      <c r="F816" s="73"/>
      <c r="G816" s="85"/>
      <c r="H816" s="63"/>
    </row>
    <row r="817" spans="1:8">
      <c r="A817" s="86">
        <v>749</v>
      </c>
      <c r="B817" s="87" t="e">
        <v>#N/A</v>
      </c>
      <c r="C817" s="73"/>
      <c r="D817" s="73"/>
      <c r="E817" s="73"/>
      <c r="F817" s="73"/>
      <c r="G817" s="85"/>
      <c r="H817" s="63"/>
    </row>
    <row r="818" spans="1:8">
      <c r="A818" s="86">
        <v>750</v>
      </c>
      <c r="B818" s="87" t="e">
        <v>#N/A</v>
      </c>
      <c r="C818" s="73"/>
      <c r="D818" s="73"/>
      <c r="E818" s="73"/>
      <c r="F818" s="73"/>
      <c r="G818" s="85"/>
      <c r="H818" s="63"/>
    </row>
    <row r="819" spans="1:8">
      <c r="A819" s="86">
        <v>751</v>
      </c>
      <c r="B819" s="87" t="e">
        <v>#N/A</v>
      </c>
      <c r="C819" s="73"/>
      <c r="D819" s="73"/>
      <c r="E819" s="73"/>
      <c r="F819" s="73"/>
      <c r="G819" s="85"/>
      <c r="H819" s="63"/>
    </row>
    <row r="820" spans="1:8">
      <c r="A820" s="86">
        <v>752</v>
      </c>
      <c r="B820" s="87" t="e">
        <v>#N/A</v>
      </c>
      <c r="C820" s="73"/>
      <c r="D820" s="73"/>
      <c r="E820" s="73"/>
      <c r="F820" s="73"/>
      <c r="G820" s="85"/>
      <c r="H820" s="63"/>
    </row>
    <row r="821" spans="1:8">
      <c r="A821" s="86">
        <v>753</v>
      </c>
      <c r="B821" s="87" t="e">
        <v>#N/A</v>
      </c>
      <c r="C821" s="73"/>
      <c r="D821" s="73"/>
      <c r="E821" s="73"/>
      <c r="F821" s="73"/>
      <c r="G821" s="85"/>
      <c r="H821" s="63"/>
    </row>
    <row r="822" spans="1:8">
      <c r="A822" s="86">
        <v>754</v>
      </c>
      <c r="B822" s="87" t="e">
        <v>#N/A</v>
      </c>
      <c r="C822" s="73"/>
      <c r="D822" s="73"/>
      <c r="E822" s="73"/>
      <c r="F822" s="73"/>
      <c r="G822" s="85"/>
      <c r="H822" s="63"/>
    </row>
    <row r="823" spans="1:8">
      <c r="A823" s="86">
        <v>755</v>
      </c>
      <c r="B823" s="87" t="e">
        <v>#N/A</v>
      </c>
      <c r="C823" s="73"/>
      <c r="D823" s="73"/>
      <c r="E823" s="73"/>
      <c r="F823" s="73"/>
      <c r="G823" s="85"/>
      <c r="H823" s="63"/>
    </row>
    <row r="824" spans="1:8">
      <c r="A824" s="86">
        <v>756</v>
      </c>
      <c r="B824" s="87" t="e">
        <v>#N/A</v>
      </c>
      <c r="C824" s="73"/>
      <c r="D824" s="73"/>
      <c r="E824" s="73"/>
      <c r="F824" s="73"/>
      <c r="G824" s="85"/>
      <c r="H824" s="63"/>
    </row>
    <row r="825" spans="1:8">
      <c r="A825" s="86">
        <v>757</v>
      </c>
      <c r="B825" s="87" t="e">
        <v>#N/A</v>
      </c>
      <c r="C825" s="73"/>
      <c r="D825" s="73"/>
      <c r="E825" s="73"/>
      <c r="F825" s="73"/>
      <c r="G825" s="85"/>
      <c r="H825" s="63"/>
    </row>
    <row r="826" spans="1:8">
      <c r="A826" s="86">
        <v>758</v>
      </c>
      <c r="B826" s="87" t="e">
        <v>#N/A</v>
      </c>
      <c r="C826" s="73"/>
      <c r="D826" s="73"/>
      <c r="E826" s="73"/>
      <c r="F826" s="73"/>
      <c r="G826" s="85"/>
      <c r="H826" s="63"/>
    </row>
    <row r="827" spans="1:8">
      <c r="A827" s="86">
        <v>759</v>
      </c>
      <c r="B827" s="87" t="e">
        <v>#N/A</v>
      </c>
      <c r="C827" s="73"/>
      <c r="D827" s="73"/>
      <c r="E827" s="73"/>
      <c r="F827" s="73"/>
      <c r="G827" s="85"/>
      <c r="H827" s="63"/>
    </row>
    <row r="828" spans="1:8">
      <c r="A828" s="86">
        <v>760</v>
      </c>
      <c r="B828" s="87" t="e">
        <v>#N/A</v>
      </c>
      <c r="C828" s="73"/>
      <c r="D828" s="73"/>
      <c r="E828" s="73"/>
      <c r="F828" s="73"/>
      <c r="G828" s="85"/>
      <c r="H828" s="63"/>
    </row>
    <row r="829" spans="1:8">
      <c r="A829" s="86">
        <v>761</v>
      </c>
      <c r="B829" s="87" t="e">
        <v>#N/A</v>
      </c>
      <c r="C829" s="73"/>
      <c r="D829" s="73"/>
      <c r="E829" s="73"/>
      <c r="F829" s="73"/>
      <c r="G829" s="85"/>
      <c r="H829" s="63"/>
    </row>
    <row r="830" spans="1:8">
      <c r="A830" s="86">
        <v>762</v>
      </c>
      <c r="B830" s="87" t="e">
        <v>#N/A</v>
      </c>
      <c r="C830" s="73"/>
      <c r="D830" s="73"/>
      <c r="E830" s="73"/>
      <c r="F830" s="73"/>
      <c r="G830" s="85"/>
      <c r="H830" s="63"/>
    </row>
    <row r="831" spans="1:8">
      <c r="A831" s="86">
        <v>763</v>
      </c>
      <c r="B831" s="87" t="e">
        <v>#N/A</v>
      </c>
      <c r="C831" s="73"/>
      <c r="D831" s="73"/>
      <c r="E831" s="73"/>
      <c r="F831" s="73"/>
      <c r="G831" s="85"/>
      <c r="H831" s="63"/>
    </row>
    <row r="832" spans="1:8">
      <c r="A832" s="86">
        <v>764</v>
      </c>
      <c r="B832" s="87" t="e">
        <v>#N/A</v>
      </c>
      <c r="C832" s="73"/>
      <c r="D832" s="73"/>
      <c r="E832" s="73"/>
      <c r="F832" s="73"/>
      <c r="G832" s="85"/>
      <c r="H832" s="63"/>
    </row>
    <row r="833" spans="1:8">
      <c r="A833" s="86">
        <v>765</v>
      </c>
      <c r="B833" s="87" t="e">
        <v>#N/A</v>
      </c>
      <c r="C833" s="73"/>
      <c r="D833" s="73"/>
      <c r="E833" s="73"/>
      <c r="F833" s="73"/>
      <c r="G833" s="85"/>
      <c r="H833" s="63"/>
    </row>
    <row r="834" spans="1:8">
      <c r="A834" s="86">
        <v>766</v>
      </c>
      <c r="B834" s="87" t="e">
        <v>#N/A</v>
      </c>
      <c r="C834" s="73"/>
      <c r="D834" s="73"/>
      <c r="E834" s="73"/>
      <c r="F834" s="73"/>
      <c r="G834" s="85"/>
      <c r="H834" s="63"/>
    </row>
    <row r="835" spans="1:8">
      <c r="A835" s="86">
        <v>767</v>
      </c>
      <c r="B835" s="87" t="e">
        <v>#N/A</v>
      </c>
      <c r="C835" s="73"/>
      <c r="D835" s="73"/>
      <c r="E835" s="73"/>
      <c r="F835" s="73"/>
      <c r="G835" s="85"/>
      <c r="H835" s="63"/>
    </row>
    <row r="836" spans="1:8">
      <c r="A836" s="86">
        <v>768</v>
      </c>
      <c r="B836" s="87" t="e">
        <v>#N/A</v>
      </c>
      <c r="C836" s="73"/>
      <c r="D836" s="73"/>
      <c r="E836" s="73"/>
      <c r="F836" s="73"/>
      <c r="G836" s="85"/>
      <c r="H836" s="63"/>
    </row>
    <row r="837" spans="1:8">
      <c r="A837" s="86">
        <v>769</v>
      </c>
      <c r="B837" s="87" t="e">
        <v>#N/A</v>
      </c>
      <c r="C837" s="73"/>
      <c r="D837" s="73"/>
      <c r="E837" s="73"/>
      <c r="F837" s="73"/>
      <c r="G837" s="85"/>
      <c r="H837" s="63"/>
    </row>
    <row r="838" spans="1:8">
      <c r="A838" s="86">
        <v>770</v>
      </c>
      <c r="B838" s="87" t="e">
        <v>#N/A</v>
      </c>
      <c r="C838" s="73"/>
      <c r="D838" s="73"/>
      <c r="E838" s="73"/>
      <c r="F838" s="73"/>
      <c r="G838" s="85"/>
      <c r="H838" s="63"/>
    </row>
    <row r="839" spans="1:8">
      <c r="A839" s="86">
        <v>771</v>
      </c>
      <c r="B839" s="87" t="e">
        <v>#N/A</v>
      </c>
      <c r="C839" s="73"/>
      <c r="D839" s="73"/>
      <c r="E839" s="73"/>
      <c r="F839" s="73"/>
      <c r="G839" s="85"/>
      <c r="H839" s="63"/>
    </row>
    <row r="840" spans="1:8">
      <c r="A840" s="86">
        <v>772</v>
      </c>
      <c r="B840" s="87" t="e">
        <v>#N/A</v>
      </c>
      <c r="C840" s="73"/>
      <c r="D840" s="73"/>
      <c r="E840" s="73"/>
      <c r="F840" s="73"/>
      <c r="G840" s="85"/>
      <c r="H840" s="63"/>
    </row>
    <row r="841" spans="1:8">
      <c r="A841" s="86">
        <v>773</v>
      </c>
      <c r="B841" s="87" t="e">
        <v>#N/A</v>
      </c>
      <c r="C841" s="73"/>
      <c r="D841" s="73"/>
      <c r="E841" s="73"/>
      <c r="F841" s="73"/>
      <c r="G841" s="85"/>
      <c r="H841" s="63"/>
    </row>
    <row r="842" spans="1:8">
      <c r="A842" s="86">
        <v>774</v>
      </c>
      <c r="B842" s="87" t="e">
        <v>#N/A</v>
      </c>
      <c r="C842" s="73"/>
      <c r="D842" s="73"/>
      <c r="E842" s="73"/>
      <c r="F842" s="73"/>
      <c r="G842" s="85"/>
      <c r="H842" s="63"/>
    </row>
    <row r="843" spans="1:8">
      <c r="A843" s="86">
        <v>775</v>
      </c>
      <c r="B843" s="87" t="e">
        <v>#N/A</v>
      </c>
      <c r="C843" s="73"/>
      <c r="D843" s="73"/>
      <c r="E843" s="73"/>
      <c r="F843" s="73"/>
      <c r="G843" s="85"/>
      <c r="H843" s="63"/>
    </row>
    <row r="844" spans="1:8">
      <c r="A844" s="86">
        <v>776</v>
      </c>
      <c r="B844" s="87" t="e">
        <v>#N/A</v>
      </c>
      <c r="C844" s="73"/>
      <c r="D844" s="73"/>
      <c r="E844" s="73"/>
      <c r="F844" s="73"/>
      <c r="G844" s="85"/>
      <c r="H844" s="63"/>
    </row>
    <row r="845" spans="1:8">
      <c r="A845" s="86">
        <v>777</v>
      </c>
      <c r="B845" s="87" t="e">
        <v>#N/A</v>
      </c>
      <c r="C845" s="73"/>
      <c r="D845" s="73"/>
      <c r="E845" s="73"/>
      <c r="F845" s="73"/>
      <c r="G845" s="85"/>
      <c r="H845" s="63"/>
    </row>
    <row r="846" spans="1:8">
      <c r="A846" s="86">
        <v>778</v>
      </c>
      <c r="B846" s="87" t="e">
        <v>#N/A</v>
      </c>
      <c r="C846" s="73"/>
      <c r="D846" s="73"/>
      <c r="E846" s="73"/>
      <c r="F846" s="73"/>
      <c r="G846" s="85"/>
      <c r="H846" s="63"/>
    </row>
    <row r="847" spans="1:8">
      <c r="A847" s="86">
        <v>779</v>
      </c>
      <c r="B847" s="87" t="e">
        <v>#N/A</v>
      </c>
      <c r="C847" s="73"/>
      <c r="D847" s="73"/>
      <c r="E847" s="73"/>
      <c r="F847" s="73"/>
      <c r="G847" s="85"/>
      <c r="H847" s="63"/>
    </row>
    <row r="848" spans="1:8">
      <c r="A848" s="86">
        <v>780</v>
      </c>
      <c r="B848" s="87" t="e">
        <v>#N/A</v>
      </c>
      <c r="C848" s="73"/>
      <c r="D848" s="73"/>
      <c r="E848" s="73"/>
      <c r="F848" s="73"/>
      <c r="G848" s="85"/>
      <c r="H848" s="63"/>
    </row>
    <row r="849" spans="1:8">
      <c r="A849" s="86">
        <v>781</v>
      </c>
      <c r="B849" s="87" t="e">
        <v>#N/A</v>
      </c>
      <c r="C849" s="73"/>
      <c r="D849" s="73"/>
      <c r="E849" s="73"/>
      <c r="F849" s="73"/>
      <c r="G849" s="85"/>
      <c r="H849" s="63"/>
    </row>
    <row r="850" spans="1:8">
      <c r="A850" s="86">
        <v>782</v>
      </c>
      <c r="B850" s="87" t="e">
        <v>#N/A</v>
      </c>
      <c r="C850" s="73"/>
      <c r="D850" s="73"/>
      <c r="E850" s="73"/>
      <c r="F850" s="73"/>
      <c r="G850" s="85"/>
      <c r="H850" s="63"/>
    </row>
    <row r="851" spans="1:8">
      <c r="A851" s="86">
        <v>783</v>
      </c>
      <c r="B851" s="87" t="e">
        <v>#N/A</v>
      </c>
      <c r="C851" s="73"/>
      <c r="D851" s="73"/>
      <c r="E851" s="73"/>
      <c r="F851" s="73"/>
      <c r="G851" s="85"/>
      <c r="H851" s="63"/>
    </row>
    <row r="852" spans="1:8">
      <c r="A852" s="86">
        <v>784</v>
      </c>
      <c r="B852" s="87" t="e">
        <v>#N/A</v>
      </c>
      <c r="C852" s="73"/>
      <c r="D852" s="73"/>
      <c r="E852" s="73"/>
      <c r="F852" s="73"/>
      <c r="G852" s="85"/>
      <c r="H852" s="63"/>
    </row>
    <row r="853" spans="1:8">
      <c r="A853" s="86">
        <v>785</v>
      </c>
      <c r="B853" s="87" t="e">
        <v>#N/A</v>
      </c>
      <c r="C853" s="73"/>
      <c r="D853" s="73"/>
      <c r="E853" s="73"/>
      <c r="F853" s="73"/>
      <c r="G853" s="85"/>
      <c r="H853" s="63"/>
    </row>
    <row r="854" spans="1:8">
      <c r="A854" s="86">
        <v>786</v>
      </c>
      <c r="B854" s="87" t="e">
        <v>#N/A</v>
      </c>
      <c r="C854" s="73"/>
      <c r="D854" s="73"/>
      <c r="E854" s="73"/>
      <c r="F854" s="73"/>
      <c r="G854" s="85"/>
      <c r="H854" s="63"/>
    </row>
    <row r="855" spans="1:8">
      <c r="A855" s="86">
        <v>787</v>
      </c>
      <c r="B855" s="87" t="e">
        <v>#N/A</v>
      </c>
      <c r="C855" s="73"/>
      <c r="D855" s="73"/>
      <c r="E855" s="73"/>
      <c r="F855" s="73"/>
      <c r="G855" s="85"/>
      <c r="H855" s="63"/>
    </row>
    <row r="856" spans="1:8">
      <c r="A856" s="86">
        <v>788</v>
      </c>
      <c r="B856" s="87" t="e">
        <v>#N/A</v>
      </c>
      <c r="C856" s="73"/>
      <c r="D856" s="73"/>
      <c r="E856" s="73"/>
      <c r="F856" s="73"/>
      <c r="G856" s="85"/>
      <c r="H856" s="63"/>
    </row>
    <row r="857" spans="1:8">
      <c r="A857" s="86">
        <v>789</v>
      </c>
      <c r="B857" s="87" t="e">
        <v>#N/A</v>
      </c>
      <c r="C857" s="73"/>
      <c r="D857" s="73"/>
      <c r="E857" s="73"/>
      <c r="F857" s="73"/>
      <c r="G857" s="85"/>
      <c r="H857" s="63"/>
    </row>
    <row r="858" spans="1:8">
      <c r="A858" s="86">
        <v>790</v>
      </c>
      <c r="B858" s="87" t="e">
        <v>#N/A</v>
      </c>
      <c r="C858" s="73"/>
      <c r="D858" s="73"/>
      <c r="E858" s="73"/>
      <c r="F858" s="73"/>
      <c r="G858" s="85"/>
      <c r="H858" s="63"/>
    </row>
    <row r="859" spans="1:8">
      <c r="A859" s="86">
        <v>791</v>
      </c>
      <c r="B859" s="87" t="e">
        <v>#N/A</v>
      </c>
      <c r="C859" s="73"/>
      <c r="D859" s="73"/>
      <c r="E859" s="73"/>
      <c r="F859" s="73"/>
      <c r="G859" s="85"/>
      <c r="H859" s="63"/>
    </row>
    <row r="860" spans="1:8">
      <c r="A860" s="86">
        <v>792</v>
      </c>
      <c r="B860" s="87" t="e">
        <v>#N/A</v>
      </c>
      <c r="C860" s="73"/>
      <c r="D860" s="73"/>
      <c r="E860" s="73"/>
      <c r="F860" s="73"/>
      <c r="G860" s="85"/>
      <c r="H860" s="63"/>
    </row>
    <row r="861" spans="1:8">
      <c r="A861" s="86">
        <v>793</v>
      </c>
      <c r="B861" s="87" t="e">
        <v>#N/A</v>
      </c>
      <c r="C861" s="73"/>
      <c r="D861" s="73"/>
      <c r="E861" s="73"/>
      <c r="F861" s="73"/>
      <c r="G861" s="85"/>
      <c r="H861" s="63"/>
    </row>
    <row r="862" spans="1:8">
      <c r="A862" s="86">
        <v>794</v>
      </c>
      <c r="B862" s="87" t="e">
        <v>#N/A</v>
      </c>
      <c r="C862" s="73"/>
      <c r="D862" s="73"/>
      <c r="E862" s="73"/>
      <c r="F862" s="73"/>
      <c r="G862" s="85"/>
      <c r="H862" s="63"/>
    </row>
    <row r="863" spans="1:8">
      <c r="A863" s="86">
        <v>795</v>
      </c>
      <c r="B863" s="87" t="e">
        <v>#N/A</v>
      </c>
      <c r="C863" s="73"/>
      <c r="D863" s="73"/>
      <c r="E863" s="73"/>
      <c r="F863" s="73"/>
      <c r="G863" s="85"/>
      <c r="H863" s="63"/>
    </row>
    <row r="864" spans="1:8">
      <c r="A864" s="86">
        <v>796</v>
      </c>
      <c r="B864" s="87" t="e">
        <v>#N/A</v>
      </c>
      <c r="C864" s="73"/>
      <c r="D864" s="73"/>
      <c r="E864" s="73"/>
      <c r="F864" s="73"/>
      <c r="G864" s="85"/>
      <c r="H864" s="63"/>
    </row>
    <row r="865" spans="1:8">
      <c r="A865" s="86">
        <v>797</v>
      </c>
      <c r="B865" s="87" t="e">
        <v>#N/A</v>
      </c>
      <c r="C865" s="73"/>
      <c r="D865" s="73"/>
      <c r="E865" s="73"/>
      <c r="F865" s="73"/>
      <c r="G865" s="85"/>
      <c r="H865" s="63"/>
    </row>
    <row r="866" spans="1:8">
      <c r="A866" s="86">
        <v>798</v>
      </c>
      <c r="B866" s="87" t="e">
        <v>#N/A</v>
      </c>
      <c r="C866" s="73"/>
      <c r="D866" s="73"/>
      <c r="E866" s="73"/>
      <c r="F866" s="73"/>
      <c r="G866" s="85"/>
      <c r="H866" s="63"/>
    </row>
    <row r="867" spans="1:8">
      <c r="A867" s="86">
        <v>799</v>
      </c>
      <c r="B867" s="87" t="e">
        <v>#N/A</v>
      </c>
      <c r="C867" s="73"/>
      <c r="D867" s="73"/>
      <c r="E867" s="73"/>
      <c r="F867" s="73"/>
      <c r="G867" s="85"/>
      <c r="H867" s="63"/>
    </row>
    <row r="868" spans="1:8">
      <c r="A868" s="86">
        <v>800</v>
      </c>
      <c r="B868" s="87" t="e">
        <v>#N/A</v>
      </c>
      <c r="C868" s="73"/>
      <c r="D868" s="73"/>
      <c r="E868" s="73"/>
      <c r="F868" s="73"/>
      <c r="G868" s="85"/>
      <c r="H868" s="63"/>
    </row>
    <row r="869" spans="1:8">
      <c r="A869" s="86">
        <v>801</v>
      </c>
      <c r="B869" s="87" t="e">
        <v>#N/A</v>
      </c>
      <c r="C869" s="73"/>
      <c r="D869" s="73"/>
      <c r="E869" s="73"/>
      <c r="F869" s="73"/>
      <c r="G869" s="85"/>
      <c r="H869" s="63"/>
    </row>
    <row r="870" spans="1:8">
      <c r="A870" s="86">
        <v>802</v>
      </c>
      <c r="B870" s="87" t="e">
        <v>#N/A</v>
      </c>
      <c r="C870" s="73"/>
      <c r="D870" s="73"/>
      <c r="E870" s="73"/>
      <c r="F870" s="73"/>
      <c r="G870" s="85"/>
      <c r="H870" s="63"/>
    </row>
    <row r="871" spans="1:8">
      <c r="A871" s="86">
        <v>803</v>
      </c>
      <c r="B871" s="87" t="e">
        <v>#N/A</v>
      </c>
      <c r="C871" s="73"/>
      <c r="D871" s="73"/>
      <c r="E871" s="73"/>
      <c r="F871" s="73"/>
      <c r="G871" s="85"/>
      <c r="H871" s="63"/>
    </row>
    <row r="872" spans="1:8">
      <c r="A872" s="86">
        <v>804</v>
      </c>
      <c r="B872" s="87" t="e">
        <v>#N/A</v>
      </c>
      <c r="C872" s="73"/>
      <c r="D872" s="73"/>
      <c r="E872" s="73"/>
      <c r="F872" s="73"/>
      <c r="G872" s="85"/>
      <c r="H872" s="63"/>
    </row>
    <row r="873" spans="1:8">
      <c r="A873" s="86">
        <v>805</v>
      </c>
      <c r="B873" s="87" t="e">
        <v>#N/A</v>
      </c>
      <c r="C873" s="73"/>
      <c r="D873" s="73"/>
      <c r="E873" s="73"/>
      <c r="F873" s="73"/>
      <c r="G873" s="85"/>
      <c r="H873" s="63"/>
    </row>
    <row r="874" spans="1:8">
      <c r="A874" s="86">
        <v>806</v>
      </c>
      <c r="B874" s="87" t="e">
        <v>#N/A</v>
      </c>
      <c r="C874" s="73"/>
      <c r="D874" s="73"/>
      <c r="E874" s="73"/>
      <c r="F874" s="73"/>
      <c r="G874" s="85"/>
      <c r="H874" s="63"/>
    </row>
    <row r="875" spans="1:8">
      <c r="A875" s="86">
        <v>807</v>
      </c>
      <c r="B875" s="87" t="e">
        <v>#N/A</v>
      </c>
      <c r="C875" s="73"/>
      <c r="D875" s="73"/>
      <c r="E875" s="73"/>
      <c r="F875" s="73"/>
      <c r="G875" s="85"/>
      <c r="H875" s="63"/>
    </row>
    <row r="876" spans="1:8">
      <c r="A876" s="86">
        <v>808</v>
      </c>
      <c r="B876" s="87" t="e">
        <v>#N/A</v>
      </c>
      <c r="C876" s="73"/>
      <c r="D876" s="73"/>
      <c r="E876" s="73"/>
      <c r="F876" s="73"/>
      <c r="G876" s="85"/>
      <c r="H876" s="63"/>
    </row>
    <row r="877" spans="1:8">
      <c r="A877" s="86">
        <v>809</v>
      </c>
      <c r="B877" s="87" t="e">
        <v>#N/A</v>
      </c>
      <c r="C877" s="73"/>
      <c r="D877" s="73"/>
      <c r="E877" s="73"/>
      <c r="F877" s="73"/>
      <c r="G877" s="85"/>
      <c r="H877" s="63"/>
    </row>
    <row r="878" spans="1:8">
      <c r="A878" s="86">
        <v>810</v>
      </c>
      <c r="B878" s="87" t="e">
        <v>#N/A</v>
      </c>
      <c r="C878" s="73"/>
      <c r="D878" s="73"/>
      <c r="E878" s="73"/>
      <c r="F878" s="73"/>
      <c r="G878" s="85"/>
      <c r="H878" s="63"/>
    </row>
    <row r="879" spans="1:8">
      <c r="A879" s="86">
        <v>811</v>
      </c>
      <c r="B879" s="87" t="e">
        <v>#N/A</v>
      </c>
      <c r="C879" s="73"/>
      <c r="D879" s="73"/>
      <c r="E879" s="73"/>
      <c r="F879" s="73"/>
      <c r="G879" s="85"/>
      <c r="H879" s="63"/>
    </row>
    <row r="880" spans="1:8">
      <c r="A880" s="86">
        <v>812</v>
      </c>
      <c r="B880" s="87" t="e">
        <v>#N/A</v>
      </c>
      <c r="C880" s="73"/>
      <c r="D880" s="73"/>
      <c r="E880" s="73"/>
      <c r="F880" s="73"/>
      <c r="G880" s="85"/>
      <c r="H880" s="63"/>
    </row>
    <row r="881" spans="1:8">
      <c r="A881" s="86">
        <v>813</v>
      </c>
      <c r="B881" s="87" t="e">
        <v>#N/A</v>
      </c>
      <c r="C881" s="73"/>
      <c r="D881" s="73"/>
      <c r="E881" s="73"/>
      <c r="F881" s="73"/>
      <c r="G881" s="85"/>
      <c r="H881" s="63"/>
    </row>
    <row r="882" spans="1:8">
      <c r="A882" s="86">
        <v>814</v>
      </c>
      <c r="B882" s="87" t="e">
        <v>#N/A</v>
      </c>
      <c r="C882" s="73"/>
      <c r="D882" s="73"/>
      <c r="E882" s="73"/>
      <c r="F882" s="73"/>
      <c r="G882" s="85"/>
      <c r="H882" s="63"/>
    </row>
    <row r="883" spans="1:8">
      <c r="A883" s="86">
        <v>815</v>
      </c>
      <c r="B883" s="87" t="e">
        <v>#N/A</v>
      </c>
      <c r="C883" s="73"/>
      <c r="D883" s="73"/>
      <c r="E883" s="73"/>
      <c r="F883" s="73"/>
      <c r="G883" s="85"/>
      <c r="H883" s="63"/>
    </row>
    <row r="884" spans="1:8">
      <c r="A884" s="86">
        <v>816</v>
      </c>
      <c r="B884" s="87" t="e">
        <v>#N/A</v>
      </c>
      <c r="C884" s="73"/>
      <c r="D884" s="73"/>
      <c r="E884" s="73"/>
      <c r="F884" s="73"/>
      <c r="G884" s="85"/>
      <c r="H884" s="63"/>
    </row>
    <row r="885" spans="1:8">
      <c r="A885" s="86">
        <v>817</v>
      </c>
      <c r="B885" s="87" t="e">
        <v>#N/A</v>
      </c>
      <c r="C885" s="73"/>
      <c r="D885" s="73"/>
      <c r="E885" s="73"/>
      <c r="F885" s="73"/>
      <c r="G885" s="85"/>
      <c r="H885" s="63"/>
    </row>
    <row r="886" spans="1:8">
      <c r="A886" s="86">
        <v>818</v>
      </c>
      <c r="B886" s="87" t="e">
        <v>#N/A</v>
      </c>
      <c r="C886" s="73"/>
      <c r="D886" s="73"/>
      <c r="E886" s="73"/>
      <c r="F886" s="73"/>
      <c r="G886" s="85"/>
      <c r="H886" s="63"/>
    </row>
    <row r="887" spans="1:8">
      <c r="A887" s="86">
        <v>819</v>
      </c>
      <c r="B887" s="87" t="e">
        <v>#N/A</v>
      </c>
      <c r="C887" s="73"/>
      <c r="D887" s="73"/>
      <c r="E887" s="73"/>
      <c r="F887" s="73"/>
      <c r="G887" s="85"/>
      <c r="H887" s="63"/>
    </row>
    <row r="888" spans="1:8">
      <c r="A888" s="86">
        <v>820</v>
      </c>
      <c r="B888" s="87" t="e">
        <v>#N/A</v>
      </c>
      <c r="C888" s="73"/>
      <c r="D888" s="73"/>
      <c r="E888" s="73"/>
      <c r="F888" s="73"/>
      <c r="G888" s="85"/>
      <c r="H888" s="63"/>
    </row>
    <row r="889" spans="1:8">
      <c r="A889" s="86">
        <v>821</v>
      </c>
      <c r="B889" s="87" t="e">
        <v>#N/A</v>
      </c>
      <c r="C889" s="73"/>
      <c r="D889" s="73"/>
      <c r="E889" s="73"/>
      <c r="F889" s="73"/>
      <c r="G889" s="85"/>
      <c r="H889" s="63"/>
    </row>
    <row r="890" spans="1:8">
      <c r="A890" s="86">
        <v>822</v>
      </c>
      <c r="B890" s="87" t="e">
        <v>#N/A</v>
      </c>
      <c r="C890" s="73"/>
      <c r="D890" s="73"/>
      <c r="E890" s="73"/>
      <c r="F890" s="73"/>
      <c r="G890" s="85"/>
      <c r="H890" s="63"/>
    </row>
    <row r="891" spans="1:8">
      <c r="A891" s="86">
        <v>823</v>
      </c>
      <c r="B891" s="87" t="e">
        <v>#N/A</v>
      </c>
      <c r="C891" s="73"/>
      <c r="D891" s="73"/>
      <c r="E891" s="73"/>
      <c r="F891" s="73"/>
      <c r="G891" s="85"/>
      <c r="H891" s="63"/>
    </row>
    <row r="892" spans="1:8">
      <c r="A892" s="86">
        <v>824</v>
      </c>
      <c r="B892" s="87" t="e">
        <v>#N/A</v>
      </c>
      <c r="C892" s="73"/>
      <c r="D892" s="73"/>
      <c r="E892" s="73"/>
      <c r="F892" s="73"/>
      <c r="G892" s="85"/>
      <c r="H892" s="63"/>
    </row>
    <row r="893" spans="1:8">
      <c r="A893" s="86">
        <v>825</v>
      </c>
      <c r="B893" s="87" t="e">
        <v>#N/A</v>
      </c>
      <c r="C893" s="73"/>
      <c r="D893" s="73"/>
      <c r="E893" s="73"/>
      <c r="F893" s="73"/>
      <c r="G893" s="85"/>
      <c r="H893" s="63"/>
    </row>
    <row r="894" spans="1:8">
      <c r="A894" s="86">
        <v>826</v>
      </c>
      <c r="B894" s="87" t="e">
        <v>#N/A</v>
      </c>
      <c r="C894" s="73"/>
      <c r="D894" s="73"/>
      <c r="E894" s="73"/>
      <c r="F894" s="73"/>
      <c r="G894" s="85"/>
      <c r="H894" s="63"/>
    </row>
    <row r="895" spans="1:8">
      <c r="A895" s="86">
        <v>827</v>
      </c>
      <c r="B895" s="87" t="e">
        <v>#N/A</v>
      </c>
      <c r="C895" s="73"/>
      <c r="D895" s="73"/>
      <c r="E895" s="73"/>
      <c r="F895" s="73"/>
      <c r="G895" s="85"/>
      <c r="H895" s="63"/>
    </row>
    <row r="896" spans="1:8">
      <c r="A896" s="86">
        <v>828</v>
      </c>
      <c r="B896" s="87" t="e">
        <v>#N/A</v>
      </c>
      <c r="C896" s="73"/>
      <c r="D896" s="73"/>
      <c r="E896" s="73"/>
      <c r="F896" s="73"/>
      <c r="G896" s="85"/>
      <c r="H896" s="63"/>
    </row>
    <row r="897" spans="1:8">
      <c r="A897" s="86">
        <v>829</v>
      </c>
      <c r="B897" s="87" t="e">
        <v>#N/A</v>
      </c>
      <c r="C897" s="73"/>
      <c r="D897" s="73"/>
      <c r="E897" s="73"/>
      <c r="F897" s="73"/>
      <c r="G897" s="85"/>
      <c r="H897" s="63"/>
    </row>
    <row r="898" spans="1:8">
      <c r="A898" s="86">
        <v>830</v>
      </c>
      <c r="B898" s="87" t="e">
        <v>#N/A</v>
      </c>
      <c r="C898" s="73"/>
      <c r="D898" s="73"/>
      <c r="E898" s="73"/>
      <c r="F898" s="73"/>
      <c r="G898" s="85"/>
      <c r="H898" s="63"/>
    </row>
    <row r="899" spans="1:8">
      <c r="A899" s="86">
        <v>831</v>
      </c>
      <c r="B899" s="87" t="e">
        <v>#N/A</v>
      </c>
      <c r="C899" s="73"/>
      <c r="D899" s="73"/>
      <c r="E899" s="73"/>
      <c r="F899" s="73"/>
      <c r="G899" s="85"/>
      <c r="H899" s="63"/>
    </row>
    <row r="900" spans="1:8">
      <c r="A900" s="86">
        <v>832</v>
      </c>
      <c r="B900" s="87" t="e">
        <v>#N/A</v>
      </c>
      <c r="C900" s="73"/>
      <c r="D900" s="73"/>
      <c r="E900" s="73"/>
      <c r="F900" s="73"/>
      <c r="G900" s="85"/>
      <c r="H900" s="63"/>
    </row>
    <row r="901" spans="1:8">
      <c r="A901" s="86">
        <v>833</v>
      </c>
      <c r="B901" s="87" t="e">
        <v>#N/A</v>
      </c>
      <c r="C901" s="73"/>
      <c r="D901" s="73"/>
      <c r="E901" s="73"/>
      <c r="F901" s="73"/>
      <c r="G901" s="85"/>
      <c r="H901" s="63"/>
    </row>
    <row r="902" spans="1:8">
      <c r="A902" s="86">
        <v>834</v>
      </c>
      <c r="B902" s="87" t="e">
        <v>#N/A</v>
      </c>
      <c r="C902" s="73"/>
      <c r="D902" s="73"/>
      <c r="E902" s="73"/>
      <c r="F902" s="73"/>
      <c r="G902" s="85"/>
      <c r="H902" s="63"/>
    </row>
    <row r="903" spans="1:8">
      <c r="A903" s="86">
        <v>835</v>
      </c>
      <c r="B903" s="87" t="e">
        <v>#N/A</v>
      </c>
      <c r="C903" s="73"/>
      <c r="D903" s="73"/>
      <c r="E903" s="73"/>
      <c r="F903" s="73"/>
      <c r="G903" s="85"/>
      <c r="H903" s="63"/>
    </row>
    <row r="904" spans="1:8">
      <c r="A904" s="86">
        <v>836</v>
      </c>
      <c r="B904" s="87" t="e">
        <v>#N/A</v>
      </c>
      <c r="C904" s="73"/>
      <c r="D904" s="73"/>
      <c r="E904" s="73"/>
      <c r="F904" s="73"/>
      <c r="G904" s="85"/>
      <c r="H904" s="63"/>
    </row>
    <row r="905" spans="1:8">
      <c r="A905" s="86">
        <v>837</v>
      </c>
      <c r="B905" s="87" t="e">
        <v>#N/A</v>
      </c>
      <c r="C905" s="73"/>
      <c r="D905" s="73"/>
      <c r="E905" s="73"/>
      <c r="F905" s="73"/>
      <c r="G905" s="85"/>
      <c r="H905" s="63"/>
    </row>
    <row r="906" spans="1:8">
      <c r="A906" s="86">
        <v>838</v>
      </c>
      <c r="B906" s="87" t="e">
        <v>#N/A</v>
      </c>
      <c r="C906" s="73"/>
      <c r="D906" s="73"/>
      <c r="E906" s="73"/>
      <c r="F906" s="73"/>
      <c r="G906" s="85"/>
      <c r="H906" s="63"/>
    </row>
    <row r="907" spans="1:8">
      <c r="A907" s="86">
        <v>839</v>
      </c>
      <c r="B907" s="87" t="e">
        <v>#N/A</v>
      </c>
      <c r="C907" s="73"/>
      <c r="D907" s="73"/>
      <c r="E907" s="73"/>
      <c r="F907" s="73"/>
      <c r="G907" s="85"/>
      <c r="H907" s="63"/>
    </row>
    <row r="908" spans="1:8">
      <c r="A908" s="86">
        <v>840</v>
      </c>
      <c r="B908" s="87" t="e">
        <v>#N/A</v>
      </c>
      <c r="C908" s="73"/>
      <c r="D908" s="73"/>
      <c r="E908" s="73"/>
      <c r="F908" s="73"/>
      <c r="G908" s="85"/>
      <c r="H908" s="63"/>
    </row>
    <row r="909" spans="1:8">
      <c r="A909" s="86">
        <v>841</v>
      </c>
      <c r="B909" s="87" t="e">
        <v>#N/A</v>
      </c>
      <c r="C909" s="73"/>
      <c r="D909" s="73"/>
      <c r="E909" s="73"/>
      <c r="F909" s="73"/>
      <c r="G909" s="85"/>
      <c r="H909" s="63"/>
    </row>
    <row r="910" spans="1:8">
      <c r="A910" s="86">
        <v>842</v>
      </c>
      <c r="B910" s="87" t="e">
        <v>#N/A</v>
      </c>
      <c r="C910" s="73"/>
      <c r="D910" s="73"/>
      <c r="E910" s="73"/>
      <c r="F910" s="73"/>
      <c r="G910" s="85"/>
      <c r="H910" s="63"/>
    </row>
    <row r="911" spans="1:8">
      <c r="A911" s="86">
        <v>843</v>
      </c>
      <c r="B911" s="87" t="e">
        <v>#N/A</v>
      </c>
      <c r="C911" s="73"/>
      <c r="D911" s="73"/>
      <c r="E911" s="73"/>
      <c r="F911" s="73"/>
      <c r="G911" s="85"/>
      <c r="H911" s="63"/>
    </row>
    <row r="912" spans="1:8">
      <c r="A912" s="86">
        <v>844</v>
      </c>
      <c r="B912" s="87" t="e">
        <v>#N/A</v>
      </c>
      <c r="C912" s="73"/>
      <c r="D912" s="73"/>
      <c r="E912" s="73"/>
      <c r="F912" s="73"/>
      <c r="G912" s="85"/>
      <c r="H912" s="63"/>
    </row>
    <row r="913" spans="1:8">
      <c r="A913" s="86">
        <v>845</v>
      </c>
      <c r="B913" s="87" t="e">
        <v>#N/A</v>
      </c>
      <c r="C913" s="73"/>
      <c r="D913" s="73"/>
      <c r="E913" s="73"/>
      <c r="F913" s="73"/>
      <c r="G913" s="85"/>
      <c r="H913" s="63"/>
    </row>
    <row r="914" spans="1:8">
      <c r="A914" s="86">
        <v>846</v>
      </c>
      <c r="B914" s="87" t="e">
        <v>#N/A</v>
      </c>
      <c r="C914" s="73"/>
      <c r="D914" s="73"/>
      <c r="E914" s="73"/>
      <c r="F914" s="73"/>
      <c r="G914" s="85"/>
      <c r="H914" s="63"/>
    </row>
    <row r="915" spans="1:8">
      <c r="A915" s="86">
        <v>847</v>
      </c>
      <c r="B915" s="87" t="e">
        <v>#N/A</v>
      </c>
      <c r="C915" s="73"/>
      <c r="D915" s="73"/>
      <c r="E915" s="73"/>
      <c r="F915" s="73"/>
      <c r="G915" s="85"/>
      <c r="H915" s="63"/>
    </row>
    <row r="916" spans="1:8">
      <c r="A916" s="86">
        <v>848</v>
      </c>
      <c r="B916" s="87" t="e">
        <v>#N/A</v>
      </c>
      <c r="C916" s="73"/>
      <c r="D916" s="73"/>
      <c r="E916" s="73"/>
      <c r="F916" s="73"/>
      <c r="G916" s="85"/>
      <c r="H916" s="63"/>
    </row>
    <row r="917" spans="1:8">
      <c r="A917" s="86">
        <v>849</v>
      </c>
      <c r="B917" s="87" t="e">
        <v>#N/A</v>
      </c>
      <c r="C917" s="73"/>
      <c r="D917" s="73"/>
      <c r="E917" s="73"/>
      <c r="F917" s="73"/>
      <c r="G917" s="85"/>
      <c r="H917" s="63"/>
    </row>
    <row r="918" spans="1:8">
      <c r="A918" s="86">
        <v>850</v>
      </c>
      <c r="B918" s="87" t="e">
        <v>#N/A</v>
      </c>
      <c r="C918" s="73"/>
      <c r="D918" s="73"/>
      <c r="E918" s="73"/>
      <c r="F918" s="73"/>
      <c r="G918" s="85"/>
      <c r="H918" s="63"/>
    </row>
    <row r="919" spans="1:8">
      <c r="A919" s="86">
        <v>851</v>
      </c>
      <c r="B919" s="87" t="e">
        <v>#N/A</v>
      </c>
      <c r="C919" s="73"/>
      <c r="D919" s="73"/>
      <c r="E919" s="73"/>
      <c r="F919" s="73"/>
      <c r="G919" s="85"/>
      <c r="H919" s="63"/>
    </row>
    <row r="920" spans="1:8">
      <c r="A920" s="86">
        <v>852</v>
      </c>
      <c r="B920" s="87" t="e">
        <v>#N/A</v>
      </c>
      <c r="C920" s="73"/>
      <c r="D920" s="73"/>
      <c r="E920" s="73"/>
      <c r="F920" s="73"/>
      <c r="G920" s="85"/>
      <c r="H920" s="63"/>
    </row>
    <row r="921" spans="1:8">
      <c r="A921" s="86">
        <v>853</v>
      </c>
      <c r="B921" s="87" t="e">
        <v>#N/A</v>
      </c>
      <c r="C921" s="73"/>
      <c r="D921" s="73"/>
      <c r="E921" s="73"/>
      <c r="F921" s="73"/>
      <c r="G921" s="85"/>
      <c r="H921" s="63"/>
    </row>
    <row r="922" spans="1:8">
      <c r="A922" s="86">
        <v>854</v>
      </c>
      <c r="B922" s="87" t="e">
        <v>#N/A</v>
      </c>
      <c r="C922" s="73"/>
      <c r="D922" s="73"/>
      <c r="E922" s="73"/>
      <c r="F922" s="73"/>
      <c r="G922" s="85"/>
      <c r="H922" s="63"/>
    </row>
    <row r="923" spans="1:8">
      <c r="A923" s="86">
        <v>855</v>
      </c>
      <c r="B923" s="87" t="e">
        <v>#N/A</v>
      </c>
      <c r="C923" s="73"/>
      <c r="D923" s="73"/>
      <c r="E923" s="73"/>
      <c r="F923" s="73"/>
      <c r="G923" s="85"/>
      <c r="H923" s="63"/>
    </row>
    <row r="924" spans="1:8">
      <c r="A924" s="86">
        <v>856</v>
      </c>
      <c r="B924" s="87" t="e">
        <v>#N/A</v>
      </c>
      <c r="C924" s="73"/>
      <c r="D924" s="73"/>
      <c r="E924" s="73"/>
      <c r="F924" s="73"/>
      <c r="G924" s="85"/>
      <c r="H924" s="63"/>
    </row>
    <row r="925" spans="1:8">
      <c r="A925" s="86">
        <v>857</v>
      </c>
      <c r="B925" s="87" t="e">
        <v>#N/A</v>
      </c>
      <c r="C925" s="73"/>
      <c r="D925" s="73"/>
      <c r="E925" s="73"/>
      <c r="F925" s="73"/>
      <c r="G925" s="85"/>
      <c r="H925" s="63"/>
    </row>
    <row r="926" spans="1:8">
      <c r="A926" s="86">
        <v>858</v>
      </c>
      <c r="B926" s="87" t="e">
        <v>#N/A</v>
      </c>
      <c r="C926" s="73"/>
      <c r="D926" s="73"/>
      <c r="E926" s="73"/>
      <c r="F926" s="73"/>
      <c r="G926" s="85"/>
      <c r="H926" s="63"/>
    </row>
    <row r="927" spans="1:8">
      <c r="A927" s="86">
        <v>859</v>
      </c>
      <c r="B927" s="87" t="e">
        <v>#N/A</v>
      </c>
      <c r="C927" s="73"/>
      <c r="D927" s="73"/>
      <c r="E927" s="73"/>
      <c r="F927" s="73"/>
      <c r="G927" s="85"/>
      <c r="H927" s="63"/>
    </row>
    <row r="928" spans="1:8">
      <c r="A928" s="86">
        <v>860</v>
      </c>
      <c r="B928" s="87" t="e">
        <v>#N/A</v>
      </c>
      <c r="C928" s="73"/>
      <c r="D928" s="73"/>
      <c r="E928" s="73"/>
      <c r="F928" s="73"/>
      <c r="G928" s="85"/>
      <c r="H928" s="63"/>
    </row>
    <row r="929" spans="1:8">
      <c r="A929" s="86">
        <v>861</v>
      </c>
      <c r="B929" s="87" t="e">
        <v>#N/A</v>
      </c>
      <c r="C929" s="73"/>
      <c r="D929" s="73"/>
      <c r="E929" s="73"/>
      <c r="F929" s="73"/>
      <c r="G929" s="85"/>
      <c r="H929" s="63"/>
    </row>
    <row r="930" spans="1:8">
      <c r="A930" s="86">
        <v>862</v>
      </c>
      <c r="B930" s="87" t="e">
        <v>#N/A</v>
      </c>
      <c r="C930" s="73"/>
      <c r="D930" s="73"/>
      <c r="E930" s="73"/>
      <c r="F930" s="73"/>
      <c r="G930" s="85"/>
      <c r="H930" s="63"/>
    </row>
    <row r="931" spans="1:8">
      <c r="A931" s="86">
        <v>863</v>
      </c>
      <c r="B931" s="87" t="e">
        <v>#N/A</v>
      </c>
      <c r="C931" s="73"/>
      <c r="D931" s="73"/>
      <c r="E931" s="73"/>
      <c r="F931" s="73"/>
      <c r="G931" s="85"/>
      <c r="H931" s="63"/>
    </row>
    <row r="932" spans="1:8">
      <c r="A932" s="86">
        <v>864</v>
      </c>
      <c r="B932" s="87" t="e">
        <v>#N/A</v>
      </c>
      <c r="C932" s="73"/>
      <c r="D932" s="73"/>
      <c r="E932" s="73"/>
      <c r="F932" s="73"/>
      <c r="G932" s="85"/>
      <c r="H932" s="63"/>
    </row>
    <row r="933" spans="1:8">
      <c r="A933" s="86">
        <v>865</v>
      </c>
      <c r="B933" s="87" t="e">
        <v>#N/A</v>
      </c>
      <c r="C933" s="73"/>
      <c r="D933" s="73"/>
      <c r="E933" s="73"/>
      <c r="F933" s="73"/>
      <c r="G933" s="85"/>
      <c r="H933" s="63"/>
    </row>
    <row r="934" spans="1:8">
      <c r="A934" s="86">
        <v>866</v>
      </c>
      <c r="B934" s="87" t="e">
        <v>#N/A</v>
      </c>
      <c r="C934" s="73"/>
      <c r="D934" s="73"/>
      <c r="E934" s="73"/>
      <c r="F934" s="73"/>
      <c r="G934" s="85"/>
      <c r="H934" s="63"/>
    </row>
    <row r="935" spans="1:8">
      <c r="A935" s="86">
        <v>867</v>
      </c>
      <c r="B935" s="87" t="e">
        <v>#N/A</v>
      </c>
      <c r="C935" s="73"/>
      <c r="D935" s="73"/>
      <c r="E935" s="73"/>
      <c r="F935" s="73"/>
      <c r="G935" s="85"/>
      <c r="H935" s="63"/>
    </row>
    <row r="936" spans="1:8">
      <c r="A936" s="86">
        <v>868</v>
      </c>
      <c r="B936" s="87" t="e">
        <v>#N/A</v>
      </c>
      <c r="C936" s="73"/>
      <c r="D936" s="73"/>
      <c r="E936" s="73"/>
      <c r="F936" s="73"/>
      <c r="G936" s="85"/>
      <c r="H936" s="63"/>
    </row>
    <row r="937" spans="1:8">
      <c r="A937" s="86">
        <v>869</v>
      </c>
      <c r="B937" s="87" t="e">
        <v>#N/A</v>
      </c>
      <c r="C937" s="73"/>
      <c r="D937" s="73"/>
      <c r="E937" s="73"/>
      <c r="F937" s="73"/>
      <c r="G937" s="85"/>
      <c r="H937" s="63"/>
    </row>
    <row r="938" spans="1:8">
      <c r="A938" s="86">
        <v>870</v>
      </c>
      <c r="B938" s="87" t="e">
        <v>#N/A</v>
      </c>
      <c r="C938" s="73"/>
      <c r="D938" s="73"/>
      <c r="E938" s="73"/>
      <c r="F938" s="73"/>
      <c r="G938" s="85"/>
      <c r="H938" s="63"/>
    </row>
    <row r="939" spans="1:8">
      <c r="A939" s="86">
        <v>871</v>
      </c>
      <c r="B939" s="87" t="e">
        <v>#N/A</v>
      </c>
      <c r="C939" s="73"/>
      <c r="D939" s="73"/>
      <c r="E939" s="73"/>
      <c r="F939" s="73"/>
      <c r="G939" s="85"/>
      <c r="H939" s="63"/>
    </row>
    <row r="940" spans="1:8">
      <c r="A940" s="86">
        <v>872</v>
      </c>
      <c r="B940" s="87" t="e">
        <v>#N/A</v>
      </c>
      <c r="C940" s="73"/>
      <c r="D940" s="73"/>
      <c r="E940" s="73"/>
      <c r="F940" s="73"/>
      <c r="G940" s="85"/>
      <c r="H940" s="63"/>
    </row>
    <row r="941" spans="1:8">
      <c r="A941" s="86">
        <v>873</v>
      </c>
      <c r="B941" s="87" t="e">
        <v>#N/A</v>
      </c>
      <c r="C941" s="73"/>
      <c r="D941" s="73"/>
      <c r="E941" s="73"/>
      <c r="F941" s="73"/>
      <c r="G941" s="85"/>
      <c r="H941" s="63"/>
    </row>
    <row r="942" spans="1:8">
      <c r="A942" s="86">
        <v>874</v>
      </c>
      <c r="B942" s="87" t="e">
        <v>#N/A</v>
      </c>
      <c r="C942" s="73"/>
      <c r="D942" s="73"/>
      <c r="E942" s="73"/>
      <c r="F942" s="73"/>
      <c r="G942" s="85"/>
      <c r="H942" s="63"/>
    </row>
    <row r="943" spans="1:8">
      <c r="A943" s="86">
        <v>875</v>
      </c>
      <c r="B943" s="87" t="e">
        <v>#N/A</v>
      </c>
      <c r="C943" s="73"/>
      <c r="D943" s="73"/>
      <c r="E943" s="73"/>
      <c r="F943" s="73"/>
      <c r="G943" s="85"/>
      <c r="H943" s="63"/>
    </row>
    <row r="944" spans="1:8">
      <c r="A944" s="86">
        <v>876</v>
      </c>
      <c r="B944" s="87" t="e">
        <v>#N/A</v>
      </c>
      <c r="C944" s="73"/>
      <c r="D944" s="73"/>
      <c r="E944" s="73"/>
      <c r="F944" s="73"/>
      <c r="G944" s="85"/>
      <c r="H944" s="63"/>
    </row>
    <row r="945" spans="1:8">
      <c r="A945" s="86">
        <v>877</v>
      </c>
      <c r="B945" s="87" t="e">
        <v>#N/A</v>
      </c>
      <c r="C945" s="73"/>
      <c r="D945" s="73"/>
      <c r="E945" s="73"/>
      <c r="F945" s="73"/>
      <c r="G945" s="85"/>
      <c r="H945" s="63"/>
    </row>
    <row r="946" spans="1:8">
      <c r="A946" s="86">
        <v>878</v>
      </c>
      <c r="B946" s="87" t="e">
        <v>#N/A</v>
      </c>
      <c r="C946" s="73"/>
      <c r="D946" s="73"/>
      <c r="E946" s="73"/>
      <c r="F946" s="73"/>
      <c r="G946" s="85"/>
      <c r="H946" s="63"/>
    </row>
    <row r="947" spans="1:8">
      <c r="A947" s="86">
        <v>879</v>
      </c>
      <c r="B947" s="87" t="e">
        <v>#N/A</v>
      </c>
      <c r="C947" s="73"/>
      <c r="D947" s="73"/>
      <c r="E947" s="73"/>
      <c r="F947" s="73"/>
      <c r="G947" s="85"/>
      <c r="H947" s="63"/>
    </row>
    <row r="948" spans="1:8">
      <c r="A948" s="86">
        <v>880</v>
      </c>
      <c r="B948" s="87" t="e">
        <v>#N/A</v>
      </c>
      <c r="C948" s="73"/>
      <c r="D948" s="73"/>
      <c r="E948" s="73"/>
      <c r="F948" s="73"/>
      <c r="G948" s="85"/>
      <c r="H948" s="63"/>
    </row>
    <row r="949" spans="1:8">
      <c r="A949" s="86">
        <v>881</v>
      </c>
      <c r="B949" s="87" t="e">
        <v>#N/A</v>
      </c>
      <c r="C949" s="73"/>
      <c r="D949" s="73"/>
      <c r="E949" s="73"/>
      <c r="F949" s="73"/>
      <c r="G949" s="85"/>
      <c r="H949" s="63"/>
    </row>
    <row r="950" spans="1:8">
      <c r="A950" s="86">
        <v>882</v>
      </c>
      <c r="B950" s="87" t="e">
        <v>#N/A</v>
      </c>
      <c r="C950" s="73"/>
      <c r="D950" s="73"/>
      <c r="E950" s="73"/>
      <c r="F950" s="73"/>
      <c r="G950" s="85"/>
      <c r="H950" s="63"/>
    </row>
    <row r="951" spans="1:8">
      <c r="A951" s="86">
        <v>883</v>
      </c>
      <c r="B951" s="87" t="e">
        <v>#N/A</v>
      </c>
      <c r="C951" s="73"/>
      <c r="D951" s="73"/>
      <c r="E951" s="73"/>
      <c r="F951" s="73"/>
      <c r="G951" s="85"/>
      <c r="H951" s="63"/>
    </row>
    <row r="952" spans="1:8">
      <c r="A952" s="86">
        <v>884</v>
      </c>
      <c r="B952" s="87" t="e">
        <v>#N/A</v>
      </c>
      <c r="C952" s="73"/>
      <c r="D952" s="73"/>
      <c r="E952" s="73"/>
      <c r="F952" s="73"/>
      <c r="G952" s="85"/>
      <c r="H952" s="63"/>
    </row>
    <row r="953" spans="1:8">
      <c r="A953" s="86">
        <v>885</v>
      </c>
      <c r="B953" s="87" t="e">
        <v>#N/A</v>
      </c>
      <c r="C953" s="73"/>
      <c r="D953" s="73"/>
      <c r="E953" s="73"/>
      <c r="F953" s="73"/>
      <c r="G953" s="85"/>
      <c r="H953" s="63"/>
    </row>
    <row r="954" spans="1:8">
      <c r="A954" s="86">
        <v>886</v>
      </c>
      <c r="B954" s="87" t="e">
        <v>#N/A</v>
      </c>
      <c r="C954" s="73"/>
      <c r="D954" s="73"/>
      <c r="E954" s="73"/>
      <c r="F954" s="73"/>
      <c r="G954" s="85"/>
      <c r="H954" s="63"/>
    </row>
    <row r="955" spans="1:8">
      <c r="A955" s="86">
        <v>887</v>
      </c>
      <c r="B955" s="87" t="e">
        <v>#N/A</v>
      </c>
      <c r="C955" s="73"/>
      <c r="D955" s="73"/>
      <c r="E955" s="73"/>
      <c r="F955" s="73"/>
      <c r="G955" s="85"/>
      <c r="H955" s="63"/>
    </row>
    <row r="956" spans="1:8">
      <c r="A956" s="86">
        <v>888</v>
      </c>
      <c r="B956" s="87" t="e">
        <v>#N/A</v>
      </c>
      <c r="C956" s="73"/>
      <c r="D956" s="73"/>
      <c r="E956" s="73"/>
      <c r="F956" s="73"/>
      <c r="G956" s="85"/>
      <c r="H956" s="63"/>
    </row>
    <row r="957" spans="1:8">
      <c r="A957" s="86">
        <v>889</v>
      </c>
      <c r="B957" s="87" t="e">
        <v>#N/A</v>
      </c>
      <c r="C957" s="73"/>
      <c r="D957" s="73"/>
      <c r="E957" s="73"/>
      <c r="F957" s="73"/>
      <c r="G957" s="85"/>
      <c r="H957" s="63"/>
    </row>
    <row r="958" spans="1:8">
      <c r="A958" s="86">
        <v>890</v>
      </c>
      <c r="B958" s="87" t="e">
        <v>#N/A</v>
      </c>
      <c r="C958" s="73"/>
      <c r="D958" s="73"/>
      <c r="E958" s="73"/>
      <c r="F958" s="73"/>
      <c r="G958" s="85"/>
      <c r="H958" s="63"/>
    </row>
    <row r="959" spans="1:8">
      <c r="A959" s="86">
        <v>891</v>
      </c>
      <c r="B959" s="87" t="e">
        <v>#N/A</v>
      </c>
      <c r="C959" s="73"/>
      <c r="D959" s="73"/>
      <c r="E959" s="73"/>
      <c r="F959" s="73"/>
      <c r="G959" s="85"/>
      <c r="H959" s="63"/>
    </row>
    <row r="960" spans="1:8">
      <c r="A960" s="86">
        <v>892</v>
      </c>
      <c r="B960" s="87" t="e">
        <v>#N/A</v>
      </c>
      <c r="C960" s="73"/>
      <c r="D960" s="73"/>
      <c r="E960" s="73"/>
      <c r="F960" s="73"/>
      <c r="G960" s="85"/>
      <c r="H960" s="63"/>
    </row>
    <row r="961" spans="1:8">
      <c r="A961" s="86">
        <v>893</v>
      </c>
      <c r="B961" s="87" t="e">
        <v>#N/A</v>
      </c>
      <c r="C961" s="73"/>
      <c r="D961" s="73"/>
      <c r="E961" s="73"/>
      <c r="F961" s="73"/>
      <c r="G961" s="85"/>
      <c r="H961" s="63"/>
    </row>
    <row r="962" spans="1:8">
      <c r="A962" s="86">
        <v>894</v>
      </c>
      <c r="B962" s="87" t="e">
        <v>#N/A</v>
      </c>
      <c r="C962" s="73"/>
      <c r="D962" s="73"/>
      <c r="E962" s="73"/>
      <c r="F962" s="73"/>
      <c r="G962" s="85"/>
      <c r="H962" s="63"/>
    </row>
    <row r="963" spans="1:8">
      <c r="A963" s="86">
        <v>895</v>
      </c>
      <c r="B963" s="87" t="e">
        <v>#N/A</v>
      </c>
      <c r="C963" s="73"/>
      <c r="D963" s="73"/>
      <c r="E963" s="73"/>
      <c r="F963" s="73"/>
      <c r="G963" s="85"/>
      <c r="H963" s="63"/>
    </row>
    <row r="964" spans="1:8">
      <c r="A964" s="86">
        <v>896</v>
      </c>
      <c r="B964" s="87" t="e">
        <v>#N/A</v>
      </c>
      <c r="C964" s="73"/>
      <c r="D964" s="73"/>
      <c r="E964" s="73"/>
      <c r="F964" s="73"/>
      <c r="G964" s="85"/>
      <c r="H964" s="63"/>
    </row>
    <row r="965" spans="1:8">
      <c r="A965" s="86">
        <v>897</v>
      </c>
      <c r="B965" s="87" t="e">
        <v>#N/A</v>
      </c>
      <c r="C965" s="73"/>
      <c r="D965" s="73"/>
      <c r="E965" s="73"/>
      <c r="F965" s="73"/>
      <c r="G965" s="85"/>
      <c r="H965" s="63"/>
    </row>
    <row r="966" spans="1:8">
      <c r="A966" s="86">
        <v>898</v>
      </c>
      <c r="B966" s="87" t="e">
        <v>#N/A</v>
      </c>
      <c r="C966" s="73"/>
      <c r="D966" s="73"/>
      <c r="E966" s="73"/>
      <c r="F966" s="73"/>
      <c r="G966" s="85"/>
      <c r="H966" s="63"/>
    </row>
    <row r="967" spans="1:8">
      <c r="A967" s="86">
        <v>899</v>
      </c>
      <c r="B967" s="87" t="e">
        <v>#N/A</v>
      </c>
      <c r="C967" s="73"/>
      <c r="D967" s="73"/>
      <c r="E967" s="73"/>
      <c r="F967" s="73"/>
      <c r="G967" s="85"/>
      <c r="H967" s="63"/>
    </row>
    <row r="968" spans="1:8">
      <c r="A968" s="86">
        <v>900</v>
      </c>
      <c r="B968" s="87" t="e">
        <v>#N/A</v>
      </c>
      <c r="C968" s="73"/>
      <c r="D968" s="73"/>
      <c r="E968" s="73"/>
      <c r="F968" s="73"/>
      <c r="G968" s="85"/>
      <c r="H968" s="63"/>
    </row>
    <row r="969" spans="1:8">
      <c r="A969" s="86">
        <v>901</v>
      </c>
      <c r="B969" s="87" t="e">
        <v>#N/A</v>
      </c>
      <c r="C969" s="73"/>
      <c r="D969" s="73"/>
      <c r="E969" s="73"/>
      <c r="F969" s="73"/>
      <c r="G969" s="85"/>
      <c r="H969" s="63"/>
    </row>
    <row r="970" spans="1:8">
      <c r="A970" s="86">
        <v>902</v>
      </c>
      <c r="B970" s="87" t="e">
        <v>#N/A</v>
      </c>
      <c r="C970" s="73"/>
      <c r="D970" s="73"/>
      <c r="E970" s="73"/>
      <c r="F970" s="73"/>
      <c r="G970" s="85"/>
      <c r="H970" s="63"/>
    </row>
    <row r="971" spans="1:8">
      <c r="A971" s="86">
        <v>903</v>
      </c>
      <c r="B971" s="87" t="e">
        <v>#N/A</v>
      </c>
      <c r="C971" s="73"/>
      <c r="D971" s="73"/>
      <c r="E971" s="73"/>
      <c r="F971" s="73"/>
      <c r="G971" s="85"/>
      <c r="H971" s="63"/>
    </row>
    <row r="972" spans="1:8">
      <c r="A972" s="86">
        <v>904</v>
      </c>
      <c r="B972" s="87" t="e">
        <v>#N/A</v>
      </c>
      <c r="C972" s="73"/>
      <c r="D972" s="73"/>
      <c r="E972" s="73"/>
      <c r="F972" s="73"/>
      <c r="G972" s="85"/>
      <c r="H972" s="63"/>
    </row>
    <row r="973" spans="1:8">
      <c r="A973" s="86">
        <v>905</v>
      </c>
      <c r="B973" s="87" t="e">
        <v>#N/A</v>
      </c>
      <c r="C973" s="73"/>
      <c r="D973" s="73"/>
      <c r="E973" s="73"/>
      <c r="F973" s="73"/>
      <c r="G973" s="85"/>
      <c r="H973" s="63"/>
    </row>
    <row r="974" spans="1:8">
      <c r="A974" s="86">
        <v>906</v>
      </c>
      <c r="B974" s="87" t="e">
        <v>#N/A</v>
      </c>
      <c r="C974" s="73"/>
      <c r="D974" s="73"/>
      <c r="E974" s="73"/>
      <c r="F974" s="73"/>
      <c r="G974" s="85"/>
      <c r="H974" s="63"/>
    </row>
    <row r="975" spans="1:8">
      <c r="A975" s="86">
        <v>907</v>
      </c>
      <c r="B975" s="87" t="e">
        <v>#N/A</v>
      </c>
      <c r="C975" s="73"/>
      <c r="D975" s="73"/>
      <c r="E975" s="73"/>
      <c r="F975" s="73"/>
      <c r="G975" s="85"/>
      <c r="H975" s="63"/>
    </row>
    <row r="976" spans="1:8">
      <c r="A976" s="86">
        <v>908</v>
      </c>
      <c r="B976" s="87" t="e">
        <v>#N/A</v>
      </c>
      <c r="C976" s="73"/>
      <c r="D976" s="73"/>
      <c r="E976" s="73"/>
      <c r="F976" s="73"/>
      <c r="G976" s="85"/>
      <c r="H976" s="63"/>
    </row>
    <row r="977" spans="1:8">
      <c r="A977" s="86">
        <v>909</v>
      </c>
      <c r="B977" s="87" t="e">
        <v>#N/A</v>
      </c>
      <c r="C977" s="73"/>
      <c r="D977" s="73"/>
      <c r="E977" s="73"/>
      <c r="F977" s="73"/>
      <c r="G977" s="85"/>
      <c r="H977" s="63"/>
    </row>
    <row r="978" spans="1:8">
      <c r="A978" s="86">
        <v>910</v>
      </c>
      <c r="B978" s="87" t="e">
        <v>#N/A</v>
      </c>
      <c r="C978" s="73"/>
      <c r="D978" s="73"/>
      <c r="E978" s="73"/>
      <c r="F978" s="73"/>
      <c r="G978" s="85"/>
      <c r="H978" s="63"/>
    </row>
    <row r="979" spans="1:8">
      <c r="A979" s="86">
        <v>911</v>
      </c>
      <c r="B979" s="87" t="e">
        <v>#N/A</v>
      </c>
      <c r="C979" s="73"/>
      <c r="D979" s="73"/>
      <c r="E979" s="73"/>
      <c r="F979" s="73"/>
      <c r="G979" s="85"/>
      <c r="H979" s="63"/>
    </row>
    <row r="980" spans="1:8">
      <c r="A980" s="86">
        <v>912</v>
      </c>
      <c r="B980" s="87" t="e">
        <v>#N/A</v>
      </c>
      <c r="C980" s="73"/>
      <c r="D980" s="73"/>
      <c r="E980" s="73"/>
      <c r="F980" s="73"/>
      <c r="G980" s="85"/>
      <c r="H980" s="63"/>
    </row>
    <row r="981" spans="1:8">
      <c r="A981" s="86">
        <v>913</v>
      </c>
      <c r="B981" s="87" t="e">
        <v>#N/A</v>
      </c>
      <c r="C981" s="73"/>
      <c r="D981" s="73"/>
      <c r="E981" s="73"/>
      <c r="F981" s="73"/>
      <c r="G981" s="85"/>
      <c r="H981" s="63"/>
    </row>
    <row r="982" spans="1:8">
      <c r="A982" s="86">
        <v>914</v>
      </c>
      <c r="B982" s="87" t="e">
        <v>#N/A</v>
      </c>
      <c r="C982" s="73"/>
      <c r="D982" s="73"/>
      <c r="E982" s="73"/>
      <c r="F982" s="73"/>
      <c r="G982" s="85"/>
      <c r="H982" s="63"/>
    </row>
    <row r="983" spans="1:8">
      <c r="A983" s="86">
        <v>915</v>
      </c>
      <c r="B983" s="87" t="e">
        <v>#N/A</v>
      </c>
      <c r="C983" s="73"/>
      <c r="D983" s="73"/>
      <c r="E983" s="73"/>
      <c r="F983" s="73"/>
      <c r="G983" s="85"/>
      <c r="H983" s="63"/>
    </row>
    <row r="984" spans="1:8">
      <c r="A984" s="86">
        <v>916</v>
      </c>
      <c r="B984" s="87" t="e">
        <v>#N/A</v>
      </c>
      <c r="C984" s="73"/>
      <c r="D984" s="73"/>
      <c r="E984" s="73"/>
      <c r="F984" s="73"/>
      <c r="G984" s="85"/>
      <c r="H984" s="63"/>
    </row>
    <row r="985" spans="1:8">
      <c r="A985" s="86">
        <v>917</v>
      </c>
      <c r="B985" s="87" t="e">
        <v>#N/A</v>
      </c>
      <c r="C985" s="73"/>
      <c r="D985" s="73"/>
      <c r="E985" s="73"/>
      <c r="F985" s="73"/>
      <c r="G985" s="85"/>
      <c r="H985" s="63"/>
    </row>
    <row r="986" spans="1:8">
      <c r="A986" s="86">
        <v>918</v>
      </c>
      <c r="B986" s="87" t="e">
        <v>#N/A</v>
      </c>
      <c r="C986" s="73"/>
      <c r="D986" s="73"/>
      <c r="E986" s="73"/>
      <c r="F986" s="73"/>
      <c r="G986" s="85"/>
      <c r="H986" s="63"/>
    </row>
    <row r="987" spans="1:8">
      <c r="A987" s="86">
        <v>919</v>
      </c>
      <c r="B987" s="87" t="e">
        <v>#N/A</v>
      </c>
      <c r="C987" s="73"/>
      <c r="D987" s="73"/>
      <c r="E987" s="73"/>
      <c r="F987" s="73"/>
      <c r="G987" s="85"/>
      <c r="H987" s="63"/>
    </row>
    <row r="988" spans="1:8">
      <c r="A988" s="86">
        <v>920</v>
      </c>
      <c r="B988" s="87" t="e">
        <v>#N/A</v>
      </c>
      <c r="C988" s="73"/>
      <c r="D988" s="73"/>
      <c r="E988" s="73"/>
      <c r="F988" s="73"/>
      <c r="G988" s="85"/>
      <c r="H988" s="63"/>
    </row>
    <row r="989" spans="1:8">
      <c r="A989" s="86">
        <v>921</v>
      </c>
      <c r="B989" s="87" t="e">
        <v>#N/A</v>
      </c>
      <c r="C989" s="73"/>
      <c r="D989" s="73"/>
      <c r="E989" s="73"/>
      <c r="F989" s="73"/>
      <c r="G989" s="85"/>
      <c r="H989" s="63"/>
    </row>
    <row r="990" spans="1:8">
      <c r="A990" s="86">
        <v>922</v>
      </c>
      <c r="B990" s="87" t="e">
        <v>#N/A</v>
      </c>
      <c r="C990" s="73"/>
      <c r="D990" s="73"/>
      <c r="E990" s="73"/>
      <c r="F990" s="73"/>
      <c r="G990" s="85"/>
      <c r="H990" s="63"/>
    </row>
    <row r="991" spans="1:8">
      <c r="A991" s="86">
        <v>923</v>
      </c>
      <c r="B991" s="87" t="e">
        <v>#N/A</v>
      </c>
      <c r="C991" s="73"/>
      <c r="D991" s="73"/>
      <c r="E991" s="73"/>
      <c r="F991" s="73"/>
      <c r="G991" s="85"/>
      <c r="H991" s="63"/>
    </row>
    <row r="992" spans="1:8">
      <c r="A992" s="86">
        <v>924</v>
      </c>
      <c r="B992" s="87" t="e">
        <v>#N/A</v>
      </c>
      <c r="C992" s="73"/>
      <c r="D992" s="73"/>
      <c r="E992" s="73"/>
      <c r="F992" s="73"/>
      <c r="G992" s="85"/>
      <c r="H992" s="63"/>
    </row>
    <row r="993" spans="1:8">
      <c r="A993" s="86">
        <v>925</v>
      </c>
      <c r="B993" s="87" t="e">
        <v>#N/A</v>
      </c>
      <c r="C993" s="73"/>
      <c r="D993" s="73"/>
      <c r="E993" s="73"/>
      <c r="F993" s="73"/>
      <c r="G993" s="85"/>
      <c r="H993" s="63"/>
    </row>
    <row r="994" spans="1:8">
      <c r="A994" s="86">
        <v>926</v>
      </c>
      <c r="B994" s="87" t="e">
        <v>#N/A</v>
      </c>
      <c r="C994" s="73"/>
      <c r="D994" s="73"/>
      <c r="E994" s="73"/>
      <c r="F994" s="73"/>
      <c r="G994" s="85"/>
      <c r="H994" s="63"/>
    </row>
    <row r="995" spans="1:8">
      <c r="A995" s="86">
        <v>927</v>
      </c>
      <c r="B995" s="87" t="e">
        <v>#N/A</v>
      </c>
      <c r="C995" s="73"/>
      <c r="D995" s="73"/>
      <c r="E995" s="73"/>
      <c r="F995" s="73"/>
      <c r="G995" s="85"/>
      <c r="H995" s="63"/>
    </row>
    <row r="996" spans="1:8">
      <c r="A996" s="86">
        <v>928</v>
      </c>
      <c r="B996" s="87" t="e">
        <v>#N/A</v>
      </c>
      <c r="C996" s="73"/>
      <c r="D996" s="73"/>
      <c r="E996" s="73"/>
      <c r="F996" s="73"/>
      <c r="G996" s="85"/>
      <c r="H996" s="63"/>
    </row>
    <row r="997" spans="1:8">
      <c r="A997" s="86">
        <v>929</v>
      </c>
      <c r="B997" s="87" t="e">
        <v>#N/A</v>
      </c>
      <c r="C997" s="73"/>
      <c r="D997" s="73"/>
      <c r="E997" s="73"/>
      <c r="F997" s="73"/>
      <c r="G997" s="85"/>
      <c r="H997" s="63"/>
    </row>
    <row r="998" spans="1:8">
      <c r="A998" s="86">
        <v>930</v>
      </c>
      <c r="B998" s="87" t="e">
        <v>#N/A</v>
      </c>
      <c r="C998" s="73"/>
      <c r="D998" s="73"/>
      <c r="E998" s="73"/>
      <c r="F998" s="73"/>
      <c r="G998" s="85"/>
      <c r="H998" s="63"/>
    </row>
    <row r="999" spans="1:8">
      <c r="A999" s="86">
        <v>931</v>
      </c>
      <c r="B999" s="87" t="e">
        <v>#N/A</v>
      </c>
      <c r="C999" s="73"/>
      <c r="D999" s="73"/>
      <c r="E999" s="73"/>
      <c r="F999" s="73"/>
      <c r="G999" s="85"/>
      <c r="H999" s="63"/>
    </row>
    <row r="1000" spans="1:8">
      <c r="A1000" s="86">
        <v>932</v>
      </c>
      <c r="B1000" s="87" t="e">
        <v>#N/A</v>
      </c>
      <c r="C1000" s="73"/>
      <c r="D1000" s="73"/>
      <c r="E1000" s="73"/>
      <c r="F1000" s="73"/>
      <c r="G1000" s="85"/>
      <c r="H1000" s="63"/>
    </row>
    <row r="1001" spans="1:8">
      <c r="A1001" s="86">
        <v>933</v>
      </c>
      <c r="B1001" s="87" t="e">
        <v>#N/A</v>
      </c>
      <c r="C1001" s="73"/>
      <c r="D1001" s="73"/>
      <c r="E1001" s="73"/>
      <c r="F1001" s="73"/>
      <c r="G1001" s="85"/>
      <c r="H1001" s="63"/>
    </row>
    <row r="1002" spans="1:8">
      <c r="A1002" s="86">
        <v>934</v>
      </c>
      <c r="B1002" s="87" t="e">
        <v>#N/A</v>
      </c>
      <c r="C1002" s="73"/>
      <c r="D1002" s="73"/>
      <c r="E1002" s="73"/>
      <c r="F1002" s="73"/>
      <c r="G1002" s="85"/>
      <c r="H1002" s="63"/>
    </row>
    <row r="1003" spans="1:8">
      <c r="A1003" s="86">
        <v>935</v>
      </c>
      <c r="B1003" s="87" t="e">
        <v>#N/A</v>
      </c>
      <c r="C1003" s="73"/>
      <c r="D1003" s="73"/>
      <c r="E1003" s="73"/>
      <c r="F1003" s="73"/>
      <c r="G1003" s="85"/>
      <c r="H1003" s="63"/>
    </row>
    <row r="1004" spans="1:8">
      <c r="A1004" s="86">
        <v>936</v>
      </c>
      <c r="B1004" s="87" t="e">
        <v>#N/A</v>
      </c>
      <c r="C1004" s="73"/>
      <c r="D1004" s="73"/>
      <c r="E1004" s="73"/>
      <c r="F1004" s="73"/>
      <c r="G1004" s="85"/>
      <c r="H1004" s="63"/>
    </row>
    <row r="1005" spans="1:8">
      <c r="A1005" s="86">
        <v>937</v>
      </c>
      <c r="B1005" s="87" t="e">
        <v>#N/A</v>
      </c>
      <c r="C1005" s="73"/>
      <c r="D1005" s="73"/>
      <c r="E1005" s="73"/>
      <c r="F1005" s="73"/>
      <c r="G1005" s="85"/>
      <c r="H1005" s="63"/>
    </row>
    <row r="1006" spans="1:8">
      <c r="A1006" s="86">
        <v>938</v>
      </c>
      <c r="B1006" s="87" t="e">
        <v>#N/A</v>
      </c>
      <c r="C1006" s="73"/>
      <c r="D1006" s="73"/>
      <c r="E1006" s="73"/>
      <c r="F1006" s="73"/>
      <c r="G1006" s="85"/>
      <c r="H1006" s="63"/>
    </row>
    <row r="1007" spans="1:8">
      <c r="A1007" s="86">
        <v>939</v>
      </c>
      <c r="B1007" s="87" t="e">
        <v>#N/A</v>
      </c>
      <c r="C1007" s="73"/>
      <c r="D1007" s="73"/>
      <c r="E1007" s="73"/>
      <c r="F1007" s="73"/>
      <c r="G1007" s="85"/>
      <c r="H1007" s="63"/>
    </row>
    <row r="1008" spans="1:8">
      <c r="A1008" s="86">
        <v>940</v>
      </c>
      <c r="B1008" s="87" t="e">
        <v>#N/A</v>
      </c>
      <c r="C1008" s="73"/>
      <c r="D1008" s="73"/>
      <c r="E1008" s="73"/>
      <c r="F1008" s="73"/>
      <c r="G1008" s="85"/>
      <c r="H1008" s="63"/>
    </row>
    <row r="1009" spans="1:8">
      <c r="A1009" s="86">
        <v>941</v>
      </c>
      <c r="B1009" s="87" t="e">
        <v>#N/A</v>
      </c>
      <c r="C1009" s="73"/>
      <c r="D1009" s="73"/>
      <c r="E1009" s="73"/>
      <c r="F1009" s="73"/>
      <c r="G1009" s="85"/>
      <c r="H1009" s="63"/>
    </row>
    <row r="1010" spans="1:8">
      <c r="A1010" s="86">
        <v>942</v>
      </c>
      <c r="B1010" s="87" t="e">
        <v>#N/A</v>
      </c>
      <c r="C1010" s="73"/>
      <c r="D1010" s="73"/>
      <c r="E1010" s="73"/>
      <c r="F1010" s="73"/>
      <c r="G1010" s="85"/>
      <c r="H1010" s="63"/>
    </row>
    <row r="1011" spans="1:8">
      <c r="A1011" s="86">
        <v>943</v>
      </c>
      <c r="B1011" s="87" t="e">
        <v>#N/A</v>
      </c>
      <c r="C1011" s="73"/>
      <c r="D1011" s="73"/>
      <c r="E1011" s="73"/>
      <c r="F1011" s="73"/>
      <c r="G1011" s="85"/>
      <c r="H1011" s="63"/>
    </row>
    <row r="1012" spans="1:8">
      <c r="A1012" s="86">
        <v>944</v>
      </c>
      <c r="B1012" s="87" t="e">
        <v>#N/A</v>
      </c>
      <c r="C1012" s="73"/>
      <c r="D1012" s="73"/>
      <c r="E1012" s="73"/>
      <c r="F1012" s="73"/>
      <c r="G1012" s="85"/>
      <c r="H1012" s="63"/>
    </row>
    <row r="1013" spans="1:8">
      <c r="A1013" s="86">
        <v>945</v>
      </c>
      <c r="B1013" s="87" t="e">
        <v>#N/A</v>
      </c>
      <c r="C1013" s="73"/>
      <c r="D1013" s="73"/>
      <c r="E1013" s="73"/>
      <c r="F1013" s="73"/>
      <c r="G1013" s="85"/>
      <c r="H1013" s="63"/>
    </row>
    <row r="1014" spans="1:8">
      <c r="A1014" s="86">
        <v>946</v>
      </c>
      <c r="B1014" s="87" t="e">
        <v>#N/A</v>
      </c>
      <c r="C1014" s="73"/>
      <c r="D1014" s="73"/>
      <c r="E1014" s="73"/>
      <c r="F1014" s="73"/>
      <c r="G1014" s="85"/>
      <c r="H1014" s="63"/>
    </row>
    <row r="1015" spans="1:8">
      <c r="A1015" s="86">
        <v>947</v>
      </c>
      <c r="B1015" s="87" t="e">
        <v>#N/A</v>
      </c>
      <c r="C1015" s="73"/>
      <c r="D1015" s="73"/>
      <c r="E1015" s="73"/>
      <c r="F1015" s="73"/>
      <c r="G1015" s="85"/>
      <c r="H1015" s="63"/>
    </row>
    <row r="1016" spans="1:8">
      <c r="A1016" s="86">
        <v>948</v>
      </c>
      <c r="B1016" s="87" t="e">
        <v>#N/A</v>
      </c>
      <c r="C1016" s="73"/>
      <c r="D1016" s="73"/>
      <c r="E1016" s="73"/>
      <c r="F1016" s="73"/>
      <c r="G1016" s="85"/>
      <c r="H1016" s="63"/>
    </row>
    <row r="1017" spans="1:8">
      <c r="A1017" s="86">
        <v>949</v>
      </c>
      <c r="B1017" s="87" t="e">
        <v>#N/A</v>
      </c>
      <c r="C1017" s="73"/>
      <c r="D1017" s="73"/>
      <c r="E1017" s="73"/>
      <c r="F1017" s="73"/>
      <c r="G1017" s="85"/>
      <c r="H1017" s="63"/>
    </row>
    <row r="1018" spans="1:8">
      <c r="A1018" s="86">
        <v>950</v>
      </c>
      <c r="B1018" s="87" t="e">
        <v>#N/A</v>
      </c>
      <c r="C1018" s="73"/>
      <c r="D1018" s="73"/>
      <c r="E1018" s="73"/>
      <c r="F1018" s="73"/>
      <c r="G1018" s="85"/>
      <c r="H1018" s="63"/>
    </row>
    <row r="1019" spans="1:8">
      <c r="A1019" s="86">
        <v>951</v>
      </c>
      <c r="B1019" s="87" t="e">
        <v>#N/A</v>
      </c>
      <c r="C1019" s="73"/>
      <c r="D1019" s="73"/>
      <c r="E1019" s="73"/>
      <c r="F1019" s="73"/>
      <c r="G1019" s="85"/>
      <c r="H1019" s="63"/>
    </row>
    <row r="1020" spans="1:8">
      <c r="A1020" s="86">
        <v>952</v>
      </c>
      <c r="B1020" s="87" t="e">
        <v>#N/A</v>
      </c>
      <c r="C1020" s="73"/>
      <c r="D1020" s="73"/>
      <c r="E1020" s="73"/>
      <c r="F1020" s="73"/>
      <c r="G1020" s="85"/>
      <c r="H1020" s="63"/>
    </row>
    <row r="1021" spans="1:8">
      <c r="A1021" s="86">
        <v>953</v>
      </c>
      <c r="B1021" s="87" t="e">
        <v>#N/A</v>
      </c>
      <c r="C1021" s="73"/>
      <c r="D1021" s="73"/>
      <c r="E1021" s="73"/>
      <c r="F1021" s="73"/>
      <c r="G1021" s="85"/>
      <c r="H1021" s="63"/>
    </row>
    <row r="1022" spans="1:8">
      <c r="A1022" s="86">
        <v>954</v>
      </c>
      <c r="B1022" s="87" t="e">
        <v>#N/A</v>
      </c>
      <c r="C1022" s="73"/>
      <c r="D1022" s="73"/>
      <c r="E1022" s="73"/>
      <c r="F1022" s="73"/>
      <c r="G1022" s="85"/>
      <c r="H1022" s="63"/>
    </row>
    <row r="1023" spans="1:8">
      <c r="A1023" s="86">
        <v>955</v>
      </c>
      <c r="B1023" s="87" t="e">
        <v>#N/A</v>
      </c>
      <c r="C1023" s="73"/>
      <c r="D1023" s="73"/>
      <c r="E1023" s="73"/>
      <c r="F1023" s="73"/>
      <c r="G1023" s="85"/>
      <c r="H1023" s="63"/>
    </row>
    <row r="1024" spans="1:8">
      <c r="A1024" s="86">
        <v>956</v>
      </c>
      <c r="B1024" s="87" t="e">
        <v>#N/A</v>
      </c>
      <c r="C1024" s="73"/>
      <c r="D1024" s="73"/>
      <c r="E1024" s="73"/>
      <c r="F1024" s="73"/>
      <c r="G1024" s="85"/>
      <c r="H1024" s="63"/>
    </row>
    <row r="1025" spans="1:8">
      <c r="A1025" s="86">
        <v>957</v>
      </c>
      <c r="B1025" s="87" t="e">
        <v>#N/A</v>
      </c>
      <c r="C1025" s="73"/>
      <c r="D1025" s="73"/>
      <c r="E1025" s="73"/>
      <c r="F1025" s="73"/>
      <c r="G1025" s="85"/>
      <c r="H1025" s="63"/>
    </row>
    <row r="1026" spans="1:8">
      <c r="A1026" s="86">
        <v>958</v>
      </c>
      <c r="B1026" s="87" t="e">
        <v>#N/A</v>
      </c>
      <c r="C1026" s="73"/>
      <c r="D1026" s="73"/>
      <c r="E1026" s="73"/>
      <c r="F1026" s="73"/>
      <c r="G1026" s="85"/>
      <c r="H1026" s="63"/>
    </row>
    <row r="1027" spans="1:8">
      <c r="A1027" s="86">
        <v>959</v>
      </c>
      <c r="B1027" s="87" t="e">
        <v>#N/A</v>
      </c>
      <c r="C1027" s="73"/>
      <c r="D1027" s="73"/>
      <c r="E1027" s="73"/>
      <c r="F1027" s="73"/>
      <c r="G1027" s="85"/>
      <c r="H1027" s="63"/>
    </row>
    <row r="1028" spans="1:8">
      <c r="A1028" s="86">
        <v>960</v>
      </c>
      <c r="B1028" s="87" t="e">
        <v>#N/A</v>
      </c>
      <c r="C1028" s="73"/>
      <c r="D1028" s="73"/>
      <c r="E1028" s="73"/>
      <c r="F1028" s="73"/>
      <c r="G1028" s="85"/>
      <c r="H1028" s="63"/>
    </row>
    <row r="1029" spans="1:8">
      <c r="A1029" s="86">
        <v>961</v>
      </c>
      <c r="B1029" s="87" t="e">
        <v>#N/A</v>
      </c>
      <c r="C1029" s="73"/>
      <c r="D1029" s="73"/>
      <c r="E1029" s="73"/>
      <c r="F1029" s="73"/>
      <c r="G1029" s="85"/>
      <c r="H1029" s="63"/>
    </row>
    <row r="1030" spans="1:8">
      <c r="A1030" s="86">
        <v>962</v>
      </c>
      <c r="B1030" s="87" t="e">
        <v>#N/A</v>
      </c>
      <c r="C1030" s="73"/>
      <c r="D1030" s="73"/>
      <c r="E1030" s="73"/>
      <c r="F1030" s="73"/>
      <c r="G1030" s="85"/>
      <c r="H1030" s="63"/>
    </row>
    <row r="1031" spans="1:8">
      <c r="A1031" s="86">
        <v>963</v>
      </c>
      <c r="B1031" s="87" t="e">
        <v>#N/A</v>
      </c>
      <c r="C1031" s="73"/>
      <c r="D1031" s="73"/>
      <c r="E1031" s="73"/>
      <c r="F1031" s="73"/>
      <c r="G1031" s="85"/>
      <c r="H1031" s="63"/>
    </row>
    <row r="1032" spans="1:8">
      <c r="A1032" s="86">
        <v>964</v>
      </c>
      <c r="B1032" s="87" t="e">
        <v>#N/A</v>
      </c>
      <c r="C1032" s="73"/>
      <c r="D1032" s="73"/>
      <c r="E1032" s="73"/>
      <c r="F1032" s="73"/>
      <c r="G1032" s="85"/>
      <c r="H1032" s="63"/>
    </row>
    <row r="1033" spans="1:8">
      <c r="A1033" s="86">
        <v>965</v>
      </c>
      <c r="B1033" s="87" t="e">
        <v>#N/A</v>
      </c>
      <c r="C1033" s="73"/>
      <c r="D1033" s="73"/>
      <c r="E1033" s="73"/>
      <c r="F1033" s="73"/>
      <c r="G1033" s="85"/>
      <c r="H1033" s="63"/>
    </row>
    <row r="1034" spans="1:8">
      <c r="A1034" s="86">
        <v>966</v>
      </c>
      <c r="B1034" s="87" t="e">
        <v>#N/A</v>
      </c>
      <c r="C1034" s="73"/>
      <c r="D1034" s="73"/>
      <c r="E1034" s="73"/>
      <c r="F1034" s="73"/>
      <c r="G1034" s="85"/>
      <c r="H1034" s="63"/>
    </row>
    <row r="1035" spans="1:8">
      <c r="A1035" s="86">
        <v>967</v>
      </c>
      <c r="B1035" s="87" t="e">
        <v>#N/A</v>
      </c>
      <c r="C1035" s="73"/>
      <c r="D1035" s="73"/>
      <c r="E1035" s="73"/>
      <c r="F1035" s="73"/>
      <c r="G1035" s="85"/>
      <c r="H1035" s="63"/>
    </row>
    <row r="1036" spans="1:8">
      <c r="A1036" s="86">
        <v>968</v>
      </c>
      <c r="B1036" s="87" t="e">
        <v>#N/A</v>
      </c>
      <c r="C1036" s="73"/>
      <c r="D1036" s="73"/>
      <c r="E1036" s="73"/>
      <c r="F1036" s="73"/>
      <c r="G1036" s="85"/>
      <c r="H1036" s="63"/>
    </row>
    <row r="1037" spans="1:8">
      <c r="A1037" s="86">
        <v>969</v>
      </c>
      <c r="B1037" s="87" t="e">
        <v>#N/A</v>
      </c>
      <c r="C1037" s="73"/>
      <c r="D1037" s="73"/>
      <c r="E1037" s="73"/>
      <c r="F1037" s="73"/>
      <c r="G1037" s="85"/>
      <c r="H1037" s="63"/>
    </row>
    <row r="1038" spans="1:8">
      <c r="A1038" s="86">
        <v>970</v>
      </c>
      <c r="B1038" s="87" t="e">
        <v>#N/A</v>
      </c>
      <c r="C1038" s="73"/>
      <c r="D1038" s="73"/>
      <c r="E1038" s="73"/>
      <c r="F1038" s="73"/>
      <c r="G1038" s="85"/>
      <c r="H1038" s="63"/>
    </row>
    <row r="1039" spans="1:8">
      <c r="A1039" s="86">
        <v>971</v>
      </c>
      <c r="B1039" s="87" t="e">
        <v>#N/A</v>
      </c>
      <c r="C1039" s="73"/>
      <c r="D1039" s="73"/>
      <c r="E1039" s="73"/>
      <c r="F1039" s="73"/>
      <c r="G1039" s="85"/>
      <c r="H1039" s="63"/>
    </row>
    <row r="1040" spans="1:8">
      <c r="A1040" s="86">
        <v>972</v>
      </c>
      <c r="B1040" s="87" t="e">
        <v>#N/A</v>
      </c>
      <c r="C1040" s="73"/>
      <c r="D1040" s="73"/>
      <c r="E1040" s="73"/>
      <c r="F1040" s="73"/>
      <c r="G1040" s="85"/>
      <c r="H1040" s="63"/>
    </row>
    <row r="1041" spans="1:8">
      <c r="A1041" s="86">
        <v>973</v>
      </c>
      <c r="B1041" s="87" t="e">
        <v>#N/A</v>
      </c>
      <c r="C1041" s="73"/>
      <c r="D1041" s="73"/>
      <c r="E1041" s="73"/>
      <c r="F1041" s="73"/>
      <c r="G1041" s="85"/>
      <c r="H1041" s="63"/>
    </row>
    <row r="1042" spans="1:8">
      <c r="A1042" s="86">
        <v>974</v>
      </c>
      <c r="B1042" s="87" t="e">
        <v>#N/A</v>
      </c>
      <c r="C1042" s="73"/>
      <c r="D1042" s="73"/>
      <c r="E1042" s="73"/>
      <c r="F1042" s="73"/>
      <c r="G1042" s="85"/>
      <c r="H1042" s="63"/>
    </row>
    <row r="1043" spans="1:8">
      <c r="A1043" s="86">
        <v>975</v>
      </c>
      <c r="B1043" s="87" t="e">
        <v>#N/A</v>
      </c>
      <c r="C1043" s="73"/>
      <c r="D1043" s="73"/>
      <c r="E1043" s="73"/>
      <c r="F1043" s="73"/>
      <c r="G1043" s="85"/>
      <c r="H1043" s="63"/>
    </row>
    <row r="1044" spans="1:8">
      <c r="A1044" s="86">
        <v>976</v>
      </c>
      <c r="B1044" s="87" t="e">
        <v>#N/A</v>
      </c>
      <c r="C1044" s="73"/>
      <c r="D1044" s="73"/>
      <c r="E1044" s="73"/>
      <c r="F1044" s="73"/>
      <c r="G1044" s="85"/>
      <c r="H1044" s="63"/>
    </row>
    <row r="1045" spans="1:8">
      <c r="A1045" s="86">
        <v>977</v>
      </c>
      <c r="B1045" s="87" t="e">
        <v>#N/A</v>
      </c>
      <c r="C1045" s="73"/>
      <c r="D1045" s="73"/>
      <c r="E1045" s="73"/>
      <c r="F1045" s="73"/>
      <c r="G1045" s="85"/>
      <c r="H1045" s="63"/>
    </row>
    <row r="1046" spans="1:8">
      <c r="A1046" s="86">
        <v>978</v>
      </c>
      <c r="B1046" s="87" t="e">
        <v>#N/A</v>
      </c>
      <c r="C1046" s="73"/>
      <c r="D1046" s="73"/>
      <c r="E1046" s="73"/>
      <c r="F1046" s="73"/>
      <c r="G1046" s="85"/>
      <c r="H1046" s="63"/>
    </row>
    <row r="1047" spans="1:8">
      <c r="A1047" s="86">
        <v>979</v>
      </c>
      <c r="B1047" s="87" t="e">
        <v>#N/A</v>
      </c>
      <c r="C1047" s="73"/>
      <c r="D1047" s="73"/>
      <c r="E1047" s="73"/>
      <c r="F1047" s="73"/>
      <c r="G1047" s="85"/>
      <c r="H1047" s="63"/>
    </row>
    <row r="1048" spans="1:8">
      <c r="A1048" s="86">
        <v>980</v>
      </c>
      <c r="B1048" s="87" t="e">
        <v>#N/A</v>
      </c>
      <c r="C1048" s="73"/>
      <c r="D1048" s="73"/>
      <c r="E1048" s="73"/>
      <c r="F1048" s="73"/>
      <c r="G1048" s="85"/>
      <c r="H1048" s="63"/>
    </row>
    <row r="1049" spans="1:8">
      <c r="A1049" s="86">
        <v>981</v>
      </c>
      <c r="B1049" s="87" t="e">
        <v>#N/A</v>
      </c>
      <c r="C1049" s="73"/>
      <c r="D1049" s="73"/>
      <c r="E1049" s="73"/>
      <c r="F1049" s="73"/>
      <c r="G1049" s="85"/>
      <c r="H1049" s="63"/>
    </row>
    <row r="1050" spans="1:8">
      <c r="A1050" s="86">
        <v>982</v>
      </c>
      <c r="B1050" s="87" t="e">
        <v>#N/A</v>
      </c>
      <c r="C1050" s="73"/>
      <c r="D1050" s="73"/>
      <c r="E1050" s="73"/>
      <c r="F1050" s="73"/>
      <c r="G1050" s="85"/>
      <c r="H1050" s="63"/>
    </row>
    <row r="1051" spans="1:8">
      <c r="A1051" s="86">
        <v>983</v>
      </c>
      <c r="B1051" s="87" t="e">
        <v>#N/A</v>
      </c>
      <c r="C1051" s="73"/>
      <c r="D1051" s="73"/>
      <c r="E1051" s="73"/>
      <c r="F1051" s="73"/>
      <c r="G1051" s="85"/>
      <c r="H1051" s="63"/>
    </row>
    <row r="1052" spans="1:8">
      <c r="A1052" s="86">
        <v>984</v>
      </c>
      <c r="B1052" s="87" t="e">
        <v>#N/A</v>
      </c>
      <c r="C1052" s="73"/>
      <c r="D1052" s="73"/>
      <c r="E1052" s="73"/>
      <c r="F1052" s="73"/>
      <c r="G1052" s="85"/>
      <c r="H1052" s="63"/>
    </row>
    <row r="1053" spans="1:8">
      <c r="A1053" s="86">
        <v>985</v>
      </c>
      <c r="B1053" s="87" t="e">
        <v>#N/A</v>
      </c>
      <c r="C1053" s="73"/>
      <c r="D1053" s="73"/>
      <c r="E1053" s="73"/>
      <c r="F1053" s="73"/>
      <c r="G1053" s="85"/>
      <c r="H1053" s="63"/>
    </row>
    <row r="1054" spans="1:8">
      <c r="A1054" s="86">
        <v>986</v>
      </c>
      <c r="B1054" s="87" t="e">
        <v>#N/A</v>
      </c>
      <c r="C1054" s="73"/>
      <c r="D1054" s="73"/>
      <c r="E1054" s="73"/>
      <c r="F1054" s="73"/>
      <c r="G1054" s="85"/>
      <c r="H1054" s="63"/>
    </row>
    <row r="1055" spans="1:8">
      <c r="A1055" s="86">
        <v>987</v>
      </c>
      <c r="B1055" s="87" t="e">
        <v>#N/A</v>
      </c>
      <c r="C1055" s="73"/>
      <c r="D1055" s="73"/>
      <c r="E1055" s="73"/>
      <c r="F1055" s="73"/>
      <c r="G1055" s="85"/>
      <c r="H1055" s="63"/>
    </row>
    <row r="1056" spans="1:8">
      <c r="A1056" s="86">
        <v>988</v>
      </c>
      <c r="B1056" s="87" t="e">
        <v>#N/A</v>
      </c>
      <c r="C1056" s="73"/>
      <c r="D1056" s="73"/>
      <c r="E1056" s="73"/>
      <c r="F1056" s="73"/>
      <c r="G1056" s="85"/>
      <c r="H1056" s="63"/>
    </row>
    <row r="1057" spans="1:8">
      <c r="A1057" s="86">
        <v>989</v>
      </c>
      <c r="B1057" s="87" t="e">
        <v>#N/A</v>
      </c>
      <c r="C1057" s="73"/>
      <c r="D1057" s="73"/>
      <c r="E1057" s="73"/>
      <c r="F1057" s="73"/>
      <c r="G1057" s="85"/>
      <c r="H1057" s="63"/>
    </row>
    <row r="1058" spans="1:8">
      <c r="A1058" s="86">
        <v>990</v>
      </c>
      <c r="B1058" s="87" t="e">
        <v>#N/A</v>
      </c>
      <c r="C1058" s="73"/>
      <c r="D1058" s="73"/>
      <c r="E1058" s="73"/>
      <c r="F1058" s="73"/>
      <c r="G1058" s="85"/>
      <c r="H1058" s="63"/>
    </row>
    <row r="1059" spans="1:8">
      <c r="A1059" s="86">
        <v>991</v>
      </c>
      <c r="B1059" s="87" t="e">
        <v>#N/A</v>
      </c>
      <c r="C1059" s="73"/>
      <c r="D1059" s="73"/>
      <c r="E1059" s="73"/>
      <c r="F1059" s="73"/>
      <c r="G1059" s="85"/>
      <c r="H1059" s="63"/>
    </row>
    <row r="1060" spans="1:8">
      <c r="A1060" s="86">
        <v>992</v>
      </c>
      <c r="B1060" s="87" t="e">
        <v>#N/A</v>
      </c>
      <c r="C1060" s="73"/>
      <c r="D1060" s="73"/>
      <c r="E1060" s="73"/>
      <c r="F1060" s="73"/>
      <c r="G1060" s="85"/>
      <c r="H1060" s="63"/>
    </row>
    <row r="1061" spans="1:8">
      <c r="A1061" s="86">
        <v>993</v>
      </c>
      <c r="B1061" s="87" t="e">
        <v>#N/A</v>
      </c>
      <c r="C1061" s="73"/>
      <c r="D1061" s="73"/>
      <c r="E1061" s="73"/>
      <c r="F1061" s="73"/>
      <c r="G1061" s="85"/>
      <c r="H1061" s="63"/>
    </row>
    <row r="1062" spans="1:8">
      <c r="A1062" s="86">
        <v>994</v>
      </c>
      <c r="B1062" s="87" t="e">
        <v>#N/A</v>
      </c>
      <c r="C1062" s="73"/>
      <c r="D1062" s="73"/>
      <c r="E1062" s="73"/>
      <c r="F1062" s="73"/>
      <c r="G1062" s="85"/>
      <c r="H1062" s="63"/>
    </row>
    <row r="1063" spans="1:8">
      <c r="A1063" s="86">
        <v>995</v>
      </c>
      <c r="B1063" s="87" t="e">
        <v>#N/A</v>
      </c>
      <c r="C1063" s="73"/>
      <c r="D1063" s="73"/>
      <c r="E1063" s="73"/>
      <c r="F1063" s="73"/>
      <c r="G1063" s="85"/>
      <c r="H1063" s="63"/>
    </row>
    <row r="1064" spans="1:8">
      <c r="A1064" s="86">
        <v>996</v>
      </c>
      <c r="B1064" s="87" t="e">
        <v>#N/A</v>
      </c>
      <c r="C1064" s="73"/>
      <c r="D1064" s="73"/>
      <c r="E1064" s="73"/>
      <c r="F1064" s="73"/>
      <c r="G1064" s="85"/>
      <c r="H1064" s="63"/>
    </row>
    <row r="1065" spans="1:8">
      <c r="A1065" s="86">
        <v>997</v>
      </c>
      <c r="B1065" s="87" t="e">
        <v>#N/A</v>
      </c>
      <c r="C1065" s="73"/>
      <c r="D1065" s="73"/>
      <c r="E1065" s="73"/>
      <c r="F1065" s="73"/>
      <c r="G1065" s="85"/>
      <c r="H1065" s="63"/>
    </row>
    <row r="1066" spans="1:8">
      <c r="A1066" s="86">
        <v>998</v>
      </c>
      <c r="B1066" s="87" t="e">
        <v>#N/A</v>
      </c>
      <c r="C1066" s="73"/>
      <c r="D1066" s="73"/>
      <c r="E1066" s="73"/>
      <c r="F1066" s="73"/>
      <c r="G1066" s="85"/>
      <c r="H1066" s="63"/>
    </row>
    <row r="1067" spans="1:8">
      <c r="A1067" s="86">
        <v>999</v>
      </c>
      <c r="B1067" s="87" t="e">
        <v>#N/A</v>
      </c>
      <c r="C1067" s="73"/>
      <c r="D1067" s="73"/>
      <c r="E1067" s="73"/>
      <c r="F1067" s="73"/>
      <c r="G1067" s="85"/>
      <c r="H1067" s="63"/>
    </row>
    <row r="1068" spans="1:8" ht="17" customHeight="1" thickBot="1">
      <c r="A1068" s="89">
        <v>1000</v>
      </c>
      <c r="B1068" s="90" t="e">
        <v>#N/A</v>
      </c>
      <c r="C1068" s="79"/>
      <c r="D1068" s="79"/>
      <c r="E1068" s="79"/>
      <c r="F1068" s="79"/>
      <c r="G1068" s="91"/>
      <c r="H1068" s="63"/>
    </row>
  </sheetData>
  <mergeCells count="26">
    <mergeCell ref="F10:G10"/>
    <mergeCell ref="A53:G53"/>
    <mergeCell ref="I1:U1"/>
    <mergeCell ref="A35:G35"/>
    <mergeCell ref="I29:I40"/>
    <mergeCell ref="E9:G9"/>
    <mergeCell ref="A1:B1"/>
    <mergeCell ref="E21:G24"/>
    <mergeCell ref="A33:G33"/>
    <mergeCell ref="C1:D1"/>
    <mergeCell ref="D66:G66"/>
    <mergeCell ref="A26:G26"/>
    <mergeCell ref="C18:D18"/>
    <mergeCell ref="I42:I53"/>
    <mergeCell ref="F1:G1"/>
    <mergeCell ref="A65:G65"/>
    <mergeCell ref="A41:G41"/>
    <mergeCell ref="I41:U41"/>
    <mergeCell ref="B25:G25"/>
    <mergeCell ref="I28:U28"/>
    <mergeCell ref="A56:G56"/>
    <mergeCell ref="A59:G59"/>
    <mergeCell ref="I15:U15"/>
    <mergeCell ref="I2:U2"/>
    <mergeCell ref="I16:I27"/>
    <mergeCell ref="I3:I14"/>
  </mergeCells>
  <conditionalFormatting sqref="K43:U53">
    <cfRule type="top10" dxfId="0" priority="2" bottom="1" rank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49"/>
  <sheetViews>
    <sheetView zoomScale="150" zoomScaleNormal="150" workbookViewId="0">
      <selection activeCell="E7" sqref="E7"/>
    </sheetView>
  </sheetViews>
  <sheetFormatPr baseColWidth="10" defaultRowHeight="16"/>
  <cols>
    <col min="1" max="1" width="9.1640625" style="136" bestFit="1" customWidth="1"/>
    <col min="2" max="2" width="13.1640625" style="125" bestFit="1" customWidth="1"/>
    <col min="3" max="3" width="17.6640625" style="125" bestFit="1" customWidth="1"/>
    <col min="4" max="4" width="15.1640625" style="137" bestFit="1" customWidth="1"/>
    <col min="5" max="5" width="14.83203125" style="137" bestFit="1" customWidth="1"/>
    <col min="6" max="6" width="13.6640625" style="136" bestFit="1" customWidth="1"/>
    <col min="7" max="7" width="11.5" style="125" bestFit="1" customWidth="1"/>
    <col min="8" max="8" width="12.1640625" style="125" bestFit="1" customWidth="1"/>
    <col min="9" max="9" width="14" style="125" bestFit="1" customWidth="1"/>
    <col min="10" max="10" width="15.83203125" style="125" bestFit="1" customWidth="1"/>
    <col min="11" max="11" width="10.5" style="125" bestFit="1" customWidth="1"/>
    <col min="12" max="12" width="8.5" style="125" bestFit="1" customWidth="1"/>
    <col min="13" max="13" width="14.1640625" style="125" bestFit="1" customWidth="1"/>
    <col min="14" max="14" width="15.33203125" style="125" bestFit="1" customWidth="1"/>
    <col min="15" max="15" width="12.33203125" style="125" bestFit="1" customWidth="1"/>
    <col min="16" max="16" width="10.6640625" style="125" bestFit="1" customWidth="1"/>
    <col min="17" max="17" width="11.5" style="125" bestFit="1" customWidth="1"/>
    <col min="18" max="18" width="10.83203125" style="125" bestFit="1" customWidth="1"/>
    <col min="19" max="19" width="11.1640625" style="125" bestFit="1" customWidth="1"/>
    <col min="20" max="20" width="12.33203125" style="125" bestFit="1" customWidth="1"/>
    <col min="21" max="21" width="9.83203125" style="125" bestFit="1" customWidth="1"/>
    <col min="22" max="22" width="11.1640625" style="131" bestFit="1" customWidth="1"/>
    <col min="23" max="23" width="8.6640625" style="131" bestFit="1" customWidth="1"/>
    <col min="24" max="24" width="11.1640625" style="125" bestFit="1" customWidth="1"/>
    <col min="25" max="25" width="11.33203125" style="125" bestFit="1" customWidth="1"/>
    <col min="26" max="26" width="10.33203125" style="125" bestFit="1" customWidth="1"/>
    <col min="27" max="27" width="9.1640625" style="125" bestFit="1" customWidth="1"/>
    <col min="28" max="28" width="12.6640625" bestFit="1" customWidth="1"/>
    <col min="29" max="33" width="10.83203125" style="125" customWidth="1"/>
    <col min="34" max="16384" width="10.83203125" style="125"/>
  </cols>
  <sheetData>
    <row r="1" spans="1:29" s="126" customFormat="1">
      <c r="A1" s="126" t="s">
        <v>94</v>
      </c>
      <c r="B1" s="126" t="s">
        <v>146</v>
      </c>
      <c r="C1" s="126" t="s">
        <v>360</v>
      </c>
      <c r="D1" s="126" t="s">
        <v>148</v>
      </c>
      <c r="E1" s="126" t="s">
        <v>352</v>
      </c>
      <c r="F1" s="126" t="s">
        <v>149</v>
      </c>
      <c r="G1" s="126" t="s">
        <v>150</v>
      </c>
      <c r="H1" s="126" t="s">
        <v>152</v>
      </c>
      <c r="I1" s="126" t="s">
        <v>147</v>
      </c>
      <c r="J1" s="126" t="s">
        <v>332</v>
      </c>
      <c r="K1" s="126" t="s">
        <v>95</v>
      </c>
      <c r="L1" s="126" t="s">
        <v>353</v>
      </c>
      <c r="M1" s="126" t="s">
        <v>354</v>
      </c>
      <c r="N1" s="126" t="s">
        <v>355</v>
      </c>
      <c r="O1" s="126" t="s">
        <v>356</v>
      </c>
      <c r="P1" s="126" t="s">
        <v>357</v>
      </c>
      <c r="Q1" s="126" t="s">
        <v>358</v>
      </c>
      <c r="R1" s="126" t="s">
        <v>143</v>
      </c>
      <c r="S1" s="126" t="s">
        <v>144</v>
      </c>
      <c r="T1" s="126" t="s">
        <v>142</v>
      </c>
      <c r="U1" s="126" t="s">
        <v>96</v>
      </c>
      <c r="V1" s="135" t="s">
        <v>333</v>
      </c>
      <c r="W1" s="135" t="s">
        <v>343</v>
      </c>
      <c r="X1" s="126" t="s">
        <v>97</v>
      </c>
      <c r="Y1" s="126" t="s">
        <v>98</v>
      </c>
      <c r="Z1" s="126" t="s">
        <v>99</v>
      </c>
      <c r="AA1" s="126" t="s">
        <v>145</v>
      </c>
      <c r="AB1" s="126" t="s">
        <v>359</v>
      </c>
    </row>
    <row r="2" spans="1:29">
      <c r="A2" s="136">
        <v>20250001</v>
      </c>
      <c r="G2" s="138"/>
      <c r="AC2" s="126"/>
    </row>
    <row r="3" spans="1:29">
      <c r="A3" s="136">
        <v>20250002</v>
      </c>
      <c r="D3" s="134"/>
      <c r="E3" s="134"/>
      <c r="G3" s="138"/>
    </row>
    <row r="4" spans="1:29">
      <c r="A4" s="136">
        <v>20250003</v>
      </c>
      <c r="D4" s="134"/>
      <c r="E4" s="134"/>
      <c r="G4" s="138"/>
    </row>
    <row r="5" spans="1:29">
      <c r="A5" s="136">
        <v>20250004</v>
      </c>
      <c r="D5" s="134"/>
      <c r="E5" s="134"/>
      <c r="G5" s="138"/>
    </row>
    <row r="6" spans="1:29">
      <c r="A6" s="136">
        <v>20250005</v>
      </c>
      <c r="D6" s="134"/>
      <c r="E6" s="134"/>
      <c r="G6" s="138"/>
    </row>
    <row r="7" spans="1:29">
      <c r="A7" s="136">
        <v>20250006</v>
      </c>
      <c r="D7" s="134"/>
      <c r="E7" s="134"/>
      <c r="G7" s="138"/>
    </row>
    <row r="8" spans="1:29">
      <c r="A8" s="136">
        <v>20250007</v>
      </c>
      <c r="D8" s="134"/>
      <c r="E8" s="134"/>
      <c r="G8" s="138"/>
    </row>
    <row r="9" spans="1:29">
      <c r="A9" s="136">
        <v>20250008</v>
      </c>
      <c r="K9" s="128"/>
      <c r="M9" s="128"/>
      <c r="N9" s="128"/>
      <c r="O9" s="128"/>
      <c r="P9" s="128"/>
      <c r="Q9" s="128"/>
      <c r="U9" s="130"/>
    </row>
    <row r="10" spans="1:29">
      <c r="A10" s="136">
        <v>20250009</v>
      </c>
      <c r="K10" s="128"/>
      <c r="U10" s="130"/>
    </row>
    <row r="11" spans="1:29">
      <c r="A11" s="136">
        <v>20250010</v>
      </c>
      <c r="K11" s="128"/>
      <c r="U11" s="130"/>
    </row>
    <row r="12" spans="1:29">
      <c r="A12" s="136">
        <v>20250011</v>
      </c>
      <c r="K12" s="128"/>
      <c r="U12" s="130"/>
    </row>
    <row r="13" spans="1:29">
      <c r="A13" s="136">
        <v>20250012</v>
      </c>
      <c r="K13" s="128"/>
      <c r="U13" s="130"/>
    </row>
    <row r="14" spans="1:29">
      <c r="A14" s="136">
        <v>20250013</v>
      </c>
      <c r="K14" s="128"/>
      <c r="U14" s="130"/>
    </row>
    <row r="15" spans="1:29">
      <c r="A15" s="136">
        <v>20250014</v>
      </c>
      <c r="K15" s="128"/>
      <c r="U15" s="130"/>
    </row>
    <row r="16" spans="1:29">
      <c r="A16" s="136">
        <v>20250015</v>
      </c>
      <c r="K16" s="128"/>
      <c r="U16" s="130"/>
    </row>
    <row r="17" spans="1:21">
      <c r="A17" s="136">
        <v>20250016</v>
      </c>
      <c r="K17" s="128"/>
      <c r="U17" s="130"/>
    </row>
    <row r="18" spans="1:21">
      <c r="A18" s="136">
        <v>20250017</v>
      </c>
      <c r="K18" s="128"/>
      <c r="U18" s="130"/>
    </row>
    <row r="19" spans="1:21">
      <c r="A19" s="136">
        <v>20250018</v>
      </c>
      <c r="K19" s="128"/>
      <c r="U19" s="130"/>
    </row>
    <row r="20" spans="1:21">
      <c r="A20" s="136">
        <v>20250019</v>
      </c>
      <c r="K20" s="128"/>
      <c r="U20" s="130"/>
    </row>
    <row r="21" spans="1:21">
      <c r="A21" s="136">
        <v>20250020</v>
      </c>
      <c r="K21" s="128"/>
      <c r="U21" s="130"/>
    </row>
    <row r="22" spans="1:21">
      <c r="A22" s="136">
        <v>20250021</v>
      </c>
      <c r="K22" s="128"/>
      <c r="U22" s="130"/>
    </row>
    <row r="23" spans="1:21">
      <c r="A23" s="136">
        <v>20250022</v>
      </c>
      <c r="K23" s="128"/>
      <c r="U23" s="130"/>
    </row>
    <row r="24" spans="1:21">
      <c r="A24" s="136">
        <v>20250023</v>
      </c>
      <c r="K24" s="128"/>
      <c r="U24" s="130"/>
    </row>
    <row r="25" spans="1:21">
      <c r="A25" s="136">
        <v>20250024</v>
      </c>
      <c r="K25" s="128"/>
      <c r="U25" s="130"/>
    </row>
    <row r="26" spans="1:21">
      <c r="A26" s="136">
        <v>20250025</v>
      </c>
      <c r="K26" s="128"/>
      <c r="U26" s="130"/>
    </row>
    <row r="27" spans="1:21">
      <c r="A27" s="136">
        <v>20250026</v>
      </c>
      <c r="U27" s="130"/>
    </row>
    <row r="28" spans="1:21">
      <c r="A28" s="136">
        <v>20250027</v>
      </c>
      <c r="U28" s="130"/>
    </row>
    <row r="29" spans="1:21">
      <c r="A29" s="136">
        <v>20250028</v>
      </c>
      <c r="U29" s="130"/>
    </row>
    <row r="30" spans="1:21">
      <c r="A30" s="136">
        <v>20250029</v>
      </c>
      <c r="U30" s="130"/>
    </row>
    <row r="31" spans="1:21">
      <c r="A31" s="136">
        <v>20250030</v>
      </c>
    </row>
    <row r="32" spans="1:21">
      <c r="A32" s="136">
        <v>20250031</v>
      </c>
    </row>
    <row r="33" spans="1:1">
      <c r="A33" s="136">
        <v>20250032</v>
      </c>
    </row>
    <row r="34" spans="1:1">
      <c r="A34" s="136">
        <v>20250033</v>
      </c>
    </row>
    <row r="35" spans="1:1">
      <c r="A35" s="136">
        <v>20250034</v>
      </c>
    </row>
    <row r="36" spans="1:1">
      <c r="A36" s="136">
        <v>20250035</v>
      </c>
    </row>
    <row r="37" spans="1:1">
      <c r="A37" s="136">
        <v>20250036</v>
      </c>
    </row>
    <row r="38" spans="1:1">
      <c r="A38" s="136">
        <v>20250037</v>
      </c>
    </row>
    <row r="39" spans="1:1">
      <c r="A39" s="136">
        <v>20250038</v>
      </c>
    </row>
    <row r="40" spans="1:1">
      <c r="A40" s="136">
        <v>20250039</v>
      </c>
    </row>
    <row r="41" spans="1:1">
      <c r="A41" s="136">
        <v>20250040</v>
      </c>
    </row>
    <row r="42" spans="1:1">
      <c r="A42" s="136">
        <v>20250041</v>
      </c>
    </row>
    <row r="43" spans="1:1">
      <c r="A43" s="136">
        <v>20250042</v>
      </c>
    </row>
    <row r="44" spans="1:1">
      <c r="A44" s="136">
        <v>20250043</v>
      </c>
    </row>
    <row r="45" spans="1:1">
      <c r="A45" s="136">
        <v>20250044</v>
      </c>
    </row>
    <row r="46" spans="1:1">
      <c r="A46" s="136">
        <v>20250045</v>
      </c>
    </row>
    <row r="47" spans="1:1">
      <c r="A47" s="136">
        <v>20250046</v>
      </c>
    </row>
    <row r="48" spans="1:1">
      <c r="A48" s="136">
        <v>20250047</v>
      </c>
    </row>
    <row r="49" spans="1:1">
      <c r="A49" s="136">
        <v>20250048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53C7-2899-AA44-92E1-0BB994C28D91}">
  <dimension ref="A1:AC82"/>
  <sheetViews>
    <sheetView tabSelected="1" zoomScale="140" zoomScaleNormal="140" workbookViewId="0">
      <selection sqref="A1:XFD1048576"/>
    </sheetView>
  </sheetViews>
  <sheetFormatPr baseColWidth="10" defaultRowHeight="16"/>
  <cols>
    <col min="1" max="1" width="7.5" bestFit="1" customWidth="1"/>
    <col min="2" max="2" width="13.33203125" bestFit="1" customWidth="1"/>
    <col min="3" max="3" width="38.5" bestFit="1" customWidth="1"/>
    <col min="4" max="4" width="85.6640625" bestFit="1" customWidth="1"/>
    <col min="5" max="5" width="33" bestFit="1" customWidth="1"/>
    <col min="6" max="6" width="13.6640625" bestFit="1" customWidth="1"/>
    <col min="7" max="8" width="15.5" bestFit="1" customWidth="1"/>
    <col min="9" max="9" width="10.5" bestFit="1" customWidth="1"/>
    <col min="10" max="10" width="8.6640625" bestFit="1" customWidth="1"/>
    <col min="11" max="11" width="8.1640625" bestFit="1" customWidth="1"/>
    <col min="12" max="12" width="9.33203125" bestFit="1" customWidth="1"/>
    <col min="13" max="13" width="6.5" bestFit="1" customWidth="1"/>
    <col min="14" max="14" width="4.6640625" bestFit="1" customWidth="1"/>
    <col min="15" max="15" width="14.6640625" customWidth="1"/>
    <col min="16" max="16" width="10.83203125" bestFit="1" customWidth="1"/>
    <col min="17" max="17" width="11.1640625" bestFit="1" customWidth="1"/>
    <col min="18" max="18" width="12.5" bestFit="1" customWidth="1"/>
    <col min="19" max="19" width="10" bestFit="1" customWidth="1"/>
    <col min="20" max="20" width="4.33203125" bestFit="1" customWidth="1"/>
    <col min="21" max="21" width="4" bestFit="1" customWidth="1"/>
    <col min="22" max="22" width="11.1640625" bestFit="1" customWidth="1"/>
    <col min="23" max="23" width="11.33203125" bestFit="1" customWidth="1"/>
    <col min="24" max="24" width="10.33203125" bestFit="1" customWidth="1"/>
    <col min="25" max="25" width="9" bestFit="1" customWidth="1"/>
  </cols>
  <sheetData>
    <row r="1" spans="1:29">
      <c r="A1" s="126" t="str" cm="1">
        <f t="array" ref="A1:AC1">'Business Data'!A1:AC1</f>
        <v>id</v>
      </c>
      <c r="B1" s="126" t="str">
        <v>businessName</v>
      </c>
      <c r="C1" s="126" t="str">
        <v>businessDescription</v>
      </c>
      <c r="D1" s="126" t="str">
        <v>businessIndustry</v>
      </c>
      <c r="E1" s="126" t="str">
        <v>businessDivision</v>
      </c>
      <c r="F1" s="126" t="str">
        <v>businessModel</v>
      </c>
      <c r="G1" s="126" t="str">
        <v>businessSize</v>
      </c>
      <c r="H1" s="126" t="str">
        <v>locationState</v>
      </c>
      <c r="I1" s="126" t="str">
        <v>locationSuburb</v>
      </c>
      <c r="J1" s="126" t="str">
        <v>locationPostCode</v>
      </c>
      <c r="K1" s="126" t="str">
        <v>askingPrice</v>
      </c>
      <c r="L1" s="126" t="str">
        <v>salePrice</v>
      </c>
      <c r="M1" s="126" t="str">
        <v>annualRevenue</v>
      </c>
      <c r="N1" s="127" t="str">
        <v>annualOutgoings</v>
      </c>
      <c r="O1" s="126" t="str">
        <v>annualWages</v>
      </c>
      <c r="P1" s="126" t="str">
        <v>annualRent</v>
      </c>
      <c r="Q1" s="126" t="str">
        <v>annualProfit</v>
      </c>
      <c r="R1" s="126" t="str">
        <v>gstIncluded</v>
      </c>
      <c r="S1" s="126" t="str">
        <v>savIncluded</v>
      </c>
      <c r="T1" s="126" t="str">
        <v>yieldIncluded</v>
      </c>
      <c r="U1" s="126" t="str">
        <v>yieldValue</v>
      </c>
      <c r="V1" s="126" t="str">
        <v>sgaIncluded</v>
      </c>
      <c r="W1" s="126" t="str">
        <v>sgaValue</v>
      </c>
      <c r="X1" s="126" t="str">
        <v>tradingDays</v>
      </c>
      <c r="Y1" t="str">
        <v>listingStatus</v>
      </c>
      <c r="Z1" t="str">
        <v>dateAdded</v>
      </c>
      <c r="AA1" t="str">
        <v>lisitingUrl</v>
      </c>
      <c r="AB1" t="str">
        <v>listingVerified</v>
      </c>
      <c r="AC1">
        <v>0</v>
      </c>
    </row>
    <row r="2" spans="1:29">
      <c r="A2" t="s">
        <v>153</v>
      </c>
      <c r="B2" t="s">
        <v>151</v>
      </c>
      <c r="C2" t="s">
        <v>284</v>
      </c>
      <c r="D2" t="s">
        <v>283</v>
      </c>
      <c r="E2" t="s">
        <v>32</v>
      </c>
      <c r="F2" t="s">
        <v>348</v>
      </c>
      <c r="G2" t="s">
        <v>155</v>
      </c>
      <c r="H2" s="125" t="s">
        <v>346</v>
      </c>
      <c r="I2" s="125" t="s">
        <v>346</v>
      </c>
      <c r="J2" s="128" t="s">
        <v>345</v>
      </c>
      <c r="K2" s="128" t="s">
        <v>345</v>
      </c>
      <c r="L2" s="128" t="s">
        <v>345</v>
      </c>
      <c r="M2" s="128" t="s">
        <v>345</v>
      </c>
      <c r="N2" s="128" t="s">
        <v>345</v>
      </c>
      <c r="O2" s="128" t="s">
        <v>345</v>
      </c>
      <c r="P2" s="128" t="s">
        <v>345</v>
      </c>
      <c r="Q2" s="125" t="s">
        <v>341</v>
      </c>
      <c r="R2" s="129" t="s">
        <v>341</v>
      </c>
      <c r="S2" s="129" t="s">
        <v>341</v>
      </c>
      <c r="T2" s="130" t="s">
        <v>340</v>
      </c>
      <c r="U2" s="131" t="s">
        <v>336</v>
      </c>
      <c r="V2" s="131" t="s">
        <v>344</v>
      </c>
      <c r="W2" s="125">
        <v>1</v>
      </c>
      <c r="X2" s="125" t="s">
        <v>337</v>
      </c>
      <c r="Y2" s="132" t="s">
        <v>339</v>
      </c>
    </row>
    <row r="3" spans="1:29">
      <c r="C3" t="s">
        <v>277</v>
      </c>
      <c r="D3" t="s">
        <v>282</v>
      </c>
      <c r="E3" t="s">
        <v>36</v>
      </c>
      <c r="F3" t="s">
        <v>349</v>
      </c>
      <c r="G3" t="s">
        <v>156</v>
      </c>
      <c r="H3" s="125"/>
      <c r="I3" s="125"/>
      <c r="J3" s="128"/>
      <c r="K3" s="125"/>
      <c r="L3" s="128"/>
      <c r="M3" s="128"/>
      <c r="N3" s="128"/>
      <c r="O3" s="128"/>
      <c r="P3" s="128"/>
      <c r="Q3" s="125" t="s">
        <v>342</v>
      </c>
      <c r="R3" s="129" t="s">
        <v>342</v>
      </c>
      <c r="S3" s="129" t="s">
        <v>342</v>
      </c>
      <c r="T3" s="130"/>
      <c r="U3" s="131" t="s">
        <v>334</v>
      </c>
      <c r="V3" s="131" t="s">
        <v>46</v>
      </c>
      <c r="W3" s="125">
        <v>2</v>
      </c>
      <c r="X3" s="125" t="s">
        <v>338</v>
      </c>
      <c r="Y3" s="132"/>
    </row>
    <row r="4" spans="1:29">
      <c r="C4" t="s">
        <v>270</v>
      </c>
      <c r="D4" t="s">
        <v>281</v>
      </c>
      <c r="E4" t="s">
        <v>37</v>
      </c>
      <c r="F4" t="s">
        <v>350</v>
      </c>
      <c r="G4" t="s">
        <v>157</v>
      </c>
      <c r="H4" s="125"/>
      <c r="I4" s="125"/>
      <c r="J4" s="128"/>
      <c r="K4" s="125"/>
      <c r="L4" s="128"/>
      <c r="M4" s="128"/>
      <c r="N4" s="128"/>
      <c r="O4" s="128"/>
      <c r="P4" s="128"/>
      <c r="Q4" s="125"/>
      <c r="R4" s="125"/>
      <c r="S4" s="125"/>
      <c r="T4" s="130"/>
      <c r="U4" s="131" t="s">
        <v>335</v>
      </c>
      <c r="V4" s="131"/>
      <c r="W4" s="125">
        <v>3</v>
      </c>
      <c r="X4" s="125"/>
      <c r="Y4" s="132"/>
    </row>
    <row r="5" spans="1:29">
      <c r="C5" t="s">
        <v>253</v>
      </c>
      <c r="D5" t="s">
        <v>280</v>
      </c>
      <c r="E5" t="s">
        <v>331</v>
      </c>
      <c r="F5" t="s">
        <v>351</v>
      </c>
      <c r="G5" t="s">
        <v>158</v>
      </c>
      <c r="H5" s="125"/>
      <c r="I5" s="125"/>
      <c r="J5" s="128"/>
      <c r="K5" s="125"/>
      <c r="L5" s="128"/>
      <c r="M5" s="128"/>
      <c r="N5" s="128"/>
      <c r="O5" s="128"/>
      <c r="P5" s="128"/>
      <c r="Q5" s="125"/>
      <c r="R5" s="125"/>
      <c r="S5" s="125"/>
      <c r="T5" s="130"/>
      <c r="U5" s="131"/>
      <c r="V5" s="131"/>
      <c r="W5" s="125">
        <v>4</v>
      </c>
      <c r="X5" s="125"/>
      <c r="Y5" s="132"/>
    </row>
    <row r="6" spans="1:29">
      <c r="C6" t="s">
        <v>247</v>
      </c>
      <c r="D6" t="s">
        <v>279</v>
      </c>
      <c r="E6" t="s">
        <v>34</v>
      </c>
      <c r="G6" t="s">
        <v>159</v>
      </c>
      <c r="H6" s="125"/>
      <c r="I6" s="125"/>
      <c r="J6" s="128"/>
      <c r="K6" s="125"/>
      <c r="L6" s="128"/>
      <c r="M6" s="128"/>
      <c r="N6" s="128"/>
      <c r="O6" s="128"/>
      <c r="P6" s="128"/>
      <c r="Q6" s="125"/>
      <c r="R6" s="125"/>
      <c r="S6" s="125"/>
      <c r="T6" s="130"/>
      <c r="U6" s="131"/>
      <c r="V6" s="131"/>
      <c r="W6" s="125">
        <v>5</v>
      </c>
      <c r="X6" s="125"/>
      <c r="Y6" s="132"/>
    </row>
    <row r="7" spans="1:29">
      <c r="C7" t="s">
        <v>242</v>
      </c>
      <c r="D7" t="s">
        <v>276</v>
      </c>
      <c r="G7" t="s">
        <v>154</v>
      </c>
      <c r="H7" s="125"/>
      <c r="I7" s="125"/>
      <c r="J7" s="128"/>
      <c r="K7" s="125"/>
      <c r="L7" s="128"/>
      <c r="M7" s="128"/>
      <c r="N7" s="128"/>
      <c r="O7" s="128"/>
      <c r="P7" s="128"/>
      <c r="Q7" s="125"/>
      <c r="R7" s="125"/>
      <c r="S7" s="125"/>
      <c r="T7" s="130"/>
      <c r="U7" s="131"/>
      <c r="V7" s="131"/>
      <c r="W7" s="125">
        <v>6</v>
      </c>
      <c r="X7" s="125"/>
      <c r="Y7" s="132"/>
    </row>
    <row r="8" spans="1:29">
      <c r="C8" t="s">
        <v>234</v>
      </c>
      <c r="D8" t="s">
        <v>275</v>
      </c>
      <c r="G8" t="s">
        <v>160</v>
      </c>
      <c r="H8" s="125"/>
      <c r="I8" s="125"/>
      <c r="J8" s="128"/>
      <c r="K8" s="125"/>
      <c r="L8" s="128"/>
      <c r="M8" s="128"/>
      <c r="N8" s="128"/>
      <c r="O8" s="128"/>
      <c r="P8" s="128"/>
      <c r="Q8" s="125"/>
      <c r="R8" s="125"/>
      <c r="S8" s="125"/>
      <c r="T8" s="130"/>
      <c r="U8" s="131"/>
      <c r="V8" s="131"/>
      <c r="W8" s="125">
        <v>7</v>
      </c>
      <c r="X8" s="125"/>
      <c r="Y8" s="132"/>
    </row>
    <row r="9" spans="1:29">
      <c r="C9" t="s">
        <v>227</v>
      </c>
      <c r="D9" t="s">
        <v>274</v>
      </c>
      <c r="G9" t="s">
        <v>161</v>
      </c>
    </row>
    <row r="10" spans="1:29">
      <c r="C10" t="s">
        <v>223</v>
      </c>
      <c r="D10" t="s">
        <v>273</v>
      </c>
    </row>
    <row r="11" spans="1:29">
      <c r="C11" t="s">
        <v>213</v>
      </c>
      <c r="D11" t="s">
        <v>272</v>
      </c>
    </row>
    <row r="12" spans="1:29">
      <c r="C12" t="s">
        <v>202</v>
      </c>
      <c r="D12" t="s">
        <v>269</v>
      </c>
    </row>
    <row r="13" spans="1:29">
      <c r="C13" t="s">
        <v>198</v>
      </c>
      <c r="D13" t="s">
        <v>268</v>
      </c>
    </row>
    <row r="14" spans="1:29">
      <c r="C14" t="s">
        <v>194</v>
      </c>
      <c r="D14" t="s">
        <v>267</v>
      </c>
    </row>
    <row r="15" spans="1:29">
      <c r="C15" t="s">
        <v>190</v>
      </c>
      <c r="D15" t="s">
        <v>266</v>
      </c>
    </row>
    <row r="16" spans="1:29">
      <c r="C16" t="s">
        <v>187</v>
      </c>
      <c r="D16" t="s">
        <v>265</v>
      </c>
    </row>
    <row r="17" spans="3:4">
      <c r="C17" t="s">
        <v>182</v>
      </c>
      <c r="D17" t="s">
        <v>264</v>
      </c>
    </row>
    <row r="18" spans="3:4">
      <c r="C18" t="s">
        <v>176</v>
      </c>
      <c r="D18" t="s">
        <v>263</v>
      </c>
    </row>
    <row r="19" spans="3:4">
      <c r="D19" t="s">
        <v>262</v>
      </c>
    </row>
    <row r="20" spans="3:4">
      <c r="D20" t="s">
        <v>261</v>
      </c>
    </row>
    <row r="21" spans="3:4">
      <c r="D21" t="s">
        <v>260</v>
      </c>
    </row>
    <row r="22" spans="3:4">
      <c r="D22" t="s">
        <v>259</v>
      </c>
    </row>
    <row r="23" spans="3:4">
      <c r="D23" t="s">
        <v>258</v>
      </c>
    </row>
    <row r="24" spans="3:4">
      <c r="D24" t="s">
        <v>257</v>
      </c>
    </row>
    <row r="25" spans="3:4">
      <c r="D25" t="s">
        <v>256</v>
      </c>
    </row>
    <row r="26" spans="3:4">
      <c r="D26" t="s">
        <v>255</v>
      </c>
    </row>
    <row r="27" spans="3:4">
      <c r="D27" t="s">
        <v>252</v>
      </c>
    </row>
    <row r="28" spans="3:4">
      <c r="D28" t="s">
        <v>251</v>
      </c>
    </row>
    <row r="29" spans="3:4">
      <c r="D29" t="s">
        <v>250</v>
      </c>
    </row>
    <row r="30" spans="3:4">
      <c r="D30" t="s">
        <v>249</v>
      </c>
    </row>
    <row r="31" spans="3:4">
      <c r="D31" t="s">
        <v>246</v>
      </c>
    </row>
    <row r="32" spans="3:4">
      <c r="D32" t="s">
        <v>245</v>
      </c>
    </row>
    <row r="33" spans="4:4">
      <c r="D33" t="s">
        <v>244</v>
      </c>
    </row>
    <row r="34" spans="4:4">
      <c r="D34" t="s">
        <v>241</v>
      </c>
    </row>
    <row r="35" spans="4:4">
      <c r="D35" t="s">
        <v>240</v>
      </c>
    </row>
    <row r="36" spans="4:4">
      <c r="D36" t="s">
        <v>239</v>
      </c>
    </row>
    <row r="37" spans="4:4">
      <c r="D37" t="s">
        <v>238</v>
      </c>
    </row>
    <row r="38" spans="4:4">
      <c r="D38" t="s">
        <v>237</v>
      </c>
    </row>
    <row r="39" spans="4:4">
      <c r="D39" t="s">
        <v>236</v>
      </c>
    </row>
    <row r="40" spans="4:4">
      <c r="D40" s="133" t="s">
        <v>233</v>
      </c>
    </row>
    <row r="41" spans="4:4">
      <c r="D41" s="133" t="s">
        <v>232</v>
      </c>
    </row>
    <row r="42" spans="4:4">
      <c r="D42" s="133" t="s">
        <v>231</v>
      </c>
    </row>
    <row r="43" spans="4:4">
      <c r="D43" s="133" t="s">
        <v>230</v>
      </c>
    </row>
    <row r="44" spans="4:4">
      <c r="D44" s="133" t="s">
        <v>229</v>
      </c>
    </row>
    <row r="45" spans="4:4">
      <c r="D45" s="133" t="s">
        <v>226</v>
      </c>
    </row>
    <row r="46" spans="4:4">
      <c r="D46" s="133" t="s">
        <v>225</v>
      </c>
    </row>
    <row r="47" spans="4:4">
      <c r="D47" t="s">
        <v>222</v>
      </c>
    </row>
    <row r="48" spans="4:4">
      <c r="D48" t="s">
        <v>221</v>
      </c>
    </row>
    <row r="49" spans="4:4">
      <c r="D49" t="s">
        <v>220</v>
      </c>
    </row>
    <row r="50" spans="4:4">
      <c r="D50" t="s">
        <v>219</v>
      </c>
    </row>
    <row r="51" spans="4:4">
      <c r="D51" t="s">
        <v>218</v>
      </c>
    </row>
    <row r="52" spans="4:4">
      <c r="D52" t="s">
        <v>217</v>
      </c>
    </row>
    <row r="53" spans="4:4">
      <c r="D53" t="s">
        <v>216</v>
      </c>
    </row>
    <row r="54" spans="4:4">
      <c r="D54" t="s">
        <v>215</v>
      </c>
    </row>
    <row r="55" spans="4:4">
      <c r="D55" t="s">
        <v>212</v>
      </c>
    </row>
    <row r="56" spans="4:4">
      <c r="D56" t="s">
        <v>211</v>
      </c>
    </row>
    <row r="57" spans="4:4">
      <c r="D57" t="s">
        <v>210</v>
      </c>
    </row>
    <row r="58" spans="4:4">
      <c r="D58" t="s">
        <v>209</v>
      </c>
    </row>
    <row r="59" spans="4:4">
      <c r="D59" t="s">
        <v>208</v>
      </c>
    </row>
    <row r="60" spans="4:4">
      <c r="D60" t="s">
        <v>207</v>
      </c>
    </row>
    <row r="61" spans="4:4">
      <c r="D61" t="s">
        <v>206</v>
      </c>
    </row>
    <row r="62" spans="4:4">
      <c r="D62" t="s">
        <v>203</v>
      </c>
    </row>
    <row r="63" spans="4:4">
      <c r="D63" t="s">
        <v>201</v>
      </c>
    </row>
    <row r="64" spans="4:4">
      <c r="D64" t="s">
        <v>200</v>
      </c>
    </row>
    <row r="65" spans="4:4">
      <c r="D65" t="s">
        <v>197</v>
      </c>
    </row>
    <row r="66" spans="4:4">
      <c r="D66" t="s">
        <v>196</v>
      </c>
    </row>
    <row r="67" spans="4:4">
      <c r="D67" t="s">
        <v>193</v>
      </c>
    </row>
    <row r="68" spans="4:4">
      <c r="D68" t="s">
        <v>192</v>
      </c>
    </row>
    <row r="69" spans="4:4">
      <c r="D69" t="s">
        <v>189</v>
      </c>
    </row>
    <row r="70" spans="4:4">
      <c r="D70" t="s">
        <v>186</v>
      </c>
    </row>
    <row r="71" spans="4:4">
      <c r="D71" t="s">
        <v>185</v>
      </c>
    </row>
    <row r="72" spans="4:4">
      <c r="D72" t="s">
        <v>184</v>
      </c>
    </row>
    <row r="73" spans="4:4">
      <c r="D73" t="s">
        <v>181</v>
      </c>
    </row>
    <row r="74" spans="4:4">
      <c r="D74" t="s">
        <v>180</v>
      </c>
    </row>
    <row r="75" spans="4:4">
      <c r="D75" t="s">
        <v>179</v>
      </c>
    </row>
    <row r="76" spans="4:4">
      <c r="D76" t="s">
        <v>178</v>
      </c>
    </row>
    <row r="77" spans="4:4">
      <c r="D77" t="s">
        <v>175</v>
      </c>
    </row>
    <row r="78" spans="4:4">
      <c r="D78" t="s">
        <v>174</v>
      </c>
    </row>
    <row r="79" spans="4:4">
      <c r="D79" t="s">
        <v>173</v>
      </c>
    </row>
    <row r="80" spans="4:4">
      <c r="D80" t="s">
        <v>172</v>
      </c>
    </row>
    <row r="81" spans="4:4">
      <c r="D81" t="s">
        <v>169</v>
      </c>
    </row>
    <row r="82" spans="4:4">
      <c r="D82" t="s">
        <v>168</v>
      </c>
    </row>
  </sheetData>
  <sortState xmlns:xlrd2="http://schemas.microsoft.com/office/spreadsheetml/2017/richdata2" ref="A2:X123">
    <sortCondition ref="F1:F123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4BBD-FC80-D440-8A69-6E7ABCA624BA}">
  <dimension ref="A1"/>
  <sheetViews>
    <sheetView workbookViewId="0">
      <selection activeCell="P41" sqref="P41"/>
    </sheetView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G29" sqref="G29"/>
    </sheetView>
  </sheetViews>
  <sheetFormatPr baseColWidth="10" defaultRowHeight="16"/>
  <cols>
    <col min="1" max="1" width="53" bestFit="1" customWidth="1"/>
    <col min="2" max="2" width="24" bestFit="1" customWidth="1"/>
    <col min="4" max="4" width="23.1640625" bestFit="1" customWidth="1"/>
    <col min="5" max="11" width="19.1640625" customWidth="1"/>
    <col min="12" max="12" width="23.1640625" bestFit="1" customWidth="1"/>
    <col min="13" max="14" width="19.1640625" customWidth="1"/>
  </cols>
  <sheetData>
    <row r="1" spans="1:13">
      <c r="A1" t="s">
        <v>103</v>
      </c>
      <c r="B1" s="19" t="s">
        <v>104</v>
      </c>
      <c r="D1" s="58"/>
      <c r="E1" s="58"/>
      <c r="F1" s="58"/>
      <c r="G1" s="58"/>
      <c r="H1" s="58"/>
      <c r="I1" s="58"/>
      <c r="J1" s="58"/>
      <c r="K1" s="20"/>
      <c r="L1" s="20"/>
      <c r="M1" s="20"/>
    </row>
    <row r="2" spans="1:13">
      <c r="A2" s="55" t="s">
        <v>105</v>
      </c>
      <c r="B2" t="s">
        <v>106</v>
      </c>
      <c r="E2" s="57"/>
      <c r="F2" s="57"/>
      <c r="G2" s="57"/>
      <c r="H2" s="57"/>
      <c r="I2" s="57"/>
      <c r="J2" s="57"/>
    </row>
    <row r="3" spans="1:13">
      <c r="A3" s="55" t="s">
        <v>107</v>
      </c>
      <c r="B3" t="s">
        <v>106</v>
      </c>
      <c r="E3" s="57"/>
      <c r="F3" s="57"/>
      <c r="G3" s="57"/>
      <c r="H3" s="57"/>
      <c r="I3" s="57"/>
      <c r="J3" s="57"/>
    </row>
    <row r="4" spans="1:13">
      <c r="A4" s="55" t="s">
        <v>108</v>
      </c>
      <c r="B4" t="s">
        <v>106</v>
      </c>
      <c r="E4" s="57"/>
      <c r="F4" s="57"/>
      <c r="G4" s="57"/>
      <c r="H4" s="57"/>
      <c r="I4" s="57"/>
      <c r="J4" s="57"/>
    </row>
    <row r="5" spans="1:13">
      <c r="A5" s="55" t="s">
        <v>109</v>
      </c>
      <c r="B5" t="s">
        <v>106</v>
      </c>
      <c r="E5" s="57"/>
      <c r="F5" s="57"/>
      <c r="G5" s="57"/>
      <c r="H5" s="57"/>
      <c r="I5" s="57"/>
      <c r="J5" s="57"/>
    </row>
    <row r="6" spans="1:13">
      <c r="A6" s="55" t="s">
        <v>110</v>
      </c>
      <c r="B6" s="55" t="s">
        <v>111</v>
      </c>
      <c r="E6" s="57"/>
      <c r="F6" s="57"/>
      <c r="G6" s="57"/>
      <c r="H6" s="57"/>
      <c r="I6" s="57"/>
      <c r="J6" s="57"/>
    </row>
    <row r="7" spans="1:13">
      <c r="A7" s="55" t="s">
        <v>112</v>
      </c>
      <c r="B7" s="55" t="s">
        <v>111</v>
      </c>
      <c r="E7" s="57"/>
      <c r="G7" s="57"/>
      <c r="H7" s="57"/>
      <c r="I7" s="57"/>
      <c r="J7" s="57"/>
    </row>
    <row r="8" spans="1:13">
      <c r="A8" s="55" t="s">
        <v>113</v>
      </c>
      <c r="B8" t="s">
        <v>111</v>
      </c>
      <c r="E8" s="57"/>
      <c r="F8" s="57"/>
      <c r="G8" s="57"/>
      <c r="H8" s="57"/>
      <c r="I8" s="57"/>
      <c r="J8" s="57"/>
    </row>
    <row r="9" spans="1:13">
      <c r="A9" s="55" t="s">
        <v>114</v>
      </c>
      <c r="B9" t="s">
        <v>111</v>
      </c>
      <c r="E9" s="57"/>
      <c r="F9" s="57"/>
      <c r="G9" s="57"/>
      <c r="H9" s="57"/>
      <c r="I9" s="57"/>
      <c r="J9" s="57"/>
    </row>
    <row r="10" spans="1:13">
      <c r="A10" s="55" t="s">
        <v>115</v>
      </c>
      <c r="B10" t="s">
        <v>111</v>
      </c>
      <c r="E10" s="56"/>
      <c r="H10" s="57"/>
      <c r="I10" s="56"/>
    </row>
    <row r="11" spans="1:13">
      <c r="A11" s="55" t="s">
        <v>116</v>
      </c>
      <c r="B11" t="s">
        <v>111</v>
      </c>
      <c r="H11" s="57"/>
      <c r="I11" s="56"/>
    </row>
    <row r="12" spans="1:13">
      <c r="A12" s="55" t="s">
        <v>117</v>
      </c>
      <c r="B12" t="s">
        <v>118</v>
      </c>
      <c r="H12" s="57"/>
      <c r="I12" s="56"/>
    </row>
    <row r="13" spans="1:13">
      <c r="A13" s="55" t="s">
        <v>119</v>
      </c>
      <c r="B13" t="s">
        <v>111</v>
      </c>
      <c r="I13" s="56"/>
    </row>
    <row r="14" spans="1:13">
      <c r="A14" s="55" t="s">
        <v>120</v>
      </c>
      <c r="B14" t="s">
        <v>106</v>
      </c>
      <c r="H14" s="57"/>
      <c r="I14" s="56"/>
    </row>
    <row r="15" spans="1:13">
      <c r="A15" s="55" t="s">
        <v>121</v>
      </c>
      <c r="B15" t="s">
        <v>106</v>
      </c>
      <c r="H15" s="57"/>
      <c r="I15" s="56"/>
    </row>
    <row r="16" spans="1:13">
      <c r="A16" s="55" t="s">
        <v>122</v>
      </c>
      <c r="B16" t="s">
        <v>123</v>
      </c>
      <c r="H16" s="57"/>
      <c r="I16" s="56"/>
    </row>
    <row r="17" spans="1:9">
      <c r="A17" s="55" t="s">
        <v>124</v>
      </c>
      <c r="B17" t="s">
        <v>106</v>
      </c>
      <c r="H17" s="57"/>
      <c r="I17" s="56"/>
    </row>
    <row r="18" spans="1:9">
      <c r="A18" s="55" t="s">
        <v>125</v>
      </c>
      <c r="B18" t="s">
        <v>106</v>
      </c>
      <c r="H18" s="57"/>
      <c r="I18" s="56"/>
    </row>
    <row r="19" spans="1:9">
      <c r="A19" s="55" t="s">
        <v>102</v>
      </c>
      <c r="B19" t="s">
        <v>126</v>
      </c>
      <c r="I19" s="56"/>
    </row>
    <row r="20" spans="1:9">
      <c r="A20" s="55" t="s">
        <v>127</v>
      </c>
      <c r="B20" t="s">
        <v>128</v>
      </c>
      <c r="H20" s="57"/>
      <c r="I20" s="56"/>
    </row>
    <row r="21" spans="1:9">
      <c r="A21" s="55" t="s">
        <v>101</v>
      </c>
      <c r="B21" t="s">
        <v>128</v>
      </c>
      <c r="H21" s="57"/>
      <c r="I21" s="56"/>
    </row>
    <row r="22" spans="1:9">
      <c r="A22" s="55" t="s">
        <v>129</v>
      </c>
      <c r="B2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sqref="A1:G9"/>
    </sheetView>
  </sheetViews>
  <sheetFormatPr baseColWidth="10" defaultRowHeight="16"/>
  <cols>
    <col min="1" max="1" width="23.1640625" bestFit="1" customWidth="1"/>
    <col min="2" max="2" width="18.33203125" bestFit="1" customWidth="1"/>
    <col min="3" max="3" width="18.83203125" bestFit="1" customWidth="1"/>
    <col min="4" max="4" width="16" bestFit="1" customWidth="1"/>
    <col min="5" max="5" width="19.1640625" bestFit="1" customWidth="1"/>
    <col min="6" max="6" width="20.33203125" customWidth="1"/>
    <col min="7" max="7" width="16.6640625" customWidth="1"/>
  </cols>
  <sheetData>
    <row r="1" spans="1:7">
      <c r="A1" s="58" t="s">
        <v>130</v>
      </c>
      <c r="B1" s="58" t="s">
        <v>106</v>
      </c>
      <c r="C1" s="58" t="s">
        <v>111</v>
      </c>
      <c r="D1" s="58" t="s">
        <v>118</v>
      </c>
      <c r="E1" s="58" t="s">
        <v>123</v>
      </c>
      <c r="F1" s="58" t="s">
        <v>126</v>
      </c>
      <c r="G1" s="58" t="s">
        <v>128</v>
      </c>
    </row>
    <row r="2" spans="1:7">
      <c r="A2" t="s">
        <v>100</v>
      </c>
      <c r="B2" s="57">
        <v>70000</v>
      </c>
      <c r="C2" s="57">
        <v>80000</v>
      </c>
      <c r="D2" s="57">
        <v>80000</v>
      </c>
      <c r="E2" s="57">
        <v>122500</v>
      </c>
      <c r="F2" s="57">
        <v>77500</v>
      </c>
      <c r="G2" s="57">
        <v>73250</v>
      </c>
    </row>
    <row r="3" spans="1:7">
      <c r="A3" t="s">
        <v>131</v>
      </c>
      <c r="B3" s="57">
        <v>70000</v>
      </c>
      <c r="C3" s="57">
        <v>69250</v>
      </c>
      <c r="D3" s="57">
        <v>83750</v>
      </c>
      <c r="E3" s="57">
        <v>105000</v>
      </c>
      <c r="F3" s="57">
        <v>76000</v>
      </c>
      <c r="G3" s="57">
        <v>75000</v>
      </c>
    </row>
    <row r="4" spans="1:7">
      <c r="A4" t="s">
        <v>132</v>
      </c>
      <c r="B4" s="57">
        <v>70000</v>
      </c>
      <c r="C4" s="57">
        <v>77500</v>
      </c>
      <c r="D4" s="57">
        <v>67500</v>
      </c>
      <c r="E4" s="57">
        <v>112500</v>
      </c>
      <c r="F4" s="57">
        <v>77500</v>
      </c>
      <c r="G4" s="57">
        <v>72500</v>
      </c>
    </row>
    <row r="5" spans="1:7">
      <c r="A5" t="s">
        <v>133</v>
      </c>
      <c r="B5" s="57">
        <v>67500</v>
      </c>
      <c r="C5" s="57">
        <v>82000</v>
      </c>
      <c r="D5" s="57">
        <v>66500</v>
      </c>
      <c r="E5" s="57">
        <v>113333</v>
      </c>
      <c r="F5" s="57">
        <v>76575</v>
      </c>
      <c r="G5" s="57">
        <v>74500</v>
      </c>
    </row>
    <row r="6" spans="1:7">
      <c r="A6" t="s">
        <v>134</v>
      </c>
      <c r="B6" s="57">
        <v>70000</v>
      </c>
      <c r="C6" s="57">
        <v>77500</v>
      </c>
      <c r="D6" s="57">
        <v>70000</v>
      </c>
      <c r="E6" s="57">
        <v>113333</v>
      </c>
      <c r="F6" s="57">
        <v>80000</v>
      </c>
      <c r="G6" s="57">
        <v>72500</v>
      </c>
    </row>
    <row r="7" spans="1:7">
      <c r="A7" t="s">
        <v>135</v>
      </c>
      <c r="B7" s="57">
        <v>77500</v>
      </c>
      <c r="C7" s="57">
        <v>77250</v>
      </c>
      <c r="D7" s="57">
        <v>73063</v>
      </c>
      <c r="E7" s="57">
        <v>113333</v>
      </c>
      <c r="F7" s="57">
        <v>73750</v>
      </c>
      <c r="G7" s="57">
        <v>73000</v>
      </c>
    </row>
    <row r="8" spans="1:7">
      <c r="A8" t="s">
        <v>136</v>
      </c>
      <c r="B8" s="57">
        <v>77500</v>
      </c>
      <c r="C8" s="57">
        <v>80000</v>
      </c>
      <c r="D8" s="57">
        <v>73063</v>
      </c>
      <c r="E8" s="57">
        <v>113333</v>
      </c>
      <c r="F8" s="57">
        <v>82500</v>
      </c>
      <c r="G8" s="57">
        <v>73042</v>
      </c>
    </row>
    <row r="9" spans="1:7">
      <c r="A9" t="s">
        <v>137</v>
      </c>
      <c r="B9" s="57">
        <v>70000</v>
      </c>
      <c r="C9" s="57">
        <v>80000</v>
      </c>
      <c r="D9" s="57">
        <v>73063</v>
      </c>
      <c r="E9" s="57">
        <v>113333</v>
      </c>
      <c r="F9" s="57">
        <v>75000</v>
      </c>
      <c r="G9" s="57">
        <v>70000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0"/>
  <sheetViews>
    <sheetView workbookViewId="0"/>
  </sheetViews>
  <sheetFormatPr baseColWidth="10" defaultColWidth="8.83203125" defaultRowHeight="16"/>
  <sheetData>
    <row r="1" spans="1:6">
      <c r="A1" s="106" t="s">
        <v>130</v>
      </c>
      <c r="B1" s="106" t="s">
        <v>138</v>
      </c>
      <c r="C1" s="106" t="s">
        <v>139</v>
      </c>
      <c r="D1" s="106" t="s">
        <v>103</v>
      </c>
      <c r="E1" s="106" t="s">
        <v>104</v>
      </c>
      <c r="F1" s="106" t="s">
        <v>140</v>
      </c>
    </row>
    <row r="2" spans="1:6">
      <c r="A2" t="s">
        <v>100</v>
      </c>
      <c r="B2" t="s">
        <v>105</v>
      </c>
      <c r="C2">
        <v>5.872618245675928E-3</v>
      </c>
      <c r="D2" t="s">
        <v>105</v>
      </c>
      <c r="E2" t="s">
        <v>106</v>
      </c>
      <c r="F2">
        <v>70000</v>
      </c>
    </row>
    <row r="3" spans="1:6">
      <c r="A3" t="s">
        <v>100</v>
      </c>
      <c r="B3" t="s">
        <v>107</v>
      </c>
      <c r="C3">
        <v>2.74578515827507E-2</v>
      </c>
      <c r="D3" t="s">
        <v>107</v>
      </c>
      <c r="E3" t="s">
        <v>106</v>
      </c>
      <c r="F3">
        <v>70000</v>
      </c>
    </row>
    <row r="4" spans="1:6">
      <c r="A4" t="s">
        <v>100</v>
      </c>
      <c r="B4" t="s">
        <v>108</v>
      </c>
      <c r="C4">
        <v>1.239833416941684E-2</v>
      </c>
      <c r="D4" t="s">
        <v>108</v>
      </c>
      <c r="E4" t="s">
        <v>106</v>
      </c>
      <c r="F4">
        <v>70000</v>
      </c>
    </row>
    <row r="5" spans="1:6">
      <c r="A5" t="s">
        <v>100</v>
      </c>
      <c r="B5" t="s">
        <v>109</v>
      </c>
      <c r="C5">
        <v>7.5401627954758558E-3</v>
      </c>
      <c r="D5" t="s">
        <v>109</v>
      </c>
      <c r="E5" t="s">
        <v>106</v>
      </c>
      <c r="F5">
        <v>70000</v>
      </c>
    </row>
    <row r="6" spans="1:6">
      <c r="A6" t="s">
        <v>100</v>
      </c>
      <c r="B6" t="s">
        <v>110</v>
      </c>
      <c r="C6">
        <v>1.186847022746489E-2</v>
      </c>
      <c r="D6" t="s">
        <v>110</v>
      </c>
      <c r="E6" t="s">
        <v>111</v>
      </c>
      <c r="F6">
        <v>80000</v>
      </c>
    </row>
    <row r="7" spans="1:6">
      <c r="A7" t="s">
        <v>100</v>
      </c>
      <c r="B7" t="s">
        <v>112</v>
      </c>
      <c r="C7">
        <v>1.3747904936074201E-2</v>
      </c>
      <c r="D7" t="s">
        <v>112</v>
      </c>
      <c r="E7" t="s">
        <v>111</v>
      </c>
      <c r="F7">
        <v>80000</v>
      </c>
    </row>
    <row r="8" spans="1:6">
      <c r="A8" t="s">
        <v>100</v>
      </c>
      <c r="B8" t="s">
        <v>113</v>
      </c>
      <c r="C8">
        <v>7.4183172433124221E-3</v>
      </c>
      <c r="D8" t="s">
        <v>113</v>
      </c>
      <c r="E8" t="s">
        <v>111</v>
      </c>
      <c r="F8">
        <v>80000</v>
      </c>
    </row>
    <row r="9" spans="1:6">
      <c r="A9" t="s">
        <v>100</v>
      </c>
      <c r="B9" t="s">
        <v>114</v>
      </c>
      <c r="C9">
        <v>8.8666607127727819E-3</v>
      </c>
      <c r="D9" t="s">
        <v>114</v>
      </c>
      <c r="E9" t="s">
        <v>111</v>
      </c>
      <c r="F9">
        <v>80000</v>
      </c>
    </row>
    <row r="10" spans="1:6">
      <c r="A10" t="s">
        <v>100</v>
      </c>
      <c r="B10" t="s">
        <v>115</v>
      </c>
      <c r="C10">
        <v>4.5232735888037917E-2</v>
      </c>
      <c r="D10" t="s">
        <v>115</v>
      </c>
      <c r="E10" t="s">
        <v>111</v>
      </c>
      <c r="F10">
        <v>80000</v>
      </c>
    </row>
    <row r="11" spans="1:6">
      <c r="A11" t="s">
        <v>100</v>
      </c>
      <c r="B11" t="s">
        <v>116</v>
      </c>
      <c r="C11">
        <v>3.6008001759384817E-2</v>
      </c>
      <c r="D11" t="s">
        <v>116</v>
      </c>
      <c r="E11" t="s">
        <v>111</v>
      </c>
      <c r="F11">
        <v>80000</v>
      </c>
    </row>
    <row r="12" spans="1:6">
      <c r="A12" t="s">
        <v>100</v>
      </c>
      <c r="B12" t="s">
        <v>117</v>
      </c>
      <c r="C12">
        <v>4.103420677660486E-2</v>
      </c>
      <c r="D12" t="s">
        <v>117</v>
      </c>
      <c r="E12" t="s">
        <v>118</v>
      </c>
      <c r="F12">
        <v>80000</v>
      </c>
    </row>
    <row r="13" spans="1:6">
      <c r="A13" t="s">
        <v>100</v>
      </c>
      <c r="B13" t="s">
        <v>119</v>
      </c>
      <c r="C13">
        <v>3.7743030750083187E-2</v>
      </c>
      <c r="D13" t="s">
        <v>119</v>
      </c>
      <c r="E13" t="s">
        <v>111</v>
      </c>
      <c r="F13">
        <v>80000</v>
      </c>
    </row>
    <row r="14" spans="1:6">
      <c r="A14" t="s">
        <v>100</v>
      </c>
      <c r="B14" t="s">
        <v>120</v>
      </c>
      <c r="C14">
        <v>5.0608232713039488E-3</v>
      </c>
      <c r="D14" t="s">
        <v>120</v>
      </c>
      <c r="E14" t="s">
        <v>106</v>
      </c>
      <c r="F14">
        <v>70000</v>
      </c>
    </row>
    <row r="15" spans="1:6">
      <c r="A15" t="s">
        <v>100</v>
      </c>
      <c r="B15" t="s">
        <v>121</v>
      </c>
      <c r="C15">
        <v>2.6343351670163419E-2</v>
      </c>
      <c r="D15" t="s">
        <v>121</v>
      </c>
      <c r="E15" t="s">
        <v>106</v>
      </c>
      <c r="F15">
        <v>70000</v>
      </c>
    </row>
    <row r="16" spans="1:6">
      <c r="A16" t="s">
        <v>100</v>
      </c>
      <c r="B16" t="s">
        <v>122</v>
      </c>
      <c r="C16">
        <v>1.4292014164383891E-2</v>
      </c>
      <c r="D16" t="s">
        <v>122</v>
      </c>
      <c r="E16" t="s">
        <v>123</v>
      </c>
      <c r="F16">
        <v>122500</v>
      </c>
    </row>
    <row r="17" spans="1:6">
      <c r="A17" t="s">
        <v>100</v>
      </c>
      <c r="B17" t="s">
        <v>124</v>
      </c>
      <c r="C17">
        <v>1.1785561653327659E-2</v>
      </c>
      <c r="D17" t="s">
        <v>124</v>
      </c>
      <c r="E17" t="s">
        <v>106</v>
      </c>
      <c r="F17">
        <v>70000</v>
      </c>
    </row>
    <row r="18" spans="1:6">
      <c r="A18" t="s">
        <v>100</v>
      </c>
      <c r="B18" t="s">
        <v>125</v>
      </c>
      <c r="C18">
        <v>1.1990321454199669E-2</v>
      </c>
      <c r="D18" t="s">
        <v>125</v>
      </c>
      <c r="E18" t="s">
        <v>106</v>
      </c>
      <c r="F18">
        <v>70000</v>
      </c>
    </row>
    <row r="19" spans="1:6">
      <c r="A19" t="s">
        <v>100</v>
      </c>
      <c r="B19" t="s">
        <v>102</v>
      </c>
      <c r="C19">
        <v>2.0351224548617691E-2</v>
      </c>
      <c r="D19" t="s">
        <v>102</v>
      </c>
      <c r="E19" t="s">
        <v>126</v>
      </c>
      <c r="F19">
        <v>77500</v>
      </c>
    </row>
    <row r="20" spans="1:6">
      <c r="A20" t="s">
        <v>100</v>
      </c>
      <c r="B20" t="s">
        <v>127</v>
      </c>
      <c r="C20">
        <v>4.4923038534652217E-3</v>
      </c>
      <c r="D20" t="s">
        <v>127</v>
      </c>
      <c r="E20" t="s">
        <v>128</v>
      </c>
      <c r="F20">
        <v>73250</v>
      </c>
    </row>
    <row r="21" spans="1:6">
      <c r="A21" t="s">
        <v>100</v>
      </c>
      <c r="B21" t="s">
        <v>101</v>
      </c>
      <c r="C21">
        <v>1.150617865592609E-2</v>
      </c>
      <c r="D21" t="s">
        <v>101</v>
      </c>
      <c r="E21" t="s">
        <v>128</v>
      </c>
      <c r="F21">
        <v>73250</v>
      </c>
    </row>
    <row r="22" spans="1:6">
      <c r="A22" t="s">
        <v>100</v>
      </c>
      <c r="B22" t="s">
        <v>129</v>
      </c>
      <c r="C22">
        <v>9.6434727029637533E-3</v>
      </c>
      <c r="D22" t="s">
        <v>129</v>
      </c>
      <c r="E22" t="s">
        <v>106</v>
      </c>
      <c r="F22">
        <v>70000</v>
      </c>
    </row>
    <row r="23" spans="1:6">
      <c r="A23" t="s">
        <v>131</v>
      </c>
      <c r="B23" t="s">
        <v>105</v>
      </c>
      <c r="C23">
        <v>5.9218354564666686E-3</v>
      </c>
      <c r="D23" t="s">
        <v>105</v>
      </c>
      <c r="E23" t="s">
        <v>106</v>
      </c>
      <c r="F23">
        <v>70000</v>
      </c>
    </row>
    <row r="24" spans="1:6">
      <c r="A24" t="s">
        <v>131</v>
      </c>
      <c r="B24" t="s">
        <v>107</v>
      </c>
      <c r="C24">
        <v>2.8030221481563079E-2</v>
      </c>
      <c r="D24" t="s">
        <v>107</v>
      </c>
      <c r="E24" t="s">
        <v>106</v>
      </c>
      <c r="F24">
        <v>70000</v>
      </c>
    </row>
    <row r="25" spans="1:6">
      <c r="A25" t="s">
        <v>131</v>
      </c>
      <c r="B25" t="s">
        <v>108</v>
      </c>
      <c r="C25">
        <v>1.00833040220672E-2</v>
      </c>
      <c r="D25" t="s">
        <v>108</v>
      </c>
      <c r="E25" t="s">
        <v>106</v>
      </c>
      <c r="F25">
        <v>70000</v>
      </c>
    </row>
    <row r="26" spans="1:6">
      <c r="A26" t="s">
        <v>131</v>
      </c>
      <c r="B26" t="s">
        <v>109</v>
      </c>
      <c r="C26">
        <v>7.2981016704442804E-3</v>
      </c>
      <c r="D26" t="s">
        <v>109</v>
      </c>
      <c r="E26" t="s">
        <v>106</v>
      </c>
      <c r="F26">
        <v>70000</v>
      </c>
    </row>
    <row r="27" spans="1:6">
      <c r="A27" t="s">
        <v>131</v>
      </c>
      <c r="B27" t="s">
        <v>110</v>
      </c>
      <c r="C27">
        <v>1.6537885110467339E-2</v>
      </c>
      <c r="D27" t="s">
        <v>110</v>
      </c>
      <c r="E27" t="s">
        <v>111</v>
      </c>
      <c r="F27">
        <v>69250</v>
      </c>
    </row>
    <row r="28" spans="1:6">
      <c r="A28" t="s">
        <v>131</v>
      </c>
      <c r="B28" t="s">
        <v>112</v>
      </c>
      <c r="C28">
        <v>2.3557817817182559E-2</v>
      </c>
      <c r="D28" t="s">
        <v>112</v>
      </c>
      <c r="E28" t="s">
        <v>111</v>
      </c>
      <c r="F28">
        <v>69250</v>
      </c>
    </row>
    <row r="29" spans="1:6">
      <c r="A29" t="s">
        <v>131</v>
      </c>
      <c r="B29" t="s">
        <v>113</v>
      </c>
      <c r="C29">
        <v>4.632849476833221E-3</v>
      </c>
      <c r="D29" t="s">
        <v>113</v>
      </c>
      <c r="E29" t="s">
        <v>111</v>
      </c>
      <c r="F29">
        <v>69250</v>
      </c>
    </row>
    <row r="30" spans="1:6">
      <c r="A30" t="s">
        <v>131</v>
      </c>
      <c r="B30" t="s">
        <v>114</v>
      </c>
      <c r="C30">
        <v>1.1634534558231741E-2</v>
      </c>
      <c r="D30" t="s">
        <v>114</v>
      </c>
      <c r="E30" t="s">
        <v>111</v>
      </c>
      <c r="F30">
        <v>69250</v>
      </c>
    </row>
    <row r="31" spans="1:6">
      <c r="A31" t="s">
        <v>131</v>
      </c>
      <c r="B31" t="s">
        <v>115</v>
      </c>
      <c r="C31">
        <v>6.5704495933288184E-2</v>
      </c>
      <c r="D31" t="s">
        <v>115</v>
      </c>
      <c r="E31" t="s">
        <v>111</v>
      </c>
      <c r="F31">
        <v>69250</v>
      </c>
    </row>
    <row r="32" spans="1:6">
      <c r="A32" t="s">
        <v>131</v>
      </c>
      <c r="B32" t="s">
        <v>116</v>
      </c>
      <c r="C32">
        <v>5.3881911911844133E-2</v>
      </c>
      <c r="D32" t="s">
        <v>116</v>
      </c>
      <c r="E32" t="s">
        <v>111</v>
      </c>
      <c r="F32">
        <v>69250</v>
      </c>
    </row>
    <row r="33" spans="1:6">
      <c r="A33" t="s">
        <v>131</v>
      </c>
      <c r="B33" t="s">
        <v>117</v>
      </c>
      <c r="C33">
        <v>6.0477229097949538E-2</v>
      </c>
      <c r="D33" t="s">
        <v>117</v>
      </c>
      <c r="E33" t="s">
        <v>118</v>
      </c>
      <c r="F33">
        <v>83750</v>
      </c>
    </row>
    <row r="34" spans="1:6">
      <c r="A34" t="s">
        <v>131</v>
      </c>
      <c r="B34" t="s">
        <v>119</v>
      </c>
      <c r="C34">
        <v>4.5698012395798397E-2</v>
      </c>
      <c r="D34" t="s">
        <v>119</v>
      </c>
      <c r="E34" t="s">
        <v>111</v>
      </c>
      <c r="F34">
        <v>69250</v>
      </c>
    </row>
    <row r="35" spans="1:6">
      <c r="A35" t="s">
        <v>131</v>
      </c>
      <c r="B35" t="s">
        <v>120</v>
      </c>
      <c r="C35">
        <v>2.1999146970469619E-2</v>
      </c>
      <c r="D35" t="s">
        <v>120</v>
      </c>
      <c r="E35" t="s">
        <v>106</v>
      </c>
      <c r="F35">
        <v>70000</v>
      </c>
    </row>
    <row r="36" spans="1:6">
      <c r="A36" t="s">
        <v>131</v>
      </c>
      <c r="B36" t="s">
        <v>121</v>
      </c>
      <c r="C36">
        <v>3.8760263929738067E-2</v>
      </c>
      <c r="D36" t="s">
        <v>121</v>
      </c>
      <c r="E36" t="s">
        <v>106</v>
      </c>
      <c r="F36">
        <v>70000</v>
      </c>
    </row>
    <row r="37" spans="1:6">
      <c r="A37" t="s">
        <v>131</v>
      </c>
      <c r="B37" t="s">
        <v>122</v>
      </c>
      <c r="C37">
        <v>1.40227266701002E-2</v>
      </c>
      <c r="D37" t="s">
        <v>122</v>
      </c>
      <c r="E37" t="s">
        <v>123</v>
      </c>
      <c r="F37">
        <v>105000</v>
      </c>
    </row>
    <row r="38" spans="1:6">
      <c r="A38" t="s">
        <v>131</v>
      </c>
      <c r="B38" t="s">
        <v>124</v>
      </c>
      <c r="C38">
        <v>1.4283117453675991E-2</v>
      </c>
      <c r="D38" t="s">
        <v>124</v>
      </c>
      <c r="E38" t="s">
        <v>106</v>
      </c>
      <c r="F38">
        <v>70000</v>
      </c>
    </row>
    <row r="39" spans="1:6">
      <c r="A39" t="s">
        <v>131</v>
      </c>
      <c r="B39" t="s">
        <v>125</v>
      </c>
      <c r="C39">
        <v>1.4740609965510149E-2</v>
      </c>
      <c r="D39" t="s">
        <v>125</v>
      </c>
      <c r="E39" t="s">
        <v>106</v>
      </c>
      <c r="F39">
        <v>70000</v>
      </c>
    </row>
    <row r="40" spans="1:6">
      <c r="A40" t="s">
        <v>131</v>
      </c>
      <c r="B40" t="s">
        <v>102</v>
      </c>
      <c r="C40">
        <v>3.5312464093216443E-2</v>
      </c>
      <c r="D40" t="s">
        <v>102</v>
      </c>
      <c r="E40" t="s">
        <v>126</v>
      </c>
      <c r="F40">
        <v>76000</v>
      </c>
    </row>
    <row r="41" spans="1:6">
      <c r="A41" t="s">
        <v>131</v>
      </c>
      <c r="B41" t="s">
        <v>127</v>
      </c>
      <c r="C41">
        <v>7.917473851587498E-3</v>
      </c>
      <c r="D41" t="s">
        <v>127</v>
      </c>
      <c r="E41" t="s">
        <v>128</v>
      </c>
      <c r="F41">
        <v>75000</v>
      </c>
    </row>
    <row r="42" spans="1:6">
      <c r="A42" t="s">
        <v>131</v>
      </c>
      <c r="B42" t="s">
        <v>101</v>
      </c>
      <c r="C42">
        <v>1.648340223459091E-2</v>
      </c>
      <c r="D42" t="s">
        <v>101</v>
      </c>
      <c r="E42" t="s">
        <v>128</v>
      </c>
      <c r="F42">
        <v>75000</v>
      </c>
    </row>
    <row r="43" spans="1:6">
      <c r="A43" t="s">
        <v>131</v>
      </c>
      <c r="B43" t="s">
        <v>129</v>
      </c>
      <c r="C43">
        <v>1.081121877914641E-2</v>
      </c>
      <c r="D43" t="s">
        <v>129</v>
      </c>
      <c r="E43" t="s">
        <v>106</v>
      </c>
      <c r="F43">
        <v>70000</v>
      </c>
    </row>
    <row r="44" spans="1:6">
      <c r="A44" t="s">
        <v>132</v>
      </c>
      <c r="B44" t="s">
        <v>105</v>
      </c>
      <c r="C44">
        <v>6.3952497311502727E-3</v>
      </c>
      <c r="D44" t="s">
        <v>105</v>
      </c>
      <c r="E44" t="s">
        <v>106</v>
      </c>
      <c r="F44">
        <v>70000</v>
      </c>
    </row>
    <row r="45" spans="1:6">
      <c r="A45" t="s">
        <v>132</v>
      </c>
      <c r="B45" t="s">
        <v>107</v>
      </c>
      <c r="D45" t="s">
        <v>107</v>
      </c>
      <c r="E45" t="s">
        <v>106</v>
      </c>
      <c r="F45">
        <v>70000</v>
      </c>
    </row>
    <row r="46" spans="1:6">
      <c r="A46" t="s">
        <v>132</v>
      </c>
      <c r="B46" t="s">
        <v>108</v>
      </c>
      <c r="D46" t="s">
        <v>108</v>
      </c>
      <c r="E46" t="s">
        <v>106</v>
      </c>
      <c r="F46">
        <v>70000</v>
      </c>
    </row>
    <row r="47" spans="1:6">
      <c r="A47" t="s">
        <v>132</v>
      </c>
      <c r="B47" t="s">
        <v>109</v>
      </c>
      <c r="C47">
        <v>7.4657650259125456E-3</v>
      </c>
      <c r="D47" t="s">
        <v>109</v>
      </c>
      <c r="E47" t="s">
        <v>106</v>
      </c>
      <c r="F47">
        <v>70000</v>
      </c>
    </row>
    <row r="48" spans="1:6">
      <c r="A48" t="s">
        <v>132</v>
      </c>
      <c r="B48" t="s">
        <v>110</v>
      </c>
      <c r="C48">
        <v>9.2676600265558396E-3</v>
      </c>
      <c r="D48" t="s">
        <v>110</v>
      </c>
      <c r="E48" t="s">
        <v>111</v>
      </c>
      <c r="F48">
        <v>77500</v>
      </c>
    </row>
    <row r="49" spans="1:6">
      <c r="A49" t="s">
        <v>132</v>
      </c>
      <c r="B49" t="s">
        <v>112</v>
      </c>
      <c r="C49">
        <v>1.3684846670147591E-2</v>
      </c>
      <c r="D49" t="s">
        <v>112</v>
      </c>
      <c r="E49" t="s">
        <v>111</v>
      </c>
      <c r="F49">
        <v>77500</v>
      </c>
    </row>
    <row r="50" spans="1:6">
      <c r="A50" t="s">
        <v>132</v>
      </c>
      <c r="B50" t="s">
        <v>113</v>
      </c>
      <c r="C50">
        <v>7.0911068604101717E-3</v>
      </c>
      <c r="D50" t="s">
        <v>113</v>
      </c>
      <c r="E50" t="s">
        <v>111</v>
      </c>
      <c r="F50">
        <v>77500</v>
      </c>
    </row>
    <row r="51" spans="1:6">
      <c r="A51" t="s">
        <v>132</v>
      </c>
      <c r="B51" t="s">
        <v>114</v>
      </c>
      <c r="C51">
        <v>8.1141139622651227E-3</v>
      </c>
      <c r="D51" t="s">
        <v>114</v>
      </c>
      <c r="E51" t="s">
        <v>111</v>
      </c>
      <c r="F51">
        <v>77500</v>
      </c>
    </row>
    <row r="52" spans="1:6">
      <c r="A52" t="s">
        <v>132</v>
      </c>
      <c r="B52" t="s">
        <v>115</v>
      </c>
      <c r="C52">
        <v>3.8020689391127363E-2</v>
      </c>
      <c r="D52" t="s">
        <v>115</v>
      </c>
      <c r="E52" t="s">
        <v>111</v>
      </c>
      <c r="F52">
        <v>77500</v>
      </c>
    </row>
    <row r="53" spans="1:6">
      <c r="A53" t="s">
        <v>132</v>
      </c>
      <c r="B53" t="s">
        <v>116</v>
      </c>
      <c r="C53">
        <v>4.8020141176510281E-2</v>
      </c>
      <c r="D53" t="s">
        <v>116</v>
      </c>
      <c r="E53" t="s">
        <v>111</v>
      </c>
      <c r="F53">
        <v>77500</v>
      </c>
    </row>
    <row r="54" spans="1:6">
      <c r="A54" t="s">
        <v>132</v>
      </c>
      <c r="B54" t="s">
        <v>117</v>
      </c>
      <c r="C54">
        <v>4.0179216902661533E-2</v>
      </c>
      <c r="D54" t="s">
        <v>117</v>
      </c>
      <c r="E54" t="s">
        <v>118</v>
      </c>
      <c r="F54">
        <v>67500</v>
      </c>
    </row>
    <row r="55" spans="1:6">
      <c r="A55" t="s">
        <v>132</v>
      </c>
      <c r="B55" t="s">
        <v>119</v>
      </c>
      <c r="C55">
        <v>3.1276581785893508E-2</v>
      </c>
      <c r="D55" t="s">
        <v>119</v>
      </c>
      <c r="E55" t="s">
        <v>111</v>
      </c>
      <c r="F55">
        <v>77500</v>
      </c>
    </row>
    <row r="56" spans="1:6">
      <c r="A56" t="s">
        <v>132</v>
      </c>
      <c r="B56" t="s">
        <v>120</v>
      </c>
      <c r="C56">
        <v>4.9667295552044332E-3</v>
      </c>
      <c r="D56" t="s">
        <v>120</v>
      </c>
      <c r="E56" t="s">
        <v>106</v>
      </c>
      <c r="F56">
        <v>70000</v>
      </c>
    </row>
    <row r="57" spans="1:6">
      <c r="A57" t="s">
        <v>132</v>
      </c>
      <c r="B57" t="s">
        <v>121</v>
      </c>
      <c r="C57">
        <v>3.3888566705822652E-2</v>
      </c>
      <c r="D57" t="s">
        <v>121</v>
      </c>
      <c r="E57" t="s">
        <v>106</v>
      </c>
      <c r="F57">
        <v>70000</v>
      </c>
    </row>
    <row r="58" spans="1:6">
      <c r="A58" t="s">
        <v>132</v>
      </c>
      <c r="B58" t="s">
        <v>122</v>
      </c>
      <c r="C58">
        <v>1.071215103384103E-2</v>
      </c>
      <c r="D58" t="s">
        <v>122</v>
      </c>
      <c r="E58" t="s">
        <v>123</v>
      </c>
      <c r="F58">
        <v>112500</v>
      </c>
    </row>
    <row r="59" spans="1:6">
      <c r="A59" t="s">
        <v>132</v>
      </c>
      <c r="B59" t="s">
        <v>124</v>
      </c>
      <c r="C59">
        <v>8.4554362468595868E-3</v>
      </c>
      <c r="D59" t="s">
        <v>124</v>
      </c>
      <c r="E59" t="s">
        <v>106</v>
      </c>
      <c r="F59">
        <v>70000</v>
      </c>
    </row>
    <row r="60" spans="1:6">
      <c r="A60" t="s">
        <v>132</v>
      </c>
      <c r="B60" t="s">
        <v>125</v>
      </c>
      <c r="C60">
        <v>9.7079775378115778E-3</v>
      </c>
      <c r="D60" t="s">
        <v>125</v>
      </c>
      <c r="E60" t="s">
        <v>106</v>
      </c>
      <c r="F60">
        <v>70000</v>
      </c>
    </row>
    <row r="61" spans="1:6">
      <c r="A61" t="s">
        <v>132</v>
      </c>
      <c r="B61" t="s">
        <v>102</v>
      </c>
      <c r="C61">
        <v>1.962956144447299E-2</v>
      </c>
      <c r="D61" t="s">
        <v>102</v>
      </c>
      <c r="E61" t="s">
        <v>126</v>
      </c>
      <c r="F61">
        <v>77500</v>
      </c>
    </row>
    <row r="62" spans="1:6">
      <c r="A62" t="s">
        <v>132</v>
      </c>
      <c r="B62" t="s">
        <v>127</v>
      </c>
      <c r="C62">
        <v>9.7424557663386702E-3</v>
      </c>
      <c r="D62" t="s">
        <v>127</v>
      </c>
      <c r="E62" t="s">
        <v>128</v>
      </c>
      <c r="F62">
        <v>72500</v>
      </c>
    </row>
    <row r="63" spans="1:6">
      <c r="A63" t="s">
        <v>132</v>
      </c>
      <c r="B63" t="s">
        <v>101</v>
      </c>
      <c r="C63">
        <v>1.279342582207512E-2</v>
      </c>
      <c r="D63" t="s">
        <v>101</v>
      </c>
      <c r="E63" t="s">
        <v>128</v>
      </c>
      <c r="F63">
        <v>72500</v>
      </c>
    </row>
    <row r="64" spans="1:6">
      <c r="A64" t="s">
        <v>132</v>
      </c>
      <c r="B64" t="s">
        <v>129</v>
      </c>
      <c r="C64">
        <v>9.3081809591275353E-3</v>
      </c>
      <c r="D64" t="s">
        <v>129</v>
      </c>
      <c r="E64" t="s">
        <v>106</v>
      </c>
      <c r="F64">
        <v>70000</v>
      </c>
    </row>
    <row r="65" spans="1:6">
      <c r="A65" t="s">
        <v>133</v>
      </c>
      <c r="B65" t="s">
        <v>105</v>
      </c>
      <c r="C65">
        <v>6.2290022584137244E-3</v>
      </c>
      <c r="D65" t="s">
        <v>105</v>
      </c>
      <c r="E65" t="s">
        <v>106</v>
      </c>
      <c r="F65">
        <v>67500</v>
      </c>
    </row>
    <row r="66" spans="1:6">
      <c r="A66" t="s">
        <v>133</v>
      </c>
      <c r="B66" t="s">
        <v>107</v>
      </c>
      <c r="C66">
        <v>-9.6293105229789296E-3</v>
      </c>
      <c r="D66" t="s">
        <v>107</v>
      </c>
      <c r="E66" t="s">
        <v>106</v>
      </c>
      <c r="F66">
        <v>67500</v>
      </c>
    </row>
    <row r="67" spans="1:6">
      <c r="A67" t="s">
        <v>133</v>
      </c>
      <c r="B67" t="s">
        <v>108</v>
      </c>
      <c r="C67">
        <v>9.9779648282117828E-3</v>
      </c>
      <c r="D67" t="s">
        <v>108</v>
      </c>
      <c r="E67" t="s">
        <v>106</v>
      </c>
      <c r="F67">
        <v>67500</v>
      </c>
    </row>
    <row r="68" spans="1:6">
      <c r="A68" t="s">
        <v>133</v>
      </c>
      <c r="B68" t="s">
        <v>109</v>
      </c>
      <c r="C68">
        <v>7.5851872388769774E-3</v>
      </c>
      <c r="D68" t="s">
        <v>109</v>
      </c>
      <c r="E68" t="s">
        <v>106</v>
      </c>
      <c r="F68">
        <v>67500</v>
      </c>
    </row>
    <row r="69" spans="1:6">
      <c r="A69" t="s">
        <v>133</v>
      </c>
      <c r="B69" t="s">
        <v>110</v>
      </c>
      <c r="C69">
        <v>1.269533110036742E-2</v>
      </c>
      <c r="D69" t="s">
        <v>110</v>
      </c>
      <c r="E69" t="s">
        <v>111</v>
      </c>
      <c r="F69">
        <v>82000</v>
      </c>
    </row>
    <row r="70" spans="1:6">
      <c r="A70" t="s">
        <v>133</v>
      </c>
      <c r="B70" t="s">
        <v>112</v>
      </c>
      <c r="C70">
        <v>1.523766990576023E-2</v>
      </c>
      <c r="D70" t="s">
        <v>112</v>
      </c>
      <c r="E70" t="s">
        <v>111</v>
      </c>
      <c r="F70">
        <v>82000</v>
      </c>
    </row>
    <row r="71" spans="1:6">
      <c r="A71" t="s">
        <v>133</v>
      </c>
      <c r="B71" t="s">
        <v>113</v>
      </c>
      <c r="C71">
        <v>1.0441721152662699E-2</v>
      </c>
      <c r="D71" t="s">
        <v>113</v>
      </c>
      <c r="E71" t="s">
        <v>111</v>
      </c>
      <c r="F71">
        <v>82000</v>
      </c>
    </row>
    <row r="72" spans="1:6">
      <c r="A72" t="s">
        <v>133</v>
      </c>
      <c r="B72" t="s">
        <v>114</v>
      </c>
      <c r="C72">
        <v>1.045299454758522E-2</v>
      </c>
      <c r="D72" t="s">
        <v>114</v>
      </c>
      <c r="E72" t="s">
        <v>111</v>
      </c>
      <c r="F72">
        <v>82000</v>
      </c>
    </row>
    <row r="73" spans="1:6">
      <c r="A73" t="s">
        <v>133</v>
      </c>
      <c r="B73" t="s">
        <v>115</v>
      </c>
      <c r="C73">
        <v>4.8983453270968577E-2</v>
      </c>
      <c r="D73" t="s">
        <v>115</v>
      </c>
      <c r="E73" t="s">
        <v>111</v>
      </c>
      <c r="F73">
        <v>82000</v>
      </c>
    </row>
    <row r="74" spans="1:6">
      <c r="A74" t="s">
        <v>133</v>
      </c>
      <c r="B74" t="s">
        <v>116</v>
      </c>
      <c r="C74">
        <v>3.3972605578973282E-2</v>
      </c>
      <c r="D74" t="s">
        <v>116</v>
      </c>
      <c r="E74" t="s">
        <v>111</v>
      </c>
      <c r="F74">
        <v>82000</v>
      </c>
    </row>
    <row r="75" spans="1:6">
      <c r="A75" t="s">
        <v>133</v>
      </c>
      <c r="B75" t="s">
        <v>117</v>
      </c>
      <c r="C75">
        <v>3.9550950642011903E-2</v>
      </c>
      <c r="D75" t="s">
        <v>117</v>
      </c>
      <c r="E75" t="s">
        <v>118</v>
      </c>
      <c r="F75">
        <v>66500</v>
      </c>
    </row>
    <row r="76" spans="1:6">
      <c r="A76" t="s">
        <v>133</v>
      </c>
      <c r="B76" t="s">
        <v>119</v>
      </c>
      <c r="C76">
        <v>3.0159659956633951E-2</v>
      </c>
      <c r="D76" t="s">
        <v>119</v>
      </c>
      <c r="E76" t="s">
        <v>111</v>
      </c>
      <c r="F76">
        <v>82000</v>
      </c>
    </row>
    <row r="77" spans="1:6">
      <c r="A77" t="s">
        <v>133</v>
      </c>
      <c r="B77" t="s">
        <v>120</v>
      </c>
      <c r="C77">
        <v>2.1612401748344268E-2</v>
      </c>
      <c r="D77" t="s">
        <v>120</v>
      </c>
      <c r="E77" t="s">
        <v>106</v>
      </c>
      <c r="F77">
        <v>67500</v>
      </c>
    </row>
    <row r="78" spans="1:6">
      <c r="A78" t="s">
        <v>133</v>
      </c>
      <c r="B78" t="s">
        <v>121</v>
      </c>
      <c r="C78">
        <v>3.3102205393927261E-2</v>
      </c>
      <c r="D78" t="s">
        <v>121</v>
      </c>
      <c r="E78" t="s">
        <v>106</v>
      </c>
      <c r="F78">
        <v>67500</v>
      </c>
    </row>
    <row r="79" spans="1:6">
      <c r="A79" t="s">
        <v>133</v>
      </c>
      <c r="B79" t="s">
        <v>122</v>
      </c>
      <c r="C79">
        <v>1.197196375361332E-2</v>
      </c>
      <c r="D79" t="s">
        <v>122</v>
      </c>
      <c r="E79" t="s">
        <v>123</v>
      </c>
      <c r="F79">
        <v>113333</v>
      </c>
    </row>
    <row r="80" spans="1:6">
      <c r="A80" t="s">
        <v>133</v>
      </c>
      <c r="B80" t="s">
        <v>124</v>
      </c>
      <c r="C80">
        <v>9.1737375988387264E-3</v>
      </c>
      <c r="D80" t="s">
        <v>124</v>
      </c>
      <c r="E80" t="s">
        <v>106</v>
      </c>
      <c r="F80">
        <v>67500</v>
      </c>
    </row>
    <row r="81" spans="1:6">
      <c r="A81" t="s">
        <v>133</v>
      </c>
      <c r="B81" t="s">
        <v>125</v>
      </c>
      <c r="C81">
        <v>1.140853552382777E-2</v>
      </c>
      <c r="D81" t="s">
        <v>125</v>
      </c>
      <c r="E81" t="s">
        <v>106</v>
      </c>
      <c r="F81">
        <v>67500</v>
      </c>
    </row>
    <row r="82" spans="1:6">
      <c r="A82" t="s">
        <v>133</v>
      </c>
      <c r="B82" t="s">
        <v>102</v>
      </c>
      <c r="C82">
        <v>1.25304207821709E-2</v>
      </c>
      <c r="D82" t="s">
        <v>102</v>
      </c>
      <c r="E82" t="s">
        <v>126</v>
      </c>
      <c r="F82">
        <v>76575</v>
      </c>
    </row>
    <row r="83" spans="1:6">
      <c r="A83" t="s">
        <v>133</v>
      </c>
      <c r="B83" t="s">
        <v>127</v>
      </c>
      <c r="C83">
        <v>6.2864010294396517E-3</v>
      </c>
      <c r="D83" t="s">
        <v>127</v>
      </c>
      <c r="E83" t="s">
        <v>128</v>
      </c>
      <c r="F83">
        <v>74500</v>
      </c>
    </row>
    <row r="84" spans="1:6">
      <c r="A84" t="s">
        <v>133</v>
      </c>
      <c r="B84" t="s">
        <v>101</v>
      </c>
      <c r="C84">
        <v>8.101018778555966E-3</v>
      </c>
      <c r="D84" t="s">
        <v>101</v>
      </c>
      <c r="E84" t="s">
        <v>128</v>
      </c>
      <c r="F84">
        <v>74500</v>
      </c>
    </row>
    <row r="85" spans="1:6">
      <c r="A85" t="s">
        <v>133</v>
      </c>
      <c r="B85" t="s">
        <v>129</v>
      </c>
      <c r="C85">
        <v>9.3193509355208315E-3</v>
      </c>
      <c r="D85" t="s">
        <v>129</v>
      </c>
      <c r="E85" t="s">
        <v>106</v>
      </c>
      <c r="F85">
        <v>67500</v>
      </c>
    </row>
    <row r="86" spans="1:6">
      <c r="A86" t="s">
        <v>134</v>
      </c>
      <c r="B86" t="s">
        <v>105</v>
      </c>
      <c r="C86">
        <v>6.9669336910473311E-3</v>
      </c>
      <c r="D86" t="s">
        <v>105</v>
      </c>
      <c r="E86" t="s">
        <v>106</v>
      </c>
      <c r="F86">
        <v>70000</v>
      </c>
    </row>
    <row r="87" spans="1:6">
      <c r="A87" t="s">
        <v>134</v>
      </c>
      <c r="B87" t="s">
        <v>107</v>
      </c>
      <c r="C87">
        <v>2.245953101443977E-2</v>
      </c>
      <c r="D87" t="s">
        <v>107</v>
      </c>
      <c r="E87" t="s">
        <v>106</v>
      </c>
      <c r="F87">
        <v>70000</v>
      </c>
    </row>
    <row r="88" spans="1:6">
      <c r="A88" t="s">
        <v>134</v>
      </c>
      <c r="B88" t="s">
        <v>108</v>
      </c>
      <c r="C88">
        <v>1.3178799861565881E-2</v>
      </c>
      <c r="D88" t="s">
        <v>108</v>
      </c>
      <c r="E88" t="s">
        <v>106</v>
      </c>
      <c r="F88">
        <v>70000</v>
      </c>
    </row>
    <row r="89" spans="1:6">
      <c r="A89" t="s">
        <v>134</v>
      </c>
      <c r="B89" t="s">
        <v>109</v>
      </c>
      <c r="C89">
        <v>8.3410386629048077E-3</v>
      </c>
      <c r="D89" t="s">
        <v>109</v>
      </c>
      <c r="E89" t="s">
        <v>106</v>
      </c>
      <c r="F89">
        <v>70000</v>
      </c>
    </row>
    <row r="90" spans="1:6">
      <c r="A90" t="s">
        <v>134</v>
      </c>
      <c r="B90" t="s">
        <v>110</v>
      </c>
      <c r="C90">
        <v>1.333616249266581E-2</v>
      </c>
      <c r="D90" t="s">
        <v>110</v>
      </c>
      <c r="E90" t="s">
        <v>111</v>
      </c>
      <c r="F90">
        <v>77500</v>
      </c>
    </row>
    <row r="91" spans="1:6">
      <c r="A91" t="s">
        <v>134</v>
      </c>
      <c r="B91" t="s">
        <v>112</v>
      </c>
      <c r="C91">
        <v>1.9299042728487321E-2</v>
      </c>
      <c r="D91" t="s">
        <v>112</v>
      </c>
      <c r="E91" t="s">
        <v>111</v>
      </c>
      <c r="F91">
        <v>77500</v>
      </c>
    </row>
    <row r="92" spans="1:6">
      <c r="A92" t="s">
        <v>134</v>
      </c>
      <c r="B92" t="s">
        <v>113</v>
      </c>
      <c r="C92">
        <v>9.3114067839675466E-3</v>
      </c>
      <c r="D92" t="s">
        <v>113</v>
      </c>
      <c r="E92" t="s">
        <v>111</v>
      </c>
      <c r="F92">
        <v>77500</v>
      </c>
    </row>
    <row r="93" spans="1:6">
      <c r="A93" t="s">
        <v>134</v>
      </c>
      <c r="B93" t="s">
        <v>114</v>
      </c>
      <c r="C93">
        <v>1.162731544875318E-2</v>
      </c>
      <c r="D93" t="s">
        <v>114</v>
      </c>
      <c r="E93" t="s">
        <v>111</v>
      </c>
      <c r="F93">
        <v>77500</v>
      </c>
    </row>
    <row r="94" spans="1:6">
      <c r="A94" t="s">
        <v>134</v>
      </c>
      <c r="B94" t="s">
        <v>115</v>
      </c>
      <c r="C94">
        <v>4.9893164700115088E-2</v>
      </c>
      <c r="D94" t="s">
        <v>115</v>
      </c>
      <c r="E94" t="s">
        <v>111</v>
      </c>
      <c r="F94">
        <v>77500</v>
      </c>
    </row>
    <row r="95" spans="1:6">
      <c r="A95" t="s">
        <v>134</v>
      </c>
      <c r="B95" t="s">
        <v>116</v>
      </c>
      <c r="C95">
        <v>4.6577971401908648E-2</v>
      </c>
      <c r="D95" t="s">
        <v>116</v>
      </c>
      <c r="E95" t="s">
        <v>111</v>
      </c>
      <c r="F95">
        <v>77500</v>
      </c>
    </row>
    <row r="96" spans="1:6">
      <c r="A96" t="s">
        <v>134</v>
      </c>
      <c r="B96" t="s">
        <v>117</v>
      </c>
      <c r="C96">
        <v>4.7404588531437253E-2</v>
      </c>
      <c r="D96" t="s">
        <v>117</v>
      </c>
      <c r="E96" t="s">
        <v>118</v>
      </c>
      <c r="F96">
        <v>70000</v>
      </c>
    </row>
    <row r="97" spans="1:6">
      <c r="A97" t="s">
        <v>134</v>
      </c>
      <c r="B97" t="s">
        <v>119</v>
      </c>
      <c r="C97">
        <v>3.3318334836311893E-2</v>
      </c>
      <c r="D97" t="s">
        <v>119</v>
      </c>
      <c r="E97" t="s">
        <v>111</v>
      </c>
      <c r="F97">
        <v>77500</v>
      </c>
    </row>
    <row r="98" spans="1:6">
      <c r="A98" t="s">
        <v>134</v>
      </c>
      <c r="B98" t="s">
        <v>120</v>
      </c>
      <c r="C98">
        <v>1.1481935775944771E-3</v>
      </c>
      <c r="D98" t="s">
        <v>120</v>
      </c>
      <c r="E98" t="s">
        <v>106</v>
      </c>
      <c r="F98">
        <v>70000</v>
      </c>
    </row>
    <row r="99" spans="1:6">
      <c r="A99" t="s">
        <v>134</v>
      </c>
      <c r="B99" t="s">
        <v>121</v>
      </c>
      <c r="C99">
        <v>2.9790639827280689E-2</v>
      </c>
      <c r="D99" t="s">
        <v>121</v>
      </c>
      <c r="E99" t="s">
        <v>106</v>
      </c>
      <c r="F99">
        <v>70000</v>
      </c>
    </row>
    <row r="100" spans="1:6">
      <c r="A100" t="s">
        <v>134</v>
      </c>
      <c r="B100" t="s">
        <v>122</v>
      </c>
      <c r="C100">
        <v>1.516526858186683E-2</v>
      </c>
      <c r="D100" t="s">
        <v>122</v>
      </c>
      <c r="E100" t="s">
        <v>123</v>
      </c>
      <c r="F100">
        <v>113333</v>
      </c>
    </row>
    <row r="101" spans="1:6">
      <c r="A101" t="s">
        <v>134</v>
      </c>
      <c r="B101" t="s">
        <v>124</v>
      </c>
      <c r="C101">
        <v>1.5067911917464569E-2</v>
      </c>
      <c r="D101" t="s">
        <v>124</v>
      </c>
      <c r="E101" t="s">
        <v>106</v>
      </c>
      <c r="F101">
        <v>70000</v>
      </c>
    </row>
    <row r="102" spans="1:6">
      <c r="A102" t="s">
        <v>134</v>
      </c>
      <c r="B102" t="s">
        <v>125</v>
      </c>
      <c r="C102">
        <v>1.437557498141662E-2</v>
      </c>
      <c r="D102" t="s">
        <v>125</v>
      </c>
      <c r="E102" t="s">
        <v>106</v>
      </c>
      <c r="F102">
        <v>70000</v>
      </c>
    </row>
    <row r="103" spans="1:6">
      <c r="A103" t="s">
        <v>134</v>
      </c>
      <c r="B103" t="s">
        <v>102</v>
      </c>
      <c r="C103">
        <v>1.1403941211675881E-2</v>
      </c>
      <c r="D103" t="s">
        <v>102</v>
      </c>
      <c r="E103" t="s">
        <v>126</v>
      </c>
      <c r="F103">
        <v>80000</v>
      </c>
    </row>
    <row r="104" spans="1:6">
      <c r="A104" t="s">
        <v>134</v>
      </c>
      <c r="B104" t="s">
        <v>127</v>
      </c>
      <c r="C104">
        <v>9.800704444600435E-3</v>
      </c>
      <c r="D104" t="s">
        <v>127</v>
      </c>
      <c r="E104" t="s">
        <v>128</v>
      </c>
      <c r="F104">
        <v>72500</v>
      </c>
    </row>
    <row r="105" spans="1:6">
      <c r="A105" t="s">
        <v>134</v>
      </c>
      <c r="B105" t="s">
        <v>101</v>
      </c>
      <c r="C105">
        <v>9.702392684611455E-3</v>
      </c>
      <c r="D105" t="s">
        <v>101</v>
      </c>
      <c r="E105" t="s">
        <v>128</v>
      </c>
      <c r="F105">
        <v>72500</v>
      </c>
    </row>
    <row r="106" spans="1:6">
      <c r="A106" t="s">
        <v>134</v>
      </c>
      <c r="B106" t="s">
        <v>129</v>
      </c>
      <c r="C106">
        <v>1.070093390443932E-2</v>
      </c>
      <c r="D106" t="s">
        <v>129</v>
      </c>
      <c r="E106" t="s">
        <v>106</v>
      </c>
      <c r="F106">
        <v>70000</v>
      </c>
    </row>
    <row r="107" spans="1:6">
      <c r="A107" t="s">
        <v>135</v>
      </c>
      <c r="B107" t="s">
        <v>105</v>
      </c>
      <c r="C107">
        <v>6.2716894550034537E-3</v>
      </c>
      <c r="D107" t="s">
        <v>105</v>
      </c>
      <c r="E107" t="s">
        <v>106</v>
      </c>
      <c r="F107">
        <v>77500</v>
      </c>
    </row>
    <row r="108" spans="1:6">
      <c r="A108" t="s">
        <v>135</v>
      </c>
      <c r="B108" t="s">
        <v>107</v>
      </c>
      <c r="C108">
        <v>2.1095621154541541E-2</v>
      </c>
      <c r="D108" t="s">
        <v>107</v>
      </c>
      <c r="E108" t="s">
        <v>106</v>
      </c>
      <c r="F108">
        <v>77500</v>
      </c>
    </row>
    <row r="109" spans="1:6">
      <c r="A109" t="s">
        <v>135</v>
      </c>
      <c r="B109" t="s">
        <v>108</v>
      </c>
      <c r="C109">
        <v>1.6868380224108082E-2</v>
      </c>
      <c r="D109" t="s">
        <v>108</v>
      </c>
      <c r="E109" t="s">
        <v>106</v>
      </c>
      <c r="F109">
        <v>77500</v>
      </c>
    </row>
    <row r="110" spans="1:6">
      <c r="A110" t="s">
        <v>135</v>
      </c>
      <c r="B110" t="s">
        <v>109</v>
      </c>
      <c r="C110">
        <v>7.6603979258474007E-3</v>
      </c>
      <c r="D110" t="s">
        <v>109</v>
      </c>
      <c r="E110" t="s">
        <v>106</v>
      </c>
      <c r="F110">
        <v>77500</v>
      </c>
    </row>
    <row r="111" spans="1:6">
      <c r="A111" t="s">
        <v>135</v>
      </c>
      <c r="B111" t="s">
        <v>110</v>
      </c>
      <c r="C111">
        <v>1.2446104087867419E-2</v>
      </c>
      <c r="D111" t="s">
        <v>110</v>
      </c>
      <c r="E111" t="s">
        <v>111</v>
      </c>
      <c r="F111">
        <v>77250</v>
      </c>
    </row>
    <row r="112" spans="1:6">
      <c r="A112" t="s">
        <v>135</v>
      </c>
      <c r="B112" t="s">
        <v>112</v>
      </c>
      <c r="C112">
        <v>9.6101372368506445E-3</v>
      </c>
      <c r="D112" t="s">
        <v>112</v>
      </c>
      <c r="E112" t="s">
        <v>111</v>
      </c>
      <c r="F112">
        <v>77250</v>
      </c>
    </row>
    <row r="113" spans="1:6">
      <c r="A113" t="s">
        <v>135</v>
      </c>
      <c r="B113" t="s">
        <v>113</v>
      </c>
      <c r="C113">
        <v>-1.310383267639353E-3</v>
      </c>
      <c r="D113" t="s">
        <v>113</v>
      </c>
      <c r="E113" t="s">
        <v>111</v>
      </c>
      <c r="F113">
        <v>77250</v>
      </c>
    </row>
    <row r="114" spans="1:6">
      <c r="A114" t="s">
        <v>135</v>
      </c>
      <c r="B114" t="s">
        <v>114</v>
      </c>
      <c r="C114">
        <v>4.4586270206476428E-4</v>
      </c>
      <c r="D114" t="s">
        <v>114</v>
      </c>
      <c r="E114" t="s">
        <v>111</v>
      </c>
      <c r="F114">
        <v>77250</v>
      </c>
    </row>
    <row r="115" spans="1:6">
      <c r="A115" t="s">
        <v>135</v>
      </c>
      <c r="B115" t="s">
        <v>115</v>
      </c>
      <c r="C115">
        <v>4.5591730111418163E-2</v>
      </c>
      <c r="D115" t="s">
        <v>115</v>
      </c>
      <c r="E115" t="s">
        <v>111</v>
      </c>
      <c r="F115">
        <v>77250</v>
      </c>
    </row>
    <row r="116" spans="1:6">
      <c r="A116" t="s">
        <v>135</v>
      </c>
      <c r="B116" t="s">
        <v>116</v>
      </c>
      <c r="C116">
        <v>4.4279258485084613E-2</v>
      </c>
      <c r="D116" t="s">
        <v>116</v>
      </c>
      <c r="E116" t="s">
        <v>111</v>
      </c>
      <c r="F116">
        <v>77250</v>
      </c>
    </row>
    <row r="117" spans="1:6">
      <c r="A117" t="s">
        <v>135</v>
      </c>
      <c r="B117" t="s">
        <v>117</v>
      </c>
      <c r="C117">
        <v>7.4654785199599588E-2</v>
      </c>
      <c r="D117" t="s">
        <v>117</v>
      </c>
      <c r="E117" t="s">
        <v>118</v>
      </c>
      <c r="F117">
        <v>73063</v>
      </c>
    </row>
    <row r="118" spans="1:6">
      <c r="A118" t="s">
        <v>135</v>
      </c>
      <c r="B118" t="s">
        <v>119</v>
      </c>
      <c r="D118" t="s">
        <v>119</v>
      </c>
      <c r="E118" t="s">
        <v>111</v>
      </c>
      <c r="F118">
        <v>77250</v>
      </c>
    </row>
    <row r="119" spans="1:6">
      <c r="A119" t="s">
        <v>135</v>
      </c>
      <c r="B119" t="s">
        <v>120</v>
      </c>
      <c r="C119">
        <v>-1.2605315711716641E-3</v>
      </c>
      <c r="D119" t="s">
        <v>120</v>
      </c>
      <c r="E119" t="s">
        <v>106</v>
      </c>
      <c r="F119">
        <v>77500</v>
      </c>
    </row>
    <row r="120" spans="1:6">
      <c r="A120" t="s">
        <v>135</v>
      </c>
      <c r="B120" t="s">
        <v>121</v>
      </c>
      <c r="C120">
        <v>2.2744197953616499E-2</v>
      </c>
      <c r="D120" t="s">
        <v>121</v>
      </c>
      <c r="E120" t="s">
        <v>106</v>
      </c>
      <c r="F120">
        <v>77500</v>
      </c>
    </row>
    <row r="121" spans="1:6">
      <c r="A121" t="s">
        <v>135</v>
      </c>
      <c r="B121" t="s">
        <v>122</v>
      </c>
      <c r="C121">
        <v>1.0200545699882451E-2</v>
      </c>
      <c r="D121" t="s">
        <v>122</v>
      </c>
      <c r="E121" t="s">
        <v>123</v>
      </c>
      <c r="F121">
        <v>113333</v>
      </c>
    </row>
    <row r="122" spans="1:6">
      <c r="A122" t="s">
        <v>135</v>
      </c>
      <c r="B122" t="s">
        <v>124</v>
      </c>
      <c r="C122">
        <v>1.2846796704190869E-2</v>
      </c>
      <c r="D122" t="s">
        <v>124</v>
      </c>
      <c r="E122" t="s">
        <v>106</v>
      </c>
      <c r="F122">
        <v>77500</v>
      </c>
    </row>
    <row r="123" spans="1:6">
      <c r="A123" t="s">
        <v>135</v>
      </c>
      <c r="B123" t="s">
        <v>125</v>
      </c>
      <c r="C123">
        <v>9.6099348268482605E-3</v>
      </c>
      <c r="D123" t="s">
        <v>125</v>
      </c>
      <c r="E123" t="s">
        <v>106</v>
      </c>
      <c r="F123">
        <v>77500</v>
      </c>
    </row>
    <row r="124" spans="1:6">
      <c r="A124" t="s">
        <v>135</v>
      </c>
      <c r="B124" t="s">
        <v>102</v>
      </c>
      <c r="C124">
        <v>3.7790599905300613E-2</v>
      </c>
      <c r="D124" t="s">
        <v>102</v>
      </c>
      <c r="E124" t="s">
        <v>126</v>
      </c>
      <c r="F124">
        <v>73750</v>
      </c>
    </row>
    <row r="125" spans="1:6">
      <c r="A125" t="s">
        <v>135</v>
      </c>
      <c r="B125" t="s">
        <v>127</v>
      </c>
      <c r="C125">
        <v>7.6344564938220184E-3</v>
      </c>
      <c r="D125" t="s">
        <v>127</v>
      </c>
      <c r="E125" t="s">
        <v>128</v>
      </c>
      <c r="F125">
        <v>73000</v>
      </c>
    </row>
    <row r="126" spans="1:6">
      <c r="A126" t="s">
        <v>135</v>
      </c>
      <c r="B126" t="s">
        <v>101</v>
      </c>
      <c r="C126">
        <v>1.176178971325763E-2</v>
      </c>
      <c r="D126" t="s">
        <v>101</v>
      </c>
      <c r="E126" t="s">
        <v>128</v>
      </c>
      <c r="F126">
        <v>73000</v>
      </c>
    </row>
    <row r="127" spans="1:6">
      <c r="A127" t="s">
        <v>135</v>
      </c>
      <c r="B127" t="s">
        <v>129</v>
      </c>
      <c r="C127">
        <v>8.3228132297565212E-3</v>
      </c>
      <c r="D127" t="s">
        <v>129</v>
      </c>
      <c r="E127" t="s">
        <v>106</v>
      </c>
      <c r="F127">
        <v>77500</v>
      </c>
    </row>
    <row r="128" spans="1:6">
      <c r="A128" t="s">
        <v>136</v>
      </c>
      <c r="B128" t="s">
        <v>105</v>
      </c>
      <c r="C128">
        <v>4.8832245942822703E-3</v>
      </c>
      <c r="D128" t="s">
        <v>105</v>
      </c>
      <c r="E128" t="s">
        <v>106</v>
      </c>
      <c r="F128">
        <v>77500</v>
      </c>
    </row>
    <row r="129" spans="1:6">
      <c r="A129" t="s">
        <v>136</v>
      </c>
      <c r="B129" t="s">
        <v>107</v>
      </c>
      <c r="D129" t="s">
        <v>107</v>
      </c>
      <c r="E129" t="s">
        <v>106</v>
      </c>
      <c r="F129">
        <v>77500</v>
      </c>
    </row>
    <row r="130" spans="1:6">
      <c r="A130" t="s">
        <v>136</v>
      </c>
      <c r="B130" t="s">
        <v>108</v>
      </c>
      <c r="D130" t="s">
        <v>108</v>
      </c>
      <c r="E130" t="s">
        <v>106</v>
      </c>
      <c r="F130">
        <v>77500</v>
      </c>
    </row>
    <row r="131" spans="1:6">
      <c r="A131" t="s">
        <v>136</v>
      </c>
      <c r="B131" t="s">
        <v>109</v>
      </c>
      <c r="C131">
        <v>6.0232058581889221E-3</v>
      </c>
      <c r="D131" t="s">
        <v>109</v>
      </c>
      <c r="E131" t="s">
        <v>106</v>
      </c>
      <c r="F131">
        <v>77500</v>
      </c>
    </row>
    <row r="132" spans="1:6">
      <c r="A132" t="s">
        <v>136</v>
      </c>
      <c r="B132" t="s">
        <v>110</v>
      </c>
      <c r="C132">
        <v>1.520219896932537E-2</v>
      </c>
      <c r="D132" t="s">
        <v>110</v>
      </c>
      <c r="E132" t="s">
        <v>111</v>
      </c>
      <c r="F132">
        <v>80000</v>
      </c>
    </row>
    <row r="133" spans="1:6">
      <c r="A133" t="s">
        <v>136</v>
      </c>
      <c r="B133" t="s">
        <v>112</v>
      </c>
      <c r="C133">
        <v>1.7189549776356661E-2</v>
      </c>
      <c r="D133" t="s">
        <v>112</v>
      </c>
      <c r="E133" t="s">
        <v>111</v>
      </c>
      <c r="F133">
        <v>80000</v>
      </c>
    </row>
    <row r="134" spans="1:6">
      <c r="A134" t="s">
        <v>136</v>
      </c>
      <c r="B134" t="s">
        <v>113</v>
      </c>
      <c r="C134">
        <v>-1.168185566835053E-3</v>
      </c>
      <c r="D134" t="s">
        <v>113</v>
      </c>
      <c r="E134" t="s">
        <v>111</v>
      </c>
      <c r="F134">
        <v>80000</v>
      </c>
    </row>
    <row r="135" spans="1:6">
      <c r="A135" t="s">
        <v>136</v>
      </c>
      <c r="B135" t="s">
        <v>114</v>
      </c>
      <c r="C135">
        <v>1.1593136045096851E-3</v>
      </c>
      <c r="D135" t="s">
        <v>114</v>
      </c>
      <c r="E135" t="s">
        <v>111</v>
      </c>
      <c r="F135">
        <v>80000</v>
      </c>
    </row>
    <row r="136" spans="1:6">
      <c r="A136" t="s">
        <v>136</v>
      </c>
      <c r="B136" t="s">
        <v>115</v>
      </c>
      <c r="C136">
        <v>3.3361797544287163E-2</v>
      </c>
      <c r="D136" t="s">
        <v>115</v>
      </c>
      <c r="E136" t="s">
        <v>111</v>
      </c>
      <c r="F136">
        <v>80000</v>
      </c>
    </row>
    <row r="137" spans="1:6">
      <c r="A137" t="s">
        <v>136</v>
      </c>
      <c r="B137" t="s">
        <v>116</v>
      </c>
      <c r="C137">
        <v>9.2197306626008571E-2</v>
      </c>
      <c r="D137" t="s">
        <v>116</v>
      </c>
      <c r="E137" t="s">
        <v>111</v>
      </c>
      <c r="F137">
        <v>80000</v>
      </c>
    </row>
    <row r="138" spans="1:6">
      <c r="A138" t="s">
        <v>136</v>
      </c>
      <c r="B138" t="s">
        <v>117</v>
      </c>
      <c r="C138">
        <v>7.8494064989210202E-2</v>
      </c>
      <c r="D138" t="s">
        <v>117</v>
      </c>
      <c r="E138" t="s">
        <v>118</v>
      </c>
      <c r="F138">
        <v>73063</v>
      </c>
    </row>
    <row r="139" spans="1:6">
      <c r="A139" t="s">
        <v>136</v>
      </c>
      <c r="B139" t="s">
        <v>119</v>
      </c>
      <c r="D139" t="s">
        <v>119</v>
      </c>
      <c r="E139" t="s">
        <v>111</v>
      </c>
      <c r="F139">
        <v>80000</v>
      </c>
    </row>
    <row r="140" spans="1:6">
      <c r="A140" t="s">
        <v>136</v>
      </c>
      <c r="B140" t="s">
        <v>120</v>
      </c>
      <c r="C140">
        <v>3.034637867404727E-2</v>
      </c>
      <c r="D140" t="s">
        <v>120</v>
      </c>
      <c r="E140" t="s">
        <v>106</v>
      </c>
      <c r="F140">
        <v>77500</v>
      </c>
    </row>
    <row r="141" spans="1:6">
      <c r="A141" t="s">
        <v>136</v>
      </c>
      <c r="B141" t="s">
        <v>121</v>
      </c>
      <c r="C141">
        <v>2.9903052100653579E-2</v>
      </c>
      <c r="D141" t="s">
        <v>121</v>
      </c>
      <c r="E141" t="s">
        <v>106</v>
      </c>
      <c r="F141">
        <v>77500</v>
      </c>
    </row>
    <row r="142" spans="1:6">
      <c r="A142" t="s">
        <v>136</v>
      </c>
      <c r="B142" t="s">
        <v>122</v>
      </c>
      <c r="C142">
        <v>1.9700136540525881E-2</v>
      </c>
      <c r="D142" t="s">
        <v>122</v>
      </c>
      <c r="E142" t="s">
        <v>123</v>
      </c>
      <c r="F142">
        <v>113333</v>
      </c>
    </row>
    <row r="143" spans="1:6">
      <c r="A143" t="s">
        <v>136</v>
      </c>
      <c r="B143" t="s">
        <v>124</v>
      </c>
      <c r="C143">
        <v>4.4533891848567188E-3</v>
      </c>
      <c r="D143" t="s">
        <v>124</v>
      </c>
      <c r="E143" t="s">
        <v>106</v>
      </c>
      <c r="F143">
        <v>77500</v>
      </c>
    </row>
    <row r="144" spans="1:6">
      <c r="A144" t="s">
        <v>136</v>
      </c>
      <c r="B144" t="s">
        <v>125</v>
      </c>
      <c r="C144">
        <v>9.5429923244261285E-3</v>
      </c>
      <c r="D144" t="s">
        <v>125</v>
      </c>
      <c r="E144" t="s">
        <v>106</v>
      </c>
      <c r="F144">
        <v>77500</v>
      </c>
    </row>
    <row r="145" spans="1:6">
      <c r="A145" t="s">
        <v>136</v>
      </c>
      <c r="B145" t="s">
        <v>102</v>
      </c>
      <c r="C145">
        <v>1.262075840965146E-2</v>
      </c>
      <c r="D145" t="s">
        <v>102</v>
      </c>
      <c r="E145" t="s">
        <v>126</v>
      </c>
      <c r="F145">
        <v>82500</v>
      </c>
    </row>
    <row r="146" spans="1:6">
      <c r="A146" t="s">
        <v>136</v>
      </c>
      <c r="B146" t="s">
        <v>127</v>
      </c>
      <c r="C146">
        <v>2.396278060511296E-3</v>
      </c>
      <c r="D146" t="s">
        <v>127</v>
      </c>
      <c r="E146" t="s">
        <v>128</v>
      </c>
      <c r="F146">
        <v>73042</v>
      </c>
    </row>
    <row r="147" spans="1:6">
      <c r="A147" t="s">
        <v>136</v>
      </c>
      <c r="B147" t="s">
        <v>101</v>
      </c>
      <c r="C147">
        <v>6.0410835594474086E-3</v>
      </c>
      <c r="D147" t="s">
        <v>101</v>
      </c>
      <c r="E147" t="s">
        <v>128</v>
      </c>
      <c r="F147">
        <v>73042</v>
      </c>
    </row>
    <row r="148" spans="1:6">
      <c r="A148" t="s">
        <v>136</v>
      </c>
      <c r="B148" t="s">
        <v>129</v>
      </c>
      <c r="C148">
        <v>7.5258574565677102E-3</v>
      </c>
      <c r="D148" t="s">
        <v>129</v>
      </c>
      <c r="E148" t="s">
        <v>106</v>
      </c>
      <c r="F148">
        <v>77500</v>
      </c>
    </row>
    <row r="149" spans="1:6">
      <c r="A149" t="s">
        <v>137</v>
      </c>
      <c r="B149" t="s">
        <v>105</v>
      </c>
      <c r="C149">
        <v>4.3890754081600484E-3</v>
      </c>
      <c r="D149" t="s">
        <v>105</v>
      </c>
      <c r="E149" t="s">
        <v>106</v>
      </c>
      <c r="F149">
        <v>70000</v>
      </c>
    </row>
    <row r="150" spans="1:6">
      <c r="A150" t="s">
        <v>137</v>
      </c>
      <c r="B150" t="s">
        <v>107</v>
      </c>
      <c r="C150">
        <v>2.863852337215354E-2</v>
      </c>
      <c r="D150" t="s">
        <v>107</v>
      </c>
      <c r="E150" t="s">
        <v>106</v>
      </c>
      <c r="F150">
        <v>70000</v>
      </c>
    </row>
    <row r="151" spans="1:6">
      <c r="A151" t="s">
        <v>137</v>
      </c>
      <c r="B151" t="s">
        <v>108</v>
      </c>
      <c r="C151">
        <v>2.0583184527754941E-2</v>
      </c>
      <c r="D151" t="s">
        <v>108</v>
      </c>
      <c r="E151" t="s">
        <v>106</v>
      </c>
      <c r="F151">
        <v>70000</v>
      </c>
    </row>
    <row r="152" spans="1:6">
      <c r="A152" t="s">
        <v>137</v>
      </c>
      <c r="B152" t="s">
        <v>109</v>
      </c>
      <c r="C152">
        <v>6.018633001563284E-3</v>
      </c>
      <c r="D152" t="s">
        <v>109</v>
      </c>
      <c r="E152" t="s">
        <v>106</v>
      </c>
      <c r="F152">
        <v>70000</v>
      </c>
    </row>
    <row r="153" spans="1:6">
      <c r="A153" t="s">
        <v>137</v>
      </c>
      <c r="B153" t="s">
        <v>110</v>
      </c>
      <c r="C153">
        <v>1.3559691309728049E-2</v>
      </c>
      <c r="D153" t="s">
        <v>110</v>
      </c>
      <c r="E153" t="s">
        <v>111</v>
      </c>
      <c r="F153">
        <v>80000</v>
      </c>
    </row>
    <row r="154" spans="1:6">
      <c r="A154" t="s">
        <v>137</v>
      </c>
      <c r="B154" t="s">
        <v>112</v>
      </c>
      <c r="C154">
        <v>1.7865977891199699E-2</v>
      </c>
      <c r="D154" t="s">
        <v>112</v>
      </c>
      <c r="E154" t="s">
        <v>111</v>
      </c>
      <c r="F154">
        <v>80000</v>
      </c>
    </row>
    <row r="155" spans="1:6">
      <c r="A155" t="s">
        <v>137</v>
      </c>
      <c r="B155" t="s">
        <v>113</v>
      </c>
      <c r="C155">
        <v>1.130839590848854E-2</v>
      </c>
      <c r="D155" t="s">
        <v>113</v>
      </c>
      <c r="E155" t="s">
        <v>111</v>
      </c>
      <c r="F155">
        <v>80000</v>
      </c>
    </row>
    <row r="156" spans="1:6">
      <c r="A156" t="s">
        <v>137</v>
      </c>
      <c r="B156" t="s">
        <v>114</v>
      </c>
      <c r="C156">
        <v>1.1243933271884129E-2</v>
      </c>
      <c r="D156" t="s">
        <v>114</v>
      </c>
      <c r="E156" t="s">
        <v>111</v>
      </c>
      <c r="F156">
        <v>80000</v>
      </c>
    </row>
    <row r="157" spans="1:6">
      <c r="A157" t="s">
        <v>137</v>
      </c>
      <c r="B157" t="s">
        <v>115</v>
      </c>
      <c r="C157">
        <v>6.6100022424123023E-2</v>
      </c>
      <c r="D157" t="s">
        <v>115</v>
      </c>
      <c r="E157" t="s">
        <v>111</v>
      </c>
      <c r="F157">
        <v>80000</v>
      </c>
    </row>
    <row r="158" spans="1:6">
      <c r="A158" t="s">
        <v>137</v>
      </c>
      <c r="B158" t="s">
        <v>116</v>
      </c>
      <c r="C158">
        <v>5.4656177534552118E-2</v>
      </c>
      <c r="D158" t="s">
        <v>116</v>
      </c>
      <c r="E158" t="s">
        <v>111</v>
      </c>
      <c r="F158">
        <v>80000</v>
      </c>
    </row>
    <row r="159" spans="1:6">
      <c r="A159" t="s">
        <v>137</v>
      </c>
      <c r="B159" t="s">
        <v>117</v>
      </c>
      <c r="C159">
        <v>5.975650145432243E-2</v>
      </c>
      <c r="D159" t="s">
        <v>117</v>
      </c>
      <c r="E159" t="s">
        <v>118</v>
      </c>
      <c r="F159">
        <v>73063</v>
      </c>
    </row>
    <row r="160" spans="1:6">
      <c r="A160" t="s">
        <v>137</v>
      </c>
      <c r="B160" t="s">
        <v>119</v>
      </c>
      <c r="C160">
        <v>0.48280370530242378</v>
      </c>
      <c r="D160" t="s">
        <v>119</v>
      </c>
      <c r="E160" t="s">
        <v>111</v>
      </c>
      <c r="F160">
        <v>80000</v>
      </c>
    </row>
    <row r="161" spans="1:6">
      <c r="A161" t="s">
        <v>137</v>
      </c>
      <c r="B161" t="s">
        <v>120</v>
      </c>
      <c r="C161">
        <v>4.6710193237199243E-2</v>
      </c>
      <c r="D161" t="s">
        <v>120</v>
      </c>
      <c r="E161" t="s">
        <v>106</v>
      </c>
      <c r="F161">
        <v>70000</v>
      </c>
    </row>
    <row r="162" spans="1:6">
      <c r="A162" t="s">
        <v>137</v>
      </c>
      <c r="B162" t="s">
        <v>121</v>
      </c>
      <c r="C162">
        <v>6.7579386462362737E-2</v>
      </c>
      <c r="D162" t="s">
        <v>121</v>
      </c>
      <c r="E162" t="s">
        <v>106</v>
      </c>
      <c r="F162">
        <v>70000</v>
      </c>
    </row>
    <row r="163" spans="1:6">
      <c r="A163" t="s">
        <v>137</v>
      </c>
      <c r="B163" t="s">
        <v>122</v>
      </c>
      <c r="C163">
        <v>1.8831118011359959E-2</v>
      </c>
      <c r="D163" t="s">
        <v>122</v>
      </c>
      <c r="E163" t="s">
        <v>123</v>
      </c>
      <c r="F163">
        <v>113333</v>
      </c>
    </row>
    <row r="164" spans="1:6">
      <c r="A164" t="s">
        <v>137</v>
      </c>
      <c r="B164" t="s">
        <v>124</v>
      </c>
      <c r="C164">
        <v>1.1504791127205601E-2</v>
      </c>
      <c r="D164" t="s">
        <v>124</v>
      </c>
      <c r="E164" t="s">
        <v>106</v>
      </c>
      <c r="F164">
        <v>70000</v>
      </c>
    </row>
    <row r="165" spans="1:6">
      <c r="A165" t="s">
        <v>137</v>
      </c>
      <c r="B165" t="s">
        <v>125</v>
      </c>
      <c r="C165">
        <v>1.4948314530700731E-2</v>
      </c>
      <c r="D165" t="s">
        <v>125</v>
      </c>
      <c r="E165" t="s">
        <v>106</v>
      </c>
      <c r="F165">
        <v>70000</v>
      </c>
    </row>
    <row r="166" spans="1:6">
      <c r="A166" t="s">
        <v>137</v>
      </c>
      <c r="B166" t="s">
        <v>102</v>
      </c>
      <c r="C166">
        <v>3.1801974833313762E-2</v>
      </c>
      <c r="D166" t="s">
        <v>102</v>
      </c>
      <c r="E166" t="s">
        <v>126</v>
      </c>
      <c r="F166">
        <v>75000</v>
      </c>
    </row>
    <row r="167" spans="1:6">
      <c r="A167" t="s">
        <v>137</v>
      </c>
      <c r="B167" t="s">
        <v>127</v>
      </c>
      <c r="C167">
        <v>7.1661230789035824E-3</v>
      </c>
      <c r="D167" t="s">
        <v>127</v>
      </c>
      <c r="E167" t="s">
        <v>128</v>
      </c>
      <c r="F167">
        <v>70000</v>
      </c>
    </row>
    <row r="168" spans="1:6">
      <c r="A168" t="s">
        <v>137</v>
      </c>
      <c r="B168" t="s">
        <v>101</v>
      </c>
      <c r="C168">
        <v>1.5852696540588941E-2</v>
      </c>
      <c r="D168" t="s">
        <v>101</v>
      </c>
      <c r="E168" t="s">
        <v>128</v>
      </c>
      <c r="F168">
        <v>70000</v>
      </c>
    </row>
    <row r="169" spans="1:6">
      <c r="A169" t="s">
        <v>137</v>
      </c>
      <c r="B169" t="s">
        <v>129</v>
      </c>
      <c r="C169">
        <v>1.0009837900411831E-2</v>
      </c>
      <c r="D169" t="s">
        <v>129</v>
      </c>
      <c r="E169" t="s">
        <v>106</v>
      </c>
      <c r="F169">
        <v>70000</v>
      </c>
    </row>
    <row r="170" spans="1:6">
      <c r="A170" t="s">
        <v>141</v>
      </c>
      <c r="B170" t="s">
        <v>105</v>
      </c>
      <c r="C170">
        <v>6.0350101325836701E-3</v>
      </c>
      <c r="D170" t="s">
        <v>105</v>
      </c>
      <c r="E170" t="s">
        <v>106</v>
      </c>
    </row>
    <row r="171" spans="1:6">
      <c r="A171" t="s">
        <v>141</v>
      </c>
      <c r="B171" t="s">
        <v>107</v>
      </c>
      <c r="C171">
        <v>2.5123308450117909E-2</v>
      </c>
      <c r="D171" t="s">
        <v>107</v>
      </c>
      <c r="E171" t="s">
        <v>106</v>
      </c>
    </row>
    <row r="172" spans="1:6">
      <c r="A172" t="s">
        <v>141</v>
      </c>
      <c r="B172" t="s">
        <v>108</v>
      </c>
      <c r="C172">
        <v>1.160425671067181E-2</v>
      </c>
      <c r="D172" t="s">
        <v>108</v>
      </c>
      <c r="E172" t="s">
        <v>106</v>
      </c>
    </row>
    <row r="173" spans="1:6">
      <c r="A173" t="s">
        <v>141</v>
      </c>
      <c r="B173" t="s">
        <v>109</v>
      </c>
      <c r="C173">
        <v>7.4404248995630362E-3</v>
      </c>
      <c r="D173" t="s">
        <v>109</v>
      </c>
      <c r="E173" t="s">
        <v>106</v>
      </c>
    </row>
    <row r="174" spans="1:6">
      <c r="A174" t="s">
        <v>141</v>
      </c>
      <c r="B174" t="s">
        <v>110</v>
      </c>
      <c r="C174">
        <v>1.0589568434564109E-2</v>
      </c>
      <c r="D174" t="s">
        <v>110</v>
      </c>
      <c r="E174" t="s">
        <v>111</v>
      </c>
    </row>
    <row r="175" spans="1:6">
      <c r="A175" t="s">
        <v>141</v>
      </c>
      <c r="B175" t="s">
        <v>112</v>
      </c>
      <c r="C175">
        <v>1.555187848137151E-2</v>
      </c>
      <c r="D175" t="s">
        <v>112</v>
      </c>
      <c r="E175" t="s">
        <v>111</v>
      </c>
    </row>
    <row r="176" spans="1:6">
      <c r="A176" t="s">
        <v>141</v>
      </c>
      <c r="B176" t="s">
        <v>113</v>
      </c>
      <c r="C176">
        <v>6.3326294497604947E-3</v>
      </c>
      <c r="D176" t="s">
        <v>113</v>
      </c>
      <c r="E176" t="s">
        <v>111</v>
      </c>
    </row>
    <row r="177" spans="1:5">
      <c r="A177" t="s">
        <v>141</v>
      </c>
      <c r="B177" t="s">
        <v>114</v>
      </c>
      <c r="C177">
        <v>8.980344688244029E-3</v>
      </c>
      <c r="D177" t="s">
        <v>114</v>
      </c>
      <c r="E177" t="s">
        <v>111</v>
      </c>
    </row>
    <row r="178" spans="1:5">
      <c r="A178" t="s">
        <v>141</v>
      </c>
      <c r="B178" t="s">
        <v>115</v>
      </c>
      <c r="C178">
        <v>4.1327770797056872E-2</v>
      </c>
      <c r="D178" t="s">
        <v>115</v>
      </c>
      <c r="E178" t="s">
        <v>111</v>
      </c>
    </row>
    <row r="179" spans="1:5">
      <c r="A179" t="s">
        <v>141</v>
      </c>
      <c r="B179" t="s">
        <v>116</v>
      </c>
      <c r="C179">
        <v>3.7197241927230722E-2</v>
      </c>
      <c r="D179" t="s">
        <v>116</v>
      </c>
      <c r="E179" t="s">
        <v>111</v>
      </c>
    </row>
    <row r="180" spans="1:5">
      <c r="A180" t="s">
        <v>141</v>
      </c>
      <c r="B180" t="s">
        <v>117</v>
      </c>
      <c r="C180">
        <v>3.9045330623038457E-2</v>
      </c>
      <c r="D180" t="s">
        <v>117</v>
      </c>
      <c r="E180" t="s">
        <v>118</v>
      </c>
    </row>
    <row r="181" spans="1:5">
      <c r="A181" t="s">
        <v>141</v>
      </c>
      <c r="B181" t="s">
        <v>119</v>
      </c>
      <c r="C181">
        <v>3.2496587334071902E-2</v>
      </c>
      <c r="D181" t="s">
        <v>119</v>
      </c>
      <c r="E181" t="s">
        <v>111</v>
      </c>
    </row>
    <row r="182" spans="1:5">
      <c r="A182" t="s">
        <v>141</v>
      </c>
      <c r="B182" t="s">
        <v>120</v>
      </c>
      <c r="C182">
        <v>6.8910343141481093E-3</v>
      </c>
      <c r="D182" t="s">
        <v>120</v>
      </c>
      <c r="E182" t="s">
        <v>106</v>
      </c>
    </row>
    <row r="183" spans="1:5">
      <c r="A183" t="s">
        <v>141</v>
      </c>
      <c r="B183" t="s">
        <v>121</v>
      </c>
      <c r="C183">
        <v>2.9029507321633629E-2</v>
      </c>
      <c r="D183" t="s">
        <v>121</v>
      </c>
      <c r="E183" t="s">
        <v>106</v>
      </c>
    </row>
    <row r="184" spans="1:5">
      <c r="A184" t="s">
        <v>141</v>
      </c>
      <c r="B184" t="s">
        <v>122</v>
      </c>
      <c r="C184">
        <v>1.3116905528700189E-2</v>
      </c>
      <c r="D184" t="s">
        <v>122</v>
      </c>
      <c r="E184" t="s">
        <v>123</v>
      </c>
    </row>
    <row r="185" spans="1:5">
      <c r="A185" t="s">
        <v>141</v>
      </c>
      <c r="B185" t="s">
        <v>124</v>
      </c>
      <c r="C185">
        <v>1.140542394024285E-2</v>
      </c>
      <c r="D185" t="s">
        <v>124</v>
      </c>
      <c r="E185" t="s">
        <v>106</v>
      </c>
    </row>
    <row r="186" spans="1:5">
      <c r="A186" t="s">
        <v>141</v>
      </c>
      <c r="B186" t="s">
        <v>125</v>
      </c>
      <c r="C186">
        <v>1.2210026247241461E-2</v>
      </c>
      <c r="D186" t="s">
        <v>125</v>
      </c>
      <c r="E186" t="s">
        <v>106</v>
      </c>
    </row>
    <row r="187" spans="1:5">
      <c r="A187" t="s">
        <v>141</v>
      </c>
      <c r="B187" t="s">
        <v>102</v>
      </c>
      <c r="C187">
        <v>1.7097817560447121E-2</v>
      </c>
      <c r="D187" t="s">
        <v>102</v>
      </c>
      <c r="E187" t="s">
        <v>126</v>
      </c>
    </row>
    <row r="188" spans="1:5">
      <c r="A188" t="s">
        <v>141</v>
      </c>
      <c r="B188" t="s">
        <v>127</v>
      </c>
      <c r="C188">
        <v>6.4462220050928607E-3</v>
      </c>
      <c r="D188" t="s">
        <v>127</v>
      </c>
      <c r="E188" t="s">
        <v>128</v>
      </c>
    </row>
    <row r="189" spans="1:5">
      <c r="A189" t="s">
        <v>141</v>
      </c>
      <c r="B189" t="s">
        <v>101</v>
      </c>
      <c r="C189">
        <v>1.062423118008644E-2</v>
      </c>
      <c r="D189" t="s">
        <v>101</v>
      </c>
      <c r="E189" t="s">
        <v>128</v>
      </c>
    </row>
    <row r="190" spans="1:5">
      <c r="A190" t="s">
        <v>141</v>
      </c>
      <c r="B190" t="s">
        <v>129</v>
      </c>
      <c r="C190">
        <v>9.6128574613449317E-3</v>
      </c>
      <c r="D190" t="s">
        <v>129</v>
      </c>
      <c r="E190" t="s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F4EF-F583-3F49-AF7B-B0DB12112DED}">
  <dimension ref="A1:AI486"/>
  <sheetViews>
    <sheetView zoomScale="140" zoomScaleNormal="14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91" sqref="A191"/>
    </sheetView>
  </sheetViews>
  <sheetFormatPr baseColWidth="10" defaultColWidth="8.83203125" defaultRowHeight="14"/>
  <cols>
    <col min="1" max="1" width="49.83203125" style="107" customWidth="1"/>
    <col min="2" max="2" width="12.6640625" style="107" customWidth="1"/>
    <col min="3" max="3" width="9.6640625" style="107" customWidth="1"/>
    <col min="4" max="4" width="13.33203125" style="140" customWidth="1"/>
    <col min="5" max="5" width="15" style="107" customWidth="1"/>
    <col min="6" max="6" width="10.6640625" style="107" customWidth="1"/>
    <col min="7" max="8" width="9" style="107" customWidth="1"/>
    <col min="9" max="9" width="13.33203125" style="140" customWidth="1"/>
    <col min="10" max="10" width="10.6640625" style="107" customWidth="1"/>
    <col min="11" max="11" width="11.83203125" style="107" customWidth="1"/>
    <col min="12" max="12" width="10.6640625" style="107" customWidth="1"/>
    <col min="13" max="13" width="14.6640625" style="107" customWidth="1"/>
    <col min="14" max="14" width="10.6640625" style="107" customWidth="1"/>
    <col min="15" max="15" width="11.1640625" style="107" customWidth="1"/>
    <col min="16" max="16" width="10.6640625" style="107" customWidth="1"/>
    <col min="17" max="17" width="13.6640625" style="107" customWidth="1"/>
    <col min="18" max="18" width="20" style="107" customWidth="1"/>
    <col min="19" max="19" width="20" style="140" customWidth="1"/>
    <col min="20" max="21" width="11.6640625" style="107" customWidth="1"/>
    <col min="22" max="22" width="13.6640625" style="107" customWidth="1"/>
    <col min="23" max="23" width="10.6640625" style="107" customWidth="1"/>
    <col min="24" max="24" width="13.6640625" style="107" customWidth="1"/>
    <col min="25" max="25" width="10.6640625" style="107" customWidth="1"/>
    <col min="26" max="26" width="9" style="107" customWidth="1"/>
    <col min="27" max="27" width="10.6640625" style="107" customWidth="1"/>
    <col min="28" max="28" width="12.6640625" style="107" customWidth="1"/>
    <col min="29" max="29" width="16.33203125" style="107" customWidth="1"/>
    <col min="30" max="30" width="11.1640625" style="107" customWidth="1"/>
    <col min="31" max="32" width="15.1640625" style="107" customWidth="1"/>
    <col min="33" max="33" width="12.6640625" style="107" customWidth="1"/>
    <col min="34" max="34" width="9" style="107" customWidth="1"/>
    <col min="35" max="16384" width="8.83203125" style="107"/>
  </cols>
  <sheetData>
    <row r="1" spans="1:35" ht="50" hidden="1" customHeight="1">
      <c r="A1" s="124"/>
      <c r="B1" s="123" t="s">
        <v>330</v>
      </c>
      <c r="C1" s="122"/>
      <c r="D1" s="139"/>
      <c r="E1" s="122"/>
      <c r="F1" s="122"/>
      <c r="G1" s="122"/>
      <c r="H1" s="122"/>
      <c r="I1" s="139"/>
      <c r="J1" s="122"/>
      <c r="K1" s="122"/>
      <c r="L1" s="122"/>
      <c r="M1" s="122"/>
      <c r="N1" s="122"/>
      <c r="O1" s="122"/>
      <c r="P1" s="122"/>
      <c r="Q1" s="122"/>
      <c r="R1" s="122"/>
      <c r="S1" s="139" t="s">
        <v>347</v>
      </c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1"/>
    </row>
    <row r="2" spans="1:35" ht="12" hidden="1" customHeight="1">
      <c r="A2" s="120" t="s">
        <v>329</v>
      </c>
    </row>
    <row r="3" spans="1:35" ht="1" hidden="1" customHeight="1">
      <c r="A3" s="119" t="s">
        <v>328</v>
      </c>
    </row>
    <row r="4" spans="1:35" ht="1" hidden="1" customHeight="1">
      <c r="A4" s="118" t="s">
        <v>327</v>
      </c>
    </row>
    <row r="5" spans="1:35" ht="1" hidden="1" customHeight="1">
      <c r="A5" s="116"/>
      <c r="B5" s="117"/>
      <c r="C5" s="182" t="s">
        <v>326</v>
      </c>
      <c r="D5" s="182"/>
      <c r="E5" s="182"/>
      <c r="F5" s="182"/>
      <c r="G5" s="182"/>
      <c r="H5" s="182"/>
      <c r="I5" s="141"/>
      <c r="J5" s="182" t="s">
        <v>325</v>
      </c>
      <c r="K5" s="182"/>
      <c r="L5" s="182"/>
      <c r="M5" s="182"/>
      <c r="N5" s="182"/>
      <c r="O5" s="182"/>
      <c r="P5" s="182"/>
      <c r="Q5" s="182" t="s">
        <v>324</v>
      </c>
      <c r="R5" s="182"/>
      <c r="S5" s="182"/>
      <c r="T5" s="182"/>
      <c r="U5" s="182"/>
      <c r="V5" s="182"/>
      <c r="W5" s="182"/>
      <c r="X5" s="182"/>
      <c r="Y5" s="182"/>
      <c r="Z5" s="182" t="s">
        <v>323</v>
      </c>
      <c r="AA5" s="182"/>
      <c r="AB5" s="182"/>
      <c r="AC5" s="182"/>
      <c r="AD5" s="182"/>
      <c r="AE5" s="182"/>
      <c r="AF5" s="182"/>
      <c r="AG5" s="182" t="s">
        <v>322</v>
      </c>
      <c r="AH5" s="182"/>
    </row>
    <row r="6" spans="1:35" ht="1" hidden="1" customHeight="1">
      <c r="A6" s="116"/>
      <c r="B6" s="117"/>
      <c r="C6" s="117"/>
      <c r="D6" s="142"/>
      <c r="E6" s="117"/>
      <c r="F6" s="117"/>
      <c r="G6" s="117"/>
      <c r="H6" s="117"/>
      <c r="I6" s="142"/>
      <c r="J6" s="117"/>
      <c r="K6" s="182" t="s">
        <v>321</v>
      </c>
      <c r="L6" s="182"/>
      <c r="M6" s="182"/>
      <c r="N6" s="182"/>
      <c r="O6" s="117" t="s">
        <v>320</v>
      </c>
      <c r="P6" s="117"/>
      <c r="Q6" s="117"/>
      <c r="R6" s="117"/>
      <c r="S6" s="142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</row>
    <row r="7" spans="1:35" ht="60" hidden="1">
      <c r="A7" s="116"/>
      <c r="B7" s="117" t="s">
        <v>319</v>
      </c>
      <c r="C7" s="117" t="s">
        <v>318</v>
      </c>
      <c r="D7" s="142"/>
      <c r="E7" s="117" t="s">
        <v>317</v>
      </c>
      <c r="F7" s="117" t="s">
        <v>316</v>
      </c>
      <c r="G7" s="117" t="s">
        <v>315</v>
      </c>
      <c r="H7" s="117" t="s">
        <v>314</v>
      </c>
      <c r="I7" s="142"/>
      <c r="J7" s="117" t="s">
        <v>313</v>
      </c>
      <c r="K7" s="117" t="s">
        <v>312</v>
      </c>
      <c r="L7" s="117" t="s">
        <v>311</v>
      </c>
      <c r="M7" s="117" t="s">
        <v>310</v>
      </c>
      <c r="N7" s="117" t="s">
        <v>309</v>
      </c>
      <c r="O7" s="117" t="s">
        <v>308</v>
      </c>
      <c r="P7" s="117" t="s">
        <v>307</v>
      </c>
      <c r="Q7" s="117" t="s">
        <v>306</v>
      </c>
      <c r="R7" s="117" t="s">
        <v>305</v>
      </c>
      <c r="S7" s="142"/>
      <c r="T7" s="117" t="s">
        <v>304</v>
      </c>
      <c r="U7" s="117" t="s">
        <v>303</v>
      </c>
      <c r="V7" s="117" t="s">
        <v>302</v>
      </c>
      <c r="W7" s="117" t="s">
        <v>301</v>
      </c>
      <c r="X7" s="117" t="s">
        <v>300</v>
      </c>
      <c r="Y7" s="117" t="s">
        <v>299</v>
      </c>
      <c r="Z7" s="117" t="s">
        <v>298</v>
      </c>
      <c r="AA7" s="117" t="s">
        <v>297</v>
      </c>
      <c r="AB7" s="117" t="s">
        <v>296</v>
      </c>
      <c r="AC7" s="117" t="s">
        <v>295</v>
      </c>
      <c r="AD7" s="117" t="s">
        <v>294</v>
      </c>
      <c r="AE7" s="117" t="s">
        <v>293</v>
      </c>
      <c r="AF7" s="117" t="s">
        <v>292</v>
      </c>
      <c r="AG7" s="117" t="s">
        <v>291</v>
      </c>
      <c r="AH7" s="117" t="s">
        <v>290</v>
      </c>
    </row>
    <row r="8" spans="1:35" s="154" customFormat="1" ht="24" customHeight="1">
      <c r="A8" s="152"/>
      <c r="B8" s="153" t="s">
        <v>289</v>
      </c>
      <c r="C8" s="153" t="s">
        <v>288</v>
      </c>
      <c r="D8" s="153"/>
      <c r="E8" s="153" t="s">
        <v>288</v>
      </c>
      <c r="F8" s="153" t="s">
        <v>288</v>
      </c>
      <c r="G8" s="153" t="s">
        <v>288</v>
      </c>
      <c r="H8" s="153" t="s">
        <v>288</v>
      </c>
      <c r="I8" s="153"/>
      <c r="J8" s="153" t="s">
        <v>288</v>
      </c>
      <c r="K8" s="153" t="s">
        <v>288</v>
      </c>
      <c r="L8" s="153" t="s">
        <v>288</v>
      </c>
      <c r="M8" s="153" t="s">
        <v>288</v>
      </c>
      <c r="N8" s="153" t="s">
        <v>288</v>
      </c>
      <c r="O8" s="153" t="s">
        <v>288</v>
      </c>
      <c r="P8" s="153" t="s">
        <v>288</v>
      </c>
      <c r="Q8" s="153" t="s">
        <v>288</v>
      </c>
      <c r="R8" s="153" t="s">
        <v>288</v>
      </c>
      <c r="S8" s="153"/>
      <c r="T8" s="153" t="s">
        <v>288</v>
      </c>
      <c r="U8" s="153" t="s">
        <v>288</v>
      </c>
      <c r="V8" s="153" t="s">
        <v>288</v>
      </c>
      <c r="W8" s="153" t="s">
        <v>288</v>
      </c>
      <c r="X8" s="153" t="s">
        <v>288</v>
      </c>
      <c r="Y8" s="153" t="s">
        <v>288</v>
      </c>
      <c r="Z8" s="153" t="s">
        <v>285</v>
      </c>
      <c r="AA8" s="153" t="s">
        <v>287</v>
      </c>
      <c r="AB8" s="153" t="s">
        <v>285</v>
      </c>
      <c r="AC8" s="153" t="s">
        <v>285</v>
      </c>
      <c r="AD8" s="153" t="s">
        <v>286</v>
      </c>
      <c r="AE8" s="153" t="s">
        <v>286</v>
      </c>
      <c r="AF8" s="153" t="s">
        <v>286</v>
      </c>
      <c r="AG8" s="153" t="s">
        <v>285</v>
      </c>
      <c r="AH8" s="153" t="s">
        <v>285</v>
      </c>
    </row>
    <row r="9" spans="1:35" ht="12.75" customHeight="1">
      <c r="A9" s="113" t="s">
        <v>284</v>
      </c>
      <c r="B9" s="108"/>
      <c r="C9" s="108"/>
      <c r="D9" s="143" t="e">
        <f t="shared" ref="D9:D72" si="0">(C9-C8)/C8</f>
        <v>#VALUE!</v>
      </c>
      <c r="E9" s="108"/>
      <c r="F9" s="108"/>
      <c r="G9" s="108"/>
      <c r="H9" s="108"/>
      <c r="I9" s="143" t="e">
        <f t="shared" ref="I9:I72" si="1">(H9-H8)/H8</f>
        <v>#VALUE!</v>
      </c>
      <c r="J9" s="108"/>
      <c r="K9" s="108"/>
      <c r="L9" s="108"/>
      <c r="M9" s="108"/>
      <c r="N9" s="108"/>
      <c r="O9" s="108"/>
      <c r="P9" s="108"/>
      <c r="Q9" s="108"/>
      <c r="R9" s="108"/>
      <c r="S9" s="143" t="e">
        <f t="shared" ref="S9:S12" si="2">(R9-R8)/R8</f>
        <v>#VALUE!</v>
      </c>
      <c r="T9" s="108"/>
      <c r="U9" s="108"/>
      <c r="V9" s="108"/>
      <c r="W9" s="108"/>
      <c r="X9" s="108"/>
      <c r="Y9" s="108"/>
      <c r="Z9" s="108"/>
      <c r="AA9" s="111"/>
      <c r="AB9" s="111"/>
      <c r="AC9" s="111"/>
      <c r="AD9" s="111"/>
      <c r="AE9" s="111"/>
      <c r="AF9" s="111"/>
      <c r="AG9" s="111"/>
      <c r="AH9" s="111"/>
    </row>
    <row r="10" spans="1:35" ht="12.75" customHeight="1">
      <c r="A10" s="114" t="s">
        <v>283</v>
      </c>
      <c r="B10" s="108"/>
      <c r="C10" s="108"/>
      <c r="D10" s="143" t="e">
        <f t="shared" si="0"/>
        <v>#DIV/0!</v>
      </c>
      <c r="E10" s="108"/>
      <c r="F10" s="108"/>
      <c r="G10" s="108"/>
      <c r="H10" s="108"/>
      <c r="I10" s="143" t="e">
        <f t="shared" si="1"/>
        <v>#DIV/0!</v>
      </c>
      <c r="J10" s="108"/>
      <c r="K10" s="108"/>
      <c r="L10" s="108"/>
      <c r="M10" s="108"/>
      <c r="N10" s="108"/>
      <c r="O10" s="108"/>
      <c r="P10" s="108"/>
      <c r="Q10" s="108"/>
      <c r="R10" s="108"/>
      <c r="S10" s="143" t="e">
        <f t="shared" si="2"/>
        <v>#DIV/0!</v>
      </c>
      <c r="T10" s="108"/>
      <c r="U10" s="108"/>
      <c r="V10" s="108"/>
      <c r="W10" s="108"/>
      <c r="X10" s="108"/>
      <c r="Y10" s="108"/>
      <c r="Z10" s="108"/>
      <c r="AA10" s="111"/>
      <c r="AB10" s="111"/>
      <c r="AC10" s="111"/>
      <c r="AD10" s="111"/>
      <c r="AE10" s="111"/>
      <c r="AF10" s="111"/>
      <c r="AG10" s="111"/>
      <c r="AH10" s="111"/>
    </row>
    <row r="11" spans="1:35" ht="12.75" customHeight="1">
      <c r="A11" s="112" t="s">
        <v>165</v>
      </c>
      <c r="B11" s="108">
        <v>350.7</v>
      </c>
      <c r="C11" s="108">
        <v>104680</v>
      </c>
      <c r="D11" s="143" t="e">
        <f>(C11-C10)/C10</f>
        <v>#DIV/0!</v>
      </c>
      <c r="E11" s="108">
        <v>632</v>
      </c>
      <c r="F11" s="108">
        <v>133</v>
      </c>
      <c r="G11" s="108">
        <v>4943</v>
      </c>
      <c r="H11" s="108">
        <v>110388</v>
      </c>
      <c r="I11" s="143" t="e">
        <f>(H11-H10)/H10</f>
        <v>#DIV/0!</v>
      </c>
      <c r="J11" s="108">
        <v>7861</v>
      </c>
      <c r="K11" s="108">
        <v>58859</v>
      </c>
      <c r="L11" s="108">
        <v>3024</v>
      </c>
      <c r="M11" s="108">
        <v>5021</v>
      </c>
      <c r="N11" s="108">
        <v>17511</v>
      </c>
      <c r="O11" s="108">
        <v>88</v>
      </c>
      <c r="P11" s="108">
        <v>92188</v>
      </c>
      <c r="Q11" s="108">
        <v>1287</v>
      </c>
      <c r="R11" s="108">
        <v>22456</v>
      </c>
      <c r="S11" s="143" t="e">
        <f t="shared" si="2"/>
        <v>#DIV/0!</v>
      </c>
      <c r="T11" s="108">
        <v>19487</v>
      </c>
      <c r="U11" s="108">
        <v>5870</v>
      </c>
      <c r="V11" s="108">
        <v>12816</v>
      </c>
      <c r="W11" s="108">
        <v>7250</v>
      </c>
      <c r="X11" s="108">
        <v>5566</v>
      </c>
      <c r="Y11" s="108">
        <v>31471</v>
      </c>
      <c r="Z11" s="108">
        <v>18.600000000000001</v>
      </c>
      <c r="AA11" s="111">
        <v>7.4</v>
      </c>
      <c r="AB11" s="111">
        <v>40.700000000000003</v>
      </c>
      <c r="AC11" s="111">
        <v>6.7</v>
      </c>
      <c r="AD11" s="111">
        <v>40.6</v>
      </c>
      <c r="AE11" s="111">
        <v>298.5</v>
      </c>
      <c r="AF11" s="111">
        <v>89.7</v>
      </c>
      <c r="AG11" s="111">
        <v>70.099999999999994</v>
      </c>
      <c r="AH11" s="111">
        <v>29.9</v>
      </c>
    </row>
    <row r="12" spans="1:35" ht="12.75" customHeight="1">
      <c r="A12" s="112" t="s">
        <v>164</v>
      </c>
      <c r="B12" s="108">
        <v>342.9</v>
      </c>
      <c r="C12" s="108">
        <v>114064</v>
      </c>
      <c r="D12" s="143">
        <f t="shared" si="0"/>
        <v>8.9644631257164695E-2</v>
      </c>
      <c r="E12" s="108">
        <v>634</v>
      </c>
      <c r="F12" s="108">
        <v>1029</v>
      </c>
      <c r="G12" s="108">
        <v>4373</v>
      </c>
      <c r="H12" s="108">
        <v>120100</v>
      </c>
      <c r="I12" s="143">
        <f t="shared" si="1"/>
        <v>8.7980577599014384E-2</v>
      </c>
      <c r="J12" s="108">
        <v>8570</v>
      </c>
      <c r="K12" s="108">
        <v>61699</v>
      </c>
      <c r="L12" s="108">
        <v>4436</v>
      </c>
      <c r="M12" s="108">
        <v>4752</v>
      </c>
      <c r="N12" s="108">
        <v>20975</v>
      </c>
      <c r="O12" s="108">
        <v>52</v>
      </c>
      <c r="P12" s="108">
        <v>100380</v>
      </c>
      <c r="Q12" s="108">
        <v>-813</v>
      </c>
      <c r="R12" s="108">
        <v>22694</v>
      </c>
      <c r="S12" s="143">
        <f t="shared" si="2"/>
        <v>1.059850374064838E-2</v>
      </c>
      <c r="T12" s="108">
        <v>18907</v>
      </c>
      <c r="U12" s="108">
        <v>7494</v>
      </c>
      <c r="V12" s="108">
        <v>14873</v>
      </c>
      <c r="W12" s="108">
        <v>7496</v>
      </c>
      <c r="X12" s="108">
        <v>7376</v>
      </c>
      <c r="Y12" s="108">
        <v>32928</v>
      </c>
      <c r="Z12" s="108">
        <v>16.600000000000001</v>
      </c>
      <c r="AA12" s="111">
        <v>5.0999999999999996</v>
      </c>
      <c r="AB12" s="111">
        <v>45.2</v>
      </c>
      <c r="AC12" s="111">
        <v>6.6</v>
      </c>
      <c r="AD12" s="111">
        <v>45.4</v>
      </c>
      <c r="AE12" s="111">
        <v>332.6</v>
      </c>
      <c r="AF12" s="111">
        <v>96</v>
      </c>
      <c r="AG12" s="111">
        <v>68.400000000000006</v>
      </c>
      <c r="AH12" s="111">
        <v>31.6</v>
      </c>
    </row>
    <row r="13" spans="1:35" ht="12.75" customHeight="1">
      <c r="A13" s="112" t="s">
        <v>163</v>
      </c>
      <c r="B13" s="108">
        <v>337.1</v>
      </c>
      <c r="C13" s="108">
        <v>98448</v>
      </c>
      <c r="D13" s="143">
        <f t="shared" si="0"/>
        <v>-0.13690559685790432</v>
      </c>
      <c r="E13" s="108">
        <v>1042</v>
      </c>
      <c r="F13" s="108">
        <v>1449</v>
      </c>
      <c r="G13" s="108">
        <v>3891</v>
      </c>
      <c r="H13" s="108">
        <v>104830</v>
      </c>
      <c r="I13" s="143">
        <f t="shared" si="1"/>
        <v>-0.12714404662781015</v>
      </c>
      <c r="J13" s="108">
        <v>9338</v>
      </c>
      <c r="K13" s="108">
        <v>53959</v>
      </c>
      <c r="L13" s="108">
        <v>6243</v>
      </c>
      <c r="M13" s="108">
        <v>4247</v>
      </c>
      <c r="N13" s="108">
        <v>22405</v>
      </c>
      <c r="O13" s="108">
        <v>175</v>
      </c>
      <c r="P13" s="108">
        <v>96018</v>
      </c>
      <c r="Q13" s="108">
        <v>-274</v>
      </c>
      <c r="R13" s="108">
        <v>13689</v>
      </c>
      <c r="S13" s="143">
        <f>(R13-R12)/R12</f>
        <v>-0.39680091654181721</v>
      </c>
      <c r="T13" s="108">
        <v>8539</v>
      </c>
      <c r="U13" s="108">
        <v>6350</v>
      </c>
      <c r="V13" s="108">
        <v>12466</v>
      </c>
      <c r="W13" s="108">
        <v>5745</v>
      </c>
      <c r="X13" s="108">
        <v>6721</v>
      </c>
      <c r="Y13" s="108">
        <v>24976</v>
      </c>
      <c r="Z13" s="108">
        <v>8.6999999999999993</v>
      </c>
      <c r="AA13" s="111">
        <v>2.2000000000000002</v>
      </c>
      <c r="AB13" s="111">
        <v>49.9</v>
      </c>
      <c r="AC13" s="111">
        <v>8.3000000000000007</v>
      </c>
      <c r="AD13" s="111">
        <v>49.8</v>
      </c>
      <c r="AE13" s="111">
        <v>292.10000000000002</v>
      </c>
      <c r="AF13" s="111">
        <v>74.099999999999994</v>
      </c>
      <c r="AG13" s="111">
        <v>62.5</v>
      </c>
      <c r="AH13" s="111">
        <v>37.5</v>
      </c>
    </row>
    <row r="14" spans="1:35" ht="12.75" customHeight="1">
      <c r="A14" s="114" t="s">
        <v>282</v>
      </c>
      <c r="B14" s="108"/>
      <c r="C14" s="108"/>
      <c r="D14" s="143">
        <f t="shared" si="0"/>
        <v>-1</v>
      </c>
      <c r="E14" s="108"/>
      <c r="F14" s="108"/>
      <c r="G14" s="108"/>
      <c r="H14" s="108"/>
      <c r="I14" s="143">
        <f t="shared" si="1"/>
        <v>-1</v>
      </c>
      <c r="J14" s="108"/>
      <c r="K14" s="108"/>
      <c r="L14" s="108"/>
      <c r="M14" s="108"/>
      <c r="N14" s="108"/>
      <c r="O14" s="108"/>
      <c r="P14" s="108"/>
      <c r="Q14" s="108"/>
      <c r="R14" s="108"/>
      <c r="S14" s="143">
        <f t="shared" ref="S14:S77" si="3">(R14-R13)/R13</f>
        <v>-1</v>
      </c>
      <c r="T14" s="108"/>
      <c r="U14" s="108"/>
      <c r="V14" s="108"/>
      <c r="W14" s="108"/>
      <c r="X14" s="108"/>
      <c r="Y14" s="108"/>
      <c r="Z14" s="108"/>
      <c r="AA14" s="111"/>
      <c r="AB14" s="111"/>
      <c r="AC14" s="111"/>
      <c r="AD14" s="111"/>
      <c r="AE14" s="111"/>
      <c r="AF14" s="111"/>
      <c r="AG14" s="111"/>
      <c r="AH14" s="111"/>
    </row>
    <row r="15" spans="1:35" ht="12.75" customHeight="1">
      <c r="A15" s="112" t="s">
        <v>165</v>
      </c>
      <c r="B15" s="108">
        <v>7.1</v>
      </c>
      <c r="C15" s="108">
        <v>2260</v>
      </c>
      <c r="D15" s="143" t="e">
        <f t="shared" si="0"/>
        <v>#DIV/0!</v>
      </c>
      <c r="E15" s="108">
        <v>42</v>
      </c>
      <c r="F15" s="108"/>
      <c r="G15" s="108"/>
      <c r="H15" s="108">
        <v>2424</v>
      </c>
      <c r="I15" s="143" t="e">
        <f t="shared" si="1"/>
        <v>#DIV/0!</v>
      </c>
      <c r="J15" s="108">
        <v>511</v>
      </c>
      <c r="K15" s="108">
        <v>844</v>
      </c>
      <c r="L15" s="108">
        <v>63</v>
      </c>
      <c r="M15" s="108">
        <v>187</v>
      </c>
      <c r="N15" s="108"/>
      <c r="O15" s="108"/>
      <c r="P15" s="108">
        <v>2252</v>
      </c>
      <c r="Q15" s="108">
        <v>41</v>
      </c>
      <c r="R15" s="108">
        <v>341</v>
      </c>
      <c r="S15" s="143" t="e">
        <f t="shared" si="3"/>
        <v>#DIV/0!</v>
      </c>
      <c r="T15" s="108">
        <v>213</v>
      </c>
      <c r="U15" s="108">
        <v>168</v>
      </c>
      <c r="V15" s="108">
        <v>211</v>
      </c>
      <c r="W15" s="108">
        <v>40</v>
      </c>
      <c r="X15" s="108">
        <v>171</v>
      </c>
      <c r="Y15" s="108">
        <v>829</v>
      </c>
      <c r="Z15" s="108">
        <v>9.4</v>
      </c>
      <c r="AA15" s="111">
        <v>5.4</v>
      </c>
      <c r="AB15" s="111">
        <v>25.4</v>
      </c>
      <c r="AC15" s="111">
        <v>20.2</v>
      </c>
      <c r="AD15" s="111"/>
      <c r="AE15" s="111">
        <v>318.7</v>
      </c>
      <c r="AF15" s="111">
        <v>116.9</v>
      </c>
      <c r="AG15" s="111">
        <v>63.5</v>
      </c>
      <c r="AH15" s="111">
        <v>36.5</v>
      </c>
    </row>
    <row r="16" spans="1:35" ht="12.75" customHeight="1">
      <c r="A16" s="112" t="s">
        <v>164</v>
      </c>
      <c r="B16" s="108">
        <v>7.3</v>
      </c>
      <c r="C16" s="108">
        <v>2343</v>
      </c>
      <c r="D16" s="143">
        <f t="shared" si="0"/>
        <v>3.6725663716814162E-2</v>
      </c>
      <c r="E16" s="108">
        <v>30</v>
      </c>
      <c r="F16" s="108">
        <v>4</v>
      </c>
      <c r="G16" s="108">
        <v>112</v>
      </c>
      <c r="H16" s="108">
        <v>2490</v>
      </c>
      <c r="I16" s="143">
        <f t="shared" si="1"/>
        <v>2.7227722772277228E-2</v>
      </c>
      <c r="J16" s="108">
        <v>562</v>
      </c>
      <c r="K16" s="108">
        <v>1058</v>
      </c>
      <c r="L16" s="108">
        <v>87</v>
      </c>
      <c r="M16" s="108">
        <v>179</v>
      </c>
      <c r="N16" s="108"/>
      <c r="O16" s="108"/>
      <c r="P16" s="108">
        <v>2539</v>
      </c>
      <c r="Q16" s="108">
        <v>153</v>
      </c>
      <c r="R16" s="108">
        <v>253</v>
      </c>
      <c r="S16" s="143">
        <f t="shared" si="3"/>
        <v>-0.25806451612903225</v>
      </c>
      <c r="T16" s="108">
        <v>104</v>
      </c>
      <c r="U16" s="108">
        <v>143</v>
      </c>
      <c r="V16" s="108">
        <v>161</v>
      </c>
      <c r="W16" s="108">
        <v>17</v>
      </c>
      <c r="X16" s="108">
        <v>144</v>
      </c>
      <c r="Y16" s="108">
        <v>798</v>
      </c>
      <c r="Z16" s="108">
        <v>4.4000000000000004</v>
      </c>
      <c r="AA16" s="111">
        <v>2.9</v>
      </c>
      <c r="AB16" s="111">
        <v>20.2</v>
      </c>
      <c r="AC16" s="111">
        <v>21.4</v>
      </c>
      <c r="AD16" s="111"/>
      <c r="AE16" s="111">
        <v>322.5</v>
      </c>
      <c r="AF16" s="111">
        <v>109.8</v>
      </c>
      <c r="AG16" s="111">
        <v>64.900000000000006</v>
      </c>
      <c r="AH16" s="111">
        <v>35.1</v>
      </c>
    </row>
    <row r="17" spans="1:34" ht="12.75" customHeight="1">
      <c r="A17" s="112" t="s">
        <v>163</v>
      </c>
      <c r="B17" s="108">
        <v>7.5</v>
      </c>
      <c r="C17" s="108">
        <v>2594</v>
      </c>
      <c r="D17" s="143">
        <f t="shared" si="0"/>
        <v>0.10712761416986769</v>
      </c>
      <c r="E17" s="108"/>
      <c r="F17" s="108"/>
      <c r="G17" s="108">
        <v>102</v>
      </c>
      <c r="H17" s="108">
        <v>2727</v>
      </c>
      <c r="I17" s="143">
        <f t="shared" si="1"/>
        <v>9.5180722891566261E-2</v>
      </c>
      <c r="J17" s="108">
        <v>591</v>
      </c>
      <c r="K17" s="108">
        <v>1064</v>
      </c>
      <c r="L17" s="108"/>
      <c r="M17" s="108">
        <v>182</v>
      </c>
      <c r="N17" s="108">
        <v>735</v>
      </c>
      <c r="O17" s="108"/>
      <c r="P17" s="108">
        <v>2643</v>
      </c>
      <c r="Q17" s="108">
        <v>-18</v>
      </c>
      <c r="R17" s="108">
        <v>226</v>
      </c>
      <c r="S17" s="143">
        <f t="shared" si="3"/>
        <v>-0.1067193675889328</v>
      </c>
      <c r="T17" s="108">
        <v>67</v>
      </c>
      <c r="U17" s="108">
        <v>127</v>
      </c>
      <c r="V17" s="108">
        <v>155</v>
      </c>
      <c r="W17" s="108">
        <v>22</v>
      </c>
      <c r="X17" s="108">
        <v>133</v>
      </c>
      <c r="Y17" s="108">
        <v>811</v>
      </c>
      <c r="Z17" s="108">
        <v>2.6</v>
      </c>
      <c r="AA17" s="111"/>
      <c r="AB17" s="111">
        <v>19.100000000000001</v>
      </c>
      <c r="AC17" s="111">
        <v>20</v>
      </c>
      <c r="AD17" s="111">
        <v>75.2</v>
      </c>
      <c r="AE17" s="111">
        <v>345.7</v>
      </c>
      <c r="AF17" s="111">
        <v>108.1</v>
      </c>
      <c r="AG17" s="111">
        <v>53.6</v>
      </c>
      <c r="AH17" s="111">
        <v>46.4</v>
      </c>
    </row>
    <row r="18" spans="1:34" ht="12.75" customHeight="1">
      <c r="A18" s="114" t="s">
        <v>281</v>
      </c>
      <c r="B18" s="108"/>
      <c r="C18" s="108"/>
      <c r="D18" s="143">
        <f t="shared" si="0"/>
        <v>-1</v>
      </c>
      <c r="E18" s="108"/>
      <c r="F18" s="108"/>
      <c r="G18" s="108"/>
      <c r="H18" s="108"/>
      <c r="I18" s="143">
        <f t="shared" si="1"/>
        <v>-1</v>
      </c>
      <c r="J18" s="108"/>
      <c r="K18" s="108"/>
      <c r="L18" s="108"/>
      <c r="M18" s="108"/>
      <c r="N18" s="108"/>
      <c r="O18" s="108"/>
      <c r="P18" s="108"/>
      <c r="Q18" s="108"/>
      <c r="R18" s="108"/>
      <c r="S18" s="143">
        <f t="shared" si="3"/>
        <v>-1</v>
      </c>
      <c r="T18" s="108"/>
      <c r="U18" s="108"/>
      <c r="V18" s="108"/>
      <c r="W18" s="108"/>
      <c r="X18" s="108"/>
      <c r="Y18" s="108"/>
      <c r="Z18" s="108"/>
      <c r="AA18" s="111"/>
      <c r="AB18" s="111"/>
      <c r="AC18" s="111"/>
      <c r="AD18" s="111"/>
      <c r="AE18" s="111"/>
      <c r="AF18" s="111"/>
      <c r="AG18" s="111"/>
      <c r="AH18" s="111"/>
    </row>
    <row r="19" spans="1:34" ht="12.75" customHeight="1">
      <c r="A19" s="112" t="s">
        <v>165</v>
      </c>
      <c r="B19" s="108">
        <v>10.199999999999999</v>
      </c>
      <c r="C19" s="108">
        <v>4109</v>
      </c>
      <c r="D19" s="143" t="e">
        <f t="shared" si="0"/>
        <v>#DIV/0!</v>
      </c>
      <c r="E19" s="108">
        <v>80</v>
      </c>
      <c r="F19" s="108"/>
      <c r="G19" s="108"/>
      <c r="H19" s="108">
        <v>4736</v>
      </c>
      <c r="I19" s="143" t="e">
        <f t="shared" si="1"/>
        <v>#DIV/0!</v>
      </c>
      <c r="J19" s="108">
        <v>704</v>
      </c>
      <c r="K19" s="108">
        <v>1210</v>
      </c>
      <c r="L19" s="108">
        <v>159</v>
      </c>
      <c r="M19" s="108">
        <v>217</v>
      </c>
      <c r="N19" s="108"/>
      <c r="O19" s="108"/>
      <c r="P19" s="108">
        <v>3932</v>
      </c>
      <c r="Q19" s="108">
        <v>21</v>
      </c>
      <c r="R19" s="108">
        <v>653</v>
      </c>
      <c r="S19" s="143" t="e">
        <f t="shared" si="3"/>
        <v>#DIV/0!</v>
      </c>
      <c r="T19" s="108">
        <v>825</v>
      </c>
      <c r="U19" s="108">
        <v>192</v>
      </c>
      <c r="V19" s="108">
        <v>231</v>
      </c>
      <c r="W19" s="108">
        <v>46</v>
      </c>
      <c r="X19" s="108">
        <v>184</v>
      </c>
      <c r="Y19" s="108">
        <v>1403</v>
      </c>
      <c r="Z19" s="108">
        <v>20.100000000000001</v>
      </c>
      <c r="AA19" s="111">
        <v>4.0999999999999996</v>
      </c>
      <c r="AB19" s="111">
        <v>16.399999999999999</v>
      </c>
      <c r="AC19" s="111">
        <v>15.1</v>
      </c>
      <c r="AD19" s="111">
        <v>78.3</v>
      </c>
      <c r="AE19" s="111">
        <v>403.3</v>
      </c>
      <c r="AF19" s="111">
        <v>137.69999999999999</v>
      </c>
      <c r="AG19" s="111">
        <v>66.2</v>
      </c>
      <c r="AH19" s="111">
        <v>33.799999999999997</v>
      </c>
    </row>
    <row r="20" spans="1:34" ht="12.75" customHeight="1">
      <c r="A20" s="112" t="s">
        <v>164</v>
      </c>
      <c r="B20" s="108">
        <v>10.4</v>
      </c>
      <c r="C20" s="108">
        <v>4051</v>
      </c>
      <c r="D20" s="143">
        <f t="shared" si="0"/>
        <v>-1.4115356534436603E-2</v>
      </c>
      <c r="E20" s="108">
        <v>227</v>
      </c>
      <c r="F20" s="108">
        <v>8</v>
      </c>
      <c r="G20" s="108">
        <v>521</v>
      </c>
      <c r="H20" s="108">
        <v>4807</v>
      </c>
      <c r="I20" s="143">
        <f t="shared" si="1"/>
        <v>1.4991554054054054E-2</v>
      </c>
      <c r="J20" s="108">
        <v>693</v>
      </c>
      <c r="K20" s="108">
        <v>1110</v>
      </c>
      <c r="L20" s="108">
        <v>155</v>
      </c>
      <c r="M20" s="108">
        <v>166</v>
      </c>
      <c r="N20" s="108"/>
      <c r="O20" s="108"/>
      <c r="P20" s="108">
        <v>3760</v>
      </c>
      <c r="Q20" s="108">
        <v>-41</v>
      </c>
      <c r="R20" s="108">
        <v>799</v>
      </c>
      <c r="S20" s="143">
        <f t="shared" si="3"/>
        <v>0.22358346094946402</v>
      </c>
      <c r="T20" s="108">
        <v>1007</v>
      </c>
      <c r="U20" s="108">
        <v>125</v>
      </c>
      <c r="V20" s="108">
        <v>228</v>
      </c>
      <c r="W20" s="108">
        <v>67</v>
      </c>
      <c r="X20" s="108">
        <v>161</v>
      </c>
      <c r="Y20" s="108">
        <v>1543</v>
      </c>
      <c r="Z20" s="108">
        <v>24.9</v>
      </c>
      <c r="AA20" s="111">
        <v>5.2</v>
      </c>
      <c r="AB20" s="111">
        <v>14.8</v>
      </c>
      <c r="AC20" s="111">
        <v>15.2</v>
      </c>
      <c r="AD20" s="111">
        <v>76.3</v>
      </c>
      <c r="AE20" s="111">
        <v>390.5</v>
      </c>
      <c r="AF20" s="111">
        <v>148.69999999999999</v>
      </c>
      <c r="AG20" s="111">
        <v>70.400000000000006</v>
      </c>
      <c r="AH20" s="111">
        <v>29.6</v>
      </c>
    </row>
    <row r="21" spans="1:34" ht="12.75" customHeight="1">
      <c r="A21" s="112" t="s">
        <v>163</v>
      </c>
      <c r="B21" s="108">
        <v>10.199999999999999</v>
      </c>
      <c r="C21" s="108">
        <v>4083</v>
      </c>
      <c r="D21" s="143">
        <f t="shared" si="0"/>
        <v>7.8992841273759565E-3</v>
      </c>
      <c r="E21" s="108"/>
      <c r="F21" s="108"/>
      <c r="G21" s="108">
        <v>451</v>
      </c>
      <c r="H21" s="108">
        <v>4849</v>
      </c>
      <c r="I21" s="143">
        <f t="shared" si="1"/>
        <v>8.7372581651757857E-3</v>
      </c>
      <c r="J21" s="108">
        <v>782</v>
      </c>
      <c r="K21" s="108">
        <v>1061</v>
      </c>
      <c r="L21" s="108">
        <v>227</v>
      </c>
      <c r="M21" s="108"/>
      <c r="N21" s="108">
        <v>1796</v>
      </c>
      <c r="O21" s="108"/>
      <c r="P21" s="108">
        <v>4053</v>
      </c>
      <c r="Q21" s="108">
        <v>17</v>
      </c>
      <c r="R21" s="108">
        <v>744</v>
      </c>
      <c r="S21" s="143">
        <f t="shared" si="3"/>
        <v>-6.8836045056320405E-2</v>
      </c>
      <c r="T21" s="108">
        <v>813</v>
      </c>
      <c r="U21" s="108">
        <v>142</v>
      </c>
      <c r="V21" s="108">
        <v>381</v>
      </c>
      <c r="W21" s="108">
        <v>37</v>
      </c>
      <c r="X21" s="108">
        <v>344</v>
      </c>
      <c r="Y21" s="108">
        <v>1600</v>
      </c>
      <c r="Z21" s="108">
        <v>19.899999999999999</v>
      </c>
      <c r="AA21" s="111">
        <v>3.3</v>
      </c>
      <c r="AB21" s="111">
        <v>23.8</v>
      </c>
      <c r="AC21" s="111">
        <v>16.899999999999999</v>
      </c>
      <c r="AD21" s="111">
        <v>82.4</v>
      </c>
      <c r="AE21" s="111">
        <v>398.8</v>
      </c>
      <c r="AF21" s="111">
        <v>156.30000000000001</v>
      </c>
      <c r="AG21" s="111">
        <v>66.5</v>
      </c>
      <c r="AH21" s="111">
        <v>33.5</v>
      </c>
    </row>
    <row r="22" spans="1:34" ht="12.75" customHeight="1">
      <c r="A22" s="114" t="s">
        <v>280</v>
      </c>
      <c r="B22" s="108"/>
      <c r="C22" s="108"/>
      <c r="D22" s="143">
        <f t="shared" si="0"/>
        <v>-1</v>
      </c>
      <c r="E22" s="108"/>
      <c r="F22" s="108"/>
      <c r="G22" s="108"/>
      <c r="H22" s="108"/>
      <c r="I22" s="143">
        <f t="shared" si="1"/>
        <v>-1</v>
      </c>
      <c r="J22" s="108"/>
      <c r="K22" s="108"/>
      <c r="L22" s="108"/>
      <c r="M22" s="108"/>
      <c r="N22" s="108"/>
      <c r="O22" s="108"/>
      <c r="P22" s="108"/>
      <c r="Q22" s="108"/>
      <c r="R22" s="108"/>
      <c r="S22" s="143">
        <f t="shared" si="3"/>
        <v>-1</v>
      </c>
      <c r="T22" s="108"/>
      <c r="U22" s="108"/>
      <c r="V22" s="108"/>
      <c r="W22" s="108"/>
      <c r="X22" s="108"/>
      <c r="Y22" s="108"/>
      <c r="Z22" s="108"/>
      <c r="AA22" s="111"/>
      <c r="AB22" s="111"/>
      <c r="AC22" s="111"/>
      <c r="AD22" s="111"/>
      <c r="AE22" s="111"/>
      <c r="AF22" s="111"/>
      <c r="AG22" s="111"/>
      <c r="AH22" s="111"/>
    </row>
    <row r="23" spans="1:34" ht="12.75" customHeight="1">
      <c r="A23" s="112" t="s">
        <v>165</v>
      </c>
      <c r="B23" s="108">
        <v>9.9</v>
      </c>
      <c r="C23" s="108">
        <v>2328</v>
      </c>
      <c r="D23" s="143" t="e">
        <f t="shared" si="0"/>
        <v>#DIV/0!</v>
      </c>
      <c r="E23" s="108">
        <v>53</v>
      </c>
      <c r="F23" s="108">
        <v>6</v>
      </c>
      <c r="G23" s="108">
        <v>61</v>
      </c>
      <c r="H23" s="108">
        <v>2449</v>
      </c>
      <c r="I23" s="143" t="e">
        <f t="shared" si="1"/>
        <v>#DIV/0!</v>
      </c>
      <c r="J23" s="108">
        <v>319</v>
      </c>
      <c r="K23" s="108">
        <v>904</v>
      </c>
      <c r="L23" s="108">
        <v>45</v>
      </c>
      <c r="M23" s="108">
        <v>97</v>
      </c>
      <c r="N23" s="108">
        <v>624</v>
      </c>
      <c r="O23" s="108">
        <v>10</v>
      </c>
      <c r="P23" s="108">
        <v>1979</v>
      </c>
      <c r="Q23" s="108">
        <v>13</v>
      </c>
      <c r="R23" s="108">
        <v>556</v>
      </c>
      <c r="S23" s="143" t="e">
        <f t="shared" si="3"/>
        <v>#DIV/0!</v>
      </c>
      <c r="T23" s="108">
        <v>482</v>
      </c>
      <c r="U23" s="108">
        <v>11</v>
      </c>
      <c r="V23" s="108">
        <v>175</v>
      </c>
      <c r="W23" s="108">
        <v>199</v>
      </c>
      <c r="X23" s="108">
        <v>-24</v>
      </c>
      <c r="Y23" s="108">
        <v>900</v>
      </c>
      <c r="Z23" s="108">
        <v>20.7</v>
      </c>
      <c r="AA23" s="111">
        <v>12.4</v>
      </c>
      <c r="AB23" s="111">
        <v>19.399999999999999</v>
      </c>
      <c r="AC23" s="111">
        <v>12.1</v>
      </c>
      <c r="AD23" s="111"/>
      <c r="AE23" s="111">
        <v>235.7</v>
      </c>
      <c r="AF23" s="111">
        <v>91.2</v>
      </c>
      <c r="AG23" s="111">
        <v>79.5</v>
      </c>
      <c r="AH23" s="111">
        <v>20.5</v>
      </c>
    </row>
    <row r="24" spans="1:34" ht="12.75" customHeight="1">
      <c r="A24" s="112" t="s">
        <v>164</v>
      </c>
      <c r="B24" s="108">
        <v>9.9</v>
      </c>
      <c r="C24" s="108">
        <v>2369</v>
      </c>
      <c r="D24" s="143">
        <f t="shared" si="0"/>
        <v>1.7611683848797251E-2</v>
      </c>
      <c r="E24" s="108">
        <v>39</v>
      </c>
      <c r="F24" s="108">
        <v>3</v>
      </c>
      <c r="G24" s="108">
        <v>107</v>
      </c>
      <c r="H24" s="108">
        <v>2519</v>
      </c>
      <c r="I24" s="143">
        <f t="shared" si="1"/>
        <v>2.8583095140873826E-2</v>
      </c>
      <c r="J24" s="108">
        <v>345</v>
      </c>
      <c r="K24" s="108">
        <v>743</v>
      </c>
      <c r="L24" s="108">
        <v>57</v>
      </c>
      <c r="M24" s="108">
        <v>94</v>
      </c>
      <c r="N24" s="108">
        <v>785</v>
      </c>
      <c r="O24" s="108">
        <v>6</v>
      </c>
      <c r="P24" s="108">
        <v>2018</v>
      </c>
      <c r="Q24" s="108">
        <v>33</v>
      </c>
      <c r="R24" s="108">
        <v>574</v>
      </c>
      <c r="S24" s="143">
        <f t="shared" si="3"/>
        <v>3.237410071942446E-2</v>
      </c>
      <c r="T24" s="108">
        <v>534</v>
      </c>
      <c r="U24" s="108">
        <v>86</v>
      </c>
      <c r="V24" s="108">
        <v>239</v>
      </c>
      <c r="W24" s="108">
        <v>123</v>
      </c>
      <c r="X24" s="108">
        <v>116</v>
      </c>
      <c r="Y24" s="108">
        <v>953</v>
      </c>
      <c r="Z24" s="108">
        <v>22.6</v>
      </c>
      <c r="AA24" s="111">
        <v>10.1</v>
      </c>
      <c r="AB24" s="111">
        <v>25.1</v>
      </c>
      <c r="AC24" s="111">
        <v>13</v>
      </c>
      <c r="AD24" s="111"/>
      <c r="AE24" s="111">
        <v>239.2</v>
      </c>
      <c r="AF24" s="111">
        <v>96.2</v>
      </c>
      <c r="AG24" s="111">
        <v>82.4</v>
      </c>
      <c r="AH24" s="111">
        <v>17.600000000000001</v>
      </c>
    </row>
    <row r="25" spans="1:34" ht="12.75" customHeight="1">
      <c r="A25" s="112" t="s">
        <v>163</v>
      </c>
      <c r="B25" s="108">
        <v>9.4</v>
      </c>
      <c r="C25" s="108">
        <v>2478</v>
      </c>
      <c r="D25" s="143">
        <f t="shared" si="0"/>
        <v>4.6010975094976786E-2</v>
      </c>
      <c r="E25" s="108"/>
      <c r="F25" s="108"/>
      <c r="G25" s="108">
        <v>103</v>
      </c>
      <c r="H25" s="108">
        <v>2629</v>
      </c>
      <c r="I25" s="143">
        <f t="shared" si="1"/>
        <v>4.3668122270742356E-2</v>
      </c>
      <c r="J25" s="108">
        <v>341</v>
      </c>
      <c r="K25" s="108">
        <v>783</v>
      </c>
      <c r="L25" s="108">
        <v>110</v>
      </c>
      <c r="M25" s="108"/>
      <c r="N25" s="108">
        <v>793</v>
      </c>
      <c r="O25" s="108"/>
      <c r="P25" s="108">
        <v>2084</v>
      </c>
      <c r="Q25" s="108">
        <v>-5</v>
      </c>
      <c r="R25" s="108">
        <v>597</v>
      </c>
      <c r="S25" s="143">
        <f t="shared" si="3"/>
        <v>4.0069686411149823E-2</v>
      </c>
      <c r="T25" s="108">
        <v>540</v>
      </c>
      <c r="U25" s="108">
        <v>93</v>
      </c>
      <c r="V25" s="108">
        <v>197</v>
      </c>
      <c r="W25" s="108">
        <v>100</v>
      </c>
      <c r="X25" s="108">
        <v>96</v>
      </c>
      <c r="Y25" s="108">
        <v>992</v>
      </c>
      <c r="Z25" s="108">
        <v>21.8</v>
      </c>
      <c r="AA25" s="111">
        <v>5.4</v>
      </c>
      <c r="AB25" s="111">
        <v>19.8</v>
      </c>
      <c r="AC25" s="111">
        <v>12.2</v>
      </c>
      <c r="AD25" s="111">
        <v>51.2</v>
      </c>
      <c r="AE25" s="111">
        <v>264</v>
      </c>
      <c r="AF25" s="111">
        <v>105.7</v>
      </c>
      <c r="AG25" s="111">
        <v>84.4</v>
      </c>
      <c r="AH25" s="111">
        <v>15.6</v>
      </c>
    </row>
    <row r="26" spans="1:34" ht="12.75" customHeight="1">
      <c r="A26" s="114" t="s">
        <v>279</v>
      </c>
      <c r="B26" s="108"/>
      <c r="C26" s="108"/>
      <c r="D26" s="143">
        <f t="shared" si="0"/>
        <v>-1</v>
      </c>
      <c r="E26" s="108"/>
      <c r="F26" s="108"/>
      <c r="G26" s="108"/>
      <c r="H26" s="108"/>
      <c r="I26" s="143">
        <f t="shared" si="1"/>
        <v>-1</v>
      </c>
      <c r="J26" s="108"/>
      <c r="K26" s="108"/>
      <c r="L26" s="108"/>
      <c r="M26" s="108"/>
      <c r="N26" s="108"/>
      <c r="O26" s="108"/>
      <c r="P26" s="108"/>
      <c r="Q26" s="108"/>
      <c r="R26" s="108"/>
      <c r="S26" s="143">
        <f t="shared" si="3"/>
        <v>-1</v>
      </c>
      <c r="T26" s="108"/>
      <c r="U26" s="108"/>
      <c r="V26" s="108"/>
      <c r="W26" s="108"/>
      <c r="X26" s="108"/>
      <c r="Y26" s="108"/>
      <c r="Z26" s="108"/>
      <c r="AA26" s="111"/>
      <c r="AB26" s="111"/>
      <c r="AC26" s="111"/>
      <c r="AD26" s="111"/>
      <c r="AE26" s="111"/>
      <c r="AF26" s="111"/>
      <c r="AG26" s="111"/>
      <c r="AH26" s="111"/>
    </row>
    <row r="27" spans="1:34" ht="12.75" customHeight="1">
      <c r="A27" s="112" t="s">
        <v>165</v>
      </c>
      <c r="B27" s="108">
        <v>48.2</v>
      </c>
      <c r="C27" s="108">
        <v>10059</v>
      </c>
      <c r="D27" s="143" t="e">
        <f t="shared" si="0"/>
        <v>#DIV/0!</v>
      </c>
      <c r="E27" s="108">
        <v>103</v>
      </c>
      <c r="F27" s="108">
        <v>6</v>
      </c>
      <c r="G27" s="108">
        <v>280</v>
      </c>
      <c r="H27" s="108">
        <v>10449</v>
      </c>
      <c r="I27" s="143" t="e">
        <f t="shared" si="1"/>
        <v>#DIV/0!</v>
      </c>
      <c r="J27" s="108">
        <v>1901</v>
      </c>
      <c r="K27" s="108">
        <v>3850</v>
      </c>
      <c r="L27" s="108">
        <v>85</v>
      </c>
      <c r="M27" s="108">
        <v>425</v>
      </c>
      <c r="N27" s="108">
        <v>2250</v>
      </c>
      <c r="O27" s="108">
        <v>8</v>
      </c>
      <c r="P27" s="108">
        <v>8503</v>
      </c>
      <c r="Q27" s="108">
        <v>70</v>
      </c>
      <c r="R27" s="108">
        <v>2239</v>
      </c>
      <c r="S27" s="143" t="e">
        <f t="shared" si="3"/>
        <v>#DIV/0!</v>
      </c>
      <c r="T27" s="108">
        <v>2015</v>
      </c>
      <c r="U27" s="108">
        <v>606</v>
      </c>
      <c r="V27" s="108">
        <v>740</v>
      </c>
      <c r="W27" s="108">
        <v>167</v>
      </c>
      <c r="X27" s="108">
        <v>573</v>
      </c>
      <c r="Y27" s="108">
        <v>4178</v>
      </c>
      <c r="Z27" s="108">
        <v>20</v>
      </c>
      <c r="AA27" s="111">
        <v>26.4</v>
      </c>
      <c r="AB27" s="111">
        <v>17.7</v>
      </c>
      <c r="AC27" s="111">
        <v>16.7</v>
      </c>
      <c r="AD27" s="111">
        <v>45.6</v>
      </c>
      <c r="AE27" s="111">
        <v>208.6</v>
      </c>
      <c r="AF27" s="111">
        <v>86.6</v>
      </c>
      <c r="AG27" s="111">
        <v>83.3</v>
      </c>
      <c r="AH27" s="111">
        <v>16.7</v>
      </c>
    </row>
    <row r="28" spans="1:34" ht="12.75" customHeight="1">
      <c r="A28" s="112" t="s">
        <v>164</v>
      </c>
      <c r="B28" s="108">
        <v>48.3</v>
      </c>
      <c r="C28" s="108">
        <v>11825</v>
      </c>
      <c r="D28" s="143">
        <f t="shared" si="0"/>
        <v>0.17556417138880603</v>
      </c>
      <c r="E28" s="108">
        <v>80</v>
      </c>
      <c r="F28" s="108">
        <v>12</v>
      </c>
      <c r="G28" s="108">
        <v>215</v>
      </c>
      <c r="H28" s="108">
        <v>12132</v>
      </c>
      <c r="I28" s="143">
        <f t="shared" si="1"/>
        <v>0.16106804478897502</v>
      </c>
      <c r="J28" s="108">
        <v>2175</v>
      </c>
      <c r="K28" s="108">
        <v>4435</v>
      </c>
      <c r="L28" s="108">
        <v>253</v>
      </c>
      <c r="M28" s="108">
        <v>359</v>
      </c>
      <c r="N28" s="108">
        <v>2682</v>
      </c>
      <c r="O28" s="108">
        <v>4</v>
      </c>
      <c r="P28" s="108">
        <v>9900</v>
      </c>
      <c r="Q28" s="108">
        <v>90</v>
      </c>
      <c r="R28" s="108">
        <v>2707</v>
      </c>
      <c r="S28" s="143">
        <f t="shared" si="3"/>
        <v>0.20902188476998659</v>
      </c>
      <c r="T28" s="108">
        <v>2322</v>
      </c>
      <c r="U28" s="108">
        <v>562</v>
      </c>
      <c r="V28" s="108">
        <v>728</v>
      </c>
      <c r="W28" s="108">
        <v>739</v>
      </c>
      <c r="X28" s="108">
        <v>-12</v>
      </c>
      <c r="Y28" s="108">
        <v>5044</v>
      </c>
      <c r="Z28" s="108">
        <v>19.600000000000001</v>
      </c>
      <c r="AA28" s="111">
        <v>10.7</v>
      </c>
      <c r="AB28" s="111">
        <v>14.4</v>
      </c>
      <c r="AC28" s="111">
        <v>16.2</v>
      </c>
      <c r="AD28" s="111">
        <v>51</v>
      </c>
      <c r="AE28" s="111">
        <v>245</v>
      </c>
      <c r="AF28" s="111">
        <v>104.5</v>
      </c>
      <c r="AG28" s="111">
        <v>81.099999999999994</v>
      </c>
      <c r="AH28" s="111">
        <v>18.899999999999999</v>
      </c>
    </row>
    <row r="29" spans="1:34" ht="12.75" customHeight="1">
      <c r="A29" s="112" t="s">
        <v>163</v>
      </c>
      <c r="B29" s="108">
        <v>46.7</v>
      </c>
      <c r="C29" s="108">
        <v>12167</v>
      </c>
      <c r="D29" s="143">
        <f t="shared" si="0"/>
        <v>2.8921775898520085E-2</v>
      </c>
      <c r="E29" s="108"/>
      <c r="F29" s="108"/>
      <c r="G29" s="108">
        <v>160</v>
      </c>
      <c r="H29" s="108">
        <v>12476</v>
      </c>
      <c r="I29" s="143">
        <f t="shared" si="1"/>
        <v>2.8354764259808769E-2</v>
      </c>
      <c r="J29" s="108">
        <v>2280</v>
      </c>
      <c r="K29" s="108">
        <v>5034</v>
      </c>
      <c r="L29" s="108"/>
      <c r="M29" s="108">
        <v>392</v>
      </c>
      <c r="N29" s="108">
        <v>2696</v>
      </c>
      <c r="O29" s="108"/>
      <c r="P29" s="108">
        <v>10675</v>
      </c>
      <c r="Q29" s="108">
        <v>-95</v>
      </c>
      <c r="R29" s="108">
        <v>2211</v>
      </c>
      <c r="S29" s="143">
        <f t="shared" si="3"/>
        <v>-0.18322866642039157</v>
      </c>
      <c r="T29" s="108">
        <v>1705</v>
      </c>
      <c r="U29" s="108">
        <v>399</v>
      </c>
      <c r="V29" s="108">
        <v>848</v>
      </c>
      <c r="W29" s="108">
        <v>336</v>
      </c>
      <c r="X29" s="108">
        <v>513</v>
      </c>
      <c r="Y29" s="108">
        <v>4678</v>
      </c>
      <c r="Z29" s="108">
        <v>14</v>
      </c>
      <c r="AA29" s="111"/>
      <c r="AB29" s="111">
        <v>18.100000000000001</v>
      </c>
      <c r="AC29" s="111">
        <v>16.399999999999999</v>
      </c>
      <c r="AD29" s="111">
        <v>58.5</v>
      </c>
      <c r="AE29" s="111">
        <v>260.3</v>
      </c>
      <c r="AF29" s="111">
        <v>100.1</v>
      </c>
      <c r="AG29" s="111">
        <v>82.1</v>
      </c>
      <c r="AH29" s="111">
        <v>17.899999999999999</v>
      </c>
    </row>
    <row r="30" spans="1:34" ht="12.75" customHeight="1">
      <c r="A30" s="114" t="s">
        <v>278</v>
      </c>
      <c r="B30" s="108"/>
      <c r="C30" s="108"/>
      <c r="D30" s="143">
        <f t="shared" si="0"/>
        <v>-1</v>
      </c>
      <c r="E30" s="108"/>
      <c r="F30" s="108"/>
      <c r="G30" s="108"/>
      <c r="H30" s="108"/>
      <c r="I30" s="143">
        <f t="shared" si="1"/>
        <v>-1</v>
      </c>
      <c r="J30" s="108"/>
      <c r="K30" s="108"/>
      <c r="L30" s="108"/>
      <c r="M30" s="108"/>
      <c r="N30" s="108"/>
      <c r="O30" s="108"/>
      <c r="P30" s="108"/>
      <c r="Q30" s="108"/>
      <c r="R30" s="108"/>
      <c r="S30" s="143">
        <f t="shared" si="3"/>
        <v>-1</v>
      </c>
      <c r="T30" s="108"/>
      <c r="U30" s="108"/>
      <c r="V30" s="108"/>
      <c r="W30" s="108"/>
      <c r="X30" s="108"/>
      <c r="Y30" s="108"/>
      <c r="Z30" s="108"/>
      <c r="AA30" s="111"/>
      <c r="AB30" s="111"/>
      <c r="AC30" s="111"/>
      <c r="AD30" s="111"/>
      <c r="AE30" s="111"/>
      <c r="AF30" s="111"/>
      <c r="AG30" s="111"/>
      <c r="AH30" s="111"/>
    </row>
    <row r="31" spans="1:34" ht="12.75" customHeight="1">
      <c r="A31" s="112" t="s">
        <v>165</v>
      </c>
      <c r="B31" s="108">
        <v>426.1</v>
      </c>
      <c r="C31" s="108">
        <v>123436</v>
      </c>
      <c r="D31" s="143" t="e">
        <f t="shared" si="0"/>
        <v>#DIV/0!</v>
      </c>
      <c r="E31" s="108">
        <v>910</v>
      </c>
      <c r="F31" s="108">
        <v>149</v>
      </c>
      <c r="G31" s="108">
        <v>5950</v>
      </c>
      <c r="H31" s="108">
        <v>130445</v>
      </c>
      <c r="I31" s="143" t="e">
        <f t="shared" si="1"/>
        <v>#DIV/0!</v>
      </c>
      <c r="J31" s="108">
        <v>11295</v>
      </c>
      <c r="K31" s="108">
        <v>65667</v>
      </c>
      <c r="L31" s="108">
        <v>3376</v>
      </c>
      <c r="M31" s="108">
        <v>5946</v>
      </c>
      <c r="N31" s="108">
        <v>22708</v>
      </c>
      <c r="O31" s="108">
        <v>137</v>
      </c>
      <c r="P31" s="108">
        <v>108855</v>
      </c>
      <c r="Q31" s="108">
        <v>1432</v>
      </c>
      <c r="R31" s="108">
        <v>26245</v>
      </c>
      <c r="S31" s="143" t="e">
        <f t="shared" si="3"/>
        <v>#DIV/0!</v>
      </c>
      <c r="T31" s="108">
        <v>23022</v>
      </c>
      <c r="U31" s="108">
        <v>6847</v>
      </c>
      <c r="V31" s="108">
        <v>14172</v>
      </c>
      <c r="W31" s="108">
        <v>7702</v>
      </c>
      <c r="X31" s="108">
        <v>6470</v>
      </c>
      <c r="Y31" s="108">
        <v>38780</v>
      </c>
      <c r="Z31" s="108">
        <v>18.7</v>
      </c>
      <c r="AA31" s="111">
        <v>7.8</v>
      </c>
      <c r="AB31" s="111">
        <v>36.5</v>
      </c>
      <c r="AC31" s="111">
        <v>8.1</v>
      </c>
      <c r="AD31" s="111">
        <v>43.7</v>
      </c>
      <c r="AE31" s="111">
        <v>289.7</v>
      </c>
      <c r="AF31" s="111">
        <v>91</v>
      </c>
      <c r="AG31" s="111">
        <v>71.5</v>
      </c>
      <c r="AH31" s="111">
        <v>28.5</v>
      </c>
    </row>
    <row r="32" spans="1:34" ht="12.75" customHeight="1">
      <c r="A32" s="112" t="s">
        <v>164</v>
      </c>
      <c r="B32" s="108">
        <v>418.7</v>
      </c>
      <c r="C32" s="108">
        <v>134652</v>
      </c>
      <c r="D32" s="143">
        <f t="shared" si="0"/>
        <v>9.0864901649437765E-2</v>
      </c>
      <c r="E32" s="108">
        <v>1011</v>
      </c>
      <c r="F32" s="108">
        <v>1057</v>
      </c>
      <c r="G32" s="108">
        <v>5328</v>
      </c>
      <c r="H32" s="108">
        <v>142048</v>
      </c>
      <c r="I32" s="143">
        <f t="shared" si="1"/>
        <v>8.8949365633025412E-2</v>
      </c>
      <c r="J32" s="108">
        <v>12345</v>
      </c>
      <c r="K32" s="108">
        <v>69045</v>
      </c>
      <c r="L32" s="108">
        <v>4988</v>
      </c>
      <c r="M32" s="108">
        <v>5550</v>
      </c>
      <c r="N32" s="108">
        <v>26758</v>
      </c>
      <c r="O32" s="108">
        <v>89</v>
      </c>
      <c r="P32" s="108">
        <v>118596</v>
      </c>
      <c r="Q32" s="108">
        <v>-578</v>
      </c>
      <c r="R32" s="108">
        <v>27027</v>
      </c>
      <c r="S32" s="143">
        <f t="shared" si="3"/>
        <v>2.979615164793294E-2</v>
      </c>
      <c r="T32" s="108">
        <v>22874</v>
      </c>
      <c r="U32" s="108">
        <v>8411</v>
      </c>
      <c r="V32" s="108">
        <v>16229</v>
      </c>
      <c r="W32" s="108">
        <v>8443</v>
      </c>
      <c r="X32" s="108">
        <v>7786</v>
      </c>
      <c r="Y32" s="108">
        <v>41265</v>
      </c>
      <c r="Z32" s="108">
        <v>17</v>
      </c>
      <c r="AA32" s="111">
        <v>5.4</v>
      </c>
      <c r="AB32" s="111">
        <v>39.299999999999997</v>
      </c>
      <c r="AC32" s="111">
        <v>8.1</v>
      </c>
      <c r="AD32" s="111">
        <v>48.3</v>
      </c>
      <c r="AE32" s="111">
        <v>321.60000000000002</v>
      </c>
      <c r="AF32" s="111">
        <v>98.5</v>
      </c>
      <c r="AG32" s="111">
        <v>70</v>
      </c>
      <c r="AH32" s="111">
        <v>30</v>
      </c>
    </row>
    <row r="33" spans="1:34" ht="12.75" customHeight="1">
      <c r="A33" s="112" t="s">
        <v>163</v>
      </c>
      <c r="B33" s="108">
        <v>411</v>
      </c>
      <c r="C33" s="108">
        <v>119772</v>
      </c>
      <c r="D33" s="143">
        <f t="shared" si="0"/>
        <v>-0.11050708493004188</v>
      </c>
      <c r="E33" s="108">
        <v>1494</v>
      </c>
      <c r="F33" s="108">
        <v>1540</v>
      </c>
      <c r="G33" s="108">
        <v>4707</v>
      </c>
      <c r="H33" s="108">
        <v>127512</v>
      </c>
      <c r="I33" s="143">
        <f t="shared" si="1"/>
        <v>-0.10233160621761658</v>
      </c>
      <c r="J33" s="108">
        <v>13332</v>
      </c>
      <c r="K33" s="108">
        <v>61902</v>
      </c>
      <c r="L33" s="108">
        <v>6967</v>
      </c>
      <c r="M33" s="108">
        <v>5083</v>
      </c>
      <c r="N33" s="108">
        <v>28425</v>
      </c>
      <c r="O33" s="108">
        <v>235</v>
      </c>
      <c r="P33" s="108">
        <v>115472</v>
      </c>
      <c r="Q33" s="108">
        <v>-375</v>
      </c>
      <c r="R33" s="108">
        <v>17467</v>
      </c>
      <c r="S33" s="143">
        <f t="shared" si="3"/>
        <v>-0.35372035372035371</v>
      </c>
      <c r="T33" s="108">
        <v>11664</v>
      </c>
      <c r="U33" s="108">
        <v>7111</v>
      </c>
      <c r="V33" s="108">
        <v>14046</v>
      </c>
      <c r="W33" s="108">
        <v>6240</v>
      </c>
      <c r="X33" s="108">
        <v>7806</v>
      </c>
      <c r="Y33" s="108">
        <v>33057</v>
      </c>
      <c r="Z33" s="108">
        <v>9.6999999999999993</v>
      </c>
      <c r="AA33" s="111">
        <v>2.5</v>
      </c>
      <c r="AB33" s="111">
        <v>42.5</v>
      </c>
      <c r="AC33" s="111">
        <v>9.6999999999999993</v>
      </c>
      <c r="AD33" s="111">
        <v>53.3</v>
      </c>
      <c r="AE33" s="111">
        <v>291.39999999999998</v>
      </c>
      <c r="AF33" s="111">
        <v>80.400000000000006</v>
      </c>
      <c r="AG33" s="111">
        <v>64.900000000000006</v>
      </c>
      <c r="AH33" s="111">
        <v>35.1</v>
      </c>
    </row>
    <row r="34" spans="1:34" ht="12.75" customHeight="1">
      <c r="A34" s="113" t="s">
        <v>277</v>
      </c>
      <c r="B34" s="108"/>
      <c r="C34" s="108"/>
      <c r="D34" s="143">
        <f t="shared" si="0"/>
        <v>-1</v>
      </c>
      <c r="E34" s="108"/>
      <c r="F34" s="108"/>
      <c r="G34" s="108"/>
      <c r="H34" s="108"/>
      <c r="I34" s="143">
        <f t="shared" si="1"/>
        <v>-1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43">
        <f t="shared" si="3"/>
        <v>-1</v>
      </c>
      <c r="T34" s="108"/>
      <c r="U34" s="108"/>
      <c r="V34" s="108"/>
      <c r="W34" s="108"/>
      <c r="X34" s="108"/>
      <c r="Y34" s="108"/>
      <c r="Z34" s="108"/>
      <c r="AA34" s="111"/>
      <c r="AB34" s="111"/>
      <c r="AC34" s="111"/>
      <c r="AD34" s="111"/>
      <c r="AE34" s="111"/>
      <c r="AF34" s="111"/>
      <c r="AG34" s="111"/>
      <c r="AH34" s="111"/>
    </row>
    <row r="35" spans="1:34" ht="12.75" customHeight="1">
      <c r="A35" s="114" t="s">
        <v>276</v>
      </c>
      <c r="B35" s="108"/>
      <c r="C35" s="108"/>
      <c r="D35" s="143" t="e">
        <f t="shared" si="0"/>
        <v>#DIV/0!</v>
      </c>
      <c r="E35" s="108"/>
      <c r="F35" s="108"/>
      <c r="G35" s="108"/>
      <c r="H35" s="108"/>
      <c r="I35" s="143" t="e">
        <f t="shared" si="1"/>
        <v>#DIV/0!</v>
      </c>
      <c r="J35" s="108"/>
      <c r="K35" s="108"/>
      <c r="L35" s="108"/>
      <c r="M35" s="108"/>
      <c r="N35" s="108"/>
      <c r="O35" s="108"/>
      <c r="P35" s="108"/>
      <c r="Q35" s="108"/>
      <c r="R35" s="108"/>
      <c r="S35" s="143" t="e">
        <f t="shared" si="3"/>
        <v>#DIV/0!</v>
      </c>
      <c r="T35" s="108"/>
      <c r="U35" s="108"/>
      <c r="V35" s="108"/>
      <c r="W35" s="108"/>
      <c r="X35" s="108"/>
      <c r="Y35" s="108"/>
      <c r="Z35" s="108"/>
      <c r="AA35" s="111"/>
      <c r="AB35" s="111"/>
      <c r="AC35" s="111"/>
      <c r="AD35" s="111"/>
      <c r="AE35" s="111"/>
      <c r="AF35" s="111"/>
      <c r="AG35" s="111"/>
      <c r="AH35" s="111"/>
    </row>
    <row r="36" spans="1:34" ht="12.75" customHeight="1">
      <c r="A36" s="112" t="s">
        <v>165</v>
      </c>
      <c r="B36" s="108">
        <v>38.9</v>
      </c>
      <c r="C36" s="108">
        <v>105696</v>
      </c>
      <c r="D36" s="143" t="e">
        <f t="shared" si="0"/>
        <v>#DIV/0!</v>
      </c>
      <c r="E36" s="108">
        <v>906</v>
      </c>
      <c r="F36" s="108">
        <v>325</v>
      </c>
      <c r="G36" s="108">
        <v>1806</v>
      </c>
      <c r="H36" s="108">
        <v>108734</v>
      </c>
      <c r="I36" s="143" t="e">
        <f t="shared" si="1"/>
        <v>#DIV/0!</v>
      </c>
      <c r="J36" s="108">
        <v>6877</v>
      </c>
      <c r="K36" s="108">
        <v>17890</v>
      </c>
      <c r="L36" s="108">
        <v>1335</v>
      </c>
      <c r="M36" s="108">
        <v>6830</v>
      </c>
      <c r="N36" s="108">
        <v>34801</v>
      </c>
      <c r="O36" s="108">
        <v>378</v>
      </c>
      <c r="P36" s="108">
        <v>67354</v>
      </c>
      <c r="Q36" s="108">
        <v>139</v>
      </c>
      <c r="R36" s="108">
        <v>47552</v>
      </c>
      <c r="S36" s="143" t="e">
        <f t="shared" si="3"/>
        <v>#DIV/0!</v>
      </c>
      <c r="T36" s="108">
        <v>41519</v>
      </c>
      <c r="U36" s="108">
        <v>6008</v>
      </c>
      <c r="V36" s="108">
        <v>7181</v>
      </c>
      <c r="W36" s="108">
        <v>1018</v>
      </c>
      <c r="X36" s="108">
        <v>6163</v>
      </c>
      <c r="Y36" s="108">
        <v>63579</v>
      </c>
      <c r="Z36" s="108">
        <v>39.299999999999997</v>
      </c>
      <c r="AA36" s="111">
        <v>35.6</v>
      </c>
      <c r="AB36" s="111">
        <v>11.3</v>
      </c>
      <c r="AC36" s="111">
        <v>5.8</v>
      </c>
      <c r="AD36" s="111"/>
      <c r="AE36" s="111">
        <v>2720.6</v>
      </c>
      <c r="AF36" s="111">
        <v>1636.5</v>
      </c>
      <c r="AG36" s="111">
        <v>55.2</v>
      </c>
      <c r="AH36" s="111">
        <v>44.8</v>
      </c>
    </row>
    <row r="37" spans="1:34" ht="12.75" customHeight="1">
      <c r="A37" s="112" t="s">
        <v>164</v>
      </c>
      <c r="B37" s="108">
        <v>42.5</v>
      </c>
      <c r="C37" s="108">
        <v>152698</v>
      </c>
      <c r="D37" s="143">
        <f t="shared" si="0"/>
        <v>0.44469043293975175</v>
      </c>
      <c r="E37" s="108">
        <v>818</v>
      </c>
      <c r="F37" s="108">
        <v>1465</v>
      </c>
      <c r="G37" s="108">
        <v>8032</v>
      </c>
      <c r="H37" s="108">
        <v>163013</v>
      </c>
      <c r="I37" s="143">
        <f t="shared" si="1"/>
        <v>0.49919068552614637</v>
      </c>
      <c r="J37" s="108">
        <v>7691</v>
      </c>
      <c r="K37" s="108">
        <v>27086</v>
      </c>
      <c r="L37" s="108">
        <v>2312</v>
      </c>
      <c r="M37" s="108">
        <v>7542</v>
      </c>
      <c r="N37" s="108">
        <v>46371</v>
      </c>
      <c r="O37" s="108">
        <v>428</v>
      </c>
      <c r="P37" s="108">
        <v>90574</v>
      </c>
      <c r="Q37" s="108">
        <v>876</v>
      </c>
      <c r="R37" s="108">
        <v>73672</v>
      </c>
      <c r="S37" s="143">
        <f t="shared" si="3"/>
        <v>0.54929340511440106</v>
      </c>
      <c r="T37" s="108">
        <v>73315</v>
      </c>
      <c r="U37" s="108">
        <v>7107</v>
      </c>
      <c r="V37" s="108">
        <v>7877</v>
      </c>
      <c r="W37" s="108">
        <v>652</v>
      </c>
      <c r="X37" s="108">
        <v>7225</v>
      </c>
      <c r="Y37" s="108">
        <v>99336</v>
      </c>
      <c r="Z37" s="108">
        <v>48</v>
      </c>
      <c r="AA37" s="111">
        <v>31.9</v>
      </c>
      <c r="AB37" s="111">
        <v>7.9</v>
      </c>
      <c r="AC37" s="111">
        <v>4.5</v>
      </c>
      <c r="AD37" s="111"/>
      <c r="AE37" s="111">
        <v>3591.1</v>
      </c>
      <c r="AF37" s="111">
        <v>2336.1</v>
      </c>
      <c r="AG37" s="111">
        <v>59.3</v>
      </c>
      <c r="AH37" s="111">
        <v>40.700000000000003</v>
      </c>
    </row>
    <row r="38" spans="1:34" ht="12.75" customHeight="1">
      <c r="A38" s="112" t="s">
        <v>163</v>
      </c>
      <c r="B38" s="108">
        <v>45.9</v>
      </c>
      <c r="C38" s="108">
        <v>115667</v>
      </c>
      <c r="D38" s="143">
        <f t="shared" si="0"/>
        <v>-0.24251136229682119</v>
      </c>
      <c r="E38" s="108"/>
      <c r="F38" s="108"/>
      <c r="G38" s="108">
        <v>1313</v>
      </c>
      <c r="H38" s="108">
        <v>120614</v>
      </c>
      <c r="I38" s="143">
        <f t="shared" si="1"/>
        <v>-0.26009582057872688</v>
      </c>
      <c r="J38" s="108">
        <v>8837</v>
      </c>
      <c r="K38" s="108">
        <v>27692</v>
      </c>
      <c r="L38" s="108"/>
      <c r="M38" s="108">
        <v>8036</v>
      </c>
      <c r="N38" s="108">
        <v>45743</v>
      </c>
      <c r="O38" s="108"/>
      <c r="P38" s="108">
        <v>91902</v>
      </c>
      <c r="Q38" s="108">
        <v>439</v>
      </c>
      <c r="R38" s="108">
        <v>35803</v>
      </c>
      <c r="S38" s="143">
        <f t="shared" si="3"/>
        <v>-0.51402160929525464</v>
      </c>
      <c r="T38" s="108">
        <v>29151</v>
      </c>
      <c r="U38" s="108">
        <v>7684</v>
      </c>
      <c r="V38" s="108">
        <v>8662</v>
      </c>
      <c r="W38" s="108">
        <v>778</v>
      </c>
      <c r="X38" s="108">
        <v>7884</v>
      </c>
      <c r="Y38" s="108">
        <v>59446</v>
      </c>
      <c r="Z38" s="108">
        <v>25.2</v>
      </c>
      <c r="AA38" s="111"/>
      <c r="AB38" s="111">
        <v>14.6</v>
      </c>
      <c r="AC38" s="111">
        <v>6.8</v>
      </c>
      <c r="AD38" s="111"/>
      <c r="AE38" s="111">
        <v>2521.3000000000002</v>
      </c>
      <c r="AF38" s="111">
        <v>1295.8</v>
      </c>
      <c r="AG38" s="111">
        <v>54.9</v>
      </c>
      <c r="AH38" s="111">
        <v>45.1</v>
      </c>
    </row>
    <row r="39" spans="1:34" ht="12.75" customHeight="1">
      <c r="A39" s="114" t="s">
        <v>275</v>
      </c>
      <c r="B39" s="108"/>
      <c r="C39" s="108"/>
      <c r="D39" s="143">
        <f t="shared" si="0"/>
        <v>-1</v>
      </c>
      <c r="E39" s="108"/>
      <c r="F39" s="108"/>
      <c r="G39" s="108"/>
      <c r="H39" s="108"/>
      <c r="I39" s="143">
        <f t="shared" si="1"/>
        <v>-1</v>
      </c>
      <c r="J39" s="108"/>
      <c r="K39" s="108"/>
      <c r="L39" s="108"/>
      <c r="M39" s="108"/>
      <c r="N39" s="108"/>
      <c r="O39" s="108"/>
      <c r="P39" s="108"/>
      <c r="Q39" s="108"/>
      <c r="R39" s="108"/>
      <c r="S39" s="143">
        <f t="shared" si="3"/>
        <v>-1</v>
      </c>
      <c r="T39" s="108"/>
      <c r="U39" s="108"/>
      <c r="V39" s="108"/>
      <c r="W39" s="108"/>
      <c r="X39" s="108"/>
      <c r="Y39" s="108"/>
      <c r="Z39" s="108"/>
      <c r="AA39" s="111"/>
      <c r="AB39" s="111"/>
      <c r="AC39" s="111"/>
      <c r="AD39" s="111"/>
      <c r="AE39" s="111"/>
      <c r="AF39" s="111"/>
      <c r="AG39" s="111"/>
      <c r="AH39" s="111"/>
    </row>
    <row r="40" spans="1:34" ht="12.75" customHeight="1">
      <c r="A40" s="112" t="s">
        <v>165</v>
      </c>
      <c r="B40" s="108">
        <v>17.600000000000001</v>
      </c>
      <c r="C40" s="108">
        <v>84188</v>
      </c>
      <c r="D40" s="143" t="e">
        <f t="shared" si="0"/>
        <v>#DIV/0!</v>
      </c>
      <c r="E40" s="108">
        <v>36</v>
      </c>
      <c r="F40" s="108">
        <v>433</v>
      </c>
      <c r="G40" s="108">
        <v>7353</v>
      </c>
      <c r="H40" s="108">
        <v>92009</v>
      </c>
      <c r="I40" s="143" t="e">
        <f t="shared" si="1"/>
        <v>#DIV/0!</v>
      </c>
      <c r="J40" s="108">
        <v>3907</v>
      </c>
      <c r="K40" s="108">
        <v>15593</v>
      </c>
      <c r="L40" s="108">
        <v>6264</v>
      </c>
      <c r="M40" s="108">
        <v>19238</v>
      </c>
      <c r="N40" s="108">
        <v>15436</v>
      </c>
      <c r="O40" s="108">
        <v>1506</v>
      </c>
      <c r="P40" s="108">
        <v>58933</v>
      </c>
      <c r="Q40" s="108">
        <v>93</v>
      </c>
      <c r="R40" s="108">
        <v>50886</v>
      </c>
      <c r="S40" s="143" t="e">
        <f t="shared" si="3"/>
        <v>#DIV/0!</v>
      </c>
      <c r="T40" s="108">
        <v>33169</v>
      </c>
      <c r="U40" s="108">
        <v>10547</v>
      </c>
      <c r="V40" s="108">
        <v>11278</v>
      </c>
      <c r="W40" s="108">
        <v>1293</v>
      </c>
      <c r="X40" s="108">
        <v>9985</v>
      </c>
      <c r="Y40" s="108">
        <v>57897</v>
      </c>
      <c r="Z40" s="108">
        <v>39.4</v>
      </c>
      <c r="AA40" s="111">
        <v>8.1</v>
      </c>
      <c r="AB40" s="111">
        <v>19.5</v>
      </c>
      <c r="AC40" s="111">
        <v>4.2</v>
      </c>
      <c r="AD40" s="111"/>
      <c r="AE40" s="111">
        <v>4790.3</v>
      </c>
      <c r="AF40" s="111">
        <v>3294.4</v>
      </c>
      <c r="AG40" s="111">
        <v>50.7</v>
      </c>
      <c r="AH40" s="111">
        <v>49.3</v>
      </c>
    </row>
    <row r="41" spans="1:34" ht="12.75" customHeight="1">
      <c r="A41" s="112" t="s">
        <v>164</v>
      </c>
      <c r="B41" s="108">
        <v>18.2</v>
      </c>
      <c r="C41" s="108">
        <v>131462</v>
      </c>
      <c r="D41" s="143">
        <f t="shared" si="0"/>
        <v>0.56152895899653155</v>
      </c>
      <c r="E41" s="108">
        <v>23</v>
      </c>
      <c r="F41" s="108">
        <v>1153</v>
      </c>
      <c r="G41" s="108">
        <v>16685</v>
      </c>
      <c r="H41" s="108">
        <v>149324</v>
      </c>
      <c r="I41" s="143">
        <f t="shared" si="1"/>
        <v>0.62292819180732317</v>
      </c>
      <c r="J41" s="108">
        <v>4428</v>
      </c>
      <c r="K41" s="108">
        <v>21057</v>
      </c>
      <c r="L41" s="108">
        <v>8329</v>
      </c>
      <c r="M41" s="108">
        <v>20627</v>
      </c>
      <c r="N41" s="108"/>
      <c r="O41" s="108"/>
      <c r="P41" s="108">
        <v>71892</v>
      </c>
      <c r="Q41" s="108">
        <v>703</v>
      </c>
      <c r="R41" s="108">
        <v>89253</v>
      </c>
      <c r="S41" s="143">
        <f t="shared" si="3"/>
        <v>0.75397948355146793</v>
      </c>
      <c r="T41" s="108">
        <v>78135</v>
      </c>
      <c r="U41" s="108">
        <v>14185</v>
      </c>
      <c r="V41" s="108">
        <v>15165</v>
      </c>
      <c r="W41" s="108">
        <v>725</v>
      </c>
      <c r="X41" s="108">
        <v>14441</v>
      </c>
      <c r="Y41" s="108">
        <v>98627</v>
      </c>
      <c r="Z41" s="108">
        <v>59.4</v>
      </c>
      <c r="AA41" s="111">
        <v>10.7</v>
      </c>
      <c r="AB41" s="111">
        <v>15.4</v>
      </c>
      <c r="AC41" s="111">
        <v>3.1</v>
      </c>
      <c r="AD41" s="111"/>
      <c r="AE41" s="111">
        <v>7212.3</v>
      </c>
      <c r="AF41" s="111">
        <v>5410.9</v>
      </c>
      <c r="AG41" s="111">
        <v>45</v>
      </c>
      <c r="AH41" s="111">
        <v>55</v>
      </c>
    </row>
    <row r="42" spans="1:34" ht="12.75" customHeight="1">
      <c r="A42" s="112" t="s">
        <v>163</v>
      </c>
      <c r="B42" s="108">
        <v>19.399999999999999</v>
      </c>
      <c r="C42" s="108">
        <v>115068</v>
      </c>
      <c r="D42" s="143">
        <f t="shared" si="0"/>
        <v>-0.12470523801554823</v>
      </c>
      <c r="E42" s="108">
        <v>64</v>
      </c>
      <c r="F42" s="108">
        <v>1790</v>
      </c>
      <c r="G42" s="108">
        <v>4119</v>
      </c>
      <c r="H42" s="108">
        <v>121040</v>
      </c>
      <c r="I42" s="143">
        <f t="shared" si="1"/>
        <v>-0.18941362406578982</v>
      </c>
      <c r="J42" s="108">
        <v>4870</v>
      </c>
      <c r="K42" s="108">
        <v>19924</v>
      </c>
      <c r="L42" s="108">
        <v>12079</v>
      </c>
      <c r="M42" s="108">
        <v>21819</v>
      </c>
      <c r="N42" s="108">
        <v>16901</v>
      </c>
      <c r="O42" s="108">
        <v>1391</v>
      </c>
      <c r="P42" s="108">
        <v>74201</v>
      </c>
      <c r="Q42" s="108">
        <v>-83</v>
      </c>
      <c r="R42" s="108">
        <v>74745</v>
      </c>
      <c r="S42" s="143">
        <f t="shared" si="3"/>
        <v>-0.16254915801149541</v>
      </c>
      <c r="T42" s="108">
        <v>46756</v>
      </c>
      <c r="U42" s="108">
        <v>15795</v>
      </c>
      <c r="V42" s="108">
        <v>16583</v>
      </c>
      <c r="W42" s="108">
        <v>485</v>
      </c>
      <c r="X42" s="108">
        <v>16098</v>
      </c>
      <c r="Y42" s="108">
        <v>83344</v>
      </c>
      <c r="Z42" s="108">
        <v>40.6</v>
      </c>
      <c r="AA42" s="111">
        <v>6.2</v>
      </c>
      <c r="AB42" s="111">
        <v>19.899999999999999</v>
      </c>
      <c r="AC42" s="111">
        <v>3.8</v>
      </c>
      <c r="AD42" s="111"/>
      <c r="AE42" s="111">
        <v>5939.2</v>
      </c>
      <c r="AF42" s="111">
        <v>4301.8</v>
      </c>
      <c r="AG42" s="111">
        <v>50.3</v>
      </c>
      <c r="AH42" s="111">
        <v>49.7</v>
      </c>
    </row>
    <row r="43" spans="1:34" ht="12.75" customHeight="1">
      <c r="A43" s="114" t="s">
        <v>274</v>
      </c>
      <c r="B43" s="108"/>
      <c r="C43" s="108"/>
      <c r="D43" s="143">
        <f t="shared" si="0"/>
        <v>-1</v>
      </c>
      <c r="E43" s="108"/>
      <c r="F43" s="108"/>
      <c r="G43" s="108"/>
      <c r="H43" s="108"/>
      <c r="I43" s="143">
        <f t="shared" si="1"/>
        <v>-1</v>
      </c>
      <c r="J43" s="108"/>
      <c r="K43" s="108"/>
      <c r="L43" s="108"/>
      <c r="M43" s="108"/>
      <c r="N43" s="108"/>
      <c r="O43" s="108"/>
      <c r="P43" s="108"/>
      <c r="Q43" s="108"/>
      <c r="R43" s="108"/>
      <c r="S43" s="143">
        <f t="shared" si="3"/>
        <v>-1</v>
      </c>
      <c r="T43" s="108"/>
      <c r="U43" s="108"/>
      <c r="V43" s="108"/>
      <c r="W43" s="108"/>
      <c r="X43" s="108"/>
      <c r="Y43" s="108"/>
      <c r="Z43" s="108"/>
      <c r="AA43" s="111"/>
      <c r="AB43" s="111"/>
      <c r="AC43" s="111"/>
      <c r="AD43" s="111"/>
      <c r="AE43" s="111"/>
      <c r="AF43" s="111"/>
      <c r="AG43" s="111"/>
      <c r="AH43" s="111"/>
    </row>
    <row r="44" spans="1:34" ht="12.75" customHeight="1">
      <c r="A44" s="112" t="s">
        <v>165</v>
      </c>
      <c r="B44" s="108">
        <v>87.3</v>
      </c>
      <c r="C44" s="108">
        <v>212838</v>
      </c>
      <c r="D44" s="143" t="e">
        <f t="shared" si="0"/>
        <v>#DIV/0!</v>
      </c>
      <c r="E44" s="108">
        <v>1597</v>
      </c>
      <c r="F44" s="108">
        <v>300</v>
      </c>
      <c r="G44" s="108">
        <v>6894</v>
      </c>
      <c r="H44" s="108">
        <v>221629</v>
      </c>
      <c r="I44" s="143" t="e">
        <f t="shared" si="1"/>
        <v>#DIV/0!</v>
      </c>
      <c r="J44" s="108">
        <v>15120</v>
      </c>
      <c r="K44" s="108">
        <v>22183</v>
      </c>
      <c r="L44" s="108">
        <v>1996</v>
      </c>
      <c r="M44" s="108">
        <v>18421</v>
      </c>
      <c r="N44" s="108">
        <v>60100</v>
      </c>
      <c r="O44" s="108">
        <v>1823</v>
      </c>
      <c r="P44" s="108">
        <v>115998</v>
      </c>
      <c r="Q44" s="108">
        <v>1751</v>
      </c>
      <c r="R44" s="108">
        <v>120605</v>
      </c>
      <c r="S44" s="143" t="e">
        <f t="shared" si="3"/>
        <v>#DIV/0!</v>
      </c>
      <c r="T44" s="108">
        <v>107383</v>
      </c>
      <c r="U44" s="108">
        <v>24384</v>
      </c>
      <c r="V44" s="108">
        <v>26104</v>
      </c>
      <c r="W44" s="108">
        <v>371</v>
      </c>
      <c r="X44" s="108">
        <v>25733</v>
      </c>
      <c r="Y44" s="108">
        <v>151352</v>
      </c>
      <c r="Z44" s="108">
        <v>50.5</v>
      </c>
      <c r="AA44" s="111">
        <v>60.4</v>
      </c>
      <c r="AB44" s="111">
        <v>17.2</v>
      </c>
      <c r="AC44" s="111">
        <v>6.4</v>
      </c>
      <c r="AD44" s="111">
        <v>156.80000000000001</v>
      </c>
      <c r="AE44" s="111">
        <v>2437.5</v>
      </c>
      <c r="AF44" s="111">
        <v>1733.4</v>
      </c>
      <c r="AG44" s="111">
        <v>35.9</v>
      </c>
      <c r="AH44" s="111">
        <v>64.099999999999994</v>
      </c>
    </row>
    <row r="45" spans="1:34" ht="12.75" customHeight="1">
      <c r="A45" s="112" t="s">
        <v>164</v>
      </c>
      <c r="B45" s="108">
        <v>94.2</v>
      </c>
      <c r="C45" s="108">
        <v>198890</v>
      </c>
      <c r="D45" s="143">
        <f t="shared" si="0"/>
        <v>-6.5533410387242877E-2</v>
      </c>
      <c r="E45" s="108">
        <v>1583</v>
      </c>
      <c r="F45" s="108">
        <v>1694</v>
      </c>
      <c r="G45" s="108">
        <v>4196</v>
      </c>
      <c r="H45" s="108">
        <v>206362</v>
      </c>
      <c r="I45" s="143">
        <f t="shared" si="1"/>
        <v>-6.8885389547396772E-2</v>
      </c>
      <c r="J45" s="108">
        <v>17128</v>
      </c>
      <c r="K45" s="108">
        <v>26670</v>
      </c>
      <c r="L45" s="108">
        <v>3955</v>
      </c>
      <c r="M45" s="108">
        <v>19771</v>
      </c>
      <c r="N45" s="108">
        <v>60244</v>
      </c>
      <c r="O45" s="108">
        <v>2104</v>
      </c>
      <c r="P45" s="108">
        <v>125664</v>
      </c>
      <c r="Q45" s="108">
        <v>2250</v>
      </c>
      <c r="R45" s="108">
        <v>100784</v>
      </c>
      <c r="S45" s="143">
        <f t="shared" si="3"/>
        <v>-0.16434642013183534</v>
      </c>
      <c r="T45" s="108">
        <v>82948</v>
      </c>
      <c r="U45" s="108">
        <v>24147</v>
      </c>
      <c r="V45" s="108">
        <v>26001</v>
      </c>
      <c r="W45" s="108">
        <v>1697</v>
      </c>
      <c r="X45" s="108">
        <v>24303</v>
      </c>
      <c r="Y45" s="108">
        <v>132559</v>
      </c>
      <c r="Z45" s="108">
        <v>41.7</v>
      </c>
      <c r="AA45" s="111">
        <v>25.5</v>
      </c>
      <c r="AB45" s="111">
        <v>19.600000000000001</v>
      </c>
      <c r="AC45" s="111">
        <v>7.8</v>
      </c>
      <c r="AD45" s="111">
        <v>164.9</v>
      </c>
      <c r="AE45" s="111">
        <v>2112.1</v>
      </c>
      <c r="AF45" s="111">
        <v>1407.7</v>
      </c>
      <c r="AG45" s="111">
        <v>40.5</v>
      </c>
      <c r="AH45" s="111">
        <v>59.5</v>
      </c>
    </row>
    <row r="46" spans="1:34" ht="12.75" customHeight="1">
      <c r="A46" s="112" t="s">
        <v>163</v>
      </c>
      <c r="B46" s="108">
        <v>101</v>
      </c>
      <c r="C46" s="108">
        <v>213916</v>
      </c>
      <c r="D46" s="143">
        <f t="shared" si="0"/>
        <v>7.5549298607270346E-2</v>
      </c>
      <c r="E46" s="108">
        <v>1856</v>
      </c>
      <c r="F46" s="108">
        <v>2813</v>
      </c>
      <c r="G46" s="108">
        <v>2737</v>
      </c>
      <c r="H46" s="108">
        <v>221322</v>
      </c>
      <c r="I46" s="143">
        <f t="shared" si="1"/>
        <v>7.2493966912512961E-2</v>
      </c>
      <c r="J46" s="108">
        <v>18829</v>
      </c>
      <c r="K46" s="108">
        <v>28249</v>
      </c>
      <c r="L46" s="108">
        <v>4704</v>
      </c>
      <c r="M46" s="108">
        <v>21226</v>
      </c>
      <c r="N46" s="108">
        <v>63362</v>
      </c>
      <c r="O46" s="108">
        <v>1792</v>
      </c>
      <c r="P46" s="108">
        <v>134578</v>
      </c>
      <c r="Q46" s="108">
        <v>2238</v>
      </c>
      <c r="R46" s="108">
        <v>109363</v>
      </c>
      <c r="S46" s="143">
        <f t="shared" si="3"/>
        <v>8.5122638514049845E-2</v>
      </c>
      <c r="T46" s="108">
        <v>88982</v>
      </c>
      <c r="U46" s="108">
        <v>24096</v>
      </c>
      <c r="V46" s="108">
        <v>25350</v>
      </c>
      <c r="W46" s="108">
        <v>409</v>
      </c>
      <c r="X46" s="108">
        <v>24941</v>
      </c>
      <c r="Y46" s="108">
        <v>144002</v>
      </c>
      <c r="Z46" s="108">
        <v>41.6</v>
      </c>
      <c r="AA46" s="111">
        <v>23.2</v>
      </c>
      <c r="AB46" s="111">
        <v>17.600000000000001</v>
      </c>
      <c r="AC46" s="111">
        <v>7.9</v>
      </c>
      <c r="AD46" s="111">
        <v>168.4</v>
      </c>
      <c r="AE46" s="111">
        <v>2117.1999999999998</v>
      </c>
      <c r="AF46" s="111">
        <v>1425.3</v>
      </c>
      <c r="AG46" s="111">
        <v>42.4</v>
      </c>
      <c r="AH46" s="111">
        <v>57.6</v>
      </c>
    </row>
    <row r="47" spans="1:34" ht="12.75" customHeight="1">
      <c r="A47" s="114" t="s">
        <v>273</v>
      </c>
      <c r="B47" s="108"/>
      <c r="C47" s="108"/>
      <c r="D47" s="143">
        <f t="shared" si="0"/>
        <v>-1</v>
      </c>
      <c r="E47" s="108"/>
      <c r="F47" s="108"/>
      <c r="G47" s="108"/>
      <c r="H47" s="108"/>
      <c r="I47" s="143">
        <f t="shared" si="1"/>
        <v>-1</v>
      </c>
      <c r="J47" s="108"/>
      <c r="K47" s="108"/>
      <c r="L47" s="108"/>
      <c r="M47" s="108"/>
      <c r="N47" s="108"/>
      <c r="O47" s="108"/>
      <c r="P47" s="108"/>
      <c r="Q47" s="108"/>
      <c r="R47" s="108"/>
      <c r="S47" s="143">
        <f t="shared" si="3"/>
        <v>-1</v>
      </c>
      <c r="T47" s="108"/>
      <c r="U47" s="108"/>
      <c r="V47" s="108"/>
      <c r="W47" s="108"/>
      <c r="X47" s="108"/>
      <c r="Y47" s="108"/>
      <c r="Z47" s="108"/>
      <c r="AA47" s="111"/>
      <c r="AB47" s="111"/>
      <c r="AC47" s="111"/>
      <c r="AD47" s="111"/>
      <c r="AE47" s="111"/>
      <c r="AF47" s="111"/>
      <c r="AG47" s="111"/>
      <c r="AH47" s="111"/>
    </row>
    <row r="48" spans="1:34" ht="12.75" customHeight="1">
      <c r="A48" s="112" t="s">
        <v>165</v>
      </c>
      <c r="B48" s="108">
        <v>13</v>
      </c>
      <c r="C48" s="108">
        <v>10431</v>
      </c>
      <c r="D48" s="143" t="e">
        <f t="shared" si="0"/>
        <v>#DIV/0!</v>
      </c>
      <c r="E48" s="108">
        <v>124</v>
      </c>
      <c r="F48" s="108">
        <v>59</v>
      </c>
      <c r="G48" s="108">
        <v>102</v>
      </c>
      <c r="H48" s="108">
        <v>10716</v>
      </c>
      <c r="I48" s="143" t="e">
        <f t="shared" si="1"/>
        <v>#DIV/0!</v>
      </c>
      <c r="J48" s="108">
        <v>1474</v>
      </c>
      <c r="K48" s="108">
        <v>1852</v>
      </c>
      <c r="L48" s="108">
        <v>148</v>
      </c>
      <c r="M48" s="108">
        <v>584</v>
      </c>
      <c r="N48" s="108"/>
      <c r="O48" s="108"/>
      <c r="P48" s="108">
        <v>8718</v>
      </c>
      <c r="Q48" s="108">
        <v>75</v>
      </c>
      <c r="R48" s="108">
        <v>2643</v>
      </c>
      <c r="S48" s="143" t="e">
        <f t="shared" si="3"/>
        <v>#DIV/0!</v>
      </c>
      <c r="T48" s="108">
        <v>2073</v>
      </c>
      <c r="U48" s="108">
        <v>1421</v>
      </c>
      <c r="V48" s="108">
        <v>1603</v>
      </c>
      <c r="W48" s="108">
        <v>126</v>
      </c>
      <c r="X48" s="108">
        <v>1478</v>
      </c>
      <c r="Y48" s="108">
        <v>4770</v>
      </c>
      <c r="Z48" s="108">
        <v>19.899999999999999</v>
      </c>
      <c r="AA48" s="111">
        <v>17.899999999999999</v>
      </c>
      <c r="AB48" s="111">
        <v>33.6</v>
      </c>
      <c r="AC48" s="111">
        <v>12.8</v>
      </c>
      <c r="AD48" s="111"/>
      <c r="AE48" s="111">
        <v>803.5</v>
      </c>
      <c r="AF48" s="111">
        <v>367.4</v>
      </c>
      <c r="AG48" s="111">
        <v>78.8</v>
      </c>
      <c r="AH48" s="111">
        <v>21.2</v>
      </c>
    </row>
    <row r="49" spans="1:34" ht="12.75" customHeight="1">
      <c r="A49" s="112" t="s">
        <v>164</v>
      </c>
      <c r="B49" s="108">
        <v>14.8</v>
      </c>
      <c r="C49" s="108">
        <v>21232</v>
      </c>
      <c r="D49" s="143">
        <f t="shared" si="0"/>
        <v>1.035471191640303</v>
      </c>
      <c r="E49" s="108">
        <v>106</v>
      </c>
      <c r="F49" s="108">
        <v>171</v>
      </c>
      <c r="G49" s="108">
        <v>449</v>
      </c>
      <c r="H49" s="108">
        <v>21958</v>
      </c>
      <c r="I49" s="143">
        <f t="shared" si="1"/>
        <v>1.0490854796565883</v>
      </c>
      <c r="J49" s="108">
        <v>1644</v>
      </c>
      <c r="K49" s="108">
        <v>2137</v>
      </c>
      <c r="L49" s="108">
        <v>349</v>
      </c>
      <c r="M49" s="108">
        <v>936</v>
      </c>
      <c r="N49" s="108"/>
      <c r="O49" s="108"/>
      <c r="P49" s="108">
        <v>11715</v>
      </c>
      <c r="Q49" s="108">
        <v>389</v>
      </c>
      <c r="R49" s="108">
        <v>11298</v>
      </c>
      <c r="S49" s="143">
        <f t="shared" si="3"/>
        <v>3.2746878547105562</v>
      </c>
      <c r="T49" s="108">
        <v>10632</v>
      </c>
      <c r="U49" s="108">
        <v>918</v>
      </c>
      <c r="V49" s="108">
        <v>1469</v>
      </c>
      <c r="W49" s="108"/>
      <c r="X49" s="108"/>
      <c r="Y49" s="108">
        <v>14202</v>
      </c>
      <c r="Z49" s="108">
        <v>50.1</v>
      </c>
      <c r="AA49" s="111">
        <v>32.299999999999997</v>
      </c>
      <c r="AB49" s="111">
        <v>10.3</v>
      </c>
      <c r="AC49" s="111">
        <v>7</v>
      </c>
      <c r="AD49" s="111"/>
      <c r="AE49" s="111">
        <v>1438.1</v>
      </c>
      <c r="AF49" s="111">
        <v>961.9</v>
      </c>
      <c r="AG49" s="111">
        <v>74.7</v>
      </c>
      <c r="AH49" s="111">
        <v>25.3</v>
      </c>
    </row>
    <row r="50" spans="1:34" ht="12.75" customHeight="1">
      <c r="A50" s="112" t="s">
        <v>163</v>
      </c>
      <c r="B50" s="108">
        <v>15.7</v>
      </c>
      <c r="C50" s="108">
        <v>22822</v>
      </c>
      <c r="D50" s="143">
        <f t="shared" si="0"/>
        <v>7.4886963074604365E-2</v>
      </c>
      <c r="E50" s="108"/>
      <c r="F50" s="108"/>
      <c r="G50" s="108">
        <v>58</v>
      </c>
      <c r="H50" s="108">
        <v>23287</v>
      </c>
      <c r="I50" s="143">
        <f t="shared" si="1"/>
        <v>6.0524637945168047E-2</v>
      </c>
      <c r="J50" s="108">
        <v>1810</v>
      </c>
      <c r="K50" s="108">
        <v>2745</v>
      </c>
      <c r="L50" s="108"/>
      <c r="M50" s="108">
        <v>1181</v>
      </c>
      <c r="N50" s="108">
        <v>6618</v>
      </c>
      <c r="O50" s="108"/>
      <c r="P50" s="108">
        <v>12385</v>
      </c>
      <c r="Q50" s="108">
        <v>363</v>
      </c>
      <c r="R50" s="108">
        <v>12380</v>
      </c>
      <c r="S50" s="143">
        <f t="shared" si="3"/>
        <v>9.5769162683660827E-2</v>
      </c>
      <c r="T50" s="108">
        <v>11264</v>
      </c>
      <c r="U50" s="108">
        <v>2509</v>
      </c>
      <c r="V50" s="108">
        <v>2665</v>
      </c>
      <c r="W50" s="108">
        <v>85</v>
      </c>
      <c r="X50" s="108">
        <v>2580</v>
      </c>
      <c r="Y50" s="108">
        <v>15186</v>
      </c>
      <c r="Z50" s="108">
        <v>49.4</v>
      </c>
      <c r="AA50" s="111"/>
      <c r="AB50" s="111">
        <v>17.5</v>
      </c>
      <c r="AC50" s="111">
        <v>7.1</v>
      </c>
      <c r="AD50" s="111"/>
      <c r="AE50" s="111">
        <v>1454.6</v>
      </c>
      <c r="AF50" s="111">
        <v>967.9</v>
      </c>
      <c r="AG50" s="111">
        <v>71.5</v>
      </c>
      <c r="AH50" s="111">
        <v>28.5</v>
      </c>
    </row>
    <row r="51" spans="1:34" ht="12.75" customHeight="1">
      <c r="A51" s="114" t="s">
        <v>272</v>
      </c>
      <c r="B51" s="108"/>
      <c r="C51" s="108"/>
      <c r="D51" s="143">
        <f t="shared" si="0"/>
        <v>-1</v>
      </c>
      <c r="E51" s="108"/>
      <c r="F51" s="108"/>
      <c r="G51" s="108"/>
      <c r="H51" s="108"/>
      <c r="I51" s="143">
        <f t="shared" si="1"/>
        <v>-1</v>
      </c>
      <c r="J51" s="108"/>
      <c r="K51" s="108"/>
      <c r="L51" s="108"/>
      <c r="M51" s="108"/>
      <c r="N51" s="108"/>
      <c r="O51" s="108"/>
      <c r="P51" s="108"/>
      <c r="Q51" s="108"/>
      <c r="R51" s="108"/>
      <c r="S51" s="143">
        <f t="shared" si="3"/>
        <v>-1</v>
      </c>
      <c r="T51" s="108"/>
      <c r="U51" s="108"/>
      <c r="V51" s="108"/>
      <c r="W51" s="108"/>
      <c r="X51" s="108"/>
      <c r="Y51" s="108"/>
      <c r="Z51" s="108"/>
      <c r="AA51" s="111"/>
      <c r="AB51" s="111"/>
      <c r="AC51" s="111"/>
      <c r="AD51" s="111"/>
      <c r="AE51" s="111"/>
      <c r="AF51" s="111"/>
      <c r="AG51" s="111"/>
      <c r="AH51" s="111"/>
    </row>
    <row r="52" spans="1:34" ht="12.75" customHeight="1">
      <c r="A52" s="112" t="s">
        <v>165</v>
      </c>
      <c r="B52" s="108">
        <v>45.1</v>
      </c>
      <c r="C52" s="108">
        <v>18299</v>
      </c>
      <c r="D52" s="143" t="e">
        <f t="shared" si="0"/>
        <v>#DIV/0!</v>
      </c>
      <c r="E52" s="108">
        <v>309</v>
      </c>
      <c r="F52" s="108">
        <v>311</v>
      </c>
      <c r="G52" s="108">
        <v>922</v>
      </c>
      <c r="H52" s="108">
        <v>19841</v>
      </c>
      <c r="I52" s="143" t="e">
        <f t="shared" si="1"/>
        <v>#DIV/0!</v>
      </c>
      <c r="J52" s="108">
        <v>6628</v>
      </c>
      <c r="K52" s="108">
        <v>4772</v>
      </c>
      <c r="L52" s="108">
        <v>248</v>
      </c>
      <c r="M52" s="108">
        <v>1464</v>
      </c>
      <c r="N52" s="108"/>
      <c r="O52" s="108"/>
      <c r="P52" s="108">
        <v>19437</v>
      </c>
      <c r="Q52" s="108">
        <v>179</v>
      </c>
      <c r="R52" s="108">
        <v>1063</v>
      </c>
      <c r="S52" s="143" t="e">
        <f t="shared" si="3"/>
        <v>#DIV/0!</v>
      </c>
      <c r="T52" s="108">
        <v>583</v>
      </c>
      <c r="U52" s="108">
        <v>2183</v>
      </c>
      <c r="V52" s="108">
        <v>3347</v>
      </c>
      <c r="W52" s="108">
        <v>666</v>
      </c>
      <c r="X52" s="108">
        <v>2680</v>
      </c>
      <c r="Y52" s="108">
        <v>8364</v>
      </c>
      <c r="Z52" s="108">
        <v>3.2</v>
      </c>
      <c r="AA52" s="111">
        <v>4.3</v>
      </c>
      <c r="AB52" s="111">
        <v>40</v>
      </c>
      <c r="AC52" s="111">
        <v>33</v>
      </c>
      <c r="AD52" s="111">
        <v>135.80000000000001</v>
      </c>
      <c r="AE52" s="111">
        <v>405.4</v>
      </c>
      <c r="AF52" s="111">
        <v>185.3</v>
      </c>
      <c r="AG52" s="111">
        <v>50.9</v>
      </c>
      <c r="AH52" s="111">
        <v>49.1</v>
      </c>
    </row>
    <row r="53" spans="1:34" ht="12.75" customHeight="1">
      <c r="A53" s="112" t="s">
        <v>164</v>
      </c>
      <c r="B53" s="108">
        <v>49</v>
      </c>
      <c r="C53" s="108">
        <v>20720</v>
      </c>
      <c r="D53" s="143">
        <f t="shared" si="0"/>
        <v>0.13230231160172687</v>
      </c>
      <c r="E53" s="108">
        <v>175</v>
      </c>
      <c r="F53" s="108">
        <v>125</v>
      </c>
      <c r="G53" s="108">
        <v>157</v>
      </c>
      <c r="H53" s="108">
        <v>21177</v>
      </c>
      <c r="I53" s="143">
        <f t="shared" si="1"/>
        <v>6.7335315760294334E-2</v>
      </c>
      <c r="J53" s="108">
        <v>7271</v>
      </c>
      <c r="K53" s="108">
        <v>5495</v>
      </c>
      <c r="L53" s="108">
        <v>492</v>
      </c>
      <c r="M53" s="108">
        <v>1695</v>
      </c>
      <c r="N53" s="108">
        <v>8687</v>
      </c>
      <c r="O53" s="108">
        <v>842</v>
      </c>
      <c r="P53" s="108">
        <v>22798</v>
      </c>
      <c r="Q53" s="108">
        <v>91</v>
      </c>
      <c r="R53" s="108">
        <v>376</v>
      </c>
      <c r="S53" s="143">
        <f t="shared" si="3"/>
        <v>-0.64628410159924743</v>
      </c>
      <c r="T53" s="108">
        <v>-1529</v>
      </c>
      <c r="U53" s="108">
        <v>2176</v>
      </c>
      <c r="V53" s="108">
        <v>3938</v>
      </c>
      <c r="W53" s="108"/>
      <c r="X53" s="108"/>
      <c r="Y53" s="108">
        <v>8374</v>
      </c>
      <c r="Z53" s="108">
        <v>-7.4</v>
      </c>
      <c r="AA53" s="111">
        <v>0.8</v>
      </c>
      <c r="AB53" s="111">
        <v>47</v>
      </c>
      <c r="AC53" s="111">
        <v>31.8</v>
      </c>
      <c r="AD53" s="111"/>
      <c r="AE53" s="111">
        <v>422.8</v>
      </c>
      <c r="AF53" s="111">
        <v>170.9</v>
      </c>
      <c r="AG53" s="111">
        <v>46.2</v>
      </c>
      <c r="AH53" s="111">
        <v>53.8</v>
      </c>
    </row>
    <row r="54" spans="1:34" ht="12.75" customHeight="1">
      <c r="A54" s="112" t="s">
        <v>163</v>
      </c>
      <c r="B54" s="108">
        <v>52.7</v>
      </c>
      <c r="C54" s="108">
        <v>24688</v>
      </c>
      <c r="D54" s="143">
        <f t="shared" si="0"/>
        <v>0.1915057915057915</v>
      </c>
      <c r="E54" s="108"/>
      <c r="F54" s="108"/>
      <c r="G54" s="108">
        <v>1573</v>
      </c>
      <c r="H54" s="108">
        <v>27128</v>
      </c>
      <c r="I54" s="143">
        <f t="shared" si="1"/>
        <v>0.28101241913396607</v>
      </c>
      <c r="J54" s="108">
        <v>8389</v>
      </c>
      <c r="K54" s="108">
        <v>5928</v>
      </c>
      <c r="L54" s="108"/>
      <c r="M54" s="108">
        <v>1675</v>
      </c>
      <c r="N54" s="108">
        <v>10440</v>
      </c>
      <c r="O54" s="108"/>
      <c r="P54" s="108">
        <v>26853</v>
      </c>
      <c r="Q54" s="108">
        <v>342</v>
      </c>
      <c r="R54" s="108">
        <v>651</v>
      </c>
      <c r="S54" s="143">
        <f t="shared" si="3"/>
        <v>0.7313829787234043</v>
      </c>
      <c r="T54" s="108">
        <v>618</v>
      </c>
      <c r="U54" s="108">
        <v>2602</v>
      </c>
      <c r="V54" s="108">
        <v>3425</v>
      </c>
      <c r="W54" s="108">
        <v>289</v>
      </c>
      <c r="X54" s="108">
        <v>3136</v>
      </c>
      <c r="Y54" s="108">
        <v>10267</v>
      </c>
      <c r="Z54" s="108">
        <v>2.5</v>
      </c>
      <c r="AA54" s="111"/>
      <c r="AB54" s="111">
        <v>33.4</v>
      </c>
      <c r="AC54" s="111">
        <v>30.6</v>
      </c>
      <c r="AD54" s="111"/>
      <c r="AE54" s="111">
        <v>468.3</v>
      </c>
      <c r="AF54" s="111">
        <v>194.8</v>
      </c>
      <c r="AG54" s="111">
        <v>48.6</v>
      </c>
      <c r="AH54" s="111">
        <v>51.4</v>
      </c>
    </row>
    <row r="55" spans="1:34" ht="12.75" customHeight="1">
      <c r="A55" s="114" t="s">
        <v>271</v>
      </c>
      <c r="B55" s="108"/>
      <c r="C55" s="108"/>
      <c r="D55" s="143">
        <f t="shared" si="0"/>
        <v>-1</v>
      </c>
      <c r="E55" s="108"/>
      <c r="F55" s="108"/>
      <c r="G55" s="108"/>
      <c r="H55" s="108"/>
      <c r="I55" s="143">
        <f t="shared" si="1"/>
        <v>-1</v>
      </c>
      <c r="J55" s="108"/>
      <c r="K55" s="108"/>
      <c r="L55" s="108"/>
      <c r="M55" s="108"/>
      <c r="N55" s="108"/>
      <c r="O55" s="108"/>
      <c r="P55" s="108"/>
      <c r="Q55" s="108"/>
      <c r="R55" s="108"/>
      <c r="S55" s="143">
        <f t="shared" si="3"/>
        <v>-1</v>
      </c>
      <c r="T55" s="108"/>
      <c r="U55" s="108"/>
      <c r="V55" s="108"/>
      <c r="W55" s="108"/>
      <c r="X55" s="108"/>
      <c r="Y55" s="108"/>
      <c r="Z55" s="108"/>
      <c r="AA55" s="111"/>
      <c r="AB55" s="111"/>
      <c r="AC55" s="111"/>
      <c r="AD55" s="111"/>
      <c r="AE55" s="111"/>
      <c r="AF55" s="111"/>
      <c r="AG55" s="111"/>
      <c r="AH55" s="111"/>
    </row>
    <row r="56" spans="1:34" ht="12.75" customHeight="1">
      <c r="A56" s="112" t="s">
        <v>165</v>
      </c>
      <c r="B56" s="108">
        <v>201.9</v>
      </c>
      <c r="C56" s="108">
        <v>431452</v>
      </c>
      <c r="D56" s="143" t="e">
        <f t="shared" si="0"/>
        <v>#DIV/0!</v>
      </c>
      <c r="E56" s="108">
        <v>2972</v>
      </c>
      <c r="F56" s="108">
        <v>1427</v>
      </c>
      <c r="G56" s="108">
        <v>17078</v>
      </c>
      <c r="H56" s="108">
        <v>452929</v>
      </c>
      <c r="I56" s="143" t="e">
        <f t="shared" si="1"/>
        <v>#DIV/0!</v>
      </c>
      <c r="J56" s="108">
        <v>34006</v>
      </c>
      <c r="K56" s="108">
        <v>62290</v>
      </c>
      <c r="L56" s="108">
        <v>9991</v>
      </c>
      <c r="M56" s="108">
        <v>46537</v>
      </c>
      <c r="N56" s="108">
        <v>122078</v>
      </c>
      <c r="O56" s="108">
        <v>4461</v>
      </c>
      <c r="P56" s="108">
        <v>270439</v>
      </c>
      <c r="Q56" s="108">
        <v>2236</v>
      </c>
      <c r="R56" s="108">
        <v>222748</v>
      </c>
      <c r="S56" s="143" t="e">
        <f t="shared" si="3"/>
        <v>#DIV/0!</v>
      </c>
      <c r="T56" s="108">
        <v>184726</v>
      </c>
      <c r="U56" s="108">
        <v>44544</v>
      </c>
      <c r="V56" s="108">
        <v>49513</v>
      </c>
      <c r="W56" s="108">
        <v>3474</v>
      </c>
      <c r="X56" s="108">
        <v>46039</v>
      </c>
      <c r="Y56" s="108">
        <v>285962</v>
      </c>
      <c r="Z56" s="108">
        <v>42.8</v>
      </c>
      <c r="AA56" s="111">
        <v>22.3</v>
      </c>
      <c r="AB56" s="111">
        <v>17.3</v>
      </c>
      <c r="AC56" s="111">
        <v>7.1</v>
      </c>
      <c r="AD56" s="111">
        <v>153.30000000000001</v>
      </c>
      <c r="AE56" s="111">
        <v>2137.4</v>
      </c>
      <c r="AF56" s="111">
        <v>1416.6</v>
      </c>
      <c r="AG56" s="111">
        <v>55.7</v>
      </c>
      <c r="AH56" s="111">
        <v>44.3</v>
      </c>
    </row>
    <row r="57" spans="1:34" ht="12.75" customHeight="1">
      <c r="A57" s="112" t="s">
        <v>164</v>
      </c>
      <c r="B57" s="108">
        <v>218.7</v>
      </c>
      <c r="C57" s="108">
        <v>525002</v>
      </c>
      <c r="D57" s="143">
        <f t="shared" si="0"/>
        <v>0.21682597368884604</v>
      </c>
      <c r="E57" s="108">
        <v>2705</v>
      </c>
      <c r="F57" s="108">
        <v>4608</v>
      </c>
      <c r="G57" s="108">
        <v>29519</v>
      </c>
      <c r="H57" s="108">
        <v>561835</v>
      </c>
      <c r="I57" s="143">
        <f t="shared" si="1"/>
        <v>0.2404482821810924</v>
      </c>
      <c r="J57" s="108">
        <v>38161</v>
      </c>
      <c r="K57" s="108">
        <v>82445</v>
      </c>
      <c r="L57" s="108">
        <v>15438</v>
      </c>
      <c r="M57" s="108">
        <v>50571</v>
      </c>
      <c r="N57" s="108">
        <v>140752</v>
      </c>
      <c r="O57" s="108">
        <v>4724</v>
      </c>
      <c r="P57" s="108">
        <v>322643</v>
      </c>
      <c r="Q57" s="108">
        <v>4310</v>
      </c>
      <c r="R57" s="108">
        <v>275383</v>
      </c>
      <c r="S57" s="143">
        <f t="shared" si="3"/>
        <v>0.23629841794314652</v>
      </c>
      <c r="T57" s="108">
        <v>243501</v>
      </c>
      <c r="U57" s="108">
        <v>48533</v>
      </c>
      <c r="V57" s="108">
        <v>54451</v>
      </c>
      <c r="W57" s="108">
        <v>4843</v>
      </c>
      <c r="X57" s="108">
        <v>49608</v>
      </c>
      <c r="Y57" s="108">
        <v>353098</v>
      </c>
      <c r="Z57" s="108">
        <v>46.4</v>
      </c>
      <c r="AA57" s="111">
        <v>17.8</v>
      </c>
      <c r="AB57" s="111">
        <v>15.4</v>
      </c>
      <c r="AC57" s="111">
        <v>6.6</v>
      </c>
      <c r="AD57" s="111">
        <v>158.4</v>
      </c>
      <c r="AE57" s="111">
        <v>2400.6999999999998</v>
      </c>
      <c r="AF57" s="111">
        <v>1614.6</v>
      </c>
      <c r="AG57" s="111">
        <v>52.6</v>
      </c>
      <c r="AH57" s="111">
        <v>47.4</v>
      </c>
    </row>
    <row r="58" spans="1:34" ht="12.75" customHeight="1">
      <c r="A58" s="112" t="s">
        <v>163</v>
      </c>
      <c r="B58" s="108">
        <v>234.7</v>
      </c>
      <c r="C58" s="108">
        <v>492161</v>
      </c>
      <c r="D58" s="143">
        <f t="shared" si="0"/>
        <v>-6.2554047413152708E-2</v>
      </c>
      <c r="E58" s="108">
        <v>3539</v>
      </c>
      <c r="F58" s="108">
        <v>7893</v>
      </c>
      <c r="G58" s="108">
        <v>9799</v>
      </c>
      <c r="H58" s="108">
        <v>513392</v>
      </c>
      <c r="I58" s="143">
        <f t="shared" si="1"/>
        <v>-8.6222823426806802E-2</v>
      </c>
      <c r="J58" s="108">
        <v>42735</v>
      </c>
      <c r="K58" s="108">
        <v>84539</v>
      </c>
      <c r="L58" s="108">
        <v>19926</v>
      </c>
      <c r="M58" s="108">
        <v>53937</v>
      </c>
      <c r="N58" s="108">
        <v>143064</v>
      </c>
      <c r="O58" s="108">
        <v>4282</v>
      </c>
      <c r="P58" s="108">
        <v>339919</v>
      </c>
      <c r="Q58" s="108">
        <v>3298</v>
      </c>
      <c r="R58" s="108">
        <v>232943</v>
      </c>
      <c r="S58" s="143">
        <f t="shared" si="3"/>
        <v>-0.15411263585624385</v>
      </c>
      <c r="T58" s="108">
        <v>176772</v>
      </c>
      <c r="U58" s="108">
        <v>52685</v>
      </c>
      <c r="V58" s="108">
        <v>56684</v>
      </c>
      <c r="W58" s="108">
        <v>2045</v>
      </c>
      <c r="X58" s="108">
        <v>54639</v>
      </c>
      <c r="Y58" s="108">
        <v>312246</v>
      </c>
      <c r="Z58" s="108">
        <v>35.9</v>
      </c>
      <c r="AA58" s="111">
        <v>11.7</v>
      </c>
      <c r="AB58" s="111">
        <v>18.2</v>
      </c>
      <c r="AC58" s="111">
        <v>7.8</v>
      </c>
      <c r="AD58" s="111">
        <v>164.3</v>
      </c>
      <c r="AE58" s="111">
        <v>2097</v>
      </c>
      <c r="AF58" s="111">
        <v>1330.4</v>
      </c>
      <c r="AG58" s="111">
        <v>53.5</v>
      </c>
      <c r="AH58" s="111">
        <v>46.5</v>
      </c>
    </row>
    <row r="59" spans="1:34" ht="12.75" customHeight="1">
      <c r="A59" s="113" t="s">
        <v>270</v>
      </c>
      <c r="B59" s="108"/>
      <c r="C59" s="108"/>
      <c r="D59" s="143">
        <f t="shared" si="0"/>
        <v>-1</v>
      </c>
      <c r="E59" s="108"/>
      <c r="F59" s="108"/>
      <c r="G59" s="108"/>
      <c r="H59" s="108"/>
      <c r="I59" s="143">
        <f t="shared" si="1"/>
        <v>-1</v>
      </c>
      <c r="J59" s="108"/>
      <c r="K59" s="108"/>
      <c r="L59" s="108"/>
      <c r="M59" s="108"/>
      <c r="N59" s="108"/>
      <c r="O59" s="108"/>
      <c r="P59" s="108"/>
      <c r="Q59" s="108"/>
      <c r="R59" s="108"/>
      <c r="S59" s="143">
        <f t="shared" si="3"/>
        <v>-1</v>
      </c>
      <c r="T59" s="108"/>
      <c r="U59" s="108"/>
      <c r="V59" s="108"/>
      <c r="W59" s="108"/>
      <c r="X59" s="108"/>
      <c r="Y59" s="108"/>
      <c r="Z59" s="108"/>
      <c r="AA59" s="111"/>
      <c r="AB59" s="111"/>
      <c r="AC59" s="111"/>
      <c r="AD59" s="111"/>
      <c r="AE59" s="111"/>
      <c r="AF59" s="111"/>
      <c r="AG59" s="111"/>
      <c r="AH59" s="111"/>
    </row>
    <row r="60" spans="1:34" ht="12.75" customHeight="1">
      <c r="A60" s="114" t="s">
        <v>269</v>
      </c>
      <c r="B60" s="108"/>
      <c r="C60" s="108"/>
      <c r="D60" s="143" t="e">
        <f t="shared" si="0"/>
        <v>#DIV/0!</v>
      </c>
      <c r="E60" s="108"/>
      <c r="F60" s="108"/>
      <c r="G60" s="108"/>
      <c r="H60" s="108"/>
      <c r="I60" s="143" t="e">
        <f t="shared" si="1"/>
        <v>#DIV/0!</v>
      </c>
      <c r="J60" s="108"/>
      <c r="K60" s="108"/>
      <c r="L60" s="108"/>
      <c r="M60" s="108"/>
      <c r="N60" s="108"/>
      <c r="O60" s="108"/>
      <c r="P60" s="108"/>
      <c r="Q60" s="108"/>
      <c r="R60" s="108"/>
      <c r="S60" s="143" t="e">
        <f t="shared" si="3"/>
        <v>#DIV/0!</v>
      </c>
      <c r="T60" s="108"/>
      <c r="U60" s="108"/>
      <c r="V60" s="108"/>
      <c r="W60" s="108"/>
      <c r="X60" s="108"/>
      <c r="Y60" s="108"/>
      <c r="Z60" s="108"/>
      <c r="AA60" s="111"/>
      <c r="AB60" s="111"/>
      <c r="AC60" s="111"/>
      <c r="AD60" s="111"/>
      <c r="AE60" s="111"/>
      <c r="AF60" s="111"/>
      <c r="AG60" s="111"/>
      <c r="AH60" s="111"/>
    </row>
    <row r="61" spans="1:34" ht="12.75" customHeight="1">
      <c r="A61" s="112" t="s">
        <v>165</v>
      </c>
      <c r="B61" s="108">
        <v>202.8</v>
      </c>
      <c r="C61" s="108">
        <v>110535</v>
      </c>
      <c r="D61" s="143" t="e">
        <f t="shared" si="0"/>
        <v>#DIV/0!</v>
      </c>
      <c r="E61" s="108">
        <v>274</v>
      </c>
      <c r="F61" s="108">
        <v>103</v>
      </c>
      <c r="G61" s="108">
        <v>795</v>
      </c>
      <c r="H61" s="108">
        <v>111707</v>
      </c>
      <c r="I61" s="143" t="e">
        <f t="shared" si="1"/>
        <v>#DIV/0!</v>
      </c>
      <c r="J61" s="108">
        <v>14400</v>
      </c>
      <c r="K61" s="108">
        <v>68142</v>
      </c>
      <c r="L61" s="108">
        <v>732</v>
      </c>
      <c r="M61" s="108">
        <v>2712</v>
      </c>
      <c r="N61" s="108">
        <v>21673</v>
      </c>
      <c r="O61" s="108">
        <v>455</v>
      </c>
      <c r="P61" s="108">
        <v>107203</v>
      </c>
      <c r="Q61" s="108">
        <v>1303</v>
      </c>
      <c r="R61" s="108">
        <v>8354</v>
      </c>
      <c r="S61" s="143" t="e">
        <f t="shared" si="3"/>
        <v>#DIV/0!</v>
      </c>
      <c r="T61" s="108">
        <v>5808</v>
      </c>
      <c r="U61" s="108">
        <v>2396</v>
      </c>
      <c r="V61" s="108">
        <v>3074</v>
      </c>
      <c r="W61" s="108">
        <v>541</v>
      </c>
      <c r="X61" s="108">
        <v>2534</v>
      </c>
      <c r="Y61" s="108">
        <v>23295</v>
      </c>
      <c r="Z61" s="108">
        <v>5.3</v>
      </c>
      <c r="AA61" s="111">
        <v>11.4</v>
      </c>
      <c r="AB61" s="111">
        <v>13.2</v>
      </c>
      <c r="AC61" s="111">
        <v>11.7</v>
      </c>
      <c r="AD61" s="111">
        <v>64.7</v>
      </c>
      <c r="AE61" s="111">
        <v>545</v>
      </c>
      <c r="AF61" s="111">
        <v>114.9</v>
      </c>
      <c r="AG61" s="111">
        <v>73.099999999999994</v>
      </c>
      <c r="AH61" s="111">
        <v>26.9</v>
      </c>
    </row>
    <row r="62" spans="1:34" ht="12.75" customHeight="1">
      <c r="A62" s="112" t="s">
        <v>164</v>
      </c>
      <c r="B62" s="108">
        <v>213.4</v>
      </c>
      <c r="C62" s="108">
        <v>124033</v>
      </c>
      <c r="D62" s="143">
        <f t="shared" si="0"/>
        <v>0.12211516714162934</v>
      </c>
      <c r="E62" s="108">
        <v>154</v>
      </c>
      <c r="F62" s="108">
        <v>189</v>
      </c>
      <c r="G62" s="108">
        <v>1110</v>
      </c>
      <c r="H62" s="108">
        <v>125487</v>
      </c>
      <c r="I62" s="143">
        <f t="shared" si="1"/>
        <v>0.12335842874663182</v>
      </c>
      <c r="J62" s="108">
        <v>16136</v>
      </c>
      <c r="K62" s="108">
        <v>77459</v>
      </c>
      <c r="L62" s="108">
        <v>1034</v>
      </c>
      <c r="M62" s="108">
        <v>3141</v>
      </c>
      <c r="N62" s="108">
        <v>24027</v>
      </c>
      <c r="O62" s="108">
        <v>257</v>
      </c>
      <c r="P62" s="108">
        <v>121540</v>
      </c>
      <c r="Q62" s="108">
        <v>1470</v>
      </c>
      <c r="R62" s="108">
        <v>8292</v>
      </c>
      <c r="S62" s="143">
        <f t="shared" si="3"/>
        <v>-7.4215944457744791E-3</v>
      </c>
      <c r="T62" s="108">
        <v>5416</v>
      </c>
      <c r="U62" s="108">
        <v>3456</v>
      </c>
      <c r="V62" s="108">
        <v>4616</v>
      </c>
      <c r="W62" s="108">
        <v>794</v>
      </c>
      <c r="X62" s="108">
        <v>3822</v>
      </c>
      <c r="Y62" s="108">
        <v>25063</v>
      </c>
      <c r="Z62" s="108">
        <v>4.4000000000000004</v>
      </c>
      <c r="AA62" s="111">
        <v>8</v>
      </c>
      <c r="AB62" s="111">
        <v>18.399999999999999</v>
      </c>
      <c r="AC62" s="111">
        <v>11.6</v>
      </c>
      <c r="AD62" s="111">
        <v>68.7</v>
      </c>
      <c r="AE62" s="111">
        <v>581.1</v>
      </c>
      <c r="AF62" s="111">
        <v>117.4</v>
      </c>
      <c r="AG62" s="111">
        <v>70.8</v>
      </c>
      <c r="AH62" s="111">
        <v>29.2</v>
      </c>
    </row>
    <row r="63" spans="1:34" ht="12.75" customHeight="1">
      <c r="A63" s="112" t="s">
        <v>163</v>
      </c>
      <c r="B63" s="108">
        <v>224.5</v>
      </c>
      <c r="C63" s="108">
        <v>130510</v>
      </c>
      <c r="D63" s="143">
        <f t="shared" si="0"/>
        <v>5.2219973716672176E-2</v>
      </c>
      <c r="E63" s="108">
        <v>142</v>
      </c>
      <c r="F63" s="108">
        <v>264</v>
      </c>
      <c r="G63" s="108">
        <v>155</v>
      </c>
      <c r="H63" s="108">
        <v>131072</v>
      </c>
      <c r="I63" s="143">
        <f t="shared" si="1"/>
        <v>4.4506602277526758E-2</v>
      </c>
      <c r="J63" s="108">
        <v>17564</v>
      </c>
      <c r="K63" s="108">
        <v>80015</v>
      </c>
      <c r="L63" s="108">
        <v>1336</v>
      </c>
      <c r="M63" s="108">
        <v>3343</v>
      </c>
      <c r="N63" s="108">
        <v>23184</v>
      </c>
      <c r="O63" s="108">
        <v>379</v>
      </c>
      <c r="P63" s="108">
        <v>125064</v>
      </c>
      <c r="Q63" s="108">
        <v>104</v>
      </c>
      <c r="R63" s="108">
        <v>10372</v>
      </c>
      <c r="S63" s="143">
        <f t="shared" si="3"/>
        <v>0.25084418716835505</v>
      </c>
      <c r="T63" s="108">
        <v>6113</v>
      </c>
      <c r="U63" s="108">
        <v>2732</v>
      </c>
      <c r="V63" s="108">
        <v>3829</v>
      </c>
      <c r="W63" s="108">
        <v>837</v>
      </c>
      <c r="X63" s="108">
        <v>2992</v>
      </c>
      <c r="Y63" s="108">
        <v>28880</v>
      </c>
      <c r="Z63" s="108">
        <v>4.7</v>
      </c>
      <c r="AA63" s="111">
        <v>7.8</v>
      </c>
      <c r="AB63" s="111">
        <v>13.3</v>
      </c>
      <c r="AC63" s="111">
        <v>12</v>
      </c>
      <c r="AD63" s="111">
        <v>70.5</v>
      </c>
      <c r="AE63" s="111">
        <v>581.4</v>
      </c>
      <c r="AF63" s="111">
        <v>128.69999999999999</v>
      </c>
      <c r="AG63" s="111">
        <v>77.5</v>
      </c>
      <c r="AH63" s="111">
        <v>22.5</v>
      </c>
    </row>
    <row r="64" spans="1:34" ht="12.75" customHeight="1">
      <c r="A64" s="114" t="s">
        <v>268</v>
      </c>
      <c r="B64" s="108"/>
      <c r="C64" s="108"/>
      <c r="D64" s="143">
        <f t="shared" si="0"/>
        <v>-1</v>
      </c>
      <c r="E64" s="108"/>
      <c r="F64" s="108"/>
      <c r="G64" s="108"/>
      <c r="H64" s="108"/>
      <c r="I64" s="143">
        <f t="shared" si="1"/>
        <v>-1</v>
      </c>
      <c r="J64" s="108"/>
      <c r="K64" s="108"/>
      <c r="L64" s="108"/>
      <c r="M64" s="108"/>
      <c r="N64" s="108"/>
      <c r="O64" s="108"/>
      <c r="P64" s="108"/>
      <c r="Q64" s="108"/>
      <c r="R64" s="108"/>
      <c r="S64" s="143">
        <f t="shared" si="3"/>
        <v>-1</v>
      </c>
      <c r="T64" s="108"/>
      <c r="U64" s="108"/>
      <c r="V64" s="108"/>
      <c r="W64" s="108"/>
      <c r="X64" s="108"/>
      <c r="Y64" s="108"/>
      <c r="Z64" s="108"/>
      <c r="AA64" s="111"/>
      <c r="AB64" s="111"/>
      <c r="AC64" s="111"/>
      <c r="AD64" s="111"/>
      <c r="AE64" s="111"/>
      <c r="AF64" s="111"/>
      <c r="AG64" s="111"/>
      <c r="AH64" s="111"/>
    </row>
    <row r="65" spans="1:34" ht="12.75" customHeight="1">
      <c r="A65" s="112" t="s">
        <v>165</v>
      </c>
      <c r="B65" s="108">
        <v>35.4</v>
      </c>
      <c r="C65" s="108">
        <v>18804</v>
      </c>
      <c r="D65" s="143" t="e">
        <f t="shared" si="0"/>
        <v>#DIV/0!</v>
      </c>
      <c r="E65" s="108">
        <v>94</v>
      </c>
      <c r="F65" s="108"/>
      <c r="G65" s="108"/>
      <c r="H65" s="108">
        <v>19209</v>
      </c>
      <c r="I65" s="143" t="e">
        <f t="shared" si="1"/>
        <v>#DIV/0!</v>
      </c>
      <c r="J65" s="108">
        <v>2724</v>
      </c>
      <c r="K65" s="108">
        <v>9996</v>
      </c>
      <c r="L65" s="108">
        <v>197</v>
      </c>
      <c r="M65" s="108">
        <v>788</v>
      </c>
      <c r="N65" s="108">
        <v>4440</v>
      </c>
      <c r="O65" s="108">
        <v>20</v>
      </c>
      <c r="P65" s="108">
        <v>18126</v>
      </c>
      <c r="Q65" s="108">
        <v>657</v>
      </c>
      <c r="R65" s="108">
        <v>2414</v>
      </c>
      <c r="S65" s="143" t="e">
        <f t="shared" si="3"/>
        <v>#DIV/0!</v>
      </c>
      <c r="T65" s="108">
        <v>1740</v>
      </c>
      <c r="U65" s="108">
        <v>1020</v>
      </c>
      <c r="V65" s="108">
        <v>1369</v>
      </c>
      <c r="W65" s="108">
        <v>152</v>
      </c>
      <c r="X65" s="108">
        <v>1216</v>
      </c>
      <c r="Y65" s="108">
        <v>5303</v>
      </c>
      <c r="Z65" s="108">
        <v>9.3000000000000007</v>
      </c>
      <c r="AA65" s="111">
        <v>12.3</v>
      </c>
      <c r="AB65" s="111">
        <v>25.8</v>
      </c>
      <c r="AC65" s="111">
        <v>13</v>
      </c>
      <c r="AD65" s="111"/>
      <c r="AE65" s="111">
        <v>531.4</v>
      </c>
      <c r="AF65" s="111">
        <v>149.80000000000001</v>
      </c>
      <c r="AG65" s="111">
        <v>58.4</v>
      </c>
      <c r="AH65" s="111">
        <v>41.6</v>
      </c>
    </row>
    <row r="66" spans="1:34" ht="12.75" customHeight="1">
      <c r="A66" s="112" t="s">
        <v>164</v>
      </c>
      <c r="B66" s="108">
        <v>38.6</v>
      </c>
      <c r="C66" s="108">
        <v>20360</v>
      </c>
      <c r="D66" s="143">
        <f t="shared" si="0"/>
        <v>8.2748351414592636E-2</v>
      </c>
      <c r="E66" s="108">
        <v>101</v>
      </c>
      <c r="F66" s="108">
        <v>22</v>
      </c>
      <c r="G66" s="108">
        <v>288</v>
      </c>
      <c r="H66" s="108">
        <v>20772</v>
      </c>
      <c r="I66" s="143">
        <f t="shared" si="1"/>
        <v>8.1368108699047328E-2</v>
      </c>
      <c r="J66" s="108">
        <v>3170</v>
      </c>
      <c r="K66" s="108">
        <v>9828</v>
      </c>
      <c r="L66" s="108">
        <v>365</v>
      </c>
      <c r="M66" s="108">
        <v>943</v>
      </c>
      <c r="N66" s="108"/>
      <c r="O66" s="108"/>
      <c r="P66" s="108">
        <v>20040</v>
      </c>
      <c r="Q66" s="108">
        <v>207</v>
      </c>
      <c r="R66" s="108">
        <v>1936</v>
      </c>
      <c r="S66" s="143">
        <f t="shared" si="3"/>
        <v>-0.19801159900579951</v>
      </c>
      <c r="T66" s="108">
        <v>938</v>
      </c>
      <c r="U66" s="108">
        <v>827</v>
      </c>
      <c r="V66" s="108">
        <v>1114</v>
      </c>
      <c r="W66" s="108">
        <v>172</v>
      </c>
      <c r="X66" s="108">
        <v>941</v>
      </c>
      <c r="Y66" s="108">
        <v>5248</v>
      </c>
      <c r="Z66" s="108">
        <v>4.5999999999999996</v>
      </c>
      <c r="AA66" s="111">
        <v>5.3</v>
      </c>
      <c r="AB66" s="111">
        <v>21.2</v>
      </c>
      <c r="AC66" s="111">
        <v>14</v>
      </c>
      <c r="AD66" s="111"/>
      <c r="AE66" s="111">
        <v>526.9</v>
      </c>
      <c r="AF66" s="111">
        <v>135.80000000000001</v>
      </c>
      <c r="AG66" s="111">
        <v>58.5</v>
      </c>
      <c r="AH66" s="111">
        <v>41.5</v>
      </c>
    </row>
    <row r="67" spans="1:34" ht="12.75" customHeight="1">
      <c r="A67" s="112" t="s">
        <v>163</v>
      </c>
      <c r="B67" s="108">
        <v>40.5</v>
      </c>
      <c r="C67" s="108">
        <v>22385</v>
      </c>
      <c r="D67" s="143">
        <f t="shared" si="0"/>
        <v>9.9459724950884093E-2</v>
      </c>
      <c r="E67" s="108">
        <v>101</v>
      </c>
      <c r="F67" s="108">
        <v>44</v>
      </c>
      <c r="G67" s="108">
        <v>747</v>
      </c>
      <c r="H67" s="108">
        <v>23277</v>
      </c>
      <c r="I67" s="143">
        <f t="shared" si="1"/>
        <v>0.12059503177354131</v>
      </c>
      <c r="J67" s="108">
        <v>3364</v>
      </c>
      <c r="K67" s="108">
        <v>10916</v>
      </c>
      <c r="L67" s="108">
        <v>563</v>
      </c>
      <c r="M67" s="108">
        <v>1030</v>
      </c>
      <c r="N67" s="108">
        <v>6155</v>
      </c>
      <c r="O67" s="108">
        <v>20</v>
      </c>
      <c r="P67" s="108">
        <v>22007</v>
      </c>
      <c r="Q67" s="108">
        <v>60</v>
      </c>
      <c r="R67" s="108">
        <v>2132</v>
      </c>
      <c r="S67" s="143">
        <f t="shared" si="3"/>
        <v>0.1012396694214876</v>
      </c>
      <c r="T67" s="108">
        <v>1330</v>
      </c>
      <c r="U67" s="108">
        <v>1079</v>
      </c>
      <c r="V67" s="108">
        <v>1362</v>
      </c>
      <c r="W67" s="108">
        <v>86</v>
      </c>
      <c r="X67" s="108">
        <v>1276</v>
      </c>
      <c r="Y67" s="108">
        <v>5752</v>
      </c>
      <c r="Z67" s="108">
        <v>5.9</v>
      </c>
      <c r="AA67" s="111">
        <v>3.8</v>
      </c>
      <c r="AB67" s="111">
        <v>23.7</v>
      </c>
      <c r="AC67" s="111">
        <v>13.5</v>
      </c>
      <c r="AD67" s="111"/>
      <c r="AE67" s="111">
        <v>552.29999999999995</v>
      </c>
      <c r="AF67" s="111">
        <v>141.9</v>
      </c>
      <c r="AG67" s="111">
        <v>55.7</v>
      </c>
      <c r="AH67" s="111">
        <v>44.3</v>
      </c>
    </row>
    <row r="68" spans="1:34" ht="12.75" customHeight="1">
      <c r="A68" s="114" t="s">
        <v>267</v>
      </c>
      <c r="B68" s="108"/>
      <c r="C68" s="108"/>
      <c r="D68" s="143">
        <f t="shared" si="0"/>
        <v>-1</v>
      </c>
      <c r="E68" s="108"/>
      <c r="F68" s="108"/>
      <c r="G68" s="108"/>
      <c r="H68" s="108"/>
      <c r="I68" s="143">
        <f t="shared" si="1"/>
        <v>-1</v>
      </c>
      <c r="J68" s="108"/>
      <c r="K68" s="108"/>
      <c r="L68" s="108"/>
      <c r="M68" s="108"/>
      <c r="N68" s="108"/>
      <c r="O68" s="108"/>
      <c r="P68" s="108"/>
      <c r="Q68" s="108"/>
      <c r="R68" s="108"/>
      <c r="S68" s="143">
        <f t="shared" si="3"/>
        <v>-1</v>
      </c>
      <c r="T68" s="108"/>
      <c r="U68" s="108"/>
      <c r="V68" s="108"/>
      <c r="W68" s="108"/>
      <c r="X68" s="108"/>
      <c r="Y68" s="108"/>
      <c r="Z68" s="108"/>
      <c r="AA68" s="111"/>
      <c r="AB68" s="111"/>
      <c r="AC68" s="111"/>
      <c r="AD68" s="111"/>
      <c r="AE68" s="111"/>
      <c r="AF68" s="111"/>
      <c r="AG68" s="111"/>
      <c r="AH68" s="111"/>
    </row>
    <row r="69" spans="1:34" ht="12.75" customHeight="1">
      <c r="A69" s="112" t="s">
        <v>165</v>
      </c>
      <c r="B69" s="108">
        <v>29.8</v>
      </c>
      <c r="C69" s="108">
        <v>7451</v>
      </c>
      <c r="D69" s="143" t="e">
        <f t="shared" si="0"/>
        <v>#DIV/0!</v>
      </c>
      <c r="E69" s="108">
        <v>60</v>
      </c>
      <c r="F69" s="108">
        <v>7</v>
      </c>
      <c r="G69" s="108">
        <v>53</v>
      </c>
      <c r="H69" s="108">
        <v>7571</v>
      </c>
      <c r="I69" s="143" t="e">
        <f t="shared" si="1"/>
        <v>#DIV/0!</v>
      </c>
      <c r="J69" s="108">
        <v>1517</v>
      </c>
      <c r="K69" s="108">
        <v>3764</v>
      </c>
      <c r="L69" s="108">
        <v>46</v>
      </c>
      <c r="M69" s="108">
        <v>146</v>
      </c>
      <c r="N69" s="108">
        <v>1468</v>
      </c>
      <c r="O69" s="108">
        <v>6</v>
      </c>
      <c r="P69" s="108">
        <v>6935</v>
      </c>
      <c r="Q69" s="108">
        <v>294</v>
      </c>
      <c r="R69" s="108">
        <v>1063</v>
      </c>
      <c r="S69" s="143" t="e">
        <f t="shared" si="3"/>
        <v>#DIV/0!</v>
      </c>
      <c r="T69" s="108">
        <v>930</v>
      </c>
      <c r="U69" s="108">
        <v>117</v>
      </c>
      <c r="V69" s="108">
        <v>166</v>
      </c>
      <c r="W69" s="108"/>
      <c r="X69" s="108"/>
      <c r="Y69" s="108">
        <v>2627</v>
      </c>
      <c r="Z69" s="108">
        <v>12.5</v>
      </c>
      <c r="AA69" s="111">
        <v>23</v>
      </c>
      <c r="AB69" s="111">
        <v>6.3</v>
      </c>
      <c r="AC69" s="111">
        <v>18.3</v>
      </c>
      <c r="AD69" s="111">
        <v>51.4</v>
      </c>
      <c r="AE69" s="111">
        <v>250.2</v>
      </c>
      <c r="AF69" s="111">
        <v>88.2</v>
      </c>
      <c r="AG69" s="111">
        <v>81.5</v>
      </c>
      <c r="AH69" s="111">
        <v>18.5</v>
      </c>
    </row>
    <row r="70" spans="1:34" ht="12.75" customHeight="1">
      <c r="A70" s="112" t="s">
        <v>164</v>
      </c>
      <c r="B70" s="108">
        <v>28.3</v>
      </c>
      <c r="C70" s="108">
        <v>7883</v>
      </c>
      <c r="D70" s="143">
        <f t="shared" si="0"/>
        <v>5.7978794792645283E-2</v>
      </c>
      <c r="E70" s="108">
        <v>26</v>
      </c>
      <c r="F70" s="108">
        <v>21</v>
      </c>
      <c r="G70" s="108">
        <v>22</v>
      </c>
      <c r="H70" s="108">
        <v>7952</v>
      </c>
      <c r="I70" s="143">
        <f t="shared" si="1"/>
        <v>5.0323603222823934E-2</v>
      </c>
      <c r="J70" s="108">
        <v>1633</v>
      </c>
      <c r="K70" s="108">
        <v>4117</v>
      </c>
      <c r="L70" s="108">
        <v>56</v>
      </c>
      <c r="M70" s="108">
        <v>129</v>
      </c>
      <c r="N70" s="108">
        <v>1411</v>
      </c>
      <c r="O70" s="108">
        <v>5</v>
      </c>
      <c r="P70" s="108">
        <v>7342</v>
      </c>
      <c r="Q70" s="108">
        <v>198</v>
      </c>
      <c r="R70" s="108">
        <v>951</v>
      </c>
      <c r="S70" s="143">
        <f t="shared" si="3"/>
        <v>-0.10536218250235184</v>
      </c>
      <c r="T70" s="108">
        <v>808</v>
      </c>
      <c r="U70" s="108">
        <v>128</v>
      </c>
      <c r="V70" s="108">
        <v>155</v>
      </c>
      <c r="W70" s="108">
        <v>16</v>
      </c>
      <c r="X70" s="108">
        <v>138</v>
      </c>
      <c r="Y70" s="108">
        <v>2677</v>
      </c>
      <c r="Z70" s="108">
        <v>10.3</v>
      </c>
      <c r="AA70" s="111">
        <v>16.899999999999999</v>
      </c>
      <c r="AB70" s="111">
        <v>5.8</v>
      </c>
      <c r="AC70" s="111">
        <v>18.5</v>
      </c>
      <c r="AD70" s="111">
        <v>57.8</v>
      </c>
      <c r="AE70" s="111">
        <v>278.89999999999998</v>
      </c>
      <c r="AF70" s="111">
        <v>94.7</v>
      </c>
      <c r="AG70" s="111">
        <v>82.4</v>
      </c>
      <c r="AH70" s="111">
        <v>17.600000000000001</v>
      </c>
    </row>
    <row r="71" spans="1:34" ht="12.75" customHeight="1">
      <c r="A71" s="112" t="s">
        <v>163</v>
      </c>
      <c r="B71" s="108">
        <v>27.3</v>
      </c>
      <c r="C71" s="108">
        <v>7983</v>
      </c>
      <c r="D71" s="143">
        <f t="shared" si="0"/>
        <v>1.2685525815045033E-2</v>
      </c>
      <c r="E71" s="108">
        <v>23</v>
      </c>
      <c r="F71" s="108">
        <v>18</v>
      </c>
      <c r="G71" s="108">
        <v>21</v>
      </c>
      <c r="H71" s="108">
        <v>8046</v>
      </c>
      <c r="I71" s="143">
        <f t="shared" si="1"/>
        <v>1.1820925553319919E-2</v>
      </c>
      <c r="J71" s="108">
        <v>1643</v>
      </c>
      <c r="K71" s="108">
        <v>3805</v>
      </c>
      <c r="L71" s="108">
        <v>86</v>
      </c>
      <c r="M71" s="108">
        <v>142</v>
      </c>
      <c r="N71" s="108">
        <v>1555</v>
      </c>
      <c r="O71" s="108">
        <v>4</v>
      </c>
      <c r="P71" s="108">
        <v>7226</v>
      </c>
      <c r="Q71" s="108">
        <v>-128</v>
      </c>
      <c r="R71" s="108">
        <v>881</v>
      </c>
      <c r="S71" s="143">
        <f t="shared" si="3"/>
        <v>-7.3606729758149317E-2</v>
      </c>
      <c r="T71" s="108">
        <v>691</v>
      </c>
      <c r="U71" s="108">
        <v>230</v>
      </c>
      <c r="V71" s="108">
        <v>331</v>
      </c>
      <c r="W71" s="108">
        <v>74</v>
      </c>
      <c r="X71" s="108">
        <v>257</v>
      </c>
      <c r="Y71" s="108">
        <v>2586</v>
      </c>
      <c r="Z71" s="108">
        <v>8.6999999999999993</v>
      </c>
      <c r="AA71" s="111">
        <v>10.199999999999999</v>
      </c>
      <c r="AB71" s="111">
        <v>12.8</v>
      </c>
      <c r="AC71" s="111">
        <v>18.2</v>
      </c>
      <c r="AD71" s="111">
        <v>59</v>
      </c>
      <c r="AE71" s="111">
        <v>292</v>
      </c>
      <c r="AF71" s="111">
        <v>94.6</v>
      </c>
      <c r="AG71" s="111">
        <v>77.3</v>
      </c>
      <c r="AH71" s="111">
        <v>22.7</v>
      </c>
    </row>
    <row r="72" spans="1:34" ht="12.75" customHeight="1">
      <c r="A72" s="114" t="s">
        <v>266</v>
      </c>
      <c r="B72" s="108"/>
      <c r="C72" s="108"/>
      <c r="D72" s="143">
        <f t="shared" si="0"/>
        <v>-1</v>
      </c>
      <c r="E72" s="108"/>
      <c r="F72" s="108"/>
      <c r="G72" s="108"/>
      <c r="H72" s="108"/>
      <c r="I72" s="143">
        <f t="shared" si="1"/>
        <v>-1</v>
      </c>
      <c r="J72" s="108"/>
      <c r="K72" s="108"/>
      <c r="L72" s="108"/>
      <c r="M72" s="108"/>
      <c r="N72" s="108"/>
      <c r="O72" s="108"/>
      <c r="P72" s="108"/>
      <c r="Q72" s="108"/>
      <c r="R72" s="108"/>
      <c r="S72" s="143">
        <f t="shared" si="3"/>
        <v>-1</v>
      </c>
      <c r="T72" s="108"/>
      <c r="U72" s="108"/>
      <c r="V72" s="108"/>
      <c r="W72" s="108"/>
      <c r="X72" s="108"/>
      <c r="Y72" s="108"/>
      <c r="Z72" s="108"/>
      <c r="AA72" s="111"/>
      <c r="AB72" s="111"/>
      <c r="AC72" s="111"/>
      <c r="AD72" s="111"/>
      <c r="AE72" s="111"/>
      <c r="AF72" s="111"/>
      <c r="AG72" s="111"/>
      <c r="AH72" s="111"/>
    </row>
    <row r="73" spans="1:34" ht="12.75" customHeight="1">
      <c r="A73" s="112" t="s">
        <v>165</v>
      </c>
      <c r="B73" s="108">
        <v>47.5</v>
      </c>
      <c r="C73" s="108">
        <v>16048</v>
      </c>
      <c r="D73" s="143" t="e">
        <f t="shared" ref="D73:D136" si="4">(C73-C72)/C72</f>
        <v>#DIV/0!</v>
      </c>
      <c r="E73" s="108">
        <v>60</v>
      </c>
      <c r="F73" s="108">
        <v>2</v>
      </c>
      <c r="G73" s="108">
        <v>786</v>
      </c>
      <c r="H73" s="108">
        <v>16896</v>
      </c>
      <c r="I73" s="143" t="e">
        <f t="shared" ref="I73:I136" si="5">(H73-H72)/H72</f>
        <v>#DIV/0!</v>
      </c>
      <c r="J73" s="108">
        <v>3059</v>
      </c>
      <c r="K73" s="108">
        <v>8057</v>
      </c>
      <c r="L73" s="108">
        <v>93</v>
      </c>
      <c r="M73" s="108">
        <v>324</v>
      </c>
      <c r="N73" s="108"/>
      <c r="O73" s="108"/>
      <c r="P73" s="108">
        <v>14250</v>
      </c>
      <c r="Q73" s="108">
        <v>188</v>
      </c>
      <c r="R73" s="108">
        <v>2463</v>
      </c>
      <c r="S73" s="143" t="e">
        <f t="shared" si="3"/>
        <v>#DIV/0!</v>
      </c>
      <c r="T73" s="108">
        <v>2834</v>
      </c>
      <c r="U73" s="108">
        <v>501</v>
      </c>
      <c r="V73" s="108">
        <v>547</v>
      </c>
      <c r="W73" s="108">
        <v>35</v>
      </c>
      <c r="X73" s="108">
        <v>512</v>
      </c>
      <c r="Y73" s="108">
        <v>5712</v>
      </c>
      <c r="Z73" s="108">
        <v>17.7</v>
      </c>
      <c r="AA73" s="111">
        <v>26.4</v>
      </c>
      <c r="AB73" s="111">
        <v>9.6</v>
      </c>
      <c r="AC73" s="111">
        <v>17</v>
      </c>
      <c r="AD73" s="111">
        <v>60.7</v>
      </c>
      <c r="AE73" s="111">
        <v>338</v>
      </c>
      <c r="AF73" s="111">
        <v>120.3</v>
      </c>
      <c r="AG73" s="111">
        <v>71.5</v>
      </c>
      <c r="AH73" s="111">
        <v>28.5</v>
      </c>
    </row>
    <row r="74" spans="1:34" ht="12.75" customHeight="1">
      <c r="A74" s="112" t="s">
        <v>164</v>
      </c>
      <c r="B74" s="108">
        <v>48</v>
      </c>
      <c r="C74" s="108">
        <v>17369</v>
      </c>
      <c r="D74" s="143">
        <f t="shared" si="4"/>
        <v>8.2315553339980058E-2</v>
      </c>
      <c r="E74" s="108">
        <v>15</v>
      </c>
      <c r="F74" s="108">
        <v>12</v>
      </c>
      <c r="G74" s="108">
        <v>94</v>
      </c>
      <c r="H74" s="108">
        <v>17491</v>
      </c>
      <c r="I74" s="143">
        <f t="shared" si="5"/>
        <v>3.5215435606060608E-2</v>
      </c>
      <c r="J74" s="108">
        <v>3378</v>
      </c>
      <c r="K74" s="108">
        <v>8137</v>
      </c>
      <c r="L74" s="108">
        <v>109</v>
      </c>
      <c r="M74" s="108">
        <v>427</v>
      </c>
      <c r="N74" s="108">
        <v>3077</v>
      </c>
      <c r="O74" s="108">
        <v>5</v>
      </c>
      <c r="P74" s="108">
        <v>15124</v>
      </c>
      <c r="Q74" s="108">
        <v>455</v>
      </c>
      <c r="R74" s="108">
        <v>3252</v>
      </c>
      <c r="S74" s="143">
        <f t="shared" si="3"/>
        <v>0.32034104750304504</v>
      </c>
      <c r="T74" s="108">
        <v>2822</v>
      </c>
      <c r="U74" s="108">
        <v>514</v>
      </c>
      <c r="V74" s="108">
        <v>596</v>
      </c>
      <c r="W74" s="108">
        <v>67</v>
      </c>
      <c r="X74" s="108">
        <v>529</v>
      </c>
      <c r="Y74" s="108">
        <v>6911</v>
      </c>
      <c r="Z74" s="108">
        <v>16.2</v>
      </c>
      <c r="AA74" s="111">
        <v>29.8</v>
      </c>
      <c r="AB74" s="111">
        <v>8.6</v>
      </c>
      <c r="AC74" s="111">
        <v>17.3</v>
      </c>
      <c r="AD74" s="111">
        <v>66.400000000000006</v>
      </c>
      <c r="AE74" s="111">
        <v>361.9</v>
      </c>
      <c r="AF74" s="111">
        <v>144</v>
      </c>
      <c r="AG74" s="111">
        <v>79.400000000000006</v>
      </c>
      <c r="AH74" s="111">
        <v>20.6</v>
      </c>
    </row>
    <row r="75" spans="1:34" ht="12.75" customHeight="1">
      <c r="A75" s="112" t="s">
        <v>163</v>
      </c>
      <c r="B75" s="108">
        <v>47.1</v>
      </c>
      <c r="C75" s="108">
        <v>16755</v>
      </c>
      <c r="D75" s="143">
        <f t="shared" si="4"/>
        <v>-3.5350336806954923E-2</v>
      </c>
      <c r="E75" s="108">
        <v>24</v>
      </c>
      <c r="F75" s="108">
        <v>27</v>
      </c>
      <c r="G75" s="108">
        <v>-31</v>
      </c>
      <c r="H75" s="108">
        <v>16774</v>
      </c>
      <c r="I75" s="143">
        <f t="shared" si="5"/>
        <v>-4.0992510433937451E-2</v>
      </c>
      <c r="J75" s="108">
        <v>3700</v>
      </c>
      <c r="K75" s="108">
        <v>7785</v>
      </c>
      <c r="L75" s="108">
        <v>190</v>
      </c>
      <c r="M75" s="108">
        <v>427</v>
      </c>
      <c r="N75" s="108">
        <v>3069</v>
      </c>
      <c r="O75" s="108">
        <v>32</v>
      </c>
      <c r="P75" s="108">
        <v>15141</v>
      </c>
      <c r="Q75" s="108">
        <v>100</v>
      </c>
      <c r="R75" s="108">
        <v>2356</v>
      </c>
      <c r="S75" s="143">
        <f t="shared" si="3"/>
        <v>-0.27552275522755226</v>
      </c>
      <c r="T75" s="108">
        <v>1734</v>
      </c>
      <c r="U75" s="108">
        <v>432</v>
      </c>
      <c r="V75" s="108">
        <v>621</v>
      </c>
      <c r="W75" s="108">
        <v>57</v>
      </c>
      <c r="X75" s="108">
        <v>565</v>
      </c>
      <c r="Y75" s="108">
        <v>6375</v>
      </c>
      <c r="Z75" s="108">
        <v>10.3</v>
      </c>
      <c r="AA75" s="111">
        <v>12.4</v>
      </c>
      <c r="AB75" s="111">
        <v>9.6999999999999993</v>
      </c>
      <c r="AC75" s="111">
        <v>19.399999999999999</v>
      </c>
      <c r="AD75" s="111">
        <v>74</v>
      </c>
      <c r="AE75" s="111">
        <v>355.9</v>
      </c>
      <c r="AF75" s="111">
        <v>135.4</v>
      </c>
      <c r="AG75" s="111">
        <v>79.400000000000006</v>
      </c>
      <c r="AH75" s="111">
        <v>20.6</v>
      </c>
    </row>
    <row r="76" spans="1:34" ht="12.75" customHeight="1">
      <c r="A76" s="114" t="s">
        <v>265</v>
      </c>
      <c r="B76" s="108"/>
      <c r="C76" s="108"/>
      <c r="D76" s="143">
        <f t="shared" si="4"/>
        <v>-1</v>
      </c>
      <c r="E76" s="108"/>
      <c r="F76" s="108"/>
      <c r="G76" s="108"/>
      <c r="H76" s="108"/>
      <c r="I76" s="143">
        <f t="shared" si="5"/>
        <v>-1</v>
      </c>
      <c r="J76" s="108"/>
      <c r="K76" s="108"/>
      <c r="L76" s="108"/>
      <c r="M76" s="108"/>
      <c r="N76" s="108"/>
      <c r="O76" s="108"/>
      <c r="P76" s="108"/>
      <c r="Q76" s="108"/>
      <c r="R76" s="108"/>
      <c r="S76" s="143">
        <f t="shared" si="3"/>
        <v>-1</v>
      </c>
      <c r="T76" s="108"/>
      <c r="U76" s="108"/>
      <c r="V76" s="108"/>
      <c r="W76" s="108"/>
      <c r="X76" s="108"/>
      <c r="Y76" s="108"/>
      <c r="Z76" s="108"/>
      <c r="AA76" s="111"/>
      <c r="AB76" s="111"/>
      <c r="AC76" s="111"/>
      <c r="AD76" s="111"/>
      <c r="AE76" s="111"/>
      <c r="AF76" s="111"/>
      <c r="AG76" s="111"/>
      <c r="AH76" s="111"/>
    </row>
    <row r="77" spans="1:34" ht="12.75" customHeight="1">
      <c r="A77" s="112" t="s">
        <v>165</v>
      </c>
      <c r="B77" s="108">
        <v>15.7</v>
      </c>
      <c r="C77" s="108">
        <v>10561</v>
      </c>
      <c r="D77" s="143" t="e">
        <f t="shared" si="4"/>
        <v>#DIV/0!</v>
      </c>
      <c r="E77" s="108"/>
      <c r="F77" s="108"/>
      <c r="G77" s="108"/>
      <c r="H77" s="108">
        <v>10615</v>
      </c>
      <c r="I77" s="143" t="e">
        <f t="shared" si="5"/>
        <v>#DIV/0!</v>
      </c>
      <c r="J77" s="108">
        <v>1710</v>
      </c>
      <c r="K77" s="108">
        <v>6205</v>
      </c>
      <c r="L77" s="108">
        <v>49</v>
      </c>
      <c r="M77" s="108">
        <v>405</v>
      </c>
      <c r="N77" s="108"/>
      <c r="O77" s="108"/>
      <c r="P77" s="108">
        <v>10264</v>
      </c>
      <c r="Q77" s="108"/>
      <c r="R77" s="108">
        <v>853</v>
      </c>
      <c r="S77" s="143" t="e">
        <f t="shared" si="3"/>
        <v>#DIV/0!</v>
      </c>
      <c r="T77" s="108"/>
      <c r="U77" s="108">
        <v>259</v>
      </c>
      <c r="V77" s="108">
        <v>309</v>
      </c>
      <c r="W77" s="108">
        <v>48</v>
      </c>
      <c r="X77" s="108">
        <v>261</v>
      </c>
      <c r="Y77" s="108">
        <v>2607</v>
      </c>
      <c r="Z77" s="108"/>
      <c r="AA77" s="111">
        <v>17.600000000000001</v>
      </c>
      <c r="AB77" s="111">
        <v>11.8</v>
      </c>
      <c r="AC77" s="111">
        <v>14.7</v>
      </c>
      <c r="AD77" s="111"/>
      <c r="AE77" s="111">
        <v>672.8</v>
      </c>
      <c r="AF77" s="111">
        <v>166.1</v>
      </c>
      <c r="AG77" s="111">
        <v>81.599999999999994</v>
      </c>
      <c r="AH77" s="111">
        <v>18.399999999999999</v>
      </c>
    </row>
    <row r="78" spans="1:34" ht="12.75" customHeight="1">
      <c r="A78" s="112" t="s">
        <v>164</v>
      </c>
      <c r="B78" s="108">
        <v>15.3</v>
      </c>
      <c r="C78" s="108">
        <v>10920</v>
      </c>
      <c r="D78" s="143">
        <f t="shared" si="4"/>
        <v>3.3992993087775779E-2</v>
      </c>
      <c r="E78" s="108">
        <v>2</v>
      </c>
      <c r="F78" s="108">
        <v>24</v>
      </c>
      <c r="G78" s="108">
        <v>35</v>
      </c>
      <c r="H78" s="108">
        <v>10982</v>
      </c>
      <c r="I78" s="143">
        <f t="shared" si="5"/>
        <v>3.4573716439001416E-2</v>
      </c>
      <c r="J78" s="108">
        <v>1899</v>
      </c>
      <c r="K78" s="108">
        <v>6209</v>
      </c>
      <c r="L78" s="108">
        <v>68</v>
      </c>
      <c r="M78" s="108">
        <v>397</v>
      </c>
      <c r="N78" s="108"/>
      <c r="O78" s="108"/>
      <c r="P78" s="108">
        <v>10543</v>
      </c>
      <c r="Q78" s="108">
        <v>33</v>
      </c>
      <c r="R78" s="108">
        <v>877</v>
      </c>
      <c r="S78" s="143">
        <f t="shared" ref="S78:S141" si="6">(R78-R77)/R77</f>
        <v>2.8135990621336461E-2</v>
      </c>
      <c r="T78" s="108">
        <v>472</v>
      </c>
      <c r="U78" s="108">
        <v>271</v>
      </c>
      <c r="V78" s="108">
        <v>290</v>
      </c>
      <c r="W78" s="108">
        <v>19</v>
      </c>
      <c r="X78" s="108">
        <v>271</v>
      </c>
      <c r="Y78" s="108">
        <v>2881</v>
      </c>
      <c r="Z78" s="108">
        <v>4.3</v>
      </c>
      <c r="AA78" s="111">
        <v>12.9</v>
      </c>
      <c r="AB78" s="111">
        <v>10.1</v>
      </c>
      <c r="AC78" s="111">
        <v>15.8</v>
      </c>
      <c r="AD78" s="111"/>
      <c r="AE78" s="111">
        <v>713.5</v>
      </c>
      <c r="AF78" s="111">
        <v>188.2</v>
      </c>
      <c r="AG78" s="111">
        <v>58.8</v>
      </c>
      <c r="AH78" s="111">
        <v>41.2</v>
      </c>
    </row>
    <row r="79" spans="1:34" ht="12.75" customHeight="1">
      <c r="A79" s="112" t="s">
        <v>163</v>
      </c>
      <c r="B79" s="108">
        <v>15.1</v>
      </c>
      <c r="C79" s="108">
        <v>11303</v>
      </c>
      <c r="D79" s="143">
        <f t="shared" si="4"/>
        <v>3.5073260073260074E-2</v>
      </c>
      <c r="E79" s="108">
        <v>1</v>
      </c>
      <c r="F79" s="108">
        <v>18</v>
      </c>
      <c r="G79" s="108">
        <v>43</v>
      </c>
      <c r="H79" s="108">
        <v>11364</v>
      </c>
      <c r="I79" s="143">
        <f t="shared" si="5"/>
        <v>3.4784192314696774E-2</v>
      </c>
      <c r="J79" s="108">
        <v>1821</v>
      </c>
      <c r="K79" s="108">
        <v>6410</v>
      </c>
      <c r="L79" s="108">
        <v>83</v>
      </c>
      <c r="M79" s="108">
        <v>459</v>
      </c>
      <c r="N79" s="108"/>
      <c r="O79" s="108"/>
      <c r="P79" s="108">
        <v>10819</v>
      </c>
      <c r="Q79" s="108">
        <v>-91</v>
      </c>
      <c r="R79" s="108">
        <v>936</v>
      </c>
      <c r="S79" s="143">
        <f t="shared" si="6"/>
        <v>6.7274800456100348E-2</v>
      </c>
      <c r="T79" s="108">
        <v>455</v>
      </c>
      <c r="U79" s="108">
        <v>223</v>
      </c>
      <c r="V79" s="108">
        <v>278</v>
      </c>
      <c r="W79" s="108">
        <v>35</v>
      </c>
      <c r="X79" s="108">
        <v>243</v>
      </c>
      <c r="Y79" s="108">
        <v>2845</v>
      </c>
      <c r="Z79" s="108">
        <v>4</v>
      </c>
      <c r="AA79" s="111">
        <v>11.2</v>
      </c>
      <c r="AB79" s="111">
        <v>9.8000000000000007</v>
      </c>
      <c r="AC79" s="111">
        <v>14.5</v>
      </c>
      <c r="AD79" s="111"/>
      <c r="AE79" s="111">
        <v>747.5</v>
      </c>
      <c r="AF79" s="111">
        <v>188.1</v>
      </c>
      <c r="AG79" s="111">
        <v>66.2</v>
      </c>
      <c r="AH79" s="111">
        <v>33.799999999999997</v>
      </c>
    </row>
    <row r="80" spans="1:34" ht="12.75" customHeight="1">
      <c r="A80" s="114" t="s">
        <v>264</v>
      </c>
      <c r="B80" s="108"/>
      <c r="C80" s="108"/>
      <c r="D80" s="143">
        <f t="shared" si="4"/>
        <v>-1</v>
      </c>
      <c r="E80" s="108"/>
      <c r="F80" s="108"/>
      <c r="G80" s="108"/>
      <c r="H80" s="108"/>
      <c r="I80" s="143">
        <f t="shared" si="5"/>
        <v>-1</v>
      </c>
      <c r="J80" s="108"/>
      <c r="K80" s="108"/>
      <c r="L80" s="108"/>
      <c r="M80" s="108"/>
      <c r="N80" s="108"/>
      <c r="O80" s="108"/>
      <c r="P80" s="108"/>
      <c r="Q80" s="108"/>
      <c r="R80" s="108"/>
      <c r="S80" s="143">
        <f t="shared" si="6"/>
        <v>-1</v>
      </c>
      <c r="T80" s="108"/>
      <c r="U80" s="108"/>
      <c r="V80" s="108"/>
      <c r="W80" s="108"/>
      <c r="X80" s="108"/>
      <c r="Y80" s="108"/>
      <c r="Z80" s="108"/>
      <c r="AA80" s="111"/>
      <c r="AB80" s="111"/>
      <c r="AC80" s="111"/>
      <c r="AD80" s="111"/>
      <c r="AE80" s="111"/>
      <c r="AF80" s="111"/>
      <c r="AG80" s="111"/>
      <c r="AH80" s="111"/>
    </row>
    <row r="81" spans="1:34" ht="12.75" customHeight="1">
      <c r="A81" s="112" t="s">
        <v>165</v>
      </c>
      <c r="B81" s="108">
        <v>27.3</v>
      </c>
      <c r="C81" s="108">
        <v>7193</v>
      </c>
      <c r="D81" s="143" t="e">
        <f t="shared" si="4"/>
        <v>#DIV/0!</v>
      </c>
      <c r="E81" s="108">
        <v>65</v>
      </c>
      <c r="F81" s="108"/>
      <c r="G81" s="108"/>
      <c r="H81" s="108">
        <v>7339</v>
      </c>
      <c r="I81" s="143" t="e">
        <f t="shared" si="5"/>
        <v>#DIV/0!</v>
      </c>
      <c r="J81" s="108">
        <v>1922</v>
      </c>
      <c r="K81" s="108">
        <v>3351</v>
      </c>
      <c r="L81" s="108">
        <v>77</v>
      </c>
      <c r="M81" s="108">
        <v>234</v>
      </c>
      <c r="N81" s="108">
        <v>1434</v>
      </c>
      <c r="O81" s="108">
        <v>50</v>
      </c>
      <c r="P81" s="108">
        <v>6968</v>
      </c>
      <c r="Q81" s="108">
        <v>49</v>
      </c>
      <c r="R81" s="108">
        <v>650</v>
      </c>
      <c r="S81" s="143" t="e">
        <f t="shared" si="6"/>
        <v>#DIV/0!</v>
      </c>
      <c r="T81" s="108">
        <v>420</v>
      </c>
      <c r="U81" s="108">
        <v>202</v>
      </c>
      <c r="V81" s="108">
        <v>256</v>
      </c>
      <c r="W81" s="108">
        <v>44</v>
      </c>
      <c r="X81" s="108">
        <v>212</v>
      </c>
      <c r="Y81" s="108">
        <v>2603</v>
      </c>
      <c r="Z81" s="108">
        <v>5.8</v>
      </c>
      <c r="AA81" s="111">
        <v>8.4</v>
      </c>
      <c r="AB81" s="111">
        <v>9.8000000000000007</v>
      </c>
      <c r="AC81" s="111">
        <v>24.1</v>
      </c>
      <c r="AD81" s="111">
        <v>69.599999999999994</v>
      </c>
      <c r="AE81" s="111">
        <v>263.89999999999998</v>
      </c>
      <c r="AF81" s="111">
        <v>95.5</v>
      </c>
      <c r="AG81" s="111">
        <v>78.2</v>
      </c>
      <c r="AH81" s="111">
        <v>21.8</v>
      </c>
    </row>
    <row r="82" spans="1:34" ht="12.75" customHeight="1">
      <c r="A82" s="112" t="s">
        <v>164</v>
      </c>
      <c r="B82" s="108">
        <v>26.2</v>
      </c>
      <c r="C82" s="108">
        <v>7721</v>
      </c>
      <c r="D82" s="143">
        <f t="shared" si="4"/>
        <v>7.3404699012929231E-2</v>
      </c>
      <c r="E82" s="108">
        <v>10</v>
      </c>
      <c r="F82" s="108"/>
      <c r="G82" s="108"/>
      <c r="H82" s="108">
        <v>7758</v>
      </c>
      <c r="I82" s="143">
        <f t="shared" si="5"/>
        <v>5.7092246900122635E-2</v>
      </c>
      <c r="J82" s="108">
        <v>1918</v>
      </c>
      <c r="K82" s="108">
        <v>3180</v>
      </c>
      <c r="L82" s="108">
        <v>50</v>
      </c>
      <c r="M82" s="108">
        <v>231</v>
      </c>
      <c r="N82" s="108">
        <v>1729</v>
      </c>
      <c r="O82" s="108">
        <v>8</v>
      </c>
      <c r="P82" s="108">
        <v>7101</v>
      </c>
      <c r="Q82" s="108">
        <v>32</v>
      </c>
      <c r="R82" s="108">
        <v>943</v>
      </c>
      <c r="S82" s="143">
        <f t="shared" si="6"/>
        <v>0.45076923076923076</v>
      </c>
      <c r="T82" s="108">
        <v>690</v>
      </c>
      <c r="U82" s="108">
        <v>257</v>
      </c>
      <c r="V82" s="108">
        <v>323</v>
      </c>
      <c r="W82" s="108">
        <v>33</v>
      </c>
      <c r="X82" s="108">
        <v>291</v>
      </c>
      <c r="Y82" s="108">
        <v>2939</v>
      </c>
      <c r="Z82" s="108">
        <v>8.9</v>
      </c>
      <c r="AA82" s="111">
        <v>18.899999999999999</v>
      </c>
      <c r="AB82" s="111">
        <v>11</v>
      </c>
      <c r="AC82" s="111">
        <v>22.4</v>
      </c>
      <c r="AD82" s="111">
        <v>71.3</v>
      </c>
      <c r="AE82" s="111">
        <v>294.7</v>
      </c>
      <c r="AF82" s="111">
        <v>112.2</v>
      </c>
      <c r="AG82" s="111">
        <v>79.2</v>
      </c>
      <c r="AH82" s="111">
        <v>20.8</v>
      </c>
    </row>
    <row r="83" spans="1:34" ht="12.75" customHeight="1">
      <c r="A83" s="112" t="s">
        <v>163</v>
      </c>
      <c r="B83" s="108">
        <v>26</v>
      </c>
      <c r="C83" s="108">
        <v>6740</v>
      </c>
      <c r="D83" s="143">
        <f t="shared" si="4"/>
        <v>-0.12705608081854683</v>
      </c>
      <c r="E83" s="108">
        <v>6</v>
      </c>
      <c r="F83" s="108">
        <v>12</v>
      </c>
      <c r="G83" s="108">
        <v>-53</v>
      </c>
      <c r="H83" s="108">
        <v>6705</v>
      </c>
      <c r="I83" s="143">
        <f t="shared" si="5"/>
        <v>-0.1357308584686775</v>
      </c>
      <c r="J83" s="108">
        <v>1933</v>
      </c>
      <c r="K83" s="108">
        <v>2772</v>
      </c>
      <c r="L83" s="108">
        <v>77</v>
      </c>
      <c r="M83" s="108">
        <v>196</v>
      </c>
      <c r="N83" s="108">
        <v>1370</v>
      </c>
      <c r="O83" s="108">
        <v>7</v>
      </c>
      <c r="P83" s="108">
        <v>6340</v>
      </c>
      <c r="Q83" s="108">
        <v>47</v>
      </c>
      <c r="R83" s="108">
        <v>725</v>
      </c>
      <c r="S83" s="143">
        <f t="shared" si="6"/>
        <v>-0.23117709437963946</v>
      </c>
      <c r="T83" s="108">
        <v>412</v>
      </c>
      <c r="U83" s="108">
        <v>165</v>
      </c>
      <c r="V83" s="108">
        <v>262</v>
      </c>
      <c r="W83" s="108">
        <v>36</v>
      </c>
      <c r="X83" s="108">
        <v>227</v>
      </c>
      <c r="Y83" s="108">
        <v>2732</v>
      </c>
      <c r="Z83" s="108">
        <v>6.1</v>
      </c>
      <c r="AA83" s="111">
        <v>9.5</v>
      </c>
      <c r="AB83" s="111">
        <v>9.6</v>
      </c>
      <c r="AC83" s="111">
        <v>25.6</v>
      </c>
      <c r="AD83" s="111">
        <v>70.900000000000006</v>
      </c>
      <c r="AE83" s="111">
        <v>259.3</v>
      </c>
      <c r="AF83" s="111">
        <v>105.1</v>
      </c>
      <c r="AG83" s="111">
        <v>80.8</v>
      </c>
      <c r="AH83" s="111">
        <v>19.2</v>
      </c>
    </row>
    <row r="84" spans="1:34" ht="12.75" customHeight="1">
      <c r="A84" s="114" t="s">
        <v>263</v>
      </c>
      <c r="B84" s="108"/>
      <c r="C84" s="108"/>
      <c r="D84" s="143">
        <f t="shared" si="4"/>
        <v>-1</v>
      </c>
      <c r="E84" s="108"/>
      <c r="F84" s="108"/>
      <c r="G84" s="108"/>
      <c r="H84" s="108"/>
      <c r="I84" s="143">
        <f t="shared" si="5"/>
        <v>-1</v>
      </c>
      <c r="J84" s="108"/>
      <c r="K84" s="108"/>
      <c r="L84" s="108"/>
      <c r="M84" s="108"/>
      <c r="N84" s="108"/>
      <c r="O84" s="108"/>
      <c r="P84" s="108"/>
      <c r="Q84" s="108"/>
      <c r="R84" s="108"/>
      <c r="S84" s="143">
        <f t="shared" si="6"/>
        <v>-1</v>
      </c>
      <c r="T84" s="108"/>
      <c r="U84" s="108"/>
      <c r="V84" s="108"/>
      <c r="W84" s="108"/>
      <c r="X84" s="108"/>
      <c r="Y84" s="108"/>
      <c r="Z84" s="108"/>
      <c r="AA84" s="111"/>
      <c r="AB84" s="111"/>
      <c r="AC84" s="111"/>
      <c r="AD84" s="111"/>
      <c r="AE84" s="111"/>
      <c r="AF84" s="111"/>
      <c r="AG84" s="111"/>
      <c r="AH84" s="111"/>
    </row>
    <row r="85" spans="1:34">
      <c r="A85" s="112" t="s">
        <v>165</v>
      </c>
      <c r="B85" s="108">
        <v>3.7</v>
      </c>
      <c r="C85" s="108">
        <v>11492</v>
      </c>
      <c r="D85" s="143" t="e">
        <f t="shared" si="4"/>
        <v>#DIV/0!</v>
      </c>
      <c r="E85" s="108"/>
      <c r="F85" s="108"/>
      <c r="G85" s="108"/>
      <c r="H85" s="108">
        <v>11631</v>
      </c>
      <c r="I85" s="143" t="e">
        <f t="shared" si="5"/>
        <v>#DIV/0!</v>
      </c>
      <c r="J85" s="108">
        <v>478</v>
      </c>
      <c r="K85" s="108">
        <v>10287</v>
      </c>
      <c r="L85" s="108">
        <v>21</v>
      </c>
      <c r="M85" s="108">
        <v>335</v>
      </c>
      <c r="N85" s="108"/>
      <c r="O85" s="108"/>
      <c r="P85" s="108">
        <v>11853</v>
      </c>
      <c r="Q85" s="108"/>
      <c r="R85" s="108">
        <v>470</v>
      </c>
      <c r="S85" s="143" t="e">
        <f t="shared" si="6"/>
        <v>#DIV/0!</v>
      </c>
      <c r="T85" s="108"/>
      <c r="U85" s="108">
        <v>116</v>
      </c>
      <c r="V85" s="108">
        <v>282</v>
      </c>
      <c r="W85" s="108"/>
      <c r="X85" s="108"/>
      <c r="Y85" s="108">
        <v>966</v>
      </c>
      <c r="Z85" s="108"/>
      <c r="AA85" s="111">
        <v>22.4</v>
      </c>
      <c r="AB85" s="111">
        <v>29.2</v>
      </c>
      <c r="AC85" s="111">
        <v>3.8</v>
      </c>
      <c r="AD85" s="111"/>
      <c r="AE85" s="111">
        <v>3093.9</v>
      </c>
      <c r="AF85" s="111">
        <v>260</v>
      </c>
      <c r="AG85" s="111">
        <v>53.2</v>
      </c>
      <c r="AH85" s="111">
        <v>46.8</v>
      </c>
    </row>
    <row r="86" spans="1:34">
      <c r="A86" s="112" t="s">
        <v>164</v>
      </c>
      <c r="B86" s="108">
        <v>3.9</v>
      </c>
      <c r="C86" s="108"/>
      <c r="D86" s="143">
        <f t="shared" si="4"/>
        <v>-1</v>
      </c>
      <c r="E86" s="108">
        <v>1</v>
      </c>
      <c r="F86" s="108"/>
      <c r="G86" s="108"/>
      <c r="H86" s="108"/>
      <c r="I86" s="143">
        <f t="shared" si="5"/>
        <v>-1</v>
      </c>
      <c r="J86" s="108">
        <v>520</v>
      </c>
      <c r="K86" s="108"/>
      <c r="L86" s="108">
        <v>19</v>
      </c>
      <c r="M86" s="108">
        <v>203</v>
      </c>
      <c r="N86" s="108"/>
      <c r="O86" s="108"/>
      <c r="P86" s="108"/>
      <c r="Q86" s="108">
        <v>491</v>
      </c>
      <c r="R86" s="108">
        <v>1428</v>
      </c>
      <c r="S86" s="143">
        <f t="shared" si="6"/>
        <v>2.0382978723404257</v>
      </c>
      <c r="T86" s="108"/>
      <c r="U86" s="108">
        <v>371</v>
      </c>
      <c r="V86" s="108">
        <v>379</v>
      </c>
      <c r="W86" s="108">
        <v>7</v>
      </c>
      <c r="X86" s="108">
        <v>371</v>
      </c>
      <c r="Y86" s="108">
        <v>1994</v>
      </c>
      <c r="Z86" s="108"/>
      <c r="AA86" s="111">
        <v>75.5</v>
      </c>
      <c r="AB86" s="111">
        <v>19</v>
      </c>
      <c r="AC86" s="111"/>
      <c r="AD86" s="111"/>
      <c r="AE86" s="111"/>
      <c r="AF86" s="111">
        <v>516.4</v>
      </c>
      <c r="AG86" s="111">
        <v>53.1</v>
      </c>
      <c r="AH86" s="111">
        <v>46.9</v>
      </c>
    </row>
    <row r="87" spans="1:34" ht="12.75" customHeight="1">
      <c r="A87" s="112" t="s">
        <v>163</v>
      </c>
      <c r="B87" s="108">
        <v>3.7</v>
      </c>
      <c r="C87" s="108">
        <v>17335</v>
      </c>
      <c r="D87" s="143" t="e">
        <f t="shared" si="4"/>
        <v>#DIV/0!</v>
      </c>
      <c r="E87" s="108"/>
      <c r="F87" s="108"/>
      <c r="G87" s="108">
        <v>137</v>
      </c>
      <c r="H87" s="108">
        <v>17479</v>
      </c>
      <c r="I87" s="143" t="e">
        <f t="shared" si="5"/>
        <v>#DIV/0!</v>
      </c>
      <c r="J87" s="108">
        <v>518</v>
      </c>
      <c r="K87" s="108"/>
      <c r="L87" s="108"/>
      <c r="M87" s="108">
        <v>201</v>
      </c>
      <c r="N87" s="108"/>
      <c r="O87" s="108">
        <v>0</v>
      </c>
      <c r="P87" s="108"/>
      <c r="Q87" s="108"/>
      <c r="R87" s="108">
        <v>950</v>
      </c>
      <c r="S87" s="143">
        <f t="shared" si="6"/>
        <v>-0.33473389355742295</v>
      </c>
      <c r="T87" s="108">
        <v>862</v>
      </c>
      <c r="U87" s="108">
        <v>633</v>
      </c>
      <c r="V87" s="108">
        <v>749</v>
      </c>
      <c r="W87" s="108"/>
      <c r="X87" s="108"/>
      <c r="Y87" s="108">
        <v>1526</v>
      </c>
      <c r="Z87" s="108">
        <v>5</v>
      </c>
      <c r="AA87" s="111"/>
      <c r="AB87" s="111">
        <v>49.1</v>
      </c>
      <c r="AC87" s="111">
        <v>2.7</v>
      </c>
      <c r="AD87" s="111"/>
      <c r="AE87" s="111">
        <v>4684.6000000000004</v>
      </c>
      <c r="AF87" s="111">
        <v>412.4</v>
      </c>
      <c r="AG87" s="111">
        <v>59.3</v>
      </c>
      <c r="AH87" s="111">
        <v>40.700000000000003</v>
      </c>
    </row>
    <row r="88" spans="1:34">
      <c r="A88" s="114" t="s">
        <v>262</v>
      </c>
      <c r="B88" s="108"/>
      <c r="C88" s="108"/>
      <c r="D88" s="143">
        <f t="shared" si="4"/>
        <v>-1</v>
      </c>
      <c r="E88" s="108"/>
      <c r="F88" s="108"/>
      <c r="G88" s="108"/>
      <c r="H88" s="108"/>
      <c r="I88" s="143">
        <f t="shared" si="5"/>
        <v>-1</v>
      </c>
      <c r="J88" s="108"/>
      <c r="K88" s="108"/>
      <c r="L88" s="108"/>
      <c r="M88" s="108"/>
      <c r="N88" s="108"/>
      <c r="O88" s="108"/>
      <c r="P88" s="108"/>
      <c r="Q88" s="108"/>
      <c r="R88" s="108"/>
      <c r="S88" s="143">
        <f t="shared" si="6"/>
        <v>-1</v>
      </c>
      <c r="T88" s="108"/>
      <c r="U88" s="108"/>
      <c r="V88" s="108"/>
      <c r="W88" s="108"/>
      <c r="X88" s="108"/>
      <c r="Y88" s="108"/>
      <c r="Z88" s="108"/>
      <c r="AA88" s="111"/>
      <c r="AB88" s="111"/>
      <c r="AC88" s="111"/>
      <c r="AD88" s="111"/>
      <c r="AE88" s="111"/>
      <c r="AF88" s="111"/>
      <c r="AG88" s="111"/>
      <c r="AH88" s="111"/>
    </row>
    <row r="89" spans="1:34">
      <c r="A89" s="112" t="s">
        <v>165</v>
      </c>
      <c r="B89" s="108">
        <v>49</v>
      </c>
      <c r="C89" s="108">
        <v>40076</v>
      </c>
      <c r="D89" s="143" t="e">
        <f t="shared" si="4"/>
        <v>#DIV/0!</v>
      </c>
      <c r="E89" s="108">
        <v>89</v>
      </c>
      <c r="F89" s="108">
        <v>33</v>
      </c>
      <c r="G89" s="108">
        <v>710</v>
      </c>
      <c r="H89" s="108">
        <v>40908</v>
      </c>
      <c r="I89" s="143" t="e">
        <f t="shared" si="5"/>
        <v>#DIV/0!</v>
      </c>
      <c r="J89" s="108">
        <v>5520</v>
      </c>
      <c r="K89" s="108">
        <v>22727</v>
      </c>
      <c r="L89" s="108">
        <v>252</v>
      </c>
      <c r="M89" s="108">
        <v>2019</v>
      </c>
      <c r="N89" s="108">
        <v>6872</v>
      </c>
      <c r="O89" s="108">
        <v>85</v>
      </c>
      <c r="P89" s="108">
        <v>37304</v>
      </c>
      <c r="Q89" s="108">
        <v>758</v>
      </c>
      <c r="R89" s="108">
        <v>5889</v>
      </c>
      <c r="S89" s="143" t="e">
        <f t="shared" si="6"/>
        <v>#DIV/0!</v>
      </c>
      <c r="T89" s="108">
        <v>4361</v>
      </c>
      <c r="U89" s="108">
        <v>1104</v>
      </c>
      <c r="V89" s="108">
        <v>1539</v>
      </c>
      <c r="W89" s="108">
        <v>250</v>
      </c>
      <c r="X89" s="108">
        <v>1289</v>
      </c>
      <c r="Y89" s="108">
        <v>11766</v>
      </c>
      <c r="Z89" s="108">
        <v>10.9</v>
      </c>
      <c r="AA89" s="111">
        <v>23.3</v>
      </c>
      <c r="AB89" s="111">
        <v>13.1</v>
      </c>
      <c r="AC89" s="111">
        <v>12.5</v>
      </c>
      <c r="AD89" s="111">
        <v>103.1</v>
      </c>
      <c r="AE89" s="111">
        <v>817.8</v>
      </c>
      <c r="AF89" s="111">
        <v>240.1</v>
      </c>
      <c r="AG89" s="111">
        <v>64.599999999999994</v>
      </c>
      <c r="AH89" s="111">
        <v>35.4</v>
      </c>
    </row>
    <row r="90" spans="1:34">
      <c r="A90" s="112" t="s">
        <v>164</v>
      </c>
      <c r="B90" s="108">
        <v>50.3</v>
      </c>
      <c r="C90" s="108">
        <v>43255</v>
      </c>
      <c r="D90" s="143">
        <f t="shared" si="4"/>
        <v>7.9324283860664743E-2</v>
      </c>
      <c r="E90" s="108">
        <v>109</v>
      </c>
      <c r="F90" s="108">
        <v>89</v>
      </c>
      <c r="G90" s="108">
        <v>1796</v>
      </c>
      <c r="H90" s="108">
        <v>45249</v>
      </c>
      <c r="I90" s="143">
        <f t="shared" si="5"/>
        <v>0.10611616309768261</v>
      </c>
      <c r="J90" s="108">
        <v>5968</v>
      </c>
      <c r="K90" s="108">
        <v>25059</v>
      </c>
      <c r="L90" s="108">
        <v>486</v>
      </c>
      <c r="M90" s="108">
        <v>1904</v>
      </c>
      <c r="N90" s="108"/>
      <c r="O90" s="108"/>
      <c r="P90" s="108">
        <v>40902</v>
      </c>
      <c r="Q90" s="108">
        <v>471</v>
      </c>
      <c r="R90" s="108">
        <v>5324</v>
      </c>
      <c r="S90" s="143">
        <f t="shared" si="6"/>
        <v>-9.5941586007811178E-2</v>
      </c>
      <c r="T90" s="108">
        <v>4818</v>
      </c>
      <c r="U90" s="108">
        <v>1649</v>
      </c>
      <c r="V90" s="108">
        <v>1911</v>
      </c>
      <c r="W90" s="108">
        <v>261</v>
      </c>
      <c r="X90" s="108">
        <v>1650</v>
      </c>
      <c r="Y90" s="108">
        <v>11641</v>
      </c>
      <c r="Z90" s="108">
        <v>11.1</v>
      </c>
      <c r="AA90" s="111">
        <v>11</v>
      </c>
      <c r="AB90" s="111">
        <v>16.399999999999999</v>
      </c>
      <c r="AC90" s="111">
        <v>12.4</v>
      </c>
      <c r="AD90" s="111"/>
      <c r="AE90" s="111">
        <v>860.2</v>
      </c>
      <c r="AF90" s="111">
        <v>231.5</v>
      </c>
      <c r="AG90" s="111">
        <v>64.5</v>
      </c>
      <c r="AH90" s="111">
        <v>35.5</v>
      </c>
    </row>
    <row r="91" spans="1:34">
      <c r="A91" s="112" t="s">
        <v>163</v>
      </c>
      <c r="B91" s="108">
        <v>50.3</v>
      </c>
      <c r="C91" s="108">
        <v>38859</v>
      </c>
      <c r="D91" s="143">
        <f t="shared" si="4"/>
        <v>-0.10162986937926251</v>
      </c>
      <c r="E91" s="108">
        <v>72</v>
      </c>
      <c r="F91" s="108">
        <v>224</v>
      </c>
      <c r="G91" s="108">
        <v>756</v>
      </c>
      <c r="H91" s="108">
        <v>39910</v>
      </c>
      <c r="I91" s="143">
        <f t="shared" si="5"/>
        <v>-0.11799155782448231</v>
      </c>
      <c r="J91" s="108">
        <v>6344</v>
      </c>
      <c r="K91" s="108">
        <v>22335</v>
      </c>
      <c r="L91" s="108">
        <v>707</v>
      </c>
      <c r="M91" s="108">
        <v>2218</v>
      </c>
      <c r="N91" s="108">
        <v>7459</v>
      </c>
      <c r="O91" s="108">
        <v>383</v>
      </c>
      <c r="P91" s="108">
        <v>38680</v>
      </c>
      <c r="Q91" s="108">
        <v>40</v>
      </c>
      <c r="R91" s="108">
        <v>3216</v>
      </c>
      <c r="S91" s="143">
        <f t="shared" si="6"/>
        <v>-0.3959429000751315</v>
      </c>
      <c r="T91" s="108">
        <v>1270</v>
      </c>
      <c r="U91" s="108">
        <v>4234</v>
      </c>
      <c r="V91" s="108">
        <v>4994</v>
      </c>
      <c r="W91" s="108">
        <v>630</v>
      </c>
      <c r="X91" s="108">
        <v>4364</v>
      </c>
      <c r="Y91" s="108">
        <v>9914</v>
      </c>
      <c r="Z91" s="108">
        <v>3.3</v>
      </c>
      <c r="AA91" s="111">
        <v>4.5</v>
      </c>
      <c r="AB91" s="111">
        <v>50.4</v>
      </c>
      <c r="AC91" s="111">
        <v>14.6</v>
      </c>
      <c r="AD91" s="111"/>
      <c r="AE91" s="111">
        <v>773.3</v>
      </c>
      <c r="AF91" s="111">
        <v>197.3</v>
      </c>
      <c r="AG91" s="111">
        <v>72.3</v>
      </c>
      <c r="AH91" s="111">
        <v>27.7</v>
      </c>
    </row>
    <row r="92" spans="1:34">
      <c r="A92" s="114" t="s">
        <v>261</v>
      </c>
      <c r="B92" s="108"/>
      <c r="C92" s="108"/>
      <c r="D92" s="143">
        <f t="shared" si="4"/>
        <v>-1</v>
      </c>
      <c r="E92" s="108"/>
      <c r="F92" s="108"/>
      <c r="G92" s="108"/>
      <c r="H92" s="108"/>
      <c r="I92" s="143">
        <f t="shared" si="5"/>
        <v>-1</v>
      </c>
      <c r="J92" s="108"/>
      <c r="K92" s="108"/>
      <c r="L92" s="108"/>
      <c r="M92" s="108"/>
      <c r="N92" s="108"/>
      <c r="O92" s="108"/>
      <c r="P92" s="108"/>
      <c r="Q92" s="108"/>
      <c r="R92" s="108"/>
      <c r="S92" s="143">
        <f t="shared" si="6"/>
        <v>-1</v>
      </c>
      <c r="T92" s="108"/>
      <c r="U92" s="108"/>
      <c r="V92" s="108"/>
      <c r="W92" s="108"/>
      <c r="X92" s="108"/>
      <c r="Y92" s="108"/>
      <c r="Z92" s="108"/>
      <c r="AA92" s="111"/>
      <c r="AB92" s="111"/>
      <c r="AC92" s="111"/>
      <c r="AD92" s="111"/>
      <c r="AE92" s="111"/>
      <c r="AF92" s="111"/>
      <c r="AG92" s="111"/>
      <c r="AH92" s="111"/>
    </row>
    <row r="93" spans="1:34">
      <c r="A93" s="112" t="s">
        <v>165</v>
      </c>
      <c r="B93" s="108">
        <v>39</v>
      </c>
      <c r="C93" s="108">
        <v>16724</v>
      </c>
      <c r="D93" s="143" t="e">
        <f t="shared" si="4"/>
        <v>#DIV/0!</v>
      </c>
      <c r="E93" s="108">
        <v>30</v>
      </c>
      <c r="F93" s="108">
        <v>3</v>
      </c>
      <c r="G93" s="108">
        <v>321</v>
      </c>
      <c r="H93" s="108">
        <v>17078</v>
      </c>
      <c r="I93" s="143" t="e">
        <f t="shared" si="5"/>
        <v>#DIV/0!</v>
      </c>
      <c r="J93" s="108">
        <v>3179</v>
      </c>
      <c r="K93" s="108">
        <v>8963</v>
      </c>
      <c r="L93" s="108">
        <v>82</v>
      </c>
      <c r="M93" s="108">
        <v>398</v>
      </c>
      <c r="N93" s="108">
        <v>3183</v>
      </c>
      <c r="O93" s="108">
        <v>9</v>
      </c>
      <c r="P93" s="108">
        <v>15796</v>
      </c>
      <c r="Q93" s="108">
        <v>367</v>
      </c>
      <c r="R93" s="108">
        <v>1804</v>
      </c>
      <c r="S93" s="143" t="e">
        <f t="shared" si="6"/>
        <v>#DIV/0!</v>
      </c>
      <c r="T93" s="108">
        <v>1649</v>
      </c>
      <c r="U93" s="108">
        <v>315</v>
      </c>
      <c r="V93" s="108">
        <v>406</v>
      </c>
      <c r="W93" s="108">
        <v>99</v>
      </c>
      <c r="X93" s="108">
        <v>307</v>
      </c>
      <c r="Y93" s="108">
        <v>5190</v>
      </c>
      <c r="Z93" s="108">
        <v>9.9</v>
      </c>
      <c r="AA93" s="111">
        <v>22</v>
      </c>
      <c r="AB93" s="111">
        <v>7.8</v>
      </c>
      <c r="AC93" s="111">
        <v>17.100000000000001</v>
      </c>
      <c r="AD93" s="111">
        <v>74.2</v>
      </c>
      <c r="AE93" s="111">
        <v>428.7</v>
      </c>
      <c r="AF93" s="111">
        <v>133.1</v>
      </c>
      <c r="AG93" s="111">
        <v>81.099999999999994</v>
      </c>
      <c r="AH93" s="111">
        <v>18.899999999999999</v>
      </c>
    </row>
    <row r="94" spans="1:34">
      <c r="A94" s="112" t="s">
        <v>164</v>
      </c>
      <c r="B94" s="108">
        <v>40.4</v>
      </c>
      <c r="C94" s="108">
        <v>18358</v>
      </c>
      <c r="D94" s="143">
        <f t="shared" si="4"/>
        <v>9.7703898588854338E-2</v>
      </c>
      <c r="E94" s="108">
        <v>15</v>
      </c>
      <c r="F94" s="108">
        <v>11</v>
      </c>
      <c r="G94" s="108">
        <v>180</v>
      </c>
      <c r="H94" s="108">
        <v>18563</v>
      </c>
      <c r="I94" s="143">
        <f t="shared" si="5"/>
        <v>8.6953975875395245E-2</v>
      </c>
      <c r="J94" s="108">
        <v>3562</v>
      </c>
      <c r="K94" s="108">
        <v>9480</v>
      </c>
      <c r="L94" s="108">
        <v>95</v>
      </c>
      <c r="M94" s="108">
        <v>410</v>
      </c>
      <c r="N94" s="108"/>
      <c r="O94" s="108"/>
      <c r="P94" s="108">
        <v>17064</v>
      </c>
      <c r="Q94" s="108">
        <v>313</v>
      </c>
      <c r="R94" s="108">
        <v>2126</v>
      </c>
      <c r="S94" s="143">
        <f t="shared" si="6"/>
        <v>0.17849223946784923</v>
      </c>
      <c r="T94" s="108">
        <v>1811</v>
      </c>
      <c r="U94" s="108">
        <v>437</v>
      </c>
      <c r="V94" s="108">
        <v>493</v>
      </c>
      <c r="W94" s="108">
        <v>64</v>
      </c>
      <c r="X94" s="108">
        <v>429</v>
      </c>
      <c r="Y94" s="108">
        <v>5959</v>
      </c>
      <c r="Z94" s="108">
        <v>9.9</v>
      </c>
      <c r="AA94" s="111">
        <v>22.3</v>
      </c>
      <c r="AB94" s="111">
        <v>8.3000000000000007</v>
      </c>
      <c r="AC94" s="111">
        <v>17.3</v>
      </c>
      <c r="AD94" s="111"/>
      <c r="AE94" s="111">
        <v>454</v>
      </c>
      <c r="AF94" s="111">
        <v>147.4</v>
      </c>
      <c r="AG94" s="111">
        <v>71.2</v>
      </c>
      <c r="AH94" s="111">
        <v>28.8</v>
      </c>
    </row>
    <row r="95" spans="1:34">
      <c r="A95" s="112" t="s">
        <v>163</v>
      </c>
      <c r="B95" s="108">
        <v>40</v>
      </c>
      <c r="C95" s="108">
        <v>17423</v>
      </c>
      <c r="D95" s="143">
        <f t="shared" si="4"/>
        <v>-5.0931474016777424E-2</v>
      </c>
      <c r="E95" s="108">
        <v>10</v>
      </c>
      <c r="F95" s="108">
        <v>19</v>
      </c>
      <c r="G95" s="108">
        <v>387</v>
      </c>
      <c r="H95" s="108">
        <v>17839</v>
      </c>
      <c r="I95" s="143">
        <f t="shared" si="5"/>
        <v>-3.900231643592092E-2</v>
      </c>
      <c r="J95" s="108">
        <v>3586</v>
      </c>
      <c r="K95" s="108">
        <v>8186</v>
      </c>
      <c r="L95" s="108">
        <v>215</v>
      </c>
      <c r="M95" s="108">
        <v>451</v>
      </c>
      <c r="N95" s="108">
        <v>3456</v>
      </c>
      <c r="O95" s="108">
        <v>14</v>
      </c>
      <c r="P95" s="108">
        <v>15880</v>
      </c>
      <c r="Q95" s="108">
        <v>-214</v>
      </c>
      <c r="R95" s="108">
        <v>2005</v>
      </c>
      <c r="S95" s="143">
        <f t="shared" si="6"/>
        <v>-5.691439322671684E-2</v>
      </c>
      <c r="T95" s="108">
        <v>1745</v>
      </c>
      <c r="U95" s="108">
        <v>395</v>
      </c>
      <c r="V95" s="108">
        <v>496</v>
      </c>
      <c r="W95" s="108">
        <v>126</v>
      </c>
      <c r="X95" s="108">
        <v>370</v>
      </c>
      <c r="Y95" s="108">
        <v>5843</v>
      </c>
      <c r="Z95" s="108">
        <v>10</v>
      </c>
      <c r="AA95" s="111">
        <v>9.3000000000000007</v>
      </c>
      <c r="AB95" s="111">
        <v>8.5</v>
      </c>
      <c r="AC95" s="111">
        <v>18.3</v>
      </c>
      <c r="AD95" s="111">
        <v>80.8</v>
      </c>
      <c r="AE95" s="111">
        <v>435.6</v>
      </c>
      <c r="AF95" s="111">
        <v>146.1</v>
      </c>
      <c r="AG95" s="111">
        <v>80.8</v>
      </c>
      <c r="AH95" s="111">
        <v>19.2</v>
      </c>
    </row>
    <row r="96" spans="1:34">
      <c r="A96" s="114" t="s">
        <v>260</v>
      </c>
      <c r="B96" s="108"/>
      <c r="C96" s="108"/>
      <c r="D96" s="143">
        <f t="shared" si="4"/>
        <v>-1</v>
      </c>
      <c r="E96" s="108"/>
      <c r="F96" s="108"/>
      <c r="G96" s="108"/>
      <c r="H96" s="108"/>
      <c r="I96" s="143">
        <f t="shared" si="5"/>
        <v>-1</v>
      </c>
      <c r="J96" s="108"/>
      <c r="K96" s="108"/>
      <c r="L96" s="108"/>
      <c r="M96" s="108"/>
      <c r="N96" s="108"/>
      <c r="O96" s="108"/>
      <c r="P96" s="108"/>
      <c r="Q96" s="108"/>
      <c r="R96" s="108"/>
      <c r="S96" s="143">
        <f t="shared" si="6"/>
        <v>-1</v>
      </c>
      <c r="T96" s="108"/>
      <c r="U96" s="108"/>
      <c r="V96" s="108"/>
      <c r="W96" s="108"/>
      <c r="X96" s="108"/>
      <c r="Y96" s="108"/>
      <c r="Z96" s="108"/>
      <c r="AA96" s="111"/>
      <c r="AB96" s="111"/>
      <c r="AC96" s="111"/>
      <c r="AD96" s="111"/>
      <c r="AE96" s="111"/>
      <c r="AF96" s="111"/>
      <c r="AG96" s="111"/>
      <c r="AH96" s="111"/>
    </row>
    <row r="97" spans="1:34">
      <c r="A97" s="112" t="s">
        <v>165</v>
      </c>
      <c r="B97" s="108">
        <v>41.7</v>
      </c>
      <c r="C97" s="108">
        <v>23042</v>
      </c>
      <c r="D97" s="143" t="e">
        <f t="shared" si="4"/>
        <v>#DIV/0!</v>
      </c>
      <c r="E97" s="108">
        <v>91</v>
      </c>
      <c r="F97" s="108">
        <v>24</v>
      </c>
      <c r="G97" s="108">
        <v>264</v>
      </c>
      <c r="H97" s="108">
        <v>23421</v>
      </c>
      <c r="I97" s="143" t="e">
        <f t="shared" si="5"/>
        <v>#DIV/0!</v>
      </c>
      <c r="J97" s="108">
        <v>3884</v>
      </c>
      <c r="K97" s="108">
        <v>10911</v>
      </c>
      <c r="L97" s="108">
        <v>132</v>
      </c>
      <c r="M97" s="108">
        <v>972</v>
      </c>
      <c r="N97" s="108">
        <v>5639</v>
      </c>
      <c r="O97" s="108">
        <v>6</v>
      </c>
      <c r="P97" s="108">
        <v>21531</v>
      </c>
      <c r="Q97" s="108">
        <v>423</v>
      </c>
      <c r="R97" s="108">
        <v>3128</v>
      </c>
      <c r="S97" s="143" t="e">
        <f t="shared" si="6"/>
        <v>#DIV/0!</v>
      </c>
      <c r="T97" s="108">
        <v>2313</v>
      </c>
      <c r="U97" s="108">
        <v>799</v>
      </c>
      <c r="V97" s="108">
        <v>1034</v>
      </c>
      <c r="W97" s="108">
        <v>525</v>
      </c>
      <c r="X97" s="108">
        <v>509</v>
      </c>
      <c r="Y97" s="108">
        <v>7222</v>
      </c>
      <c r="Z97" s="108">
        <v>10</v>
      </c>
      <c r="AA97" s="111">
        <v>23.8</v>
      </c>
      <c r="AB97" s="111">
        <v>14.3</v>
      </c>
      <c r="AC97" s="111">
        <v>15.1</v>
      </c>
      <c r="AD97" s="111">
        <v>85.9</v>
      </c>
      <c r="AE97" s="111">
        <v>552.70000000000005</v>
      </c>
      <c r="AF97" s="111">
        <v>173.2</v>
      </c>
      <c r="AG97" s="111">
        <v>74.7</v>
      </c>
      <c r="AH97" s="111">
        <v>25.3</v>
      </c>
    </row>
    <row r="98" spans="1:34">
      <c r="A98" s="112" t="s">
        <v>164</v>
      </c>
      <c r="B98" s="108">
        <v>44.1</v>
      </c>
      <c r="C98" s="108">
        <v>24949</v>
      </c>
      <c r="D98" s="143">
        <f t="shared" si="4"/>
        <v>8.2761913028382955E-2</v>
      </c>
      <c r="E98" s="108">
        <v>117</v>
      </c>
      <c r="F98" s="108">
        <v>36</v>
      </c>
      <c r="G98" s="108">
        <v>376</v>
      </c>
      <c r="H98" s="108">
        <v>25479</v>
      </c>
      <c r="I98" s="143">
        <f t="shared" si="5"/>
        <v>8.7869860381708728E-2</v>
      </c>
      <c r="J98" s="108">
        <v>4139</v>
      </c>
      <c r="K98" s="108">
        <v>11782</v>
      </c>
      <c r="L98" s="108">
        <v>182</v>
      </c>
      <c r="M98" s="108">
        <v>1073</v>
      </c>
      <c r="N98" s="108">
        <v>6204</v>
      </c>
      <c r="O98" s="108">
        <v>49</v>
      </c>
      <c r="P98" s="108">
        <v>23331</v>
      </c>
      <c r="Q98" s="108">
        <v>290</v>
      </c>
      <c r="R98" s="108">
        <v>3280</v>
      </c>
      <c r="S98" s="143">
        <f t="shared" si="6"/>
        <v>4.859335038363171E-2</v>
      </c>
      <c r="T98" s="108">
        <v>2439</v>
      </c>
      <c r="U98" s="108">
        <v>730</v>
      </c>
      <c r="V98" s="108">
        <v>1013</v>
      </c>
      <c r="W98" s="108">
        <v>202</v>
      </c>
      <c r="X98" s="108">
        <v>811</v>
      </c>
      <c r="Y98" s="108">
        <v>7743</v>
      </c>
      <c r="Z98" s="108">
        <v>9.8000000000000007</v>
      </c>
      <c r="AA98" s="111">
        <v>18.100000000000001</v>
      </c>
      <c r="AB98" s="111">
        <v>13.1</v>
      </c>
      <c r="AC98" s="111">
        <v>14.9</v>
      </c>
      <c r="AD98" s="111">
        <v>86.2</v>
      </c>
      <c r="AE98" s="111">
        <v>565.9</v>
      </c>
      <c r="AF98" s="111">
        <v>175.6</v>
      </c>
      <c r="AG98" s="111">
        <v>80.5</v>
      </c>
      <c r="AH98" s="111">
        <v>19.5</v>
      </c>
    </row>
    <row r="99" spans="1:34">
      <c r="A99" s="112" t="s">
        <v>163</v>
      </c>
      <c r="B99" s="108">
        <v>43.5</v>
      </c>
      <c r="C99" s="108">
        <v>26692</v>
      </c>
      <c r="D99" s="143">
        <f t="shared" si="4"/>
        <v>6.986251953986132E-2</v>
      </c>
      <c r="E99" s="108">
        <v>90</v>
      </c>
      <c r="F99" s="108">
        <v>68</v>
      </c>
      <c r="G99" s="108">
        <v>543</v>
      </c>
      <c r="H99" s="108">
        <v>27394</v>
      </c>
      <c r="I99" s="143">
        <f t="shared" si="5"/>
        <v>7.5159935633266617E-2</v>
      </c>
      <c r="J99" s="108">
        <v>4548</v>
      </c>
      <c r="K99" s="108">
        <v>12062</v>
      </c>
      <c r="L99" s="108">
        <v>280</v>
      </c>
      <c r="M99" s="108">
        <v>1091</v>
      </c>
      <c r="N99" s="108">
        <v>6450</v>
      </c>
      <c r="O99" s="108">
        <v>34</v>
      </c>
      <c r="P99" s="108">
        <v>24396</v>
      </c>
      <c r="Q99" s="108">
        <v>5</v>
      </c>
      <c r="R99" s="108">
        <v>3762</v>
      </c>
      <c r="S99" s="143">
        <f t="shared" si="6"/>
        <v>0.14695121951219511</v>
      </c>
      <c r="T99" s="108">
        <v>3003</v>
      </c>
      <c r="U99" s="108">
        <v>804</v>
      </c>
      <c r="V99" s="108">
        <v>1059</v>
      </c>
      <c r="W99" s="108">
        <v>210</v>
      </c>
      <c r="X99" s="108">
        <v>848</v>
      </c>
      <c r="Y99" s="108">
        <v>8669</v>
      </c>
      <c r="Z99" s="108">
        <v>11.3</v>
      </c>
      <c r="AA99" s="111">
        <v>13.5</v>
      </c>
      <c r="AB99" s="111">
        <v>12.2</v>
      </c>
      <c r="AC99" s="111">
        <v>15.2</v>
      </c>
      <c r="AD99" s="111">
        <v>96.2</v>
      </c>
      <c r="AE99" s="111">
        <v>614.1</v>
      </c>
      <c r="AF99" s="111">
        <v>199.4</v>
      </c>
      <c r="AG99" s="111">
        <v>76.400000000000006</v>
      </c>
      <c r="AH99" s="111">
        <v>23.6</v>
      </c>
    </row>
    <row r="100" spans="1:34">
      <c r="A100" s="114" t="s">
        <v>259</v>
      </c>
      <c r="B100" s="108"/>
      <c r="C100" s="108"/>
      <c r="D100" s="143">
        <f t="shared" si="4"/>
        <v>-1</v>
      </c>
      <c r="E100" s="108"/>
      <c r="F100" s="108"/>
      <c r="G100" s="108"/>
      <c r="H100" s="108"/>
      <c r="I100" s="143">
        <f t="shared" si="5"/>
        <v>-1</v>
      </c>
      <c r="J100" s="108"/>
      <c r="K100" s="108"/>
      <c r="L100" s="108"/>
      <c r="M100" s="108"/>
      <c r="N100" s="108"/>
      <c r="O100" s="108"/>
      <c r="P100" s="108"/>
      <c r="Q100" s="108"/>
      <c r="R100" s="108"/>
      <c r="S100" s="143">
        <f t="shared" si="6"/>
        <v>-1</v>
      </c>
      <c r="T100" s="108"/>
      <c r="U100" s="108"/>
      <c r="V100" s="108"/>
      <c r="W100" s="108"/>
      <c r="X100" s="108"/>
      <c r="Y100" s="108"/>
      <c r="Z100" s="108"/>
      <c r="AA100" s="111"/>
      <c r="AB100" s="111"/>
      <c r="AC100" s="111"/>
      <c r="AD100" s="111"/>
      <c r="AE100" s="111"/>
      <c r="AF100" s="111"/>
      <c r="AG100" s="111"/>
      <c r="AH100" s="111"/>
    </row>
    <row r="101" spans="1:34">
      <c r="A101" s="112" t="s">
        <v>165</v>
      </c>
      <c r="B101" s="108">
        <v>42.5</v>
      </c>
      <c r="C101" s="108">
        <v>72282</v>
      </c>
      <c r="D101" s="143" t="e">
        <f t="shared" si="4"/>
        <v>#DIV/0!</v>
      </c>
      <c r="E101" s="108">
        <v>77</v>
      </c>
      <c r="F101" s="108">
        <v>36</v>
      </c>
      <c r="G101" s="108">
        <v>483</v>
      </c>
      <c r="H101" s="108">
        <v>72877</v>
      </c>
      <c r="I101" s="143" t="e">
        <f t="shared" si="5"/>
        <v>#DIV/0!</v>
      </c>
      <c r="J101" s="108">
        <v>5117</v>
      </c>
      <c r="K101" s="108">
        <v>57444</v>
      </c>
      <c r="L101" s="108">
        <v>271</v>
      </c>
      <c r="M101" s="108">
        <v>1626</v>
      </c>
      <c r="N101" s="108"/>
      <c r="O101" s="108"/>
      <c r="P101" s="108">
        <v>70258</v>
      </c>
      <c r="Q101" s="108">
        <v>3264</v>
      </c>
      <c r="R101" s="108">
        <v>7262</v>
      </c>
      <c r="S101" s="143" t="e">
        <f t="shared" si="6"/>
        <v>#DIV/0!</v>
      </c>
      <c r="T101" s="108">
        <v>5883</v>
      </c>
      <c r="U101" s="108">
        <v>1514</v>
      </c>
      <c r="V101" s="108">
        <v>1831</v>
      </c>
      <c r="W101" s="108">
        <v>168</v>
      </c>
      <c r="X101" s="108">
        <v>1663</v>
      </c>
      <c r="Y101" s="108">
        <v>12619</v>
      </c>
      <c r="Z101" s="108">
        <v>8.1</v>
      </c>
      <c r="AA101" s="111">
        <v>26.8</v>
      </c>
      <c r="AB101" s="111">
        <v>14.5</v>
      </c>
      <c r="AC101" s="111">
        <v>6.4</v>
      </c>
      <c r="AD101" s="111"/>
      <c r="AE101" s="111">
        <v>1700.7</v>
      </c>
      <c r="AF101" s="111">
        <v>296.89999999999998</v>
      </c>
      <c r="AG101" s="111">
        <v>42.3</v>
      </c>
      <c r="AH101" s="111">
        <v>57.7</v>
      </c>
    </row>
    <row r="102" spans="1:34">
      <c r="A102" s="112" t="s">
        <v>164</v>
      </c>
      <c r="B102" s="108">
        <v>43</v>
      </c>
      <c r="C102" s="108">
        <v>74334</v>
      </c>
      <c r="D102" s="143">
        <f t="shared" si="4"/>
        <v>2.8388810492238733E-2</v>
      </c>
      <c r="E102" s="108">
        <v>62</v>
      </c>
      <c r="F102" s="108">
        <v>91</v>
      </c>
      <c r="G102" s="108">
        <v>281</v>
      </c>
      <c r="H102" s="108">
        <v>74769</v>
      </c>
      <c r="I102" s="143">
        <f t="shared" si="5"/>
        <v>2.5961551655529179E-2</v>
      </c>
      <c r="J102" s="108">
        <v>5230</v>
      </c>
      <c r="K102" s="108">
        <v>57821</v>
      </c>
      <c r="L102" s="108">
        <v>356</v>
      </c>
      <c r="M102" s="108">
        <v>1960</v>
      </c>
      <c r="N102" s="108"/>
      <c r="O102" s="108"/>
      <c r="P102" s="108">
        <v>71928</v>
      </c>
      <c r="Q102" s="108">
        <v>728</v>
      </c>
      <c r="R102" s="108">
        <v>5513</v>
      </c>
      <c r="S102" s="143">
        <f t="shared" si="6"/>
        <v>-0.24084274304599285</v>
      </c>
      <c r="T102" s="108">
        <v>3570</v>
      </c>
      <c r="U102" s="108">
        <v>1606</v>
      </c>
      <c r="V102" s="108">
        <v>1928</v>
      </c>
      <c r="W102" s="108">
        <v>189</v>
      </c>
      <c r="X102" s="108">
        <v>1739</v>
      </c>
      <c r="Y102" s="108">
        <v>11137</v>
      </c>
      <c r="Z102" s="108">
        <v>4.8</v>
      </c>
      <c r="AA102" s="111">
        <v>15.5</v>
      </c>
      <c r="AB102" s="111">
        <v>17.3</v>
      </c>
      <c r="AC102" s="111">
        <v>6.3</v>
      </c>
      <c r="AD102" s="111"/>
      <c r="AE102" s="111">
        <v>1728.4</v>
      </c>
      <c r="AF102" s="111">
        <v>258.89999999999998</v>
      </c>
      <c r="AG102" s="111">
        <v>49.8</v>
      </c>
      <c r="AH102" s="111">
        <v>50.2</v>
      </c>
    </row>
    <row r="103" spans="1:34">
      <c r="A103" s="112" t="s">
        <v>163</v>
      </c>
      <c r="B103" s="108">
        <v>42.4</v>
      </c>
      <c r="C103" s="108">
        <v>75465</v>
      </c>
      <c r="D103" s="143">
        <f t="shared" si="4"/>
        <v>1.5215110178384051E-2</v>
      </c>
      <c r="E103" s="108">
        <v>55</v>
      </c>
      <c r="F103" s="108">
        <v>180</v>
      </c>
      <c r="G103" s="108">
        <v>223</v>
      </c>
      <c r="H103" s="108">
        <v>75923</v>
      </c>
      <c r="I103" s="143">
        <f t="shared" si="5"/>
        <v>1.5434204015032968E-2</v>
      </c>
      <c r="J103" s="108">
        <v>5383</v>
      </c>
      <c r="K103" s="108">
        <v>60513</v>
      </c>
      <c r="L103" s="108">
        <v>462</v>
      </c>
      <c r="M103" s="108">
        <v>1868</v>
      </c>
      <c r="N103" s="108">
        <v>7080</v>
      </c>
      <c r="O103" s="108">
        <v>202</v>
      </c>
      <c r="P103" s="108">
        <v>75105</v>
      </c>
      <c r="Q103" s="108">
        <v>871</v>
      </c>
      <c r="R103" s="108">
        <v>3616</v>
      </c>
      <c r="S103" s="143">
        <f t="shared" si="6"/>
        <v>-0.34409577362597499</v>
      </c>
      <c r="T103" s="108">
        <v>1689</v>
      </c>
      <c r="U103" s="108">
        <v>1968</v>
      </c>
      <c r="V103" s="108">
        <v>2702</v>
      </c>
      <c r="W103" s="108">
        <v>606</v>
      </c>
      <c r="X103" s="108">
        <v>2096</v>
      </c>
      <c r="Y103" s="108">
        <v>9427</v>
      </c>
      <c r="Z103" s="108">
        <v>2.2000000000000002</v>
      </c>
      <c r="AA103" s="111">
        <v>7.8</v>
      </c>
      <c r="AB103" s="111">
        <v>28.7</v>
      </c>
      <c r="AC103" s="111">
        <v>6.4</v>
      </c>
      <c r="AD103" s="111"/>
      <c r="AE103" s="111">
        <v>1778.3</v>
      </c>
      <c r="AF103" s="111">
        <v>222.1</v>
      </c>
      <c r="AG103" s="111">
        <v>79.2</v>
      </c>
      <c r="AH103" s="111">
        <v>20.8</v>
      </c>
    </row>
    <row r="104" spans="1:34">
      <c r="A104" s="114" t="s">
        <v>258</v>
      </c>
      <c r="B104" s="108"/>
      <c r="C104" s="108"/>
      <c r="D104" s="143">
        <f t="shared" si="4"/>
        <v>-1</v>
      </c>
      <c r="E104" s="108"/>
      <c r="F104" s="108"/>
      <c r="G104" s="108"/>
      <c r="H104" s="108"/>
      <c r="I104" s="143">
        <f t="shared" si="5"/>
        <v>-1</v>
      </c>
      <c r="J104" s="108"/>
      <c r="K104" s="108"/>
      <c r="L104" s="108"/>
      <c r="M104" s="108"/>
      <c r="N104" s="108"/>
      <c r="O104" s="108"/>
      <c r="P104" s="108"/>
      <c r="Q104" s="108"/>
      <c r="R104" s="108"/>
      <c r="S104" s="143">
        <f t="shared" si="6"/>
        <v>-1</v>
      </c>
      <c r="T104" s="108"/>
      <c r="U104" s="108"/>
      <c r="V104" s="108"/>
      <c r="W104" s="108"/>
      <c r="X104" s="108"/>
      <c r="Y104" s="108"/>
      <c r="Z104" s="108"/>
      <c r="AA104" s="111"/>
      <c r="AB104" s="111"/>
      <c r="AC104" s="111"/>
      <c r="AD104" s="111"/>
      <c r="AE104" s="111"/>
      <c r="AF104" s="111"/>
      <c r="AG104" s="111"/>
      <c r="AH104" s="111"/>
    </row>
    <row r="105" spans="1:34">
      <c r="A105" s="112" t="s">
        <v>165</v>
      </c>
      <c r="B105" s="108">
        <v>114.5</v>
      </c>
      <c r="C105" s="108">
        <v>41652</v>
      </c>
      <c r="D105" s="143" t="e">
        <f t="shared" si="4"/>
        <v>#DIV/0!</v>
      </c>
      <c r="E105" s="108">
        <v>316</v>
      </c>
      <c r="F105" s="108">
        <v>20</v>
      </c>
      <c r="G105" s="108">
        <v>471</v>
      </c>
      <c r="H105" s="108">
        <v>42459</v>
      </c>
      <c r="I105" s="143" t="e">
        <f t="shared" si="5"/>
        <v>#DIV/0!</v>
      </c>
      <c r="J105" s="108">
        <v>8652</v>
      </c>
      <c r="K105" s="108">
        <v>21929</v>
      </c>
      <c r="L105" s="108">
        <v>194</v>
      </c>
      <c r="M105" s="108">
        <v>1423</v>
      </c>
      <c r="N105" s="108">
        <v>7972</v>
      </c>
      <c r="O105" s="108">
        <v>131</v>
      </c>
      <c r="P105" s="108">
        <v>40039</v>
      </c>
      <c r="Q105" s="108">
        <v>1409</v>
      </c>
      <c r="R105" s="108">
        <v>4955</v>
      </c>
      <c r="S105" s="143" t="e">
        <f t="shared" si="6"/>
        <v>#DIV/0!</v>
      </c>
      <c r="T105" s="108">
        <v>3830</v>
      </c>
      <c r="U105" s="108">
        <v>853</v>
      </c>
      <c r="V105" s="108">
        <v>1125</v>
      </c>
      <c r="W105" s="108">
        <v>241</v>
      </c>
      <c r="X105" s="108">
        <v>884</v>
      </c>
      <c r="Y105" s="108">
        <v>13530</v>
      </c>
      <c r="Z105" s="108">
        <v>9.1999999999999993</v>
      </c>
      <c r="AA105" s="111">
        <v>25.5</v>
      </c>
      <c r="AB105" s="111">
        <v>8.3000000000000007</v>
      </c>
      <c r="AC105" s="111">
        <v>18.5</v>
      </c>
      <c r="AD105" s="111">
        <v>70.099999999999994</v>
      </c>
      <c r="AE105" s="111">
        <v>363.9</v>
      </c>
      <c r="AF105" s="111">
        <v>118.2</v>
      </c>
      <c r="AG105" s="111">
        <v>79.099999999999994</v>
      </c>
      <c r="AH105" s="111">
        <v>20.9</v>
      </c>
    </row>
    <row r="106" spans="1:34">
      <c r="A106" s="112" t="s">
        <v>164</v>
      </c>
      <c r="B106" s="108">
        <v>110.6</v>
      </c>
      <c r="C106" s="108">
        <v>44206</v>
      </c>
      <c r="D106" s="143">
        <f t="shared" si="4"/>
        <v>6.1317583789493903E-2</v>
      </c>
      <c r="E106" s="108">
        <v>78</v>
      </c>
      <c r="F106" s="108">
        <v>36</v>
      </c>
      <c r="G106" s="108">
        <v>351</v>
      </c>
      <c r="H106" s="108">
        <v>44671</v>
      </c>
      <c r="I106" s="143">
        <f t="shared" si="5"/>
        <v>5.2097317412091664E-2</v>
      </c>
      <c r="J106" s="108">
        <v>8788</v>
      </c>
      <c r="K106" s="108">
        <v>22982</v>
      </c>
      <c r="L106" s="108">
        <v>280</v>
      </c>
      <c r="M106" s="108">
        <v>871</v>
      </c>
      <c r="N106" s="108">
        <v>7710</v>
      </c>
      <c r="O106" s="108">
        <v>67</v>
      </c>
      <c r="P106" s="108">
        <v>40564</v>
      </c>
      <c r="Q106" s="108">
        <v>-117</v>
      </c>
      <c r="R106" s="108">
        <v>4754</v>
      </c>
      <c r="S106" s="143">
        <f t="shared" si="6"/>
        <v>-4.0565085771947527E-2</v>
      </c>
      <c r="T106" s="108">
        <v>3989</v>
      </c>
      <c r="U106" s="108">
        <v>1072</v>
      </c>
      <c r="V106" s="108">
        <v>1264</v>
      </c>
      <c r="W106" s="108">
        <v>265</v>
      </c>
      <c r="X106" s="108">
        <v>999</v>
      </c>
      <c r="Y106" s="108">
        <v>14036</v>
      </c>
      <c r="Z106" s="108">
        <v>9</v>
      </c>
      <c r="AA106" s="111">
        <v>17</v>
      </c>
      <c r="AB106" s="111">
        <v>9</v>
      </c>
      <c r="AC106" s="111">
        <v>17.600000000000001</v>
      </c>
      <c r="AD106" s="111">
        <v>74.3</v>
      </c>
      <c r="AE106" s="111">
        <v>399.9</v>
      </c>
      <c r="AF106" s="111">
        <v>127</v>
      </c>
      <c r="AG106" s="111">
        <v>78.099999999999994</v>
      </c>
      <c r="AH106" s="111">
        <v>21.9</v>
      </c>
    </row>
    <row r="107" spans="1:34">
      <c r="A107" s="112" t="s">
        <v>163</v>
      </c>
      <c r="B107" s="108">
        <v>109.7</v>
      </c>
      <c r="C107" s="108">
        <v>42250</v>
      </c>
      <c r="D107" s="143">
        <f t="shared" si="4"/>
        <v>-4.4247387232502378E-2</v>
      </c>
      <c r="E107" s="108">
        <v>29</v>
      </c>
      <c r="F107" s="108">
        <v>43</v>
      </c>
      <c r="G107" s="108">
        <v>374</v>
      </c>
      <c r="H107" s="108">
        <v>42696</v>
      </c>
      <c r="I107" s="143">
        <f t="shared" si="5"/>
        <v>-4.4212128674083855E-2</v>
      </c>
      <c r="J107" s="108">
        <v>9104</v>
      </c>
      <c r="K107" s="108">
        <v>21203</v>
      </c>
      <c r="L107" s="108">
        <v>300</v>
      </c>
      <c r="M107" s="108">
        <v>782</v>
      </c>
      <c r="N107" s="108">
        <v>7430</v>
      </c>
      <c r="O107" s="108">
        <v>192</v>
      </c>
      <c r="P107" s="108">
        <v>38627</v>
      </c>
      <c r="Q107" s="108">
        <v>-83</v>
      </c>
      <c r="R107" s="108">
        <v>4651</v>
      </c>
      <c r="S107" s="143">
        <f t="shared" si="6"/>
        <v>-2.166596550273454E-2</v>
      </c>
      <c r="T107" s="108">
        <v>3986</v>
      </c>
      <c r="U107" s="108">
        <v>786</v>
      </c>
      <c r="V107" s="108">
        <v>1192</v>
      </c>
      <c r="W107" s="108">
        <v>248</v>
      </c>
      <c r="X107" s="108">
        <v>944</v>
      </c>
      <c r="Y107" s="108">
        <v>14291</v>
      </c>
      <c r="Z107" s="108">
        <v>9.4</v>
      </c>
      <c r="AA107" s="111">
        <v>15.5</v>
      </c>
      <c r="AB107" s="111">
        <v>8.3000000000000007</v>
      </c>
      <c r="AC107" s="111">
        <v>19.100000000000001</v>
      </c>
      <c r="AD107" s="111">
        <v>77.3</v>
      </c>
      <c r="AE107" s="111">
        <v>385.3</v>
      </c>
      <c r="AF107" s="111">
        <v>130.30000000000001</v>
      </c>
      <c r="AG107" s="111">
        <v>78.7</v>
      </c>
      <c r="AH107" s="111">
        <v>21.3</v>
      </c>
    </row>
    <row r="108" spans="1:34">
      <c r="A108" s="114" t="s">
        <v>257</v>
      </c>
      <c r="B108" s="108"/>
      <c r="C108" s="108"/>
      <c r="D108" s="143">
        <f t="shared" si="4"/>
        <v>-1</v>
      </c>
      <c r="E108" s="108"/>
      <c r="F108" s="108"/>
      <c r="G108" s="108"/>
      <c r="H108" s="108"/>
      <c r="I108" s="143">
        <f t="shared" si="5"/>
        <v>-1</v>
      </c>
      <c r="J108" s="108"/>
      <c r="K108" s="108"/>
      <c r="L108" s="108"/>
      <c r="M108" s="108"/>
      <c r="N108" s="108"/>
      <c r="O108" s="108"/>
      <c r="P108" s="108"/>
      <c r="Q108" s="108"/>
      <c r="R108" s="108"/>
      <c r="S108" s="143">
        <f t="shared" si="6"/>
        <v>-1</v>
      </c>
      <c r="T108" s="108"/>
      <c r="U108" s="108"/>
      <c r="V108" s="108"/>
      <c r="W108" s="108"/>
      <c r="X108" s="108"/>
      <c r="Y108" s="108"/>
      <c r="Z108" s="108"/>
      <c r="AA108" s="111"/>
      <c r="AB108" s="111"/>
      <c r="AC108" s="111"/>
      <c r="AD108" s="111"/>
      <c r="AE108" s="111"/>
      <c r="AF108" s="111"/>
      <c r="AG108" s="111"/>
      <c r="AH108" s="111"/>
    </row>
    <row r="109" spans="1:34">
      <c r="A109" s="112" t="s">
        <v>165</v>
      </c>
      <c r="B109" s="108">
        <v>71.099999999999994</v>
      </c>
      <c r="C109" s="108">
        <v>29404</v>
      </c>
      <c r="D109" s="143" t="e">
        <f t="shared" si="4"/>
        <v>#DIV/0!</v>
      </c>
      <c r="E109" s="108">
        <v>62</v>
      </c>
      <c r="F109" s="108">
        <v>32</v>
      </c>
      <c r="G109" s="108">
        <v>332</v>
      </c>
      <c r="H109" s="108">
        <v>29831</v>
      </c>
      <c r="I109" s="143" t="e">
        <f t="shared" si="5"/>
        <v>#DIV/0!</v>
      </c>
      <c r="J109" s="108">
        <v>6418</v>
      </c>
      <c r="K109" s="108">
        <v>15777</v>
      </c>
      <c r="L109" s="108">
        <v>114</v>
      </c>
      <c r="M109" s="108">
        <v>525</v>
      </c>
      <c r="N109" s="108">
        <v>4002</v>
      </c>
      <c r="O109" s="108">
        <v>93</v>
      </c>
      <c r="P109" s="108">
        <v>26744</v>
      </c>
      <c r="Q109" s="108">
        <v>402</v>
      </c>
      <c r="R109" s="108">
        <v>3763</v>
      </c>
      <c r="S109" s="143" t="e">
        <f t="shared" si="6"/>
        <v>#DIV/0!</v>
      </c>
      <c r="T109" s="108">
        <v>3489</v>
      </c>
      <c r="U109" s="108">
        <v>746</v>
      </c>
      <c r="V109" s="108">
        <v>827</v>
      </c>
      <c r="W109" s="108">
        <v>50</v>
      </c>
      <c r="X109" s="108">
        <v>777</v>
      </c>
      <c r="Y109" s="108">
        <v>10465</v>
      </c>
      <c r="Z109" s="108">
        <v>11.9</v>
      </c>
      <c r="AA109" s="111">
        <v>32.9</v>
      </c>
      <c r="AB109" s="111">
        <v>7.9</v>
      </c>
      <c r="AC109" s="111">
        <v>19.7</v>
      </c>
      <c r="AD109" s="111">
        <v>83.7</v>
      </c>
      <c r="AE109" s="111">
        <v>413.6</v>
      </c>
      <c r="AF109" s="111">
        <v>147.19999999999999</v>
      </c>
      <c r="AG109" s="111">
        <v>76.7</v>
      </c>
      <c r="AH109" s="111">
        <v>23.3</v>
      </c>
    </row>
    <row r="110" spans="1:34">
      <c r="A110" s="112" t="s">
        <v>164</v>
      </c>
      <c r="B110" s="108">
        <v>84.5</v>
      </c>
      <c r="C110" s="108">
        <v>33747</v>
      </c>
      <c r="D110" s="143">
        <f t="shared" si="4"/>
        <v>0.14770099306216841</v>
      </c>
      <c r="E110" s="108">
        <v>119</v>
      </c>
      <c r="F110" s="108">
        <v>287</v>
      </c>
      <c r="G110" s="108">
        <v>353</v>
      </c>
      <c r="H110" s="108">
        <v>34506</v>
      </c>
      <c r="I110" s="143">
        <f t="shared" si="5"/>
        <v>0.1567161677449633</v>
      </c>
      <c r="J110" s="108">
        <v>7763</v>
      </c>
      <c r="K110" s="108">
        <v>17706</v>
      </c>
      <c r="L110" s="108">
        <v>343</v>
      </c>
      <c r="M110" s="108">
        <v>771</v>
      </c>
      <c r="N110" s="108">
        <v>5414</v>
      </c>
      <c r="O110" s="108">
        <v>47</v>
      </c>
      <c r="P110" s="108">
        <v>31950</v>
      </c>
      <c r="Q110" s="108">
        <v>694</v>
      </c>
      <c r="R110" s="108">
        <v>3723</v>
      </c>
      <c r="S110" s="143">
        <f t="shared" si="6"/>
        <v>-1.0629816635663035E-2</v>
      </c>
      <c r="T110" s="108">
        <v>3250</v>
      </c>
      <c r="U110" s="108">
        <v>917</v>
      </c>
      <c r="V110" s="108">
        <v>1144</v>
      </c>
      <c r="W110" s="108">
        <v>96</v>
      </c>
      <c r="X110" s="108">
        <v>1048</v>
      </c>
      <c r="Y110" s="108">
        <v>11897</v>
      </c>
      <c r="Z110" s="108">
        <v>9.6</v>
      </c>
      <c r="AA110" s="111">
        <v>10.9</v>
      </c>
      <c r="AB110" s="111">
        <v>9.6</v>
      </c>
      <c r="AC110" s="111">
        <v>20.6</v>
      </c>
      <c r="AD110" s="111">
        <v>84.4</v>
      </c>
      <c r="AE110" s="111">
        <v>399.4</v>
      </c>
      <c r="AF110" s="111">
        <v>140.80000000000001</v>
      </c>
      <c r="AG110" s="111">
        <v>71.7</v>
      </c>
      <c r="AH110" s="111">
        <v>28.3</v>
      </c>
    </row>
    <row r="111" spans="1:34">
      <c r="A111" s="112" t="s">
        <v>163</v>
      </c>
      <c r="B111" s="108">
        <v>88</v>
      </c>
      <c r="C111" s="108">
        <v>39562</v>
      </c>
      <c r="D111" s="143">
        <f t="shared" si="4"/>
        <v>0.17231161288410821</v>
      </c>
      <c r="E111" s="108">
        <v>124</v>
      </c>
      <c r="F111" s="108">
        <v>682</v>
      </c>
      <c r="G111" s="108">
        <v>298</v>
      </c>
      <c r="H111" s="108">
        <v>40667</v>
      </c>
      <c r="I111" s="143">
        <f t="shared" si="5"/>
        <v>0.17854865820437024</v>
      </c>
      <c r="J111" s="108">
        <v>8790</v>
      </c>
      <c r="K111" s="108">
        <v>20560</v>
      </c>
      <c r="L111" s="108">
        <v>679</v>
      </c>
      <c r="M111" s="108">
        <v>703</v>
      </c>
      <c r="N111" s="108">
        <v>6706</v>
      </c>
      <c r="O111" s="108">
        <v>35</v>
      </c>
      <c r="P111" s="108">
        <v>37402</v>
      </c>
      <c r="Q111" s="108">
        <v>151</v>
      </c>
      <c r="R111" s="108">
        <v>3818</v>
      </c>
      <c r="S111" s="143">
        <f t="shared" si="6"/>
        <v>2.5517056137523503E-2</v>
      </c>
      <c r="T111" s="108">
        <v>3416</v>
      </c>
      <c r="U111" s="108">
        <v>1024</v>
      </c>
      <c r="V111" s="108">
        <v>1259</v>
      </c>
      <c r="W111" s="108">
        <v>212</v>
      </c>
      <c r="X111" s="108">
        <v>1046</v>
      </c>
      <c r="Y111" s="108">
        <v>13125</v>
      </c>
      <c r="Z111" s="108">
        <v>8.6</v>
      </c>
      <c r="AA111" s="111">
        <v>5.6</v>
      </c>
      <c r="AB111" s="111">
        <v>9.6</v>
      </c>
      <c r="AC111" s="111">
        <v>19.8</v>
      </c>
      <c r="AD111" s="111">
        <v>91.7</v>
      </c>
      <c r="AE111" s="111">
        <v>449.4</v>
      </c>
      <c r="AF111" s="111">
        <v>149.1</v>
      </c>
      <c r="AG111" s="111">
        <v>75.900000000000006</v>
      </c>
      <c r="AH111" s="111">
        <v>24.1</v>
      </c>
    </row>
    <row r="112" spans="1:34">
      <c r="A112" s="114" t="s">
        <v>256</v>
      </c>
      <c r="B112" s="108"/>
      <c r="C112" s="108"/>
      <c r="D112" s="143">
        <f t="shared" si="4"/>
        <v>-1</v>
      </c>
      <c r="E112" s="108"/>
      <c r="F112" s="108"/>
      <c r="G112" s="108"/>
      <c r="H112" s="108"/>
      <c r="I112" s="143">
        <f t="shared" si="5"/>
        <v>-1</v>
      </c>
      <c r="J112" s="108"/>
      <c r="K112" s="108"/>
      <c r="L112" s="108"/>
      <c r="M112" s="108"/>
      <c r="N112" s="108"/>
      <c r="O112" s="108"/>
      <c r="P112" s="108"/>
      <c r="Q112" s="108"/>
      <c r="R112" s="108"/>
      <c r="S112" s="143">
        <f t="shared" si="6"/>
        <v>-1</v>
      </c>
      <c r="T112" s="108"/>
      <c r="U112" s="108"/>
      <c r="V112" s="108"/>
      <c r="W112" s="108"/>
      <c r="X112" s="108"/>
      <c r="Y112" s="108"/>
      <c r="Z112" s="108"/>
      <c r="AA112" s="111"/>
      <c r="AB112" s="111"/>
      <c r="AC112" s="111"/>
      <c r="AD112" s="111"/>
      <c r="AE112" s="111"/>
      <c r="AF112" s="111"/>
      <c r="AG112" s="111"/>
      <c r="AH112" s="111"/>
    </row>
    <row r="113" spans="1:34">
      <c r="A113" s="112" t="s">
        <v>165</v>
      </c>
      <c r="B113" s="108">
        <v>106.3</v>
      </c>
      <c r="C113" s="108">
        <v>46205</v>
      </c>
      <c r="D113" s="143" t="e">
        <f t="shared" si="4"/>
        <v>#DIV/0!</v>
      </c>
      <c r="E113" s="108">
        <v>169</v>
      </c>
      <c r="F113" s="108">
        <v>35</v>
      </c>
      <c r="G113" s="108">
        <v>755</v>
      </c>
      <c r="H113" s="108">
        <v>47164</v>
      </c>
      <c r="I113" s="143" t="e">
        <f t="shared" si="5"/>
        <v>#DIV/0!</v>
      </c>
      <c r="J113" s="108">
        <v>10130</v>
      </c>
      <c r="K113" s="108">
        <v>22710</v>
      </c>
      <c r="L113" s="108">
        <v>219</v>
      </c>
      <c r="M113" s="108">
        <v>1162</v>
      </c>
      <c r="N113" s="108">
        <v>9289</v>
      </c>
      <c r="O113" s="108">
        <v>100</v>
      </c>
      <c r="P113" s="108">
        <v>43411</v>
      </c>
      <c r="Q113" s="108">
        <v>1543</v>
      </c>
      <c r="R113" s="108">
        <v>5888</v>
      </c>
      <c r="S113" s="143" t="e">
        <f t="shared" si="6"/>
        <v>#DIV/0!</v>
      </c>
      <c r="T113" s="108">
        <v>5296</v>
      </c>
      <c r="U113" s="108">
        <v>1089</v>
      </c>
      <c r="V113" s="108">
        <v>1305</v>
      </c>
      <c r="W113" s="108">
        <v>174</v>
      </c>
      <c r="X113" s="108">
        <v>1131</v>
      </c>
      <c r="Y113" s="108">
        <v>16283</v>
      </c>
      <c r="Z113" s="108">
        <v>11.5</v>
      </c>
      <c r="AA113" s="111">
        <v>26.9</v>
      </c>
      <c r="AB113" s="111">
        <v>8</v>
      </c>
      <c r="AC113" s="111">
        <v>19.899999999999999</v>
      </c>
      <c r="AD113" s="111"/>
      <c r="AE113" s="111">
        <v>434.5</v>
      </c>
      <c r="AF113" s="111">
        <v>153.1</v>
      </c>
      <c r="AG113" s="111">
        <v>71.599999999999994</v>
      </c>
      <c r="AH113" s="111">
        <v>28.4</v>
      </c>
    </row>
    <row r="114" spans="1:34">
      <c r="A114" s="112" t="s">
        <v>164</v>
      </c>
      <c r="B114" s="108">
        <v>109.3</v>
      </c>
      <c r="C114" s="108">
        <v>50838</v>
      </c>
      <c r="D114" s="143">
        <f t="shared" si="4"/>
        <v>0.10027053349204632</v>
      </c>
      <c r="E114" s="108">
        <v>143</v>
      </c>
      <c r="F114" s="108">
        <v>111</v>
      </c>
      <c r="G114" s="108">
        <v>312</v>
      </c>
      <c r="H114" s="108">
        <v>51403</v>
      </c>
      <c r="I114" s="143">
        <f t="shared" si="5"/>
        <v>8.9877872953947932E-2</v>
      </c>
      <c r="J114" s="108">
        <v>11316</v>
      </c>
      <c r="K114" s="108">
        <v>23402</v>
      </c>
      <c r="L114" s="108">
        <v>430</v>
      </c>
      <c r="M114" s="108">
        <v>1232</v>
      </c>
      <c r="N114" s="108">
        <v>10316</v>
      </c>
      <c r="O114" s="108">
        <v>81</v>
      </c>
      <c r="P114" s="108">
        <v>46615</v>
      </c>
      <c r="Q114" s="108">
        <v>912</v>
      </c>
      <c r="R114" s="108">
        <v>6940</v>
      </c>
      <c r="S114" s="143">
        <f t="shared" si="6"/>
        <v>0.17866847826086957</v>
      </c>
      <c r="T114" s="108">
        <v>5700</v>
      </c>
      <c r="U114" s="108">
        <v>1141</v>
      </c>
      <c r="V114" s="108">
        <v>1466</v>
      </c>
      <c r="W114" s="108">
        <v>180</v>
      </c>
      <c r="X114" s="108">
        <v>1286</v>
      </c>
      <c r="Y114" s="108">
        <v>18755</v>
      </c>
      <c r="Z114" s="108">
        <v>11.2</v>
      </c>
      <c r="AA114" s="111">
        <v>16.100000000000001</v>
      </c>
      <c r="AB114" s="111">
        <v>7.8</v>
      </c>
      <c r="AC114" s="111">
        <v>20</v>
      </c>
      <c r="AD114" s="111">
        <v>95</v>
      </c>
      <c r="AE114" s="111">
        <v>464.9</v>
      </c>
      <c r="AF114" s="111">
        <v>171.5</v>
      </c>
      <c r="AG114" s="111">
        <v>75.8</v>
      </c>
      <c r="AH114" s="111">
        <v>24.2</v>
      </c>
    </row>
    <row r="115" spans="1:34">
      <c r="A115" s="112" t="s">
        <v>163</v>
      </c>
      <c r="B115" s="108">
        <v>106.7</v>
      </c>
      <c r="C115" s="108">
        <v>51118</v>
      </c>
      <c r="D115" s="143">
        <f t="shared" si="4"/>
        <v>5.5076910972107476E-3</v>
      </c>
      <c r="E115" s="108">
        <v>292</v>
      </c>
      <c r="F115" s="108">
        <v>180</v>
      </c>
      <c r="G115" s="108">
        <v>301</v>
      </c>
      <c r="H115" s="108">
        <v>51892</v>
      </c>
      <c r="I115" s="143">
        <f t="shared" si="5"/>
        <v>9.5130634398770501E-3</v>
      </c>
      <c r="J115" s="108">
        <v>11896</v>
      </c>
      <c r="K115" s="108">
        <v>23580</v>
      </c>
      <c r="L115" s="108">
        <v>308</v>
      </c>
      <c r="M115" s="108">
        <v>958</v>
      </c>
      <c r="N115" s="108">
        <v>10070</v>
      </c>
      <c r="O115" s="108">
        <v>110</v>
      </c>
      <c r="P115" s="108">
        <v>46702</v>
      </c>
      <c r="Q115" s="108">
        <v>443</v>
      </c>
      <c r="R115" s="108">
        <v>6418</v>
      </c>
      <c r="S115" s="143">
        <f t="shared" si="6"/>
        <v>-7.521613832853026E-2</v>
      </c>
      <c r="T115" s="108">
        <v>5633</v>
      </c>
      <c r="U115" s="108">
        <v>970</v>
      </c>
      <c r="V115" s="108">
        <v>1557</v>
      </c>
      <c r="W115" s="108">
        <v>455</v>
      </c>
      <c r="X115" s="108">
        <v>1102</v>
      </c>
      <c r="Y115" s="108">
        <v>19012</v>
      </c>
      <c r="Z115" s="108">
        <v>11</v>
      </c>
      <c r="AA115" s="111">
        <v>20.9</v>
      </c>
      <c r="AB115" s="111">
        <v>8.1999999999999993</v>
      </c>
      <c r="AC115" s="111">
        <v>20.8</v>
      </c>
      <c r="AD115" s="111">
        <v>102.1</v>
      </c>
      <c r="AE115" s="111">
        <v>479</v>
      </c>
      <c r="AF115" s="111">
        <v>178.2</v>
      </c>
      <c r="AG115" s="111">
        <v>71.400000000000006</v>
      </c>
      <c r="AH115" s="111">
        <v>28.6</v>
      </c>
    </row>
    <row r="116" spans="1:34">
      <c r="A116" s="114" t="s">
        <v>255</v>
      </c>
      <c r="B116" s="108"/>
      <c r="C116" s="108"/>
      <c r="D116" s="143">
        <f t="shared" si="4"/>
        <v>-1</v>
      </c>
      <c r="E116" s="108"/>
      <c r="F116" s="108"/>
      <c r="G116" s="108"/>
      <c r="H116" s="108"/>
      <c r="I116" s="143">
        <f t="shared" si="5"/>
        <v>-1</v>
      </c>
      <c r="J116" s="108"/>
      <c r="K116" s="108"/>
      <c r="L116" s="108"/>
      <c r="M116" s="108"/>
      <c r="N116" s="108"/>
      <c r="O116" s="108"/>
      <c r="P116" s="108"/>
      <c r="Q116" s="108"/>
      <c r="R116" s="108"/>
      <c r="S116" s="143">
        <f t="shared" si="6"/>
        <v>-1</v>
      </c>
      <c r="T116" s="108"/>
      <c r="U116" s="108"/>
      <c r="V116" s="108"/>
      <c r="W116" s="108"/>
      <c r="X116" s="108"/>
      <c r="Y116" s="108"/>
      <c r="Z116" s="108"/>
      <c r="AA116" s="111"/>
      <c r="AB116" s="111"/>
      <c r="AC116" s="111"/>
      <c r="AD116" s="111"/>
      <c r="AE116" s="111"/>
      <c r="AF116" s="111"/>
      <c r="AG116" s="111"/>
      <c r="AH116" s="111"/>
    </row>
    <row r="117" spans="1:34">
      <c r="A117" s="112" t="s">
        <v>165</v>
      </c>
      <c r="B117" s="108">
        <v>39</v>
      </c>
      <c r="C117" s="108">
        <v>9286</v>
      </c>
      <c r="D117" s="143" t="e">
        <f t="shared" si="4"/>
        <v>#DIV/0!</v>
      </c>
      <c r="E117" s="108">
        <v>54</v>
      </c>
      <c r="F117" s="108">
        <v>2</v>
      </c>
      <c r="G117" s="108">
        <v>91</v>
      </c>
      <c r="H117" s="108">
        <v>9433</v>
      </c>
      <c r="I117" s="143" t="e">
        <f t="shared" si="5"/>
        <v>#DIV/0!</v>
      </c>
      <c r="J117" s="108">
        <v>2132</v>
      </c>
      <c r="K117" s="108">
        <v>4187</v>
      </c>
      <c r="L117" s="108">
        <v>25</v>
      </c>
      <c r="M117" s="108">
        <v>120</v>
      </c>
      <c r="N117" s="108">
        <v>1598</v>
      </c>
      <c r="O117" s="108">
        <v>5</v>
      </c>
      <c r="P117" s="108">
        <v>8056</v>
      </c>
      <c r="Q117" s="108">
        <v>86</v>
      </c>
      <c r="R117" s="108">
        <v>1515</v>
      </c>
      <c r="S117" s="143" t="e">
        <f t="shared" si="6"/>
        <v>#DIV/0!</v>
      </c>
      <c r="T117" s="108">
        <v>1463</v>
      </c>
      <c r="U117" s="108">
        <v>164</v>
      </c>
      <c r="V117" s="108">
        <v>210</v>
      </c>
      <c r="W117" s="108">
        <v>211</v>
      </c>
      <c r="X117" s="108">
        <v>-1</v>
      </c>
      <c r="Y117" s="108">
        <v>3774</v>
      </c>
      <c r="Z117" s="108">
        <v>15.8</v>
      </c>
      <c r="AA117" s="111">
        <v>61.5</v>
      </c>
      <c r="AB117" s="111">
        <v>5.6</v>
      </c>
      <c r="AC117" s="111">
        <v>20.399999999999999</v>
      </c>
      <c r="AD117" s="111">
        <v>55</v>
      </c>
      <c r="AE117" s="111">
        <v>237.9</v>
      </c>
      <c r="AF117" s="111">
        <v>96.7</v>
      </c>
      <c r="AG117" s="111">
        <v>78.400000000000006</v>
      </c>
      <c r="AH117" s="111">
        <v>21.6</v>
      </c>
    </row>
    <row r="118" spans="1:34">
      <c r="A118" s="112" t="s">
        <v>164</v>
      </c>
      <c r="B118" s="108">
        <v>36.799999999999997</v>
      </c>
      <c r="C118" s="108"/>
      <c r="D118" s="143">
        <f t="shared" si="4"/>
        <v>-1</v>
      </c>
      <c r="E118" s="108">
        <v>18</v>
      </c>
      <c r="F118" s="108"/>
      <c r="G118" s="108"/>
      <c r="H118" s="108"/>
      <c r="I118" s="143">
        <f t="shared" si="5"/>
        <v>-1</v>
      </c>
      <c r="J118" s="108">
        <v>2234</v>
      </c>
      <c r="K118" s="108"/>
      <c r="L118" s="108">
        <v>37</v>
      </c>
      <c r="M118" s="108">
        <v>144</v>
      </c>
      <c r="N118" s="108">
        <v>2309</v>
      </c>
      <c r="O118" s="108">
        <v>13</v>
      </c>
      <c r="P118" s="108"/>
      <c r="Q118" s="108">
        <v>45</v>
      </c>
      <c r="R118" s="108">
        <v>1340</v>
      </c>
      <c r="S118" s="143">
        <f t="shared" si="6"/>
        <v>-0.11551155115511551</v>
      </c>
      <c r="T118" s="108"/>
      <c r="U118" s="108">
        <v>179</v>
      </c>
      <c r="V118" s="108">
        <v>339</v>
      </c>
      <c r="W118" s="108">
        <v>115</v>
      </c>
      <c r="X118" s="108">
        <v>224</v>
      </c>
      <c r="Y118" s="108">
        <v>3713</v>
      </c>
      <c r="Z118" s="108"/>
      <c r="AA118" s="111">
        <v>36.200000000000003</v>
      </c>
      <c r="AB118" s="111">
        <v>9.1</v>
      </c>
      <c r="AC118" s="111"/>
      <c r="AD118" s="111">
        <v>61.1</v>
      </c>
      <c r="AE118" s="111"/>
      <c r="AF118" s="111">
        <v>100.9</v>
      </c>
      <c r="AG118" s="111">
        <v>80.400000000000006</v>
      </c>
      <c r="AH118" s="111">
        <v>19.600000000000001</v>
      </c>
    </row>
    <row r="119" spans="1:34">
      <c r="A119" s="112" t="s">
        <v>163</v>
      </c>
      <c r="B119" s="108">
        <v>36.799999999999997</v>
      </c>
      <c r="C119" s="108">
        <v>9817</v>
      </c>
      <c r="D119" s="143" t="e">
        <f t="shared" si="4"/>
        <v>#DIV/0!</v>
      </c>
      <c r="E119" s="108"/>
      <c r="F119" s="108"/>
      <c r="G119" s="108">
        <v>90</v>
      </c>
      <c r="H119" s="108">
        <v>9933</v>
      </c>
      <c r="I119" s="143" t="e">
        <f t="shared" si="5"/>
        <v>#DIV/0!</v>
      </c>
      <c r="J119" s="108">
        <v>2369</v>
      </c>
      <c r="K119" s="108"/>
      <c r="L119" s="108"/>
      <c r="M119" s="108">
        <v>92</v>
      </c>
      <c r="N119" s="108"/>
      <c r="O119" s="108"/>
      <c r="P119" s="108"/>
      <c r="Q119" s="108"/>
      <c r="R119" s="108">
        <v>1234</v>
      </c>
      <c r="S119" s="143">
        <f t="shared" si="6"/>
        <v>-7.9104477611940296E-2</v>
      </c>
      <c r="T119" s="108">
        <v>1218</v>
      </c>
      <c r="U119" s="108">
        <v>77</v>
      </c>
      <c r="V119" s="108">
        <v>124</v>
      </c>
      <c r="W119" s="108"/>
      <c r="X119" s="108"/>
      <c r="Y119" s="108">
        <v>3775</v>
      </c>
      <c r="Z119" s="108">
        <v>12.4</v>
      </c>
      <c r="AA119" s="111"/>
      <c r="AB119" s="111">
        <v>3.3</v>
      </c>
      <c r="AC119" s="111">
        <v>21.4</v>
      </c>
      <c r="AD119" s="111">
        <v>64.7</v>
      </c>
      <c r="AE119" s="111">
        <v>266.39999999999998</v>
      </c>
      <c r="AF119" s="111">
        <v>102.4</v>
      </c>
      <c r="AG119" s="111">
        <v>75.2</v>
      </c>
      <c r="AH119" s="111">
        <v>24.8</v>
      </c>
    </row>
    <row r="120" spans="1:34">
      <c r="A120" s="114" t="s">
        <v>254</v>
      </c>
      <c r="B120" s="108"/>
      <c r="C120" s="108"/>
      <c r="D120" s="143">
        <f t="shared" si="4"/>
        <v>-1</v>
      </c>
      <c r="E120" s="108"/>
      <c r="F120" s="108"/>
      <c r="G120" s="108"/>
      <c r="H120" s="108"/>
      <c r="I120" s="143">
        <f t="shared" si="5"/>
        <v>-1</v>
      </c>
      <c r="J120" s="108"/>
      <c r="K120" s="108"/>
      <c r="L120" s="108"/>
      <c r="M120" s="108"/>
      <c r="N120" s="108"/>
      <c r="O120" s="108"/>
      <c r="P120" s="108"/>
      <c r="Q120" s="108"/>
      <c r="R120" s="108"/>
      <c r="S120" s="143">
        <f t="shared" si="6"/>
        <v>-1</v>
      </c>
      <c r="T120" s="108"/>
      <c r="U120" s="108"/>
      <c r="V120" s="108"/>
      <c r="W120" s="108"/>
      <c r="X120" s="108"/>
      <c r="Y120" s="108"/>
      <c r="Z120" s="108"/>
      <c r="AA120" s="111"/>
      <c r="AB120" s="111"/>
      <c r="AC120" s="111"/>
      <c r="AD120" s="111"/>
      <c r="AE120" s="111"/>
      <c r="AF120" s="111"/>
      <c r="AG120" s="111"/>
      <c r="AH120" s="111"/>
    </row>
    <row r="121" spans="1:34">
      <c r="A121" s="112" t="s">
        <v>165</v>
      </c>
      <c r="B121" s="108">
        <v>865.2</v>
      </c>
      <c r="C121" s="108">
        <v>460754</v>
      </c>
      <c r="D121" s="143" t="e">
        <f t="shared" si="4"/>
        <v>#DIV/0!</v>
      </c>
      <c r="E121" s="108">
        <v>1552</v>
      </c>
      <c r="F121" s="108">
        <v>304</v>
      </c>
      <c r="G121" s="108">
        <v>5527</v>
      </c>
      <c r="H121" s="108">
        <v>468138</v>
      </c>
      <c r="I121" s="143" t="e">
        <f t="shared" si="5"/>
        <v>#DIV/0!</v>
      </c>
      <c r="J121" s="108">
        <v>70842</v>
      </c>
      <c r="K121" s="108">
        <v>274451</v>
      </c>
      <c r="L121" s="108">
        <v>2504</v>
      </c>
      <c r="M121" s="108">
        <v>13188</v>
      </c>
      <c r="N121" s="108">
        <v>78879</v>
      </c>
      <c r="O121" s="108">
        <v>1127</v>
      </c>
      <c r="P121" s="108">
        <v>438736</v>
      </c>
      <c r="Q121" s="108">
        <v>11207</v>
      </c>
      <c r="R121" s="108">
        <v>50470</v>
      </c>
      <c r="S121" s="143" t="e">
        <f t="shared" si="6"/>
        <v>#DIV/0!</v>
      </c>
      <c r="T121" s="108">
        <v>40609</v>
      </c>
      <c r="U121" s="108">
        <v>11195</v>
      </c>
      <c r="V121" s="108">
        <v>14281</v>
      </c>
      <c r="W121" s="108">
        <v>2749</v>
      </c>
      <c r="X121" s="108">
        <v>11532</v>
      </c>
      <c r="Y121" s="108">
        <v>123963</v>
      </c>
      <c r="Z121" s="108">
        <v>8.8000000000000007</v>
      </c>
      <c r="AA121" s="111">
        <v>20.2</v>
      </c>
      <c r="AB121" s="111">
        <v>11.5</v>
      </c>
      <c r="AC121" s="111">
        <v>13.8</v>
      </c>
      <c r="AD121" s="111">
        <v>76.099999999999994</v>
      </c>
      <c r="AE121" s="111">
        <v>532.5</v>
      </c>
      <c r="AF121" s="111">
        <v>143.30000000000001</v>
      </c>
      <c r="AG121" s="111">
        <v>74.400000000000006</v>
      </c>
      <c r="AH121" s="111">
        <v>25.6</v>
      </c>
    </row>
    <row r="122" spans="1:34">
      <c r="A122" s="112" t="s">
        <v>164</v>
      </c>
      <c r="B122" s="108">
        <v>892.7</v>
      </c>
      <c r="C122" s="108">
        <v>507413</v>
      </c>
      <c r="D122" s="143">
        <f t="shared" si="4"/>
        <v>0.1012666194976061</v>
      </c>
      <c r="E122" s="108">
        <v>972</v>
      </c>
      <c r="F122" s="108">
        <v>935</v>
      </c>
      <c r="G122" s="108">
        <v>5272</v>
      </c>
      <c r="H122" s="108">
        <v>514592</v>
      </c>
      <c r="I122" s="143">
        <f t="shared" si="5"/>
        <v>9.9231423212813322E-2</v>
      </c>
      <c r="J122" s="108">
        <v>77656</v>
      </c>
      <c r="K122" s="108">
        <v>298010</v>
      </c>
      <c r="L122" s="108">
        <v>3911</v>
      </c>
      <c r="M122" s="108">
        <v>13837</v>
      </c>
      <c r="N122" s="108">
        <v>89069</v>
      </c>
      <c r="O122" s="108">
        <v>807</v>
      </c>
      <c r="P122" s="108">
        <v>481675</v>
      </c>
      <c r="Q122" s="108">
        <v>6221</v>
      </c>
      <c r="R122" s="108">
        <v>50679</v>
      </c>
      <c r="S122" s="143">
        <f t="shared" si="6"/>
        <v>4.141073905290271E-3</v>
      </c>
      <c r="T122" s="108">
        <v>39139</v>
      </c>
      <c r="U122" s="108">
        <v>13555</v>
      </c>
      <c r="V122" s="108">
        <v>17033</v>
      </c>
      <c r="W122" s="108">
        <v>2482</v>
      </c>
      <c r="X122" s="108">
        <v>14551</v>
      </c>
      <c r="Y122" s="108">
        <v>132593</v>
      </c>
      <c r="Z122" s="108">
        <v>7.7</v>
      </c>
      <c r="AA122" s="111">
        <v>13</v>
      </c>
      <c r="AB122" s="111">
        <v>12.8</v>
      </c>
      <c r="AC122" s="111">
        <v>13.7</v>
      </c>
      <c r="AD122" s="111">
        <v>80.5</v>
      </c>
      <c r="AE122" s="111">
        <v>568.4</v>
      </c>
      <c r="AF122" s="111">
        <v>148.5</v>
      </c>
      <c r="AG122" s="111">
        <v>74.8</v>
      </c>
      <c r="AH122" s="111">
        <v>25.2</v>
      </c>
    </row>
    <row r="123" spans="1:34">
      <c r="A123" s="112" t="s">
        <v>163</v>
      </c>
      <c r="B123" s="108">
        <v>901.7</v>
      </c>
      <c r="C123" s="108">
        <v>514199</v>
      </c>
      <c r="D123" s="143">
        <f t="shared" si="4"/>
        <v>1.3373721209350174E-2</v>
      </c>
      <c r="E123" s="108">
        <v>986</v>
      </c>
      <c r="F123" s="108">
        <v>1796</v>
      </c>
      <c r="G123" s="108">
        <v>3991</v>
      </c>
      <c r="H123" s="108">
        <v>520972</v>
      </c>
      <c r="I123" s="143">
        <f t="shared" si="5"/>
        <v>1.2398171755487844E-2</v>
      </c>
      <c r="J123" s="108">
        <v>82562</v>
      </c>
      <c r="K123" s="108">
        <v>298282</v>
      </c>
      <c r="L123" s="108">
        <v>5339</v>
      </c>
      <c r="M123" s="108">
        <v>13961</v>
      </c>
      <c r="N123" s="108">
        <v>89975</v>
      </c>
      <c r="O123" s="108">
        <v>1425</v>
      </c>
      <c r="P123" s="108">
        <v>488694</v>
      </c>
      <c r="Q123" s="108">
        <v>1280</v>
      </c>
      <c r="R123" s="108">
        <v>47072</v>
      </c>
      <c r="S123" s="143">
        <f t="shared" si="6"/>
        <v>-7.1173464354071708E-2</v>
      </c>
      <c r="T123" s="108">
        <v>33558</v>
      </c>
      <c r="U123" s="108">
        <v>15752</v>
      </c>
      <c r="V123" s="108">
        <v>20814</v>
      </c>
      <c r="W123" s="108">
        <v>3711</v>
      </c>
      <c r="X123" s="108">
        <v>17104</v>
      </c>
      <c r="Y123" s="108">
        <v>134752</v>
      </c>
      <c r="Z123" s="108">
        <v>6.5</v>
      </c>
      <c r="AA123" s="111">
        <v>8.8000000000000007</v>
      </c>
      <c r="AB123" s="111">
        <v>15.4</v>
      </c>
      <c r="AC123" s="111">
        <v>14.3</v>
      </c>
      <c r="AD123" s="111">
        <v>84.2</v>
      </c>
      <c r="AE123" s="111">
        <v>570.29999999999995</v>
      </c>
      <c r="AF123" s="111">
        <v>149.4</v>
      </c>
      <c r="AG123" s="111">
        <v>75.7</v>
      </c>
      <c r="AH123" s="111">
        <v>24.3</v>
      </c>
    </row>
    <row r="124" spans="1:34">
      <c r="A124" s="113" t="s">
        <v>253</v>
      </c>
      <c r="B124" s="108"/>
      <c r="C124" s="108"/>
      <c r="D124" s="143">
        <f t="shared" si="4"/>
        <v>-1</v>
      </c>
      <c r="E124" s="108"/>
      <c r="F124" s="108"/>
      <c r="G124" s="108"/>
      <c r="H124" s="108"/>
      <c r="I124" s="143">
        <f t="shared" si="5"/>
        <v>-1</v>
      </c>
      <c r="J124" s="108"/>
      <c r="K124" s="108"/>
      <c r="L124" s="108"/>
      <c r="M124" s="108"/>
      <c r="N124" s="108"/>
      <c r="O124" s="108"/>
      <c r="P124" s="108"/>
      <c r="Q124" s="108"/>
      <c r="R124" s="108"/>
      <c r="S124" s="143">
        <f t="shared" si="6"/>
        <v>-1</v>
      </c>
      <c r="T124" s="108"/>
      <c r="U124" s="108"/>
      <c r="V124" s="108"/>
      <c r="W124" s="108"/>
      <c r="X124" s="108"/>
      <c r="Y124" s="108"/>
      <c r="Z124" s="108"/>
      <c r="AA124" s="111"/>
      <c r="AB124" s="111"/>
      <c r="AC124" s="111"/>
      <c r="AD124" s="111"/>
      <c r="AE124" s="111"/>
      <c r="AF124" s="111"/>
      <c r="AG124" s="111"/>
      <c r="AH124" s="111"/>
    </row>
    <row r="125" spans="1:34">
      <c r="A125" s="114" t="s">
        <v>252</v>
      </c>
      <c r="B125" s="108"/>
      <c r="C125" s="108"/>
      <c r="D125" s="143" t="e">
        <f t="shared" si="4"/>
        <v>#DIV/0!</v>
      </c>
      <c r="E125" s="108"/>
      <c r="F125" s="108"/>
      <c r="G125" s="108"/>
      <c r="H125" s="108"/>
      <c r="I125" s="143" t="e">
        <f t="shared" si="5"/>
        <v>#DIV/0!</v>
      </c>
      <c r="J125" s="108"/>
      <c r="K125" s="108"/>
      <c r="L125" s="108"/>
      <c r="M125" s="108"/>
      <c r="N125" s="108"/>
      <c r="O125" s="108"/>
      <c r="P125" s="108"/>
      <c r="Q125" s="108"/>
      <c r="R125" s="108"/>
      <c r="S125" s="143" t="e">
        <f t="shared" si="6"/>
        <v>#DIV/0!</v>
      </c>
      <c r="T125" s="108"/>
      <c r="U125" s="108"/>
      <c r="V125" s="108"/>
      <c r="W125" s="108"/>
      <c r="X125" s="108"/>
      <c r="Y125" s="108"/>
      <c r="Z125" s="108"/>
      <c r="AA125" s="111"/>
      <c r="AB125" s="111"/>
      <c r="AC125" s="111"/>
      <c r="AD125" s="111"/>
      <c r="AE125" s="111"/>
      <c r="AF125" s="111"/>
      <c r="AG125" s="111"/>
      <c r="AH125" s="111"/>
    </row>
    <row r="126" spans="1:34">
      <c r="A126" s="112" t="s">
        <v>165</v>
      </c>
      <c r="B126" s="108">
        <v>50.7</v>
      </c>
      <c r="C126" s="108">
        <v>89812</v>
      </c>
      <c r="D126" s="143" t="e">
        <f t="shared" si="4"/>
        <v>#DIV/0!</v>
      </c>
      <c r="E126" s="108">
        <v>1236</v>
      </c>
      <c r="F126" s="108">
        <v>279</v>
      </c>
      <c r="G126" s="108">
        <v>3173</v>
      </c>
      <c r="H126" s="108">
        <v>94500</v>
      </c>
      <c r="I126" s="143" t="e">
        <f t="shared" si="5"/>
        <v>#DIV/0!</v>
      </c>
      <c r="J126" s="108">
        <v>7583</v>
      </c>
      <c r="K126" s="108">
        <v>42190</v>
      </c>
      <c r="L126" s="108">
        <v>4553</v>
      </c>
      <c r="M126" s="108">
        <v>8996</v>
      </c>
      <c r="N126" s="108">
        <v>30683</v>
      </c>
      <c r="O126" s="108">
        <v>5892</v>
      </c>
      <c r="P126" s="108">
        <v>88113</v>
      </c>
      <c r="Q126" s="108">
        <v>190</v>
      </c>
      <c r="R126" s="108">
        <v>16674</v>
      </c>
      <c r="S126" s="143" t="e">
        <f t="shared" si="6"/>
        <v>#DIV/0!</v>
      </c>
      <c r="T126" s="108">
        <v>6578</v>
      </c>
      <c r="U126" s="108">
        <v>13228</v>
      </c>
      <c r="V126" s="108">
        <v>14122</v>
      </c>
      <c r="W126" s="108">
        <v>776</v>
      </c>
      <c r="X126" s="108">
        <v>13346</v>
      </c>
      <c r="Y126" s="108">
        <v>25103</v>
      </c>
      <c r="Z126" s="108">
        <v>7.3</v>
      </c>
      <c r="AA126" s="111">
        <v>3.7</v>
      </c>
      <c r="AB126" s="111">
        <v>56.3</v>
      </c>
      <c r="AC126" s="111">
        <v>7.6</v>
      </c>
      <c r="AD126" s="111">
        <v>135.9</v>
      </c>
      <c r="AE126" s="111">
        <v>1769.8</v>
      </c>
      <c r="AF126" s="111">
        <v>494.7</v>
      </c>
      <c r="AG126" s="111">
        <v>53.8</v>
      </c>
      <c r="AH126" s="111">
        <v>46.2</v>
      </c>
    </row>
    <row r="127" spans="1:34">
      <c r="A127" s="112" t="s">
        <v>164</v>
      </c>
      <c r="B127" s="108">
        <v>54.6</v>
      </c>
      <c r="C127" s="108">
        <v>101407</v>
      </c>
      <c r="D127" s="143">
        <f t="shared" si="4"/>
        <v>0.1291030151872801</v>
      </c>
      <c r="E127" s="108">
        <v>1295</v>
      </c>
      <c r="F127" s="108">
        <v>1288</v>
      </c>
      <c r="G127" s="108">
        <v>2801</v>
      </c>
      <c r="H127" s="108">
        <v>106791</v>
      </c>
      <c r="I127" s="143">
        <f t="shared" si="5"/>
        <v>0.13006349206349208</v>
      </c>
      <c r="J127" s="108">
        <v>8141</v>
      </c>
      <c r="K127" s="108">
        <v>51171</v>
      </c>
      <c r="L127" s="108">
        <v>6178</v>
      </c>
      <c r="M127" s="108">
        <v>9512</v>
      </c>
      <c r="N127" s="108">
        <v>34162</v>
      </c>
      <c r="O127" s="108">
        <v>7297</v>
      </c>
      <c r="P127" s="108">
        <v>101867</v>
      </c>
      <c r="Q127" s="108">
        <v>562</v>
      </c>
      <c r="R127" s="108">
        <v>17088</v>
      </c>
      <c r="S127" s="143">
        <f t="shared" si="6"/>
        <v>2.4829075206908961E-2</v>
      </c>
      <c r="T127" s="108">
        <v>5486</v>
      </c>
      <c r="U127" s="108">
        <v>18477</v>
      </c>
      <c r="V127" s="108">
        <v>19972</v>
      </c>
      <c r="W127" s="108">
        <v>494</v>
      </c>
      <c r="X127" s="108">
        <v>19478</v>
      </c>
      <c r="Y127" s="108">
        <v>26521</v>
      </c>
      <c r="Z127" s="108">
        <v>5.4</v>
      </c>
      <c r="AA127" s="111">
        <v>2.8</v>
      </c>
      <c r="AB127" s="111">
        <v>75.3</v>
      </c>
      <c r="AC127" s="111">
        <v>7.2</v>
      </c>
      <c r="AD127" s="111">
        <v>135</v>
      </c>
      <c r="AE127" s="111">
        <v>1857.9</v>
      </c>
      <c r="AF127" s="111">
        <v>485.9</v>
      </c>
      <c r="AG127" s="111">
        <v>61.6</v>
      </c>
      <c r="AH127" s="111">
        <v>38.4</v>
      </c>
    </row>
    <row r="128" spans="1:34">
      <c r="A128" s="112" t="s">
        <v>163</v>
      </c>
      <c r="B128" s="108">
        <v>59.9</v>
      </c>
      <c r="C128" s="108">
        <v>105216</v>
      </c>
      <c r="D128" s="143">
        <f t="shared" si="4"/>
        <v>3.7561509560483992E-2</v>
      </c>
      <c r="E128" s="108">
        <v>1623</v>
      </c>
      <c r="F128" s="108">
        <v>677</v>
      </c>
      <c r="G128" s="108">
        <v>3250</v>
      </c>
      <c r="H128" s="108">
        <v>110766</v>
      </c>
      <c r="I128" s="143">
        <f t="shared" si="5"/>
        <v>3.7222237829030537E-2</v>
      </c>
      <c r="J128" s="108">
        <v>9353</v>
      </c>
      <c r="K128" s="108">
        <v>53498</v>
      </c>
      <c r="L128" s="108">
        <v>6444</v>
      </c>
      <c r="M128" s="108">
        <v>10139</v>
      </c>
      <c r="N128" s="108">
        <v>35004</v>
      </c>
      <c r="O128" s="108">
        <v>9422</v>
      </c>
      <c r="P128" s="108">
        <v>105017</v>
      </c>
      <c r="Q128" s="108">
        <v>215</v>
      </c>
      <c r="R128" s="108">
        <v>18620</v>
      </c>
      <c r="S128" s="143">
        <f t="shared" si="6"/>
        <v>8.9653558052434454E-2</v>
      </c>
      <c r="T128" s="108">
        <v>5964</v>
      </c>
      <c r="U128" s="108">
        <v>22298</v>
      </c>
      <c r="V128" s="108">
        <v>23244</v>
      </c>
      <c r="W128" s="108">
        <v>600</v>
      </c>
      <c r="X128" s="108">
        <v>22645</v>
      </c>
      <c r="Y128" s="108">
        <v>29847</v>
      </c>
      <c r="Z128" s="108">
        <v>5.7</v>
      </c>
      <c r="AA128" s="111">
        <v>2.9</v>
      </c>
      <c r="AB128" s="111">
        <v>77.900000000000006</v>
      </c>
      <c r="AC128" s="111">
        <v>8</v>
      </c>
      <c r="AD128" s="111">
        <v>140.80000000000001</v>
      </c>
      <c r="AE128" s="111">
        <v>1756.3</v>
      </c>
      <c r="AF128" s="111">
        <v>498.2</v>
      </c>
      <c r="AG128" s="111">
        <v>46.3</v>
      </c>
      <c r="AH128" s="111">
        <v>53.7</v>
      </c>
    </row>
    <row r="129" spans="1:34">
      <c r="A129" s="114" t="s">
        <v>251</v>
      </c>
      <c r="B129" s="108"/>
      <c r="C129" s="108"/>
      <c r="D129" s="143">
        <f t="shared" si="4"/>
        <v>-1</v>
      </c>
      <c r="E129" s="108"/>
      <c r="F129" s="108"/>
      <c r="G129" s="108"/>
      <c r="H129" s="108"/>
      <c r="I129" s="143">
        <f t="shared" si="5"/>
        <v>-1</v>
      </c>
      <c r="J129" s="108"/>
      <c r="K129" s="108"/>
      <c r="L129" s="108"/>
      <c r="M129" s="108"/>
      <c r="N129" s="108"/>
      <c r="O129" s="108"/>
      <c r="P129" s="108"/>
      <c r="Q129" s="108"/>
      <c r="R129" s="108"/>
      <c r="S129" s="143">
        <f t="shared" si="6"/>
        <v>-1</v>
      </c>
      <c r="T129" s="108"/>
      <c r="U129" s="108"/>
      <c r="V129" s="108"/>
      <c r="W129" s="108"/>
      <c r="X129" s="108"/>
      <c r="Y129" s="108"/>
      <c r="Z129" s="108"/>
      <c r="AA129" s="111"/>
      <c r="AB129" s="111"/>
      <c r="AC129" s="111"/>
      <c r="AD129" s="111"/>
      <c r="AE129" s="111"/>
      <c r="AF129" s="111"/>
      <c r="AG129" s="111"/>
      <c r="AH129" s="111"/>
    </row>
    <row r="130" spans="1:34">
      <c r="A130" s="112" t="s">
        <v>165</v>
      </c>
      <c r="B130" s="108">
        <v>2.9</v>
      </c>
      <c r="C130" s="108">
        <v>12321</v>
      </c>
      <c r="D130" s="143" t="e">
        <f t="shared" si="4"/>
        <v>#DIV/0!</v>
      </c>
      <c r="E130" s="108">
        <v>2</v>
      </c>
      <c r="F130" s="108"/>
      <c r="G130" s="108"/>
      <c r="H130" s="108">
        <v>12592</v>
      </c>
      <c r="I130" s="143" t="e">
        <f t="shared" si="5"/>
        <v>#DIV/0!</v>
      </c>
      <c r="J130" s="108">
        <v>335</v>
      </c>
      <c r="K130" s="108">
        <v>6672</v>
      </c>
      <c r="L130" s="108">
        <v>294</v>
      </c>
      <c r="M130" s="108">
        <v>536</v>
      </c>
      <c r="N130" s="108"/>
      <c r="O130" s="108"/>
      <c r="P130" s="108">
        <v>11175</v>
      </c>
      <c r="Q130" s="108">
        <v>-55</v>
      </c>
      <c r="R130" s="108">
        <v>1924</v>
      </c>
      <c r="S130" s="143" t="e">
        <f t="shared" si="6"/>
        <v>#DIV/0!</v>
      </c>
      <c r="T130" s="108">
        <v>1362</v>
      </c>
      <c r="U130" s="108">
        <v>835</v>
      </c>
      <c r="V130" s="108">
        <v>839</v>
      </c>
      <c r="W130" s="108">
        <v>3</v>
      </c>
      <c r="X130" s="108">
        <v>837</v>
      </c>
      <c r="Y130" s="108">
        <v>2347</v>
      </c>
      <c r="Z130" s="108">
        <v>11.1</v>
      </c>
      <c r="AA130" s="111">
        <v>6.5</v>
      </c>
      <c r="AB130" s="111">
        <v>35.799999999999997</v>
      </c>
      <c r="AC130" s="111">
        <v>2.4</v>
      </c>
      <c r="AD130" s="111"/>
      <c r="AE130" s="111">
        <v>4260.2</v>
      </c>
      <c r="AF130" s="111">
        <v>811.6</v>
      </c>
      <c r="AG130" s="111">
        <v>30.2</v>
      </c>
      <c r="AH130" s="111">
        <v>69.8</v>
      </c>
    </row>
    <row r="131" spans="1:34">
      <c r="A131" s="112" t="s">
        <v>164</v>
      </c>
      <c r="B131" s="108">
        <v>3.1</v>
      </c>
      <c r="C131" s="108">
        <v>14146</v>
      </c>
      <c r="D131" s="143">
        <f t="shared" si="4"/>
        <v>0.14812109406704002</v>
      </c>
      <c r="E131" s="108"/>
      <c r="F131" s="108"/>
      <c r="G131" s="108"/>
      <c r="H131" s="108">
        <v>14315</v>
      </c>
      <c r="I131" s="143">
        <f t="shared" si="5"/>
        <v>0.13683290978398985</v>
      </c>
      <c r="J131" s="108">
        <v>361</v>
      </c>
      <c r="K131" s="108">
        <v>7489</v>
      </c>
      <c r="L131" s="108">
        <v>359</v>
      </c>
      <c r="M131" s="108">
        <v>573</v>
      </c>
      <c r="N131" s="108"/>
      <c r="O131" s="108"/>
      <c r="P131" s="108">
        <v>12356</v>
      </c>
      <c r="Q131" s="108">
        <v>-36</v>
      </c>
      <c r="R131" s="108">
        <v>2689</v>
      </c>
      <c r="S131" s="143">
        <f t="shared" si="6"/>
        <v>0.39760914760914762</v>
      </c>
      <c r="T131" s="108">
        <v>1924</v>
      </c>
      <c r="U131" s="108">
        <v>845</v>
      </c>
      <c r="V131" s="108">
        <v>873</v>
      </c>
      <c r="W131" s="108">
        <v>9</v>
      </c>
      <c r="X131" s="108">
        <v>864</v>
      </c>
      <c r="Y131" s="108">
        <v>3183</v>
      </c>
      <c r="Z131" s="108">
        <v>13.6</v>
      </c>
      <c r="AA131" s="111">
        <v>7.5</v>
      </c>
      <c r="AB131" s="111">
        <v>27.4</v>
      </c>
      <c r="AC131" s="111">
        <v>2.2000000000000002</v>
      </c>
      <c r="AD131" s="111"/>
      <c r="AE131" s="111">
        <v>4529.3999999999996</v>
      </c>
      <c r="AF131" s="111">
        <v>1019.1</v>
      </c>
      <c r="AG131" s="111">
        <v>77.5</v>
      </c>
      <c r="AH131" s="111">
        <v>22.5</v>
      </c>
    </row>
    <row r="132" spans="1:34">
      <c r="A132" s="112" t="s">
        <v>163</v>
      </c>
      <c r="B132" s="108">
        <v>3.3</v>
      </c>
      <c r="C132" s="108">
        <v>13973</v>
      </c>
      <c r="D132" s="143">
        <f t="shared" si="4"/>
        <v>-1.2229605542202742E-2</v>
      </c>
      <c r="E132" s="108"/>
      <c r="F132" s="108"/>
      <c r="G132" s="108">
        <v>263</v>
      </c>
      <c r="H132" s="108">
        <v>14336</v>
      </c>
      <c r="I132" s="143">
        <f t="shared" si="5"/>
        <v>1.4669926650366749E-3</v>
      </c>
      <c r="J132" s="108">
        <v>383</v>
      </c>
      <c r="K132" s="108">
        <v>7537</v>
      </c>
      <c r="L132" s="108"/>
      <c r="M132" s="108">
        <v>572</v>
      </c>
      <c r="N132" s="108">
        <v>3674</v>
      </c>
      <c r="O132" s="108"/>
      <c r="P132" s="108">
        <v>12478</v>
      </c>
      <c r="Q132" s="108">
        <v>82</v>
      </c>
      <c r="R132" s="108">
        <v>2494</v>
      </c>
      <c r="S132" s="143">
        <f t="shared" si="6"/>
        <v>-7.2517664559315728E-2</v>
      </c>
      <c r="T132" s="108">
        <v>1939</v>
      </c>
      <c r="U132" s="108">
        <v>840</v>
      </c>
      <c r="V132" s="108">
        <v>879</v>
      </c>
      <c r="W132" s="108">
        <v>9</v>
      </c>
      <c r="X132" s="108">
        <v>870</v>
      </c>
      <c r="Y132" s="108">
        <v>3026</v>
      </c>
      <c r="Z132" s="108">
        <v>13.9</v>
      </c>
      <c r="AA132" s="111"/>
      <c r="AB132" s="111">
        <v>29.1</v>
      </c>
      <c r="AC132" s="111">
        <v>2.4</v>
      </c>
      <c r="AD132" s="111"/>
      <c r="AE132" s="111">
        <v>4201</v>
      </c>
      <c r="AF132" s="111">
        <v>909.8</v>
      </c>
      <c r="AG132" s="111">
        <v>81.5</v>
      </c>
      <c r="AH132" s="111">
        <v>18.5</v>
      </c>
    </row>
    <row r="133" spans="1:34">
      <c r="A133" s="114" t="s">
        <v>250</v>
      </c>
      <c r="B133" s="108"/>
      <c r="C133" s="108"/>
      <c r="D133" s="143">
        <f t="shared" si="4"/>
        <v>-1</v>
      </c>
      <c r="E133" s="108"/>
      <c r="F133" s="108"/>
      <c r="G133" s="108"/>
      <c r="H133" s="108"/>
      <c r="I133" s="143">
        <f t="shared" si="5"/>
        <v>-1</v>
      </c>
      <c r="J133" s="108"/>
      <c r="K133" s="108"/>
      <c r="L133" s="108"/>
      <c r="M133" s="108"/>
      <c r="N133" s="108"/>
      <c r="O133" s="108"/>
      <c r="P133" s="108"/>
      <c r="Q133" s="108"/>
      <c r="R133" s="108"/>
      <c r="S133" s="143">
        <f t="shared" si="6"/>
        <v>-1</v>
      </c>
      <c r="T133" s="108"/>
      <c r="U133" s="108"/>
      <c r="V133" s="108"/>
      <c r="W133" s="108"/>
      <c r="X133" s="108"/>
      <c r="Y133" s="108"/>
      <c r="Z133" s="108"/>
      <c r="AA133" s="111"/>
      <c r="AB133" s="111"/>
      <c r="AC133" s="111"/>
      <c r="AD133" s="111"/>
      <c r="AE133" s="111"/>
      <c r="AF133" s="111"/>
      <c r="AG133" s="111"/>
      <c r="AH133" s="111"/>
    </row>
    <row r="134" spans="1:34">
      <c r="A134" s="112" t="s">
        <v>165</v>
      </c>
      <c r="B134" s="108">
        <v>33.299999999999997</v>
      </c>
      <c r="C134" s="108">
        <v>23191</v>
      </c>
      <c r="D134" s="143" t="e">
        <f t="shared" si="4"/>
        <v>#DIV/0!</v>
      </c>
      <c r="E134" s="108">
        <v>998</v>
      </c>
      <c r="F134" s="108">
        <v>119</v>
      </c>
      <c r="G134" s="108">
        <v>1428</v>
      </c>
      <c r="H134" s="108">
        <v>25736</v>
      </c>
      <c r="I134" s="143" t="e">
        <f t="shared" si="5"/>
        <v>#DIV/0!</v>
      </c>
      <c r="J134" s="108">
        <v>3882</v>
      </c>
      <c r="K134" s="108">
        <v>8166</v>
      </c>
      <c r="L134" s="108">
        <v>3058</v>
      </c>
      <c r="M134" s="108">
        <v>4719</v>
      </c>
      <c r="N134" s="108">
        <v>5492</v>
      </c>
      <c r="O134" s="108">
        <v>3387</v>
      </c>
      <c r="P134" s="108">
        <v>21929</v>
      </c>
      <c r="Q134" s="108">
        <v>25</v>
      </c>
      <c r="R134" s="108">
        <v>10062</v>
      </c>
      <c r="S134" s="143" t="e">
        <f t="shared" si="6"/>
        <v>#DIV/0!</v>
      </c>
      <c r="T134" s="108">
        <v>3832</v>
      </c>
      <c r="U134" s="108">
        <v>6971</v>
      </c>
      <c r="V134" s="108">
        <v>7211</v>
      </c>
      <c r="W134" s="108">
        <v>167</v>
      </c>
      <c r="X134" s="108">
        <v>7044</v>
      </c>
      <c r="Y134" s="108">
        <v>14309</v>
      </c>
      <c r="Z134" s="108">
        <v>16.5</v>
      </c>
      <c r="AA134" s="111">
        <v>3.3</v>
      </c>
      <c r="AB134" s="111">
        <v>50.4</v>
      </c>
      <c r="AC134" s="111">
        <v>15.2</v>
      </c>
      <c r="AD134" s="111"/>
      <c r="AE134" s="111">
        <v>695.5</v>
      </c>
      <c r="AF134" s="111">
        <v>429.1</v>
      </c>
      <c r="AG134" s="111">
        <v>76</v>
      </c>
      <c r="AH134" s="111">
        <v>24</v>
      </c>
    </row>
    <row r="135" spans="1:34">
      <c r="A135" s="112" t="s">
        <v>164</v>
      </c>
      <c r="B135" s="108">
        <v>33.700000000000003</v>
      </c>
      <c r="C135" s="108">
        <v>24071</v>
      </c>
      <c r="D135" s="143">
        <f t="shared" si="4"/>
        <v>3.7945754818679657E-2</v>
      </c>
      <c r="E135" s="108">
        <v>1066</v>
      </c>
      <c r="F135" s="108">
        <v>253</v>
      </c>
      <c r="G135" s="108">
        <v>1985</v>
      </c>
      <c r="H135" s="108">
        <v>27376</v>
      </c>
      <c r="I135" s="143">
        <f t="shared" si="5"/>
        <v>6.3723966428349391E-2</v>
      </c>
      <c r="J135" s="108">
        <v>4186</v>
      </c>
      <c r="K135" s="108">
        <v>8514</v>
      </c>
      <c r="L135" s="108">
        <v>3143</v>
      </c>
      <c r="M135" s="108">
        <v>5013</v>
      </c>
      <c r="N135" s="108">
        <v>5839</v>
      </c>
      <c r="O135" s="108">
        <v>3565</v>
      </c>
      <c r="P135" s="108">
        <v>23130</v>
      </c>
      <c r="Q135" s="108">
        <v>-7</v>
      </c>
      <c r="R135" s="108">
        <v>10156</v>
      </c>
      <c r="S135" s="143">
        <f t="shared" si="6"/>
        <v>9.3420791095209701E-3</v>
      </c>
      <c r="T135" s="108">
        <v>4238</v>
      </c>
      <c r="U135" s="108">
        <v>7827</v>
      </c>
      <c r="V135" s="108">
        <v>8166</v>
      </c>
      <c r="W135" s="108">
        <v>216</v>
      </c>
      <c r="X135" s="108">
        <v>7950</v>
      </c>
      <c r="Y135" s="108">
        <v>14684</v>
      </c>
      <c r="Z135" s="108">
        <v>17.600000000000001</v>
      </c>
      <c r="AA135" s="111">
        <v>3.2</v>
      </c>
      <c r="AB135" s="111">
        <v>55.6</v>
      </c>
      <c r="AC135" s="111">
        <v>15.8</v>
      </c>
      <c r="AD135" s="111"/>
      <c r="AE135" s="111">
        <v>714</v>
      </c>
      <c r="AF135" s="111">
        <v>435.6</v>
      </c>
      <c r="AG135" s="111">
        <v>47.6</v>
      </c>
      <c r="AH135" s="111">
        <v>52.4</v>
      </c>
    </row>
    <row r="136" spans="1:34">
      <c r="A136" s="112" t="s">
        <v>163</v>
      </c>
      <c r="B136" s="108">
        <v>37.1</v>
      </c>
      <c r="C136" s="108">
        <v>26169</v>
      </c>
      <c r="D136" s="143">
        <f t="shared" si="4"/>
        <v>8.7158821818786092E-2</v>
      </c>
      <c r="E136" s="108">
        <v>1201</v>
      </c>
      <c r="F136" s="108">
        <v>393</v>
      </c>
      <c r="G136" s="108">
        <v>2494</v>
      </c>
      <c r="H136" s="108">
        <v>30257</v>
      </c>
      <c r="I136" s="143">
        <f t="shared" si="5"/>
        <v>0.10523816481589714</v>
      </c>
      <c r="J136" s="108">
        <v>4610</v>
      </c>
      <c r="K136" s="108">
        <v>9207</v>
      </c>
      <c r="L136" s="108">
        <v>3506</v>
      </c>
      <c r="M136" s="108">
        <v>5229</v>
      </c>
      <c r="N136" s="108">
        <v>6576</v>
      </c>
      <c r="O136" s="108">
        <v>3949</v>
      </c>
      <c r="P136" s="108">
        <v>25179</v>
      </c>
      <c r="Q136" s="108">
        <v>1</v>
      </c>
      <c r="R136" s="108">
        <v>10927</v>
      </c>
      <c r="S136" s="143">
        <f t="shared" si="6"/>
        <v>7.5915714848365498E-2</v>
      </c>
      <c r="T136" s="108">
        <v>5079</v>
      </c>
      <c r="U136" s="108">
        <v>9734</v>
      </c>
      <c r="V136" s="108">
        <v>10201</v>
      </c>
      <c r="W136" s="108">
        <v>296</v>
      </c>
      <c r="X136" s="108">
        <v>9905</v>
      </c>
      <c r="Y136" s="108">
        <v>15974</v>
      </c>
      <c r="Z136" s="108">
        <v>19.399999999999999</v>
      </c>
      <c r="AA136" s="111">
        <v>3.1</v>
      </c>
      <c r="AB136" s="111">
        <v>63.9</v>
      </c>
      <c r="AC136" s="111">
        <v>15.9</v>
      </c>
      <c r="AD136" s="111"/>
      <c r="AE136" s="111">
        <v>705</v>
      </c>
      <c r="AF136" s="111">
        <v>430.3</v>
      </c>
      <c r="AG136" s="111">
        <v>42.5</v>
      </c>
      <c r="AH136" s="111">
        <v>57.5</v>
      </c>
    </row>
    <row r="137" spans="1:34">
      <c r="A137" s="114" t="s">
        <v>249</v>
      </c>
      <c r="B137" s="108"/>
      <c r="C137" s="108"/>
      <c r="D137" s="143">
        <f t="shared" ref="D137:D200" si="7">(C137-C136)/C136</f>
        <v>-1</v>
      </c>
      <c r="E137" s="108"/>
      <c r="F137" s="108"/>
      <c r="G137" s="108"/>
      <c r="H137" s="108"/>
      <c r="I137" s="143">
        <f t="shared" ref="I137:I200" si="8">(H137-H136)/H136</f>
        <v>-1</v>
      </c>
      <c r="J137" s="108"/>
      <c r="K137" s="108"/>
      <c r="L137" s="108"/>
      <c r="M137" s="108"/>
      <c r="N137" s="108"/>
      <c r="O137" s="108"/>
      <c r="P137" s="108"/>
      <c r="Q137" s="108"/>
      <c r="R137" s="108"/>
      <c r="S137" s="143">
        <f t="shared" si="6"/>
        <v>-1</v>
      </c>
      <c r="T137" s="108"/>
      <c r="U137" s="108"/>
      <c r="V137" s="108"/>
      <c r="W137" s="108"/>
      <c r="X137" s="108"/>
      <c r="Y137" s="108"/>
      <c r="Z137" s="108"/>
      <c r="AA137" s="111"/>
      <c r="AB137" s="111"/>
      <c r="AC137" s="111"/>
      <c r="AD137" s="111"/>
      <c r="AE137" s="111"/>
      <c r="AF137" s="111"/>
      <c r="AG137" s="111"/>
      <c r="AH137" s="111"/>
    </row>
    <row r="138" spans="1:34">
      <c r="A138" s="112" t="s">
        <v>165</v>
      </c>
      <c r="B138" s="108">
        <v>43.3</v>
      </c>
      <c r="C138" s="108">
        <v>19943</v>
      </c>
      <c r="D138" s="143" t="e">
        <f t="shared" si="7"/>
        <v>#DIV/0!</v>
      </c>
      <c r="E138" s="108">
        <v>99</v>
      </c>
      <c r="F138" s="108"/>
      <c r="G138" s="108"/>
      <c r="H138" s="108">
        <v>20696</v>
      </c>
      <c r="I138" s="143" t="e">
        <f t="shared" si="8"/>
        <v>#DIV/0!</v>
      </c>
      <c r="J138" s="108">
        <v>3562</v>
      </c>
      <c r="K138" s="108">
        <v>5672</v>
      </c>
      <c r="L138" s="108">
        <v>87</v>
      </c>
      <c r="M138" s="108">
        <v>977</v>
      </c>
      <c r="N138" s="108"/>
      <c r="O138" s="108"/>
      <c r="P138" s="108">
        <v>18278</v>
      </c>
      <c r="Q138" s="108">
        <v>112</v>
      </c>
      <c r="R138" s="108">
        <v>2938</v>
      </c>
      <c r="S138" s="143" t="e">
        <f t="shared" si="6"/>
        <v>#DIV/0!</v>
      </c>
      <c r="T138" s="108">
        <v>2530</v>
      </c>
      <c r="U138" s="108">
        <v>851</v>
      </c>
      <c r="V138" s="108">
        <v>1837</v>
      </c>
      <c r="W138" s="108">
        <v>252</v>
      </c>
      <c r="X138" s="108">
        <v>1585</v>
      </c>
      <c r="Y138" s="108">
        <v>6673</v>
      </c>
      <c r="Z138" s="108">
        <v>12.7</v>
      </c>
      <c r="AA138" s="111">
        <v>33.9</v>
      </c>
      <c r="AB138" s="111">
        <v>27.5</v>
      </c>
      <c r="AC138" s="111">
        <v>16.100000000000001</v>
      </c>
      <c r="AD138" s="111"/>
      <c r="AE138" s="111">
        <v>460.9</v>
      </c>
      <c r="AF138" s="111">
        <v>154.19999999999999</v>
      </c>
      <c r="AG138" s="111">
        <v>75.8</v>
      </c>
      <c r="AH138" s="111">
        <v>24.2</v>
      </c>
    </row>
    <row r="139" spans="1:34">
      <c r="A139" s="112" t="s">
        <v>164</v>
      </c>
      <c r="B139" s="108">
        <v>43.4</v>
      </c>
      <c r="C139" s="108">
        <v>21270</v>
      </c>
      <c r="D139" s="143">
        <f t="shared" si="7"/>
        <v>6.65396379682094E-2</v>
      </c>
      <c r="E139" s="108"/>
      <c r="F139" s="108"/>
      <c r="G139" s="108"/>
      <c r="H139" s="108">
        <v>21584</v>
      </c>
      <c r="I139" s="143">
        <f t="shared" si="8"/>
        <v>4.2906841901816775E-2</v>
      </c>
      <c r="J139" s="108">
        <v>3899</v>
      </c>
      <c r="K139" s="108">
        <v>5794</v>
      </c>
      <c r="L139" s="108">
        <v>70</v>
      </c>
      <c r="M139" s="108">
        <v>1319</v>
      </c>
      <c r="N139" s="108"/>
      <c r="O139" s="108"/>
      <c r="P139" s="108">
        <v>19783</v>
      </c>
      <c r="Q139" s="108">
        <v>-14</v>
      </c>
      <c r="R139" s="108">
        <v>2872</v>
      </c>
      <c r="S139" s="143">
        <f t="shared" si="6"/>
        <v>-2.24642614023145E-2</v>
      </c>
      <c r="T139" s="108">
        <v>1787</v>
      </c>
      <c r="U139" s="108">
        <v>979</v>
      </c>
      <c r="V139" s="108">
        <v>1337</v>
      </c>
      <c r="W139" s="108">
        <v>193</v>
      </c>
      <c r="X139" s="108">
        <v>1144</v>
      </c>
      <c r="Y139" s="108">
        <v>7003</v>
      </c>
      <c r="Z139" s="108">
        <v>8.4</v>
      </c>
      <c r="AA139" s="111">
        <v>41.1</v>
      </c>
      <c r="AB139" s="111">
        <v>19.100000000000001</v>
      </c>
      <c r="AC139" s="111">
        <v>16.399999999999999</v>
      </c>
      <c r="AD139" s="111"/>
      <c r="AE139" s="111">
        <v>490.1</v>
      </c>
      <c r="AF139" s="111">
        <v>161.4</v>
      </c>
      <c r="AG139" s="111">
        <v>76.8</v>
      </c>
      <c r="AH139" s="111">
        <v>23.2</v>
      </c>
    </row>
    <row r="140" spans="1:34">
      <c r="A140" s="112" t="s">
        <v>163</v>
      </c>
      <c r="B140" s="108">
        <v>42.2</v>
      </c>
      <c r="C140" s="108">
        <v>21330</v>
      </c>
      <c r="D140" s="143">
        <f t="shared" si="7"/>
        <v>2.8208744710860366E-3</v>
      </c>
      <c r="E140" s="108"/>
      <c r="F140" s="108"/>
      <c r="G140" s="108">
        <v>-71</v>
      </c>
      <c r="H140" s="108">
        <v>21451</v>
      </c>
      <c r="I140" s="143">
        <f t="shared" si="8"/>
        <v>-6.1619718309859151E-3</v>
      </c>
      <c r="J140" s="108">
        <v>4085</v>
      </c>
      <c r="K140" s="108">
        <v>5330</v>
      </c>
      <c r="L140" s="108"/>
      <c r="M140" s="108">
        <v>1267</v>
      </c>
      <c r="N140" s="108">
        <v>9151</v>
      </c>
      <c r="O140" s="108"/>
      <c r="P140" s="108">
        <v>20015</v>
      </c>
      <c r="Q140" s="108">
        <v>-9</v>
      </c>
      <c r="R140" s="108">
        <v>2880</v>
      </c>
      <c r="S140" s="143">
        <f t="shared" si="6"/>
        <v>2.7855153203342618E-3</v>
      </c>
      <c r="T140" s="108">
        <v>1427</v>
      </c>
      <c r="U140" s="108">
        <v>1079</v>
      </c>
      <c r="V140" s="108">
        <v>1486</v>
      </c>
      <c r="W140" s="108">
        <v>357</v>
      </c>
      <c r="X140" s="108">
        <v>1129</v>
      </c>
      <c r="Y140" s="108">
        <v>7207</v>
      </c>
      <c r="Z140" s="108">
        <v>6.7</v>
      </c>
      <c r="AA140" s="111"/>
      <c r="AB140" s="111">
        <v>20.6</v>
      </c>
      <c r="AC140" s="111">
        <v>17.100000000000001</v>
      </c>
      <c r="AD140" s="111"/>
      <c r="AE140" s="111">
        <v>506</v>
      </c>
      <c r="AF140" s="111">
        <v>171</v>
      </c>
      <c r="AG140" s="111">
        <v>85.5</v>
      </c>
      <c r="AH140" s="111">
        <v>14.5</v>
      </c>
    </row>
    <row r="141" spans="1:34">
      <c r="A141" s="114" t="s">
        <v>248</v>
      </c>
      <c r="B141" s="108"/>
      <c r="C141" s="108"/>
      <c r="D141" s="143">
        <f t="shared" si="7"/>
        <v>-1</v>
      </c>
      <c r="E141" s="108"/>
      <c r="F141" s="108"/>
      <c r="G141" s="108"/>
      <c r="H141" s="108"/>
      <c r="I141" s="143">
        <f t="shared" si="8"/>
        <v>-1</v>
      </c>
      <c r="J141" s="108"/>
      <c r="K141" s="108"/>
      <c r="L141" s="108"/>
      <c r="M141" s="108"/>
      <c r="N141" s="108"/>
      <c r="O141" s="108"/>
      <c r="P141" s="108"/>
      <c r="Q141" s="108"/>
      <c r="R141" s="108"/>
      <c r="S141" s="143">
        <f t="shared" si="6"/>
        <v>-1</v>
      </c>
      <c r="T141" s="108"/>
      <c r="U141" s="108"/>
      <c r="V141" s="108"/>
      <c r="W141" s="108"/>
      <c r="X141" s="108"/>
      <c r="Y141" s="108"/>
      <c r="Z141" s="108"/>
      <c r="AA141" s="111"/>
      <c r="AB141" s="111"/>
      <c r="AC141" s="111"/>
      <c r="AD141" s="111"/>
      <c r="AE141" s="111"/>
      <c r="AF141" s="111"/>
      <c r="AG141" s="111"/>
      <c r="AH141" s="111"/>
    </row>
    <row r="142" spans="1:34">
      <c r="A142" s="112" t="s">
        <v>165</v>
      </c>
      <c r="B142" s="108">
        <v>130.19999999999999</v>
      </c>
      <c r="C142" s="108">
        <v>145267</v>
      </c>
      <c r="D142" s="143" t="e">
        <f t="shared" si="7"/>
        <v>#DIV/0!</v>
      </c>
      <c r="E142" s="108">
        <v>2335</v>
      </c>
      <c r="F142" s="108">
        <v>479</v>
      </c>
      <c r="G142" s="108">
        <v>5443</v>
      </c>
      <c r="H142" s="108">
        <v>153524</v>
      </c>
      <c r="I142" s="143" t="e">
        <f t="shared" si="8"/>
        <v>#DIV/0!</v>
      </c>
      <c r="J142" s="108">
        <v>15360</v>
      </c>
      <c r="K142" s="108">
        <v>62700</v>
      </c>
      <c r="L142" s="108">
        <v>7992</v>
      </c>
      <c r="M142" s="108">
        <v>15227</v>
      </c>
      <c r="N142" s="108">
        <v>47546</v>
      </c>
      <c r="O142" s="108">
        <v>9332</v>
      </c>
      <c r="P142" s="108">
        <v>139494</v>
      </c>
      <c r="Q142" s="108">
        <v>272</v>
      </c>
      <c r="R142" s="108">
        <v>31599</v>
      </c>
      <c r="S142" s="143" t="e">
        <f t="shared" ref="S142:S205" si="9">(R142-R141)/R141</f>
        <v>#DIV/0!</v>
      </c>
      <c r="T142" s="108">
        <v>14302</v>
      </c>
      <c r="U142" s="108">
        <v>21886</v>
      </c>
      <c r="V142" s="108">
        <v>24009</v>
      </c>
      <c r="W142" s="108">
        <v>1198</v>
      </c>
      <c r="X142" s="108">
        <v>22811</v>
      </c>
      <c r="Y142" s="108">
        <v>48433</v>
      </c>
      <c r="Z142" s="108">
        <v>9.8000000000000007</v>
      </c>
      <c r="AA142" s="111">
        <v>4</v>
      </c>
      <c r="AB142" s="111">
        <v>49.6</v>
      </c>
      <c r="AC142" s="111">
        <v>9.6</v>
      </c>
      <c r="AD142" s="111">
        <v>108.3</v>
      </c>
      <c r="AE142" s="111">
        <v>1115.3</v>
      </c>
      <c r="AF142" s="111">
        <v>371.8</v>
      </c>
      <c r="AG142" s="111">
        <v>70.099999999999994</v>
      </c>
      <c r="AH142" s="111">
        <v>29.9</v>
      </c>
    </row>
    <row r="143" spans="1:34">
      <c r="A143" s="112" t="s">
        <v>164</v>
      </c>
      <c r="B143" s="108">
        <v>134.80000000000001</v>
      </c>
      <c r="C143" s="108">
        <v>160893</v>
      </c>
      <c r="D143" s="143">
        <f t="shared" si="7"/>
        <v>0.10756744477410561</v>
      </c>
      <c r="E143" s="108">
        <v>2375</v>
      </c>
      <c r="F143" s="108">
        <v>1631</v>
      </c>
      <c r="G143" s="108">
        <v>5166</v>
      </c>
      <c r="H143" s="108">
        <v>170066</v>
      </c>
      <c r="I143" s="143">
        <f t="shared" si="8"/>
        <v>0.10774862562205258</v>
      </c>
      <c r="J143" s="108">
        <v>16586</v>
      </c>
      <c r="K143" s="108">
        <v>72968</v>
      </c>
      <c r="L143" s="108">
        <v>9750</v>
      </c>
      <c r="M143" s="108">
        <v>16418</v>
      </c>
      <c r="N143" s="108">
        <v>52306</v>
      </c>
      <c r="O143" s="108">
        <v>10892</v>
      </c>
      <c r="P143" s="108">
        <v>157136</v>
      </c>
      <c r="Q143" s="108">
        <v>505</v>
      </c>
      <c r="R143" s="108">
        <v>32805</v>
      </c>
      <c r="S143" s="143">
        <f t="shared" si="9"/>
        <v>3.8165764739390484E-2</v>
      </c>
      <c r="T143" s="108">
        <v>13435</v>
      </c>
      <c r="U143" s="108">
        <v>28129</v>
      </c>
      <c r="V143" s="108">
        <v>30349</v>
      </c>
      <c r="W143" s="108">
        <v>912</v>
      </c>
      <c r="X143" s="108">
        <v>29436</v>
      </c>
      <c r="Y143" s="108">
        <v>51390</v>
      </c>
      <c r="Z143" s="108">
        <v>8.4</v>
      </c>
      <c r="AA143" s="111">
        <v>3.4</v>
      </c>
      <c r="AB143" s="111">
        <v>59.1</v>
      </c>
      <c r="AC143" s="111">
        <v>9.3000000000000007</v>
      </c>
      <c r="AD143" s="111">
        <v>112.4</v>
      </c>
      <c r="AE143" s="111">
        <v>1193.4000000000001</v>
      </c>
      <c r="AF143" s="111">
        <v>381.2</v>
      </c>
      <c r="AG143" s="111">
        <v>70.099999999999994</v>
      </c>
      <c r="AH143" s="111">
        <v>29.9</v>
      </c>
    </row>
    <row r="144" spans="1:34">
      <c r="A144" s="112" t="s">
        <v>163</v>
      </c>
      <c r="B144" s="108">
        <v>142.5</v>
      </c>
      <c r="C144" s="108">
        <v>166688</v>
      </c>
      <c r="D144" s="143">
        <f t="shared" si="7"/>
        <v>3.6017726066391947E-2</v>
      </c>
      <c r="E144" s="108">
        <v>2942</v>
      </c>
      <c r="F144" s="108">
        <v>1244</v>
      </c>
      <c r="G144" s="108">
        <v>5936</v>
      </c>
      <c r="H144" s="108">
        <v>176809</v>
      </c>
      <c r="I144" s="143">
        <f t="shared" si="8"/>
        <v>3.9649312619806427E-2</v>
      </c>
      <c r="J144" s="108">
        <v>18431</v>
      </c>
      <c r="K144" s="108">
        <v>75572</v>
      </c>
      <c r="L144" s="108">
        <v>10486</v>
      </c>
      <c r="M144" s="108">
        <v>17207</v>
      </c>
      <c r="N144" s="108">
        <v>54406</v>
      </c>
      <c r="O144" s="108">
        <v>13412</v>
      </c>
      <c r="P144" s="108">
        <v>162689</v>
      </c>
      <c r="Q144" s="108">
        <v>289</v>
      </c>
      <c r="R144" s="108">
        <v>34922</v>
      </c>
      <c r="S144" s="143">
        <f t="shared" si="9"/>
        <v>6.4532845602804451E-2</v>
      </c>
      <c r="T144" s="108">
        <v>14409</v>
      </c>
      <c r="U144" s="108">
        <v>33951</v>
      </c>
      <c r="V144" s="108">
        <v>35811</v>
      </c>
      <c r="W144" s="108">
        <v>1262</v>
      </c>
      <c r="X144" s="108">
        <v>34549</v>
      </c>
      <c r="Y144" s="108">
        <v>56054</v>
      </c>
      <c r="Z144" s="108">
        <v>8.6</v>
      </c>
      <c r="AA144" s="111">
        <v>3.3</v>
      </c>
      <c r="AB144" s="111">
        <v>63.9</v>
      </c>
      <c r="AC144" s="111">
        <v>9.9</v>
      </c>
      <c r="AD144" s="111">
        <v>117.7</v>
      </c>
      <c r="AE144" s="111">
        <v>1169.7</v>
      </c>
      <c r="AF144" s="111">
        <v>393.3</v>
      </c>
      <c r="AG144" s="111">
        <v>71.5</v>
      </c>
      <c r="AH144" s="111">
        <v>28.5</v>
      </c>
    </row>
    <row r="145" spans="1:34">
      <c r="A145" s="113" t="s">
        <v>247</v>
      </c>
      <c r="B145" s="108"/>
      <c r="C145" s="108"/>
      <c r="D145" s="143">
        <f t="shared" si="7"/>
        <v>-1</v>
      </c>
      <c r="E145" s="108"/>
      <c r="F145" s="108"/>
      <c r="G145" s="108"/>
      <c r="H145" s="108"/>
      <c r="I145" s="143">
        <f t="shared" si="8"/>
        <v>-1</v>
      </c>
      <c r="J145" s="108"/>
      <c r="K145" s="108"/>
      <c r="L145" s="108"/>
      <c r="M145" s="108"/>
      <c r="N145" s="108"/>
      <c r="O145" s="108"/>
      <c r="P145" s="108"/>
      <c r="Q145" s="108"/>
      <c r="R145" s="108"/>
      <c r="S145" s="143">
        <f t="shared" si="9"/>
        <v>-1</v>
      </c>
      <c r="T145" s="108"/>
      <c r="U145" s="108"/>
      <c r="V145" s="108"/>
      <c r="W145" s="108"/>
      <c r="X145" s="108"/>
      <c r="Y145" s="108"/>
      <c r="Z145" s="108"/>
      <c r="AA145" s="111"/>
      <c r="AB145" s="111"/>
      <c r="AC145" s="111"/>
      <c r="AD145" s="111"/>
      <c r="AE145" s="111"/>
      <c r="AF145" s="111"/>
      <c r="AG145" s="111"/>
      <c r="AH145" s="111"/>
    </row>
    <row r="146" spans="1:34">
      <c r="A146" s="114" t="s">
        <v>246</v>
      </c>
      <c r="B146" s="108"/>
      <c r="C146" s="108"/>
      <c r="D146" s="143" t="e">
        <f t="shared" si="7"/>
        <v>#DIV/0!</v>
      </c>
      <c r="E146" s="108"/>
      <c r="F146" s="108"/>
      <c r="G146" s="108"/>
      <c r="H146" s="108"/>
      <c r="I146" s="143" t="e">
        <f t="shared" si="8"/>
        <v>#DIV/0!</v>
      </c>
      <c r="J146" s="108"/>
      <c r="K146" s="108"/>
      <c r="L146" s="108"/>
      <c r="M146" s="108"/>
      <c r="N146" s="108"/>
      <c r="O146" s="108"/>
      <c r="P146" s="108"/>
      <c r="Q146" s="108"/>
      <c r="R146" s="108"/>
      <c r="S146" s="143" t="e">
        <f t="shared" si="9"/>
        <v>#DIV/0!</v>
      </c>
      <c r="T146" s="108"/>
      <c r="U146" s="108"/>
      <c r="V146" s="108"/>
      <c r="W146" s="108"/>
      <c r="X146" s="108"/>
      <c r="Y146" s="108"/>
      <c r="Z146" s="108"/>
      <c r="AA146" s="111"/>
      <c r="AB146" s="111"/>
      <c r="AC146" s="111"/>
      <c r="AD146" s="111"/>
      <c r="AE146" s="111"/>
      <c r="AF146" s="111"/>
      <c r="AG146" s="111"/>
      <c r="AH146" s="111"/>
    </row>
    <row r="147" spans="1:34">
      <c r="A147" s="112" t="s">
        <v>165</v>
      </c>
      <c r="B147" s="108">
        <v>239.7</v>
      </c>
      <c r="C147" s="108">
        <v>192471</v>
      </c>
      <c r="D147" s="143" t="e">
        <f t="shared" si="7"/>
        <v>#DIV/0!</v>
      </c>
      <c r="E147" s="108">
        <v>966</v>
      </c>
      <c r="F147" s="108">
        <v>402</v>
      </c>
      <c r="G147" s="108">
        <v>906</v>
      </c>
      <c r="H147" s="108">
        <v>194746</v>
      </c>
      <c r="I147" s="143" t="e">
        <f t="shared" si="8"/>
        <v>#DIV/0!</v>
      </c>
      <c r="J147" s="108">
        <v>18320</v>
      </c>
      <c r="K147" s="108">
        <v>98858</v>
      </c>
      <c r="L147" s="108">
        <v>3677</v>
      </c>
      <c r="M147" s="108">
        <v>1263</v>
      </c>
      <c r="N147" s="108">
        <v>62660</v>
      </c>
      <c r="O147" s="108">
        <v>57</v>
      </c>
      <c r="P147" s="108">
        <v>184721</v>
      </c>
      <c r="Q147" s="108">
        <v>1679</v>
      </c>
      <c r="R147" s="108">
        <v>15335</v>
      </c>
      <c r="S147" s="143" t="e">
        <f t="shared" si="9"/>
        <v>#DIV/0!</v>
      </c>
      <c r="T147" s="108">
        <v>11704</v>
      </c>
      <c r="U147" s="108">
        <v>880</v>
      </c>
      <c r="V147" s="108">
        <v>1802</v>
      </c>
      <c r="W147" s="108">
        <v>874</v>
      </c>
      <c r="X147" s="108">
        <v>928</v>
      </c>
      <c r="Y147" s="108">
        <v>34797</v>
      </c>
      <c r="Z147" s="108">
        <v>6.1</v>
      </c>
      <c r="AA147" s="111">
        <v>4.2</v>
      </c>
      <c r="AB147" s="111">
        <v>5.2</v>
      </c>
      <c r="AC147" s="111">
        <v>8.5</v>
      </c>
      <c r="AD147" s="111">
        <v>76.7</v>
      </c>
      <c r="AE147" s="111">
        <v>802.9</v>
      </c>
      <c r="AF147" s="111">
        <v>145.19999999999999</v>
      </c>
      <c r="AG147" s="111">
        <v>67.099999999999994</v>
      </c>
      <c r="AH147" s="111">
        <v>32.9</v>
      </c>
    </row>
    <row r="148" spans="1:34">
      <c r="A148" s="112" t="s">
        <v>164</v>
      </c>
      <c r="B148" s="108">
        <v>247.5</v>
      </c>
      <c r="C148" s="108">
        <v>215104</v>
      </c>
      <c r="D148" s="143">
        <f t="shared" si="7"/>
        <v>0.11759174109346343</v>
      </c>
      <c r="E148" s="108">
        <v>398</v>
      </c>
      <c r="F148" s="108">
        <v>383</v>
      </c>
      <c r="G148" s="108">
        <v>1423</v>
      </c>
      <c r="H148" s="108">
        <v>217308</v>
      </c>
      <c r="I148" s="143">
        <f t="shared" si="8"/>
        <v>0.11585347067462233</v>
      </c>
      <c r="J148" s="108">
        <v>20857</v>
      </c>
      <c r="K148" s="108">
        <v>111767</v>
      </c>
      <c r="L148" s="108">
        <v>3732</v>
      </c>
      <c r="M148" s="108">
        <v>1279</v>
      </c>
      <c r="N148" s="108">
        <v>66423</v>
      </c>
      <c r="O148" s="108">
        <v>24</v>
      </c>
      <c r="P148" s="108">
        <v>204033</v>
      </c>
      <c r="Q148" s="108">
        <v>-472</v>
      </c>
      <c r="R148" s="108">
        <v>16008</v>
      </c>
      <c r="S148" s="143">
        <f t="shared" si="9"/>
        <v>4.3886534072383437E-2</v>
      </c>
      <c r="T148" s="108">
        <v>12802</v>
      </c>
      <c r="U148" s="108">
        <v>928</v>
      </c>
      <c r="V148" s="108">
        <v>1650</v>
      </c>
      <c r="W148" s="108">
        <v>742</v>
      </c>
      <c r="X148" s="108">
        <v>908</v>
      </c>
      <c r="Y148" s="108">
        <v>39149</v>
      </c>
      <c r="Z148" s="108">
        <v>6</v>
      </c>
      <c r="AA148" s="111">
        <v>4.3</v>
      </c>
      <c r="AB148" s="111">
        <v>4.2</v>
      </c>
      <c r="AC148" s="111">
        <v>8.6999999999999993</v>
      </c>
      <c r="AD148" s="111">
        <v>83.9</v>
      </c>
      <c r="AE148" s="111">
        <v>869.1</v>
      </c>
      <c r="AF148" s="111">
        <v>158.19999999999999</v>
      </c>
      <c r="AG148" s="111">
        <v>67.5</v>
      </c>
      <c r="AH148" s="111">
        <v>32.5</v>
      </c>
    </row>
    <row r="149" spans="1:34">
      <c r="A149" s="112" t="s">
        <v>163</v>
      </c>
      <c r="B149" s="108">
        <v>254.5</v>
      </c>
      <c r="C149" s="108">
        <v>233129</v>
      </c>
      <c r="D149" s="143">
        <f t="shared" si="7"/>
        <v>8.3796675096697415E-2</v>
      </c>
      <c r="E149" s="108">
        <v>133</v>
      </c>
      <c r="F149" s="108">
        <v>745</v>
      </c>
      <c r="G149" s="108">
        <v>1156</v>
      </c>
      <c r="H149" s="108">
        <v>235163</v>
      </c>
      <c r="I149" s="143">
        <f t="shared" si="8"/>
        <v>8.2164485430817086E-2</v>
      </c>
      <c r="J149" s="108">
        <v>22900</v>
      </c>
      <c r="K149" s="108">
        <v>117596</v>
      </c>
      <c r="L149" s="108">
        <v>2663</v>
      </c>
      <c r="M149" s="108">
        <v>1170</v>
      </c>
      <c r="N149" s="108">
        <v>74468</v>
      </c>
      <c r="O149" s="108">
        <v>9</v>
      </c>
      <c r="P149" s="108">
        <v>218787</v>
      </c>
      <c r="Q149" s="108">
        <v>-1763</v>
      </c>
      <c r="R149" s="108">
        <v>16544</v>
      </c>
      <c r="S149" s="143">
        <f t="shared" si="9"/>
        <v>3.3483258370814596E-2</v>
      </c>
      <c r="T149" s="108">
        <v>14612</v>
      </c>
      <c r="U149" s="108">
        <v>889</v>
      </c>
      <c r="V149" s="108">
        <v>1600</v>
      </c>
      <c r="W149" s="108">
        <v>773</v>
      </c>
      <c r="X149" s="108">
        <v>827</v>
      </c>
      <c r="Y149" s="108">
        <v>41829</v>
      </c>
      <c r="Z149" s="108">
        <v>6.3</v>
      </c>
      <c r="AA149" s="111">
        <v>6.2</v>
      </c>
      <c r="AB149" s="111">
        <v>3.8</v>
      </c>
      <c r="AC149" s="111">
        <v>8.6999999999999993</v>
      </c>
      <c r="AD149" s="111">
        <v>88.7</v>
      </c>
      <c r="AE149" s="111">
        <v>916.2</v>
      </c>
      <c r="AF149" s="111">
        <v>164.4</v>
      </c>
      <c r="AG149" s="111">
        <v>72.3</v>
      </c>
      <c r="AH149" s="111">
        <v>27.7</v>
      </c>
    </row>
    <row r="150" spans="1:34">
      <c r="A150" s="114" t="s">
        <v>245</v>
      </c>
      <c r="B150" s="108"/>
      <c r="C150" s="108"/>
      <c r="D150" s="143">
        <f t="shared" si="7"/>
        <v>-1</v>
      </c>
      <c r="E150" s="108"/>
      <c r="F150" s="108"/>
      <c r="G150" s="108"/>
      <c r="H150" s="108"/>
      <c r="I150" s="143">
        <f t="shared" si="8"/>
        <v>-1</v>
      </c>
      <c r="J150" s="108"/>
      <c r="K150" s="108"/>
      <c r="L150" s="108"/>
      <c r="M150" s="108"/>
      <c r="N150" s="108"/>
      <c r="O150" s="108"/>
      <c r="P150" s="108"/>
      <c r="Q150" s="108"/>
      <c r="R150" s="108"/>
      <c r="S150" s="143">
        <f t="shared" si="9"/>
        <v>-1</v>
      </c>
      <c r="T150" s="108"/>
      <c r="U150" s="108"/>
      <c r="V150" s="108"/>
      <c r="W150" s="108"/>
      <c r="X150" s="108"/>
      <c r="Y150" s="108"/>
      <c r="Z150" s="108"/>
      <c r="AA150" s="111"/>
      <c r="AB150" s="111"/>
      <c r="AC150" s="111"/>
      <c r="AD150" s="111"/>
      <c r="AE150" s="111"/>
      <c r="AF150" s="111"/>
      <c r="AG150" s="111"/>
      <c r="AH150" s="111"/>
    </row>
    <row r="151" spans="1:34">
      <c r="A151" s="112" t="s">
        <v>165</v>
      </c>
      <c r="B151" s="108">
        <v>134.69999999999999</v>
      </c>
      <c r="C151" s="108">
        <v>85982</v>
      </c>
      <c r="D151" s="143" t="e">
        <f t="shared" si="7"/>
        <v>#DIV/0!</v>
      </c>
      <c r="E151" s="108">
        <v>101</v>
      </c>
      <c r="F151" s="108">
        <v>438</v>
      </c>
      <c r="G151" s="108">
        <v>752</v>
      </c>
      <c r="H151" s="108">
        <v>87273</v>
      </c>
      <c r="I151" s="143" t="e">
        <f t="shared" si="8"/>
        <v>#DIV/0!</v>
      </c>
      <c r="J151" s="108">
        <v>18143</v>
      </c>
      <c r="K151" s="108">
        <v>27739</v>
      </c>
      <c r="L151" s="108">
        <v>593</v>
      </c>
      <c r="M151" s="108">
        <v>1602</v>
      </c>
      <c r="N151" s="108">
        <v>35105</v>
      </c>
      <c r="O151" s="108">
        <v>45</v>
      </c>
      <c r="P151" s="108">
        <v>83137</v>
      </c>
      <c r="Q151" s="108">
        <v>-122</v>
      </c>
      <c r="R151" s="108">
        <v>5019</v>
      </c>
      <c r="S151" s="143" t="e">
        <f t="shared" si="9"/>
        <v>#DIV/0!</v>
      </c>
      <c r="T151" s="108">
        <v>4015</v>
      </c>
      <c r="U151" s="108">
        <v>1147</v>
      </c>
      <c r="V151" s="108">
        <v>1807</v>
      </c>
      <c r="W151" s="108">
        <v>594</v>
      </c>
      <c r="X151" s="108">
        <v>1213</v>
      </c>
      <c r="Y151" s="108">
        <v>24096</v>
      </c>
      <c r="Z151" s="108">
        <v>4.7</v>
      </c>
      <c r="AA151" s="111">
        <v>8.5</v>
      </c>
      <c r="AB151" s="111">
        <v>7.5</v>
      </c>
      <c r="AC151" s="111">
        <v>19.3</v>
      </c>
      <c r="AD151" s="111">
        <v>126.6</v>
      </c>
      <c r="AE151" s="111">
        <v>638.29999999999995</v>
      </c>
      <c r="AF151" s="111">
        <v>178.9</v>
      </c>
      <c r="AG151" s="111">
        <v>76.2</v>
      </c>
      <c r="AH151" s="111">
        <v>23.8</v>
      </c>
    </row>
    <row r="152" spans="1:34">
      <c r="A152" s="112" t="s">
        <v>164</v>
      </c>
      <c r="B152" s="108">
        <v>142.4</v>
      </c>
      <c r="C152" s="108">
        <v>101619</v>
      </c>
      <c r="D152" s="143">
        <f t="shared" si="7"/>
        <v>0.18186364587937009</v>
      </c>
      <c r="E152" s="108">
        <v>123</v>
      </c>
      <c r="F152" s="108">
        <v>833</v>
      </c>
      <c r="G152" s="108">
        <v>1294</v>
      </c>
      <c r="H152" s="108">
        <v>103870</v>
      </c>
      <c r="I152" s="143">
        <f t="shared" si="8"/>
        <v>0.1901733640415707</v>
      </c>
      <c r="J152" s="108">
        <v>20338</v>
      </c>
      <c r="K152" s="108">
        <v>30236</v>
      </c>
      <c r="L152" s="108">
        <v>911</v>
      </c>
      <c r="M152" s="108">
        <v>1830</v>
      </c>
      <c r="N152" s="108">
        <v>44884</v>
      </c>
      <c r="O152" s="108">
        <v>27</v>
      </c>
      <c r="P152" s="108">
        <v>98173</v>
      </c>
      <c r="Q152" s="108">
        <v>312</v>
      </c>
      <c r="R152" s="108">
        <v>6623</v>
      </c>
      <c r="S152" s="143">
        <f t="shared" si="9"/>
        <v>0.31958557481570032</v>
      </c>
      <c r="T152" s="108">
        <v>6009</v>
      </c>
      <c r="U152" s="108">
        <v>1546</v>
      </c>
      <c r="V152" s="108">
        <v>2330</v>
      </c>
      <c r="W152" s="108">
        <v>691</v>
      </c>
      <c r="X152" s="108">
        <v>1640</v>
      </c>
      <c r="Y152" s="108">
        <v>28129</v>
      </c>
      <c r="Z152" s="108">
        <v>5.9</v>
      </c>
      <c r="AA152" s="111">
        <v>7.3</v>
      </c>
      <c r="AB152" s="111">
        <v>8.3000000000000007</v>
      </c>
      <c r="AC152" s="111">
        <v>18.2</v>
      </c>
      <c r="AD152" s="111">
        <v>132.5</v>
      </c>
      <c r="AE152" s="111">
        <v>713.6</v>
      </c>
      <c r="AF152" s="111">
        <v>197.5</v>
      </c>
      <c r="AG152" s="111">
        <v>78.3</v>
      </c>
      <c r="AH152" s="111">
        <v>21.7</v>
      </c>
    </row>
    <row r="153" spans="1:34">
      <c r="A153" s="112" t="s">
        <v>163</v>
      </c>
      <c r="B153" s="108">
        <v>153.69999999999999</v>
      </c>
      <c r="C153" s="108">
        <v>120067</v>
      </c>
      <c r="D153" s="143">
        <f t="shared" si="7"/>
        <v>0.18154085358053121</v>
      </c>
      <c r="E153" s="108">
        <v>71</v>
      </c>
      <c r="F153" s="108">
        <v>1193</v>
      </c>
      <c r="G153" s="108">
        <v>1035</v>
      </c>
      <c r="H153" s="108">
        <v>122366</v>
      </c>
      <c r="I153" s="143">
        <f t="shared" si="8"/>
        <v>0.17806873977086743</v>
      </c>
      <c r="J153" s="108">
        <v>22208</v>
      </c>
      <c r="K153" s="108">
        <v>35820</v>
      </c>
      <c r="L153" s="108">
        <v>947</v>
      </c>
      <c r="M153" s="108">
        <v>2301</v>
      </c>
      <c r="N153" s="108">
        <v>53086</v>
      </c>
      <c r="O153" s="108">
        <v>9</v>
      </c>
      <c r="P153" s="108">
        <v>114353</v>
      </c>
      <c r="Q153" s="108">
        <v>241</v>
      </c>
      <c r="R153" s="108">
        <v>9274</v>
      </c>
      <c r="S153" s="143">
        <f t="shared" si="9"/>
        <v>0.40027178016004833</v>
      </c>
      <c r="T153" s="108">
        <v>8253</v>
      </c>
      <c r="U153" s="108">
        <v>1944</v>
      </c>
      <c r="V153" s="108">
        <v>2807</v>
      </c>
      <c r="W153" s="108">
        <v>898</v>
      </c>
      <c r="X153" s="108">
        <v>1909</v>
      </c>
      <c r="Y153" s="108">
        <v>32839</v>
      </c>
      <c r="Z153" s="108">
        <v>6.9</v>
      </c>
      <c r="AA153" s="111">
        <v>9.8000000000000007</v>
      </c>
      <c r="AB153" s="111">
        <v>8.5</v>
      </c>
      <c r="AC153" s="111">
        <v>16.7</v>
      </c>
      <c r="AD153" s="111">
        <v>132.9</v>
      </c>
      <c r="AE153" s="111">
        <v>781</v>
      </c>
      <c r="AF153" s="111">
        <v>213.6</v>
      </c>
      <c r="AG153" s="111">
        <v>80.900000000000006</v>
      </c>
      <c r="AH153" s="111">
        <v>19.100000000000001</v>
      </c>
    </row>
    <row r="154" spans="1:34">
      <c r="A154" s="114" t="s">
        <v>244</v>
      </c>
      <c r="B154" s="108"/>
      <c r="C154" s="108"/>
      <c r="D154" s="143">
        <f t="shared" si="7"/>
        <v>-1</v>
      </c>
      <c r="E154" s="108"/>
      <c r="F154" s="108"/>
      <c r="G154" s="108"/>
      <c r="H154" s="108"/>
      <c r="I154" s="143">
        <f t="shared" si="8"/>
        <v>-1</v>
      </c>
      <c r="J154" s="108"/>
      <c r="K154" s="108"/>
      <c r="L154" s="108"/>
      <c r="M154" s="108"/>
      <c r="N154" s="108"/>
      <c r="O154" s="108"/>
      <c r="P154" s="108"/>
      <c r="Q154" s="108"/>
      <c r="R154" s="108"/>
      <c r="S154" s="143">
        <f t="shared" si="9"/>
        <v>-1</v>
      </c>
      <c r="T154" s="108"/>
      <c r="U154" s="108"/>
      <c r="V154" s="108"/>
      <c r="W154" s="108"/>
      <c r="X154" s="108"/>
      <c r="Y154" s="108"/>
      <c r="Z154" s="108"/>
      <c r="AA154" s="111"/>
      <c r="AB154" s="111"/>
      <c r="AC154" s="111"/>
      <c r="AD154" s="111"/>
      <c r="AE154" s="111"/>
      <c r="AF154" s="111"/>
      <c r="AG154" s="111"/>
      <c r="AH154" s="111"/>
    </row>
    <row r="155" spans="1:34">
      <c r="A155" s="112" t="s">
        <v>165</v>
      </c>
      <c r="B155" s="108">
        <v>853.2</v>
      </c>
      <c r="C155" s="108">
        <v>213253</v>
      </c>
      <c r="D155" s="143" t="e">
        <f t="shared" si="7"/>
        <v>#DIV/0!</v>
      </c>
      <c r="E155" s="108">
        <v>2219</v>
      </c>
      <c r="F155" s="108">
        <v>68</v>
      </c>
      <c r="G155" s="108">
        <v>2266</v>
      </c>
      <c r="H155" s="108">
        <v>217807</v>
      </c>
      <c r="I155" s="143" t="e">
        <f t="shared" si="8"/>
        <v>#DIV/0!</v>
      </c>
      <c r="J155" s="108">
        <v>49144</v>
      </c>
      <c r="K155" s="108">
        <v>81231</v>
      </c>
      <c r="L155" s="108">
        <v>1371</v>
      </c>
      <c r="M155" s="108">
        <v>4623</v>
      </c>
      <c r="N155" s="108">
        <v>51867</v>
      </c>
      <c r="O155" s="108">
        <v>108</v>
      </c>
      <c r="P155" s="108">
        <v>188128</v>
      </c>
      <c r="Q155" s="108">
        <v>-1114</v>
      </c>
      <c r="R155" s="108">
        <v>32224</v>
      </c>
      <c r="S155" s="143" t="e">
        <f t="shared" si="9"/>
        <v>#DIV/0!</v>
      </c>
      <c r="T155" s="108">
        <v>28565</v>
      </c>
      <c r="U155" s="108">
        <v>4230</v>
      </c>
      <c r="V155" s="108">
        <v>5192</v>
      </c>
      <c r="W155" s="108">
        <v>782</v>
      </c>
      <c r="X155" s="108">
        <v>4409</v>
      </c>
      <c r="Y155" s="108">
        <v>82854</v>
      </c>
      <c r="Z155" s="108">
        <v>13.4</v>
      </c>
      <c r="AA155" s="111">
        <v>23.5</v>
      </c>
      <c r="AB155" s="111">
        <v>6.3</v>
      </c>
      <c r="AC155" s="111">
        <v>20.5</v>
      </c>
      <c r="AD155" s="111">
        <v>62.7</v>
      </c>
      <c r="AE155" s="111">
        <v>249.9</v>
      </c>
      <c r="AF155" s="111">
        <v>97.1</v>
      </c>
      <c r="AG155" s="111">
        <v>81.400000000000006</v>
      </c>
      <c r="AH155" s="111">
        <v>18.600000000000001</v>
      </c>
    </row>
    <row r="156" spans="1:34">
      <c r="A156" s="112" t="s">
        <v>164</v>
      </c>
      <c r="B156" s="108">
        <v>841.6</v>
      </c>
      <c r="C156" s="108">
        <v>248327</v>
      </c>
      <c r="D156" s="143">
        <f t="shared" si="7"/>
        <v>0.16447130872719259</v>
      </c>
      <c r="E156" s="108">
        <v>739</v>
      </c>
      <c r="F156" s="108">
        <v>329</v>
      </c>
      <c r="G156" s="108">
        <v>2028</v>
      </c>
      <c r="H156" s="108">
        <v>251424</v>
      </c>
      <c r="I156" s="143">
        <f t="shared" si="8"/>
        <v>0.15434306519074226</v>
      </c>
      <c r="J156" s="108">
        <v>55073</v>
      </c>
      <c r="K156" s="108">
        <v>101089</v>
      </c>
      <c r="L156" s="108">
        <v>1691</v>
      </c>
      <c r="M156" s="108">
        <v>4422</v>
      </c>
      <c r="N156" s="108">
        <v>57530</v>
      </c>
      <c r="O156" s="108">
        <v>256</v>
      </c>
      <c r="P156" s="108">
        <v>219548</v>
      </c>
      <c r="Q156" s="108">
        <v>1391</v>
      </c>
      <c r="R156" s="108">
        <v>37022</v>
      </c>
      <c r="S156" s="143">
        <f t="shared" si="9"/>
        <v>0.14889523336643495</v>
      </c>
      <c r="T156" s="108">
        <v>33267</v>
      </c>
      <c r="U156" s="108">
        <v>5385</v>
      </c>
      <c r="V156" s="108">
        <v>6556</v>
      </c>
      <c r="W156" s="108">
        <v>1278</v>
      </c>
      <c r="X156" s="108">
        <v>5279</v>
      </c>
      <c r="Y156" s="108">
        <v>95789</v>
      </c>
      <c r="Z156" s="108">
        <v>13.4</v>
      </c>
      <c r="AA156" s="111">
        <v>21.9</v>
      </c>
      <c r="AB156" s="111">
        <v>6.8</v>
      </c>
      <c r="AC156" s="111">
        <v>19.7</v>
      </c>
      <c r="AD156" s="111">
        <v>70.7</v>
      </c>
      <c r="AE156" s="111">
        <v>295.10000000000002</v>
      </c>
      <c r="AF156" s="111">
        <v>113.8</v>
      </c>
      <c r="AG156" s="111">
        <v>83.4</v>
      </c>
      <c r="AH156" s="111">
        <v>16.600000000000001</v>
      </c>
    </row>
    <row r="157" spans="1:34">
      <c r="A157" s="112" t="s">
        <v>163</v>
      </c>
      <c r="B157" s="108">
        <v>882.5</v>
      </c>
      <c r="C157" s="108">
        <v>271395</v>
      </c>
      <c r="D157" s="143">
        <f t="shared" si="7"/>
        <v>9.2893644267437694E-2</v>
      </c>
      <c r="E157" s="108">
        <v>653</v>
      </c>
      <c r="F157" s="108">
        <v>646</v>
      </c>
      <c r="G157" s="108">
        <v>3418</v>
      </c>
      <c r="H157" s="108">
        <v>276112</v>
      </c>
      <c r="I157" s="143">
        <f t="shared" si="8"/>
        <v>9.8192694412625681E-2</v>
      </c>
      <c r="J157" s="108">
        <v>60560</v>
      </c>
      <c r="K157" s="108">
        <v>102012</v>
      </c>
      <c r="L157" s="108">
        <v>2655</v>
      </c>
      <c r="M157" s="108">
        <v>3842</v>
      </c>
      <c r="N157" s="108">
        <v>69274</v>
      </c>
      <c r="O157" s="108">
        <v>734</v>
      </c>
      <c r="P157" s="108">
        <v>237609</v>
      </c>
      <c r="Q157" s="108">
        <v>-3341</v>
      </c>
      <c r="R157" s="108">
        <v>37594</v>
      </c>
      <c r="S157" s="143">
        <f t="shared" si="9"/>
        <v>1.5450272810761169E-2</v>
      </c>
      <c r="T157" s="108">
        <v>35162</v>
      </c>
      <c r="U157" s="108">
        <v>7157</v>
      </c>
      <c r="V157" s="108">
        <v>8209</v>
      </c>
      <c r="W157" s="108">
        <v>1010</v>
      </c>
      <c r="X157" s="108">
        <v>7200</v>
      </c>
      <c r="Y157" s="108">
        <v>102479</v>
      </c>
      <c r="Z157" s="108">
        <v>13</v>
      </c>
      <c r="AA157" s="111">
        <v>14.2</v>
      </c>
      <c r="AB157" s="111">
        <v>8</v>
      </c>
      <c r="AC157" s="111">
        <v>19.7</v>
      </c>
      <c r="AD157" s="111">
        <v>74.8</v>
      </c>
      <c r="AE157" s="111">
        <v>307.5</v>
      </c>
      <c r="AF157" s="111">
        <v>116.1</v>
      </c>
      <c r="AG157" s="111">
        <v>84.7</v>
      </c>
      <c r="AH157" s="111">
        <v>15.3</v>
      </c>
    </row>
    <row r="158" spans="1:34">
      <c r="A158" s="114" t="s">
        <v>243</v>
      </c>
      <c r="B158" s="108"/>
      <c r="C158" s="108"/>
      <c r="D158" s="143">
        <f t="shared" si="7"/>
        <v>-1</v>
      </c>
      <c r="E158" s="108"/>
      <c r="F158" s="108"/>
      <c r="G158" s="108"/>
      <c r="H158" s="108"/>
      <c r="I158" s="143">
        <f t="shared" si="8"/>
        <v>-1</v>
      </c>
      <c r="J158" s="108"/>
      <c r="K158" s="108"/>
      <c r="L158" s="108"/>
      <c r="M158" s="108"/>
      <c r="N158" s="108"/>
      <c r="O158" s="108"/>
      <c r="P158" s="108"/>
      <c r="Q158" s="108"/>
      <c r="R158" s="108"/>
      <c r="S158" s="143">
        <f t="shared" si="9"/>
        <v>-1</v>
      </c>
      <c r="T158" s="108"/>
      <c r="U158" s="108"/>
      <c r="V158" s="108"/>
      <c r="W158" s="108"/>
      <c r="X158" s="108"/>
      <c r="Y158" s="108"/>
      <c r="Z158" s="108"/>
      <c r="AA158" s="111"/>
      <c r="AB158" s="111"/>
      <c r="AC158" s="111"/>
      <c r="AD158" s="111"/>
      <c r="AE158" s="111"/>
      <c r="AF158" s="111"/>
      <c r="AG158" s="111"/>
      <c r="AH158" s="111"/>
    </row>
    <row r="159" spans="1:34">
      <c r="A159" s="112" t="s">
        <v>165</v>
      </c>
      <c r="B159" s="108">
        <v>1227.5999999999999</v>
      </c>
      <c r="C159" s="108">
        <v>491707</v>
      </c>
      <c r="D159" s="143" t="e">
        <f t="shared" si="7"/>
        <v>#DIV/0!</v>
      </c>
      <c r="E159" s="108">
        <v>3286</v>
      </c>
      <c r="F159" s="108">
        <v>908</v>
      </c>
      <c r="G159" s="108">
        <v>3924</v>
      </c>
      <c r="H159" s="108">
        <v>499826</v>
      </c>
      <c r="I159" s="143" t="e">
        <f t="shared" si="8"/>
        <v>#DIV/0!</v>
      </c>
      <c r="J159" s="108">
        <v>85608</v>
      </c>
      <c r="K159" s="108">
        <v>207828</v>
      </c>
      <c r="L159" s="108">
        <v>5640</v>
      </c>
      <c r="M159" s="108">
        <v>7488</v>
      </c>
      <c r="N159" s="108">
        <v>149632</v>
      </c>
      <c r="O159" s="108">
        <v>210</v>
      </c>
      <c r="P159" s="108">
        <v>455986</v>
      </c>
      <c r="Q159" s="108">
        <v>443</v>
      </c>
      <c r="R159" s="108">
        <v>52579</v>
      </c>
      <c r="S159" s="143" t="e">
        <f t="shared" si="9"/>
        <v>#DIV/0!</v>
      </c>
      <c r="T159" s="108">
        <v>44283</v>
      </c>
      <c r="U159" s="108">
        <v>6257</v>
      </c>
      <c r="V159" s="108">
        <v>8800</v>
      </c>
      <c r="W159" s="108">
        <v>2250</v>
      </c>
      <c r="X159" s="108">
        <v>6550</v>
      </c>
      <c r="Y159" s="108">
        <v>141746</v>
      </c>
      <c r="Z159" s="108">
        <v>9</v>
      </c>
      <c r="AA159" s="111">
        <v>9.3000000000000007</v>
      </c>
      <c r="AB159" s="111">
        <v>6.2</v>
      </c>
      <c r="AC159" s="111">
        <v>15.6</v>
      </c>
      <c r="AD159" s="111">
        <v>73.599999999999994</v>
      </c>
      <c r="AE159" s="111">
        <v>400.5</v>
      </c>
      <c r="AF159" s="111">
        <v>115.5</v>
      </c>
      <c r="AG159" s="111">
        <v>78</v>
      </c>
      <c r="AH159" s="111">
        <v>22</v>
      </c>
    </row>
    <row r="160" spans="1:34">
      <c r="A160" s="112" t="s">
        <v>164</v>
      </c>
      <c r="B160" s="108">
        <v>1231.5</v>
      </c>
      <c r="C160" s="108">
        <v>565050</v>
      </c>
      <c r="D160" s="143">
        <f t="shared" si="7"/>
        <v>0.14915996721624869</v>
      </c>
      <c r="E160" s="108">
        <v>1261</v>
      </c>
      <c r="F160" s="108">
        <v>1546</v>
      </c>
      <c r="G160" s="108">
        <v>4745</v>
      </c>
      <c r="H160" s="108">
        <v>572602</v>
      </c>
      <c r="I160" s="143">
        <f t="shared" si="8"/>
        <v>0.14560266972906571</v>
      </c>
      <c r="J160" s="108">
        <v>96267</v>
      </c>
      <c r="K160" s="108">
        <v>243092</v>
      </c>
      <c r="L160" s="108">
        <v>6335</v>
      </c>
      <c r="M160" s="108">
        <v>7531</v>
      </c>
      <c r="N160" s="108">
        <v>168836</v>
      </c>
      <c r="O160" s="108">
        <v>307</v>
      </c>
      <c r="P160" s="108">
        <v>521755</v>
      </c>
      <c r="Q160" s="108">
        <v>1231</v>
      </c>
      <c r="R160" s="108">
        <v>59654</v>
      </c>
      <c r="S160" s="143">
        <f t="shared" si="9"/>
        <v>0.13455942486544056</v>
      </c>
      <c r="T160" s="108">
        <v>52079</v>
      </c>
      <c r="U160" s="108">
        <v>7859</v>
      </c>
      <c r="V160" s="108">
        <v>10537</v>
      </c>
      <c r="W160" s="108">
        <v>2710</v>
      </c>
      <c r="X160" s="108">
        <v>7826</v>
      </c>
      <c r="Y160" s="108">
        <v>163067</v>
      </c>
      <c r="Z160" s="108">
        <v>9.1999999999999993</v>
      </c>
      <c r="AA160" s="111">
        <v>9.4</v>
      </c>
      <c r="AB160" s="111">
        <v>6.5</v>
      </c>
      <c r="AC160" s="111">
        <v>15.2</v>
      </c>
      <c r="AD160" s="111">
        <v>81.599999999999994</v>
      </c>
      <c r="AE160" s="111">
        <v>458.8</v>
      </c>
      <c r="AF160" s="111">
        <v>132.4</v>
      </c>
      <c r="AG160" s="111">
        <v>79.599999999999994</v>
      </c>
      <c r="AH160" s="111">
        <v>20.399999999999999</v>
      </c>
    </row>
    <row r="161" spans="1:34">
      <c r="A161" s="112" t="s">
        <v>163</v>
      </c>
      <c r="B161" s="108">
        <v>1290.7</v>
      </c>
      <c r="C161" s="108">
        <v>624590</v>
      </c>
      <c r="D161" s="143">
        <f t="shared" si="7"/>
        <v>0.10537120608795682</v>
      </c>
      <c r="E161" s="108">
        <v>857</v>
      </c>
      <c r="F161" s="108">
        <v>2584</v>
      </c>
      <c r="G161" s="108">
        <v>5609</v>
      </c>
      <c r="H161" s="108">
        <v>633640</v>
      </c>
      <c r="I161" s="143">
        <f t="shared" si="8"/>
        <v>0.10659760182465307</v>
      </c>
      <c r="J161" s="108">
        <v>105668</v>
      </c>
      <c r="K161" s="108">
        <v>255427</v>
      </c>
      <c r="L161" s="108">
        <v>6264</v>
      </c>
      <c r="M161" s="108">
        <v>7313</v>
      </c>
      <c r="N161" s="108">
        <v>196828</v>
      </c>
      <c r="O161" s="108">
        <v>751</v>
      </c>
      <c r="P161" s="108">
        <v>570749</v>
      </c>
      <c r="Q161" s="108">
        <v>-4864</v>
      </c>
      <c r="R161" s="108">
        <v>63412</v>
      </c>
      <c r="S161" s="143">
        <f t="shared" si="9"/>
        <v>6.2996613806282895E-2</v>
      </c>
      <c r="T161" s="108">
        <v>58027</v>
      </c>
      <c r="U161" s="108">
        <v>9991</v>
      </c>
      <c r="V161" s="108">
        <v>12617</v>
      </c>
      <c r="W161" s="108">
        <v>2681</v>
      </c>
      <c r="X161" s="108">
        <v>9936</v>
      </c>
      <c r="Y161" s="108">
        <v>177146</v>
      </c>
      <c r="Z161" s="108">
        <v>9.3000000000000007</v>
      </c>
      <c r="AA161" s="111">
        <v>10.1</v>
      </c>
      <c r="AB161" s="111">
        <v>7.1</v>
      </c>
      <c r="AC161" s="111">
        <v>15</v>
      </c>
      <c r="AD161" s="111">
        <v>85.7</v>
      </c>
      <c r="AE161" s="111">
        <v>483.9</v>
      </c>
      <c r="AF161" s="111">
        <v>137.19999999999999</v>
      </c>
      <c r="AG161" s="111">
        <v>81.8</v>
      </c>
      <c r="AH161" s="111">
        <v>18.2</v>
      </c>
    </row>
    <row r="162" spans="1:34" s="149" customFormat="1">
      <c r="A162" s="145" t="s">
        <v>242</v>
      </c>
      <c r="B162" s="146"/>
      <c r="C162" s="146"/>
      <c r="D162" s="147">
        <f t="shared" si="7"/>
        <v>-1</v>
      </c>
      <c r="E162" s="146"/>
      <c r="F162" s="146"/>
      <c r="G162" s="146"/>
      <c r="H162" s="146"/>
      <c r="I162" s="147">
        <f t="shared" si="8"/>
        <v>-1</v>
      </c>
      <c r="J162" s="146"/>
      <c r="K162" s="146"/>
      <c r="L162" s="146"/>
      <c r="M162" s="146"/>
      <c r="N162" s="146"/>
      <c r="O162" s="146"/>
      <c r="P162" s="146"/>
      <c r="Q162" s="146"/>
      <c r="R162" s="146"/>
      <c r="S162" s="147">
        <f t="shared" si="9"/>
        <v>-1</v>
      </c>
      <c r="T162" s="146"/>
      <c r="U162" s="146"/>
      <c r="V162" s="146"/>
      <c r="W162" s="146"/>
      <c r="X162" s="146"/>
      <c r="Y162" s="146"/>
      <c r="Z162" s="146"/>
      <c r="AA162" s="148"/>
      <c r="AB162" s="148"/>
      <c r="AC162" s="148"/>
      <c r="AD162" s="148"/>
      <c r="AE162" s="148"/>
      <c r="AF162" s="148"/>
      <c r="AG162" s="148"/>
      <c r="AH162" s="148"/>
    </row>
    <row r="163" spans="1:34" s="149" customFormat="1">
      <c r="A163" s="150" t="s">
        <v>241</v>
      </c>
      <c r="B163" s="146"/>
      <c r="C163" s="146"/>
      <c r="D163" s="147" t="e">
        <f t="shared" si="7"/>
        <v>#DIV/0!</v>
      </c>
      <c r="E163" s="146"/>
      <c r="F163" s="146"/>
      <c r="G163" s="146"/>
      <c r="H163" s="146"/>
      <c r="I163" s="147" t="e">
        <f t="shared" si="8"/>
        <v>#DIV/0!</v>
      </c>
      <c r="J163" s="146"/>
      <c r="K163" s="146"/>
      <c r="L163" s="146"/>
      <c r="M163" s="146"/>
      <c r="N163" s="146"/>
      <c r="O163" s="146"/>
      <c r="P163" s="146"/>
      <c r="Q163" s="146"/>
      <c r="R163" s="146"/>
      <c r="S163" s="147" t="e">
        <f t="shared" si="9"/>
        <v>#DIV/0!</v>
      </c>
      <c r="T163" s="146"/>
      <c r="U163" s="146"/>
      <c r="V163" s="146"/>
      <c r="W163" s="146"/>
      <c r="X163" s="146"/>
      <c r="Y163" s="146"/>
      <c r="Z163" s="146"/>
      <c r="AA163" s="148"/>
      <c r="AB163" s="148"/>
      <c r="AC163" s="148"/>
      <c r="AD163" s="148"/>
      <c r="AE163" s="148"/>
      <c r="AF163" s="148"/>
      <c r="AG163" s="148"/>
      <c r="AH163" s="148"/>
    </row>
    <row r="164" spans="1:34" s="149" customFormat="1">
      <c r="A164" s="151" t="s">
        <v>165</v>
      </c>
      <c r="B164" s="146">
        <v>124.5</v>
      </c>
      <c r="C164" s="146">
        <v>198591</v>
      </c>
      <c r="D164" s="147" t="e">
        <f t="shared" si="7"/>
        <v>#DIV/0!</v>
      </c>
      <c r="E164" s="146">
        <v>108</v>
      </c>
      <c r="F164" s="146">
        <v>159</v>
      </c>
      <c r="G164" s="146">
        <v>2102</v>
      </c>
      <c r="H164" s="146">
        <v>200960</v>
      </c>
      <c r="I164" s="147" t="e">
        <f t="shared" si="8"/>
        <v>#DIV/0!</v>
      </c>
      <c r="J164" s="146">
        <v>9864</v>
      </c>
      <c r="K164" s="146">
        <v>170326</v>
      </c>
      <c r="L164" s="146">
        <v>606</v>
      </c>
      <c r="M164" s="146">
        <v>2048</v>
      </c>
      <c r="N164" s="146">
        <v>14622</v>
      </c>
      <c r="O164" s="146">
        <v>26</v>
      </c>
      <c r="P164" s="146">
        <v>197440</v>
      </c>
      <c r="Q164" s="146">
        <v>7248</v>
      </c>
      <c r="R164" s="146">
        <v>11160</v>
      </c>
      <c r="S164" s="147" t="e">
        <f t="shared" si="9"/>
        <v>#DIV/0!</v>
      </c>
      <c r="T164" s="146">
        <v>10767</v>
      </c>
      <c r="U164" s="146">
        <v>1170</v>
      </c>
      <c r="V164" s="146">
        <v>1716</v>
      </c>
      <c r="W164" s="146">
        <v>472</v>
      </c>
      <c r="X164" s="146">
        <v>1245</v>
      </c>
      <c r="Y164" s="146">
        <v>21111</v>
      </c>
      <c r="Z164" s="146">
        <v>5.4</v>
      </c>
      <c r="AA164" s="148">
        <v>18.399999999999999</v>
      </c>
      <c r="AB164" s="148">
        <v>8.1</v>
      </c>
      <c r="AC164" s="148">
        <v>4.5</v>
      </c>
      <c r="AD164" s="148">
        <v>73.599999999999994</v>
      </c>
      <c r="AE164" s="148">
        <v>1595.7</v>
      </c>
      <c r="AF164" s="148">
        <v>169.6</v>
      </c>
      <c r="AG164" s="148">
        <v>65.5</v>
      </c>
      <c r="AH164" s="148">
        <v>34.5</v>
      </c>
    </row>
    <row r="165" spans="1:34" s="149" customFormat="1">
      <c r="A165" s="151" t="s">
        <v>164</v>
      </c>
      <c r="B165" s="146">
        <v>118.6</v>
      </c>
      <c r="C165" s="146">
        <v>261914</v>
      </c>
      <c r="D165" s="147">
        <f t="shared" si="7"/>
        <v>0.31886137841090484</v>
      </c>
      <c r="E165" s="146">
        <v>89</v>
      </c>
      <c r="F165" s="146">
        <v>832</v>
      </c>
      <c r="G165" s="146">
        <v>1606</v>
      </c>
      <c r="H165" s="146">
        <v>264440</v>
      </c>
      <c r="I165" s="147">
        <f t="shared" si="8"/>
        <v>0.31588375796178342</v>
      </c>
      <c r="J165" s="146">
        <v>10632</v>
      </c>
      <c r="K165" s="146">
        <v>220340</v>
      </c>
      <c r="L165" s="146">
        <v>1024</v>
      </c>
      <c r="M165" s="146">
        <v>2100</v>
      </c>
      <c r="N165" s="146">
        <v>17195</v>
      </c>
      <c r="O165" s="146">
        <v>22</v>
      </c>
      <c r="P165" s="146">
        <v>251269</v>
      </c>
      <c r="Q165" s="146">
        <v>684</v>
      </c>
      <c r="R165" s="146">
        <v>14542</v>
      </c>
      <c r="S165" s="147">
        <f t="shared" si="9"/>
        <v>0.30304659498207887</v>
      </c>
      <c r="T165" s="146">
        <v>13855</v>
      </c>
      <c r="U165" s="146">
        <v>1635</v>
      </c>
      <c r="V165" s="146">
        <v>2142</v>
      </c>
      <c r="W165" s="146">
        <v>294</v>
      </c>
      <c r="X165" s="146">
        <v>1848</v>
      </c>
      <c r="Y165" s="146">
        <v>25674</v>
      </c>
      <c r="Z165" s="146">
        <v>5.3</v>
      </c>
      <c r="AA165" s="148">
        <v>14.2</v>
      </c>
      <c r="AB165" s="148">
        <v>8.3000000000000007</v>
      </c>
      <c r="AC165" s="148">
        <v>3.6</v>
      </c>
      <c r="AD165" s="148">
        <v>82.7</v>
      </c>
      <c r="AE165" s="148">
        <v>2208.6999999999998</v>
      </c>
      <c r="AF165" s="148">
        <v>216.5</v>
      </c>
      <c r="AG165" s="148">
        <v>73.5</v>
      </c>
      <c r="AH165" s="148">
        <v>26.5</v>
      </c>
    </row>
    <row r="166" spans="1:34" s="149" customFormat="1">
      <c r="A166" s="151" t="s">
        <v>163</v>
      </c>
      <c r="B166" s="146">
        <v>128.30000000000001</v>
      </c>
      <c r="C166" s="146">
        <v>258780</v>
      </c>
      <c r="D166" s="147">
        <f t="shared" si="7"/>
        <v>-1.1965759753201433E-2</v>
      </c>
      <c r="E166" s="146">
        <v>73</v>
      </c>
      <c r="F166" s="146">
        <v>1470</v>
      </c>
      <c r="G166" s="146">
        <v>2587</v>
      </c>
      <c r="H166" s="146">
        <v>262910</v>
      </c>
      <c r="I166" s="147">
        <f t="shared" si="8"/>
        <v>-5.7858115262441386E-3</v>
      </c>
      <c r="J166" s="146">
        <v>11609</v>
      </c>
      <c r="K166" s="146">
        <v>212017</v>
      </c>
      <c r="L166" s="146">
        <v>1555</v>
      </c>
      <c r="M166" s="146">
        <v>2127</v>
      </c>
      <c r="N166" s="146">
        <v>18685</v>
      </c>
      <c r="O166" s="146">
        <v>27</v>
      </c>
      <c r="P166" s="146">
        <v>245967</v>
      </c>
      <c r="Q166" s="146">
        <v>-3462</v>
      </c>
      <c r="R166" s="146">
        <v>13107</v>
      </c>
      <c r="S166" s="147">
        <f t="shared" si="9"/>
        <v>-9.8679686425526061E-2</v>
      </c>
      <c r="T166" s="146">
        <v>13482</v>
      </c>
      <c r="U166" s="146">
        <v>1586</v>
      </c>
      <c r="V166" s="146">
        <v>2252</v>
      </c>
      <c r="W166" s="146">
        <v>212</v>
      </c>
      <c r="X166" s="146">
        <v>2040</v>
      </c>
      <c r="Y166" s="146">
        <v>25564</v>
      </c>
      <c r="Z166" s="146">
        <v>5.2</v>
      </c>
      <c r="AA166" s="148">
        <v>8.4</v>
      </c>
      <c r="AB166" s="148">
        <v>8.8000000000000007</v>
      </c>
      <c r="AC166" s="148">
        <v>4</v>
      </c>
      <c r="AD166" s="148">
        <v>82.6</v>
      </c>
      <c r="AE166" s="148">
        <v>2017.1</v>
      </c>
      <c r="AF166" s="148">
        <v>199.3</v>
      </c>
      <c r="AG166" s="148">
        <v>72.599999999999994</v>
      </c>
      <c r="AH166" s="148">
        <v>27.4</v>
      </c>
    </row>
    <row r="167" spans="1:34" s="149" customFormat="1">
      <c r="A167" s="150" t="s">
        <v>240</v>
      </c>
      <c r="B167" s="146"/>
      <c r="C167" s="146"/>
      <c r="D167" s="147">
        <f t="shared" si="7"/>
        <v>-1</v>
      </c>
      <c r="E167" s="146"/>
      <c r="F167" s="146"/>
      <c r="G167" s="146"/>
      <c r="H167" s="146"/>
      <c r="I167" s="147">
        <f t="shared" si="8"/>
        <v>-1</v>
      </c>
      <c r="J167" s="146"/>
      <c r="K167" s="146"/>
      <c r="L167" s="146"/>
      <c r="M167" s="146"/>
      <c r="N167" s="146"/>
      <c r="O167" s="146"/>
      <c r="P167" s="146"/>
      <c r="Q167" s="146"/>
      <c r="R167" s="146"/>
      <c r="S167" s="147">
        <f t="shared" si="9"/>
        <v>-1</v>
      </c>
      <c r="T167" s="146"/>
      <c r="U167" s="146"/>
      <c r="V167" s="146"/>
      <c r="W167" s="146"/>
      <c r="X167" s="146"/>
      <c r="Y167" s="146"/>
      <c r="Z167" s="146"/>
      <c r="AA167" s="148"/>
      <c r="AB167" s="148"/>
      <c r="AC167" s="148"/>
      <c r="AD167" s="148"/>
      <c r="AE167" s="148"/>
      <c r="AF167" s="148"/>
      <c r="AG167" s="148"/>
      <c r="AH167" s="148"/>
    </row>
    <row r="168" spans="1:34" s="149" customFormat="1">
      <c r="A168" s="151" t="s">
        <v>165</v>
      </c>
      <c r="B168" s="146">
        <v>175.9</v>
      </c>
      <c r="C168" s="146">
        <v>158199</v>
      </c>
      <c r="D168" s="147" t="e">
        <f t="shared" si="7"/>
        <v>#DIV/0!</v>
      </c>
      <c r="E168" s="146">
        <v>205</v>
      </c>
      <c r="F168" s="146">
        <v>145</v>
      </c>
      <c r="G168" s="146">
        <v>1869</v>
      </c>
      <c r="H168" s="146">
        <v>160418</v>
      </c>
      <c r="I168" s="147" t="e">
        <f t="shared" si="8"/>
        <v>#DIV/0!</v>
      </c>
      <c r="J168" s="146">
        <v>18786</v>
      </c>
      <c r="K168" s="146">
        <v>116111</v>
      </c>
      <c r="L168" s="146">
        <v>470</v>
      </c>
      <c r="M168" s="146">
        <v>2086</v>
      </c>
      <c r="N168" s="146">
        <v>17034</v>
      </c>
      <c r="O168" s="146">
        <v>98</v>
      </c>
      <c r="P168" s="146">
        <v>154390</v>
      </c>
      <c r="Q168" s="146">
        <v>3503</v>
      </c>
      <c r="R168" s="146">
        <v>10073</v>
      </c>
      <c r="S168" s="147" t="e">
        <f t="shared" si="9"/>
        <v>#DIV/0!</v>
      </c>
      <c r="T168" s="146">
        <v>9531</v>
      </c>
      <c r="U168" s="146">
        <v>1596</v>
      </c>
      <c r="V168" s="146">
        <v>2313</v>
      </c>
      <c r="W168" s="146">
        <v>515</v>
      </c>
      <c r="X168" s="146">
        <v>1798</v>
      </c>
      <c r="Y168" s="146">
        <v>29674</v>
      </c>
      <c r="Z168" s="146">
        <v>6</v>
      </c>
      <c r="AA168" s="148">
        <v>21.4</v>
      </c>
      <c r="AB168" s="148">
        <v>7.8</v>
      </c>
      <c r="AC168" s="148">
        <v>10.8</v>
      </c>
      <c r="AD168" s="148">
        <v>97.8</v>
      </c>
      <c r="AE168" s="148">
        <v>899.2</v>
      </c>
      <c r="AF168" s="148">
        <v>168.7</v>
      </c>
      <c r="AG168" s="148">
        <v>76.5</v>
      </c>
      <c r="AH168" s="148">
        <v>23.5</v>
      </c>
    </row>
    <row r="169" spans="1:34" s="149" customFormat="1">
      <c r="A169" s="151" t="s">
        <v>164</v>
      </c>
      <c r="B169" s="146">
        <v>182.9</v>
      </c>
      <c r="C169" s="146">
        <v>176855</v>
      </c>
      <c r="D169" s="147">
        <f t="shared" si="7"/>
        <v>0.11792742052731053</v>
      </c>
      <c r="E169" s="146">
        <v>25</v>
      </c>
      <c r="F169" s="146">
        <v>267</v>
      </c>
      <c r="G169" s="146">
        <v>1271</v>
      </c>
      <c r="H169" s="146">
        <v>178418</v>
      </c>
      <c r="I169" s="147">
        <f t="shared" si="8"/>
        <v>0.11220685957934895</v>
      </c>
      <c r="J169" s="146">
        <v>20722</v>
      </c>
      <c r="K169" s="146">
        <v>129144</v>
      </c>
      <c r="L169" s="146">
        <v>713</v>
      </c>
      <c r="M169" s="146">
        <v>2095</v>
      </c>
      <c r="N169" s="146">
        <v>18611</v>
      </c>
      <c r="O169" s="146">
        <v>70</v>
      </c>
      <c r="P169" s="146">
        <v>171216</v>
      </c>
      <c r="Q169" s="146">
        <v>4117</v>
      </c>
      <c r="R169" s="146">
        <v>12590</v>
      </c>
      <c r="S169" s="147">
        <f t="shared" si="9"/>
        <v>0.24987590588702471</v>
      </c>
      <c r="T169" s="146">
        <v>11319</v>
      </c>
      <c r="U169" s="146">
        <v>1888</v>
      </c>
      <c r="V169" s="146">
        <v>2293</v>
      </c>
      <c r="W169" s="146">
        <v>359</v>
      </c>
      <c r="X169" s="146">
        <v>1934</v>
      </c>
      <c r="Y169" s="146">
        <v>34736</v>
      </c>
      <c r="Z169" s="146">
        <v>6.4</v>
      </c>
      <c r="AA169" s="148">
        <v>17.7</v>
      </c>
      <c r="AB169" s="148">
        <v>6.6</v>
      </c>
      <c r="AC169" s="148">
        <v>10.6</v>
      </c>
      <c r="AD169" s="148">
        <v>103.4</v>
      </c>
      <c r="AE169" s="148">
        <v>967.1</v>
      </c>
      <c r="AF169" s="148">
        <v>189.9</v>
      </c>
      <c r="AG169" s="148">
        <v>76.2</v>
      </c>
      <c r="AH169" s="148">
        <v>23.8</v>
      </c>
    </row>
    <row r="170" spans="1:34" s="149" customFormat="1">
      <c r="A170" s="151" t="s">
        <v>163</v>
      </c>
      <c r="B170" s="146">
        <v>186.6</v>
      </c>
      <c r="C170" s="146">
        <v>180791</v>
      </c>
      <c r="D170" s="147">
        <f t="shared" si="7"/>
        <v>2.2255520058805236E-2</v>
      </c>
      <c r="E170" s="146">
        <v>24</v>
      </c>
      <c r="F170" s="146">
        <v>516</v>
      </c>
      <c r="G170" s="146">
        <v>1090</v>
      </c>
      <c r="H170" s="146">
        <v>182420</v>
      </c>
      <c r="I170" s="147">
        <f t="shared" si="8"/>
        <v>2.2430472261767309E-2</v>
      </c>
      <c r="J170" s="146">
        <v>22166</v>
      </c>
      <c r="K170" s="146">
        <v>127621</v>
      </c>
      <c r="L170" s="146">
        <v>940</v>
      </c>
      <c r="M170" s="146">
        <v>2658</v>
      </c>
      <c r="N170" s="146">
        <v>18157</v>
      </c>
      <c r="O170" s="146">
        <v>66</v>
      </c>
      <c r="P170" s="146">
        <v>171475</v>
      </c>
      <c r="Q170" s="146">
        <v>1755</v>
      </c>
      <c r="R170" s="146">
        <v>14692</v>
      </c>
      <c r="S170" s="147">
        <f t="shared" si="9"/>
        <v>0.16695790309769659</v>
      </c>
      <c r="T170" s="146">
        <v>12700</v>
      </c>
      <c r="U170" s="146">
        <v>2494</v>
      </c>
      <c r="V170" s="146">
        <v>2931</v>
      </c>
      <c r="W170" s="146">
        <v>312</v>
      </c>
      <c r="X170" s="146">
        <v>2619</v>
      </c>
      <c r="Y170" s="146">
        <v>37922</v>
      </c>
      <c r="Z170" s="146">
        <v>7</v>
      </c>
      <c r="AA170" s="148">
        <v>15.6</v>
      </c>
      <c r="AB170" s="148">
        <v>7.7</v>
      </c>
      <c r="AC170" s="148">
        <v>10.9</v>
      </c>
      <c r="AD170" s="148">
        <v>107</v>
      </c>
      <c r="AE170" s="148">
        <v>968.8</v>
      </c>
      <c r="AF170" s="148">
        <v>203.2</v>
      </c>
      <c r="AG170" s="148">
        <v>74.2</v>
      </c>
      <c r="AH170" s="148">
        <v>25.8</v>
      </c>
    </row>
    <row r="171" spans="1:34" s="149" customFormat="1">
      <c r="A171" s="150" t="s">
        <v>239</v>
      </c>
      <c r="B171" s="146"/>
      <c r="C171" s="146"/>
      <c r="D171" s="147">
        <f t="shared" si="7"/>
        <v>-1</v>
      </c>
      <c r="E171" s="146"/>
      <c r="F171" s="146"/>
      <c r="G171" s="146"/>
      <c r="H171" s="146"/>
      <c r="I171" s="147">
        <f t="shared" si="8"/>
        <v>-1</v>
      </c>
      <c r="J171" s="146"/>
      <c r="K171" s="146"/>
      <c r="L171" s="146"/>
      <c r="M171" s="146"/>
      <c r="N171" s="146"/>
      <c r="O171" s="146"/>
      <c r="P171" s="146"/>
      <c r="Q171" s="146"/>
      <c r="R171" s="146"/>
      <c r="S171" s="147">
        <f t="shared" si="9"/>
        <v>-1</v>
      </c>
      <c r="T171" s="146"/>
      <c r="U171" s="146"/>
      <c r="V171" s="146"/>
      <c r="W171" s="146"/>
      <c r="X171" s="146"/>
      <c r="Y171" s="146"/>
      <c r="Z171" s="146"/>
      <c r="AA171" s="148"/>
      <c r="AB171" s="148"/>
      <c r="AC171" s="148"/>
      <c r="AD171" s="148"/>
      <c r="AE171" s="148"/>
      <c r="AF171" s="148"/>
      <c r="AG171" s="148"/>
      <c r="AH171" s="148"/>
    </row>
    <row r="172" spans="1:34" s="149" customFormat="1">
      <c r="A172" s="151" t="s">
        <v>165</v>
      </c>
      <c r="B172" s="146">
        <v>47.5</v>
      </c>
      <c r="C172" s="146">
        <v>72851</v>
      </c>
      <c r="D172" s="147" t="e">
        <f t="shared" si="7"/>
        <v>#DIV/0!</v>
      </c>
      <c r="E172" s="146">
        <v>36</v>
      </c>
      <c r="F172" s="146">
        <v>281</v>
      </c>
      <c r="G172" s="146">
        <v>466</v>
      </c>
      <c r="H172" s="146">
        <v>73635</v>
      </c>
      <c r="I172" s="147" t="e">
        <f t="shared" si="8"/>
        <v>#DIV/0!</v>
      </c>
      <c r="J172" s="146">
        <v>4213</v>
      </c>
      <c r="K172" s="146">
        <v>59374</v>
      </c>
      <c r="L172" s="146">
        <v>217</v>
      </c>
      <c r="M172" s="146">
        <v>601</v>
      </c>
      <c r="N172" s="146"/>
      <c r="O172" s="146"/>
      <c r="P172" s="146">
        <v>70974</v>
      </c>
      <c r="Q172" s="146">
        <v>1324</v>
      </c>
      <c r="R172" s="146">
        <v>4056</v>
      </c>
      <c r="S172" s="147" t="e">
        <f t="shared" si="9"/>
        <v>#DIV/0!</v>
      </c>
      <c r="T172" s="146">
        <v>3985</v>
      </c>
      <c r="U172" s="146">
        <v>603</v>
      </c>
      <c r="V172" s="146">
        <v>760</v>
      </c>
      <c r="W172" s="146">
        <v>124</v>
      </c>
      <c r="X172" s="146">
        <v>636</v>
      </c>
      <c r="Y172" s="146">
        <v>8463</v>
      </c>
      <c r="Z172" s="146">
        <v>5.5</v>
      </c>
      <c r="AA172" s="148">
        <v>18.7</v>
      </c>
      <c r="AB172" s="148">
        <v>9</v>
      </c>
      <c r="AC172" s="148">
        <v>5.2</v>
      </c>
      <c r="AD172" s="148"/>
      <c r="AE172" s="148">
        <v>1534.3</v>
      </c>
      <c r="AF172" s="148">
        <v>178.2</v>
      </c>
      <c r="AG172" s="148">
        <v>67.400000000000006</v>
      </c>
      <c r="AH172" s="148">
        <v>32.6</v>
      </c>
    </row>
    <row r="173" spans="1:34" s="149" customFormat="1">
      <c r="A173" s="151" t="s">
        <v>164</v>
      </c>
      <c r="B173" s="146">
        <v>54.4</v>
      </c>
      <c r="C173" s="146">
        <v>82730</v>
      </c>
      <c r="D173" s="147">
        <f t="shared" si="7"/>
        <v>0.13560555105626554</v>
      </c>
      <c r="E173" s="146">
        <v>33</v>
      </c>
      <c r="F173" s="146">
        <v>150</v>
      </c>
      <c r="G173" s="146">
        <v>448</v>
      </c>
      <c r="H173" s="146">
        <v>83361</v>
      </c>
      <c r="I173" s="147">
        <f t="shared" si="8"/>
        <v>0.13208392748013853</v>
      </c>
      <c r="J173" s="146">
        <v>4629</v>
      </c>
      <c r="K173" s="146">
        <v>69917</v>
      </c>
      <c r="L173" s="146">
        <v>314</v>
      </c>
      <c r="M173" s="146">
        <v>665</v>
      </c>
      <c r="N173" s="146">
        <v>8124</v>
      </c>
      <c r="O173" s="146">
        <v>15</v>
      </c>
      <c r="P173" s="146">
        <v>83634</v>
      </c>
      <c r="Q173" s="146">
        <v>4374</v>
      </c>
      <c r="R173" s="146">
        <v>4482</v>
      </c>
      <c r="S173" s="147">
        <f t="shared" si="9"/>
        <v>0.10502958579881656</v>
      </c>
      <c r="T173" s="146">
        <v>4101</v>
      </c>
      <c r="U173" s="146">
        <v>728</v>
      </c>
      <c r="V173" s="146">
        <v>1067</v>
      </c>
      <c r="W173" s="146">
        <v>143</v>
      </c>
      <c r="X173" s="146">
        <v>925</v>
      </c>
      <c r="Y173" s="146">
        <v>9412</v>
      </c>
      <c r="Z173" s="146">
        <v>5</v>
      </c>
      <c r="AA173" s="148">
        <v>14.3</v>
      </c>
      <c r="AB173" s="148">
        <v>11.3</v>
      </c>
      <c r="AC173" s="148">
        <v>5</v>
      </c>
      <c r="AD173" s="148">
        <v>78.5</v>
      </c>
      <c r="AE173" s="148">
        <v>1521</v>
      </c>
      <c r="AF173" s="148">
        <v>173</v>
      </c>
      <c r="AG173" s="148">
        <v>67.7</v>
      </c>
      <c r="AH173" s="148">
        <v>32.299999999999997</v>
      </c>
    </row>
    <row r="174" spans="1:34" s="149" customFormat="1">
      <c r="A174" s="151" t="s">
        <v>163</v>
      </c>
      <c r="B174" s="146">
        <v>53</v>
      </c>
      <c r="C174" s="146">
        <v>96615</v>
      </c>
      <c r="D174" s="147">
        <f t="shared" si="7"/>
        <v>0.16783512631451711</v>
      </c>
      <c r="E174" s="146">
        <v>5</v>
      </c>
      <c r="F174" s="146">
        <v>328</v>
      </c>
      <c r="G174" s="146">
        <v>77</v>
      </c>
      <c r="H174" s="146">
        <v>97026</v>
      </c>
      <c r="I174" s="147">
        <f t="shared" si="8"/>
        <v>0.16392557670853278</v>
      </c>
      <c r="J174" s="146">
        <v>4988</v>
      </c>
      <c r="K174" s="146">
        <v>80894</v>
      </c>
      <c r="L174" s="146">
        <v>583</v>
      </c>
      <c r="M174" s="146">
        <v>869</v>
      </c>
      <c r="N174" s="146">
        <v>8386</v>
      </c>
      <c r="O174" s="146">
        <v>1</v>
      </c>
      <c r="P174" s="146">
        <v>95719</v>
      </c>
      <c r="Q174" s="146">
        <v>2654</v>
      </c>
      <c r="R174" s="146">
        <v>5008</v>
      </c>
      <c r="S174" s="147">
        <f t="shared" si="9"/>
        <v>0.11735832217759928</v>
      </c>
      <c r="T174" s="146">
        <v>3960</v>
      </c>
      <c r="U174" s="146">
        <v>469</v>
      </c>
      <c r="V174" s="146">
        <v>701</v>
      </c>
      <c r="W174" s="146">
        <v>165</v>
      </c>
      <c r="X174" s="146">
        <v>536</v>
      </c>
      <c r="Y174" s="146">
        <v>10141</v>
      </c>
      <c r="Z174" s="146">
        <v>4.0999999999999996</v>
      </c>
      <c r="AA174" s="148">
        <v>8.6</v>
      </c>
      <c r="AB174" s="148">
        <v>6.9</v>
      </c>
      <c r="AC174" s="148">
        <v>4.5999999999999996</v>
      </c>
      <c r="AD174" s="148">
        <v>87.1</v>
      </c>
      <c r="AE174" s="148">
        <v>1824.5</v>
      </c>
      <c r="AF174" s="148">
        <v>191.5</v>
      </c>
      <c r="AG174" s="148">
        <v>76.2</v>
      </c>
      <c r="AH174" s="148">
        <v>23.8</v>
      </c>
    </row>
    <row r="175" spans="1:34" s="149" customFormat="1">
      <c r="A175" s="150" t="s">
        <v>238</v>
      </c>
      <c r="B175" s="146"/>
      <c r="C175" s="146"/>
      <c r="D175" s="147">
        <f t="shared" si="7"/>
        <v>-1</v>
      </c>
      <c r="E175" s="146"/>
      <c r="F175" s="146"/>
      <c r="G175" s="146"/>
      <c r="H175" s="146"/>
      <c r="I175" s="147">
        <f t="shared" si="8"/>
        <v>-1</v>
      </c>
      <c r="J175" s="146"/>
      <c r="K175" s="146"/>
      <c r="L175" s="146"/>
      <c r="M175" s="146"/>
      <c r="N175" s="146"/>
      <c r="O175" s="146"/>
      <c r="P175" s="146"/>
      <c r="Q175" s="146"/>
      <c r="R175" s="146"/>
      <c r="S175" s="147">
        <f t="shared" si="9"/>
        <v>-1</v>
      </c>
      <c r="T175" s="146"/>
      <c r="U175" s="146"/>
      <c r="V175" s="146"/>
      <c r="W175" s="146"/>
      <c r="X175" s="146"/>
      <c r="Y175" s="146"/>
      <c r="Z175" s="146"/>
      <c r="AA175" s="148"/>
      <c r="AB175" s="148"/>
      <c r="AC175" s="148"/>
      <c r="AD175" s="148"/>
      <c r="AE175" s="148"/>
      <c r="AF175" s="148"/>
      <c r="AG175" s="148"/>
      <c r="AH175" s="148"/>
    </row>
    <row r="176" spans="1:34" s="149" customFormat="1">
      <c r="A176" s="151" t="s">
        <v>165</v>
      </c>
      <c r="B176" s="146">
        <v>99.1</v>
      </c>
      <c r="C176" s="146">
        <v>97503</v>
      </c>
      <c r="D176" s="147" t="e">
        <f t="shared" si="7"/>
        <v>#DIV/0!</v>
      </c>
      <c r="E176" s="146">
        <v>199</v>
      </c>
      <c r="F176" s="146">
        <v>24</v>
      </c>
      <c r="G176" s="146">
        <v>1136</v>
      </c>
      <c r="H176" s="146">
        <v>98862</v>
      </c>
      <c r="I176" s="147" t="e">
        <f t="shared" si="8"/>
        <v>#DIV/0!</v>
      </c>
      <c r="J176" s="146">
        <v>6503</v>
      </c>
      <c r="K176" s="146">
        <v>77827</v>
      </c>
      <c r="L176" s="146">
        <v>314</v>
      </c>
      <c r="M176" s="146">
        <v>768</v>
      </c>
      <c r="N176" s="146">
        <v>8803</v>
      </c>
      <c r="O176" s="146">
        <v>31</v>
      </c>
      <c r="P176" s="146">
        <v>94183</v>
      </c>
      <c r="Q176" s="146">
        <v>-590</v>
      </c>
      <c r="R176" s="146">
        <v>4011</v>
      </c>
      <c r="S176" s="147" t="e">
        <f t="shared" si="9"/>
        <v>#DIV/0!</v>
      </c>
      <c r="T176" s="146">
        <v>4090</v>
      </c>
      <c r="U176" s="146">
        <v>780</v>
      </c>
      <c r="V176" s="146">
        <v>1152</v>
      </c>
      <c r="W176" s="146">
        <v>125</v>
      </c>
      <c r="X176" s="146">
        <v>1027</v>
      </c>
      <c r="Y176" s="146">
        <v>10767</v>
      </c>
      <c r="Z176" s="146">
        <v>4.2</v>
      </c>
      <c r="AA176" s="148">
        <v>12.8</v>
      </c>
      <c r="AB176" s="148">
        <v>10.7</v>
      </c>
      <c r="AC176" s="148">
        <v>6</v>
      </c>
      <c r="AD176" s="148">
        <v>60.6</v>
      </c>
      <c r="AE176" s="148">
        <v>983.8</v>
      </c>
      <c r="AF176" s="148">
        <v>108.6</v>
      </c>
      <c r="AG176" s="148">
        <v>67.400000000000006</v>
      </c>
      <c r="AH176" s="148">
        <v>32.6</v>
      </c>
    </row>
    <row r="177" spans="1:34" s="149" customFormat="1">
      <c r="A177" s="151" t="s">
        <v>164</v>
      </c>
      <c r="B177" s="146">
        <v>99.1</v>
      </c>
      <c r="C177" s="146">
        <v>103633</v>
      </c>
      <c r="D177" s="147">
        <f t="shared" si="7"/>
        <v>6.2869860414551351E-2</v>
      </c>
      <c r="E177" s="146">
        <v>49</v>
      </c>
      <c r="F177" s="146">
        <v>43</v>
      </c>
      <c r="G177" s="146">
        <v>726</v>
      </c>
      <c r="H177" s="146">
        <v>104450</v>
      </c>
      <c r="I177" s="147">
        <f t="shared" si="8"/>
        <v>5.6523234407558007E-2</v>
      </c>
      <c r="J177" s="146">
        <v>7350</v>
      </c>
      <c r="K177" s="146">
        <v>82617</v>
      </c>
      <c r="L177" s="146">
        <v>514</v>
      </c>
      <c r="M177" s="146">
        <v>794</v>
      </c>
      <c r="N177" s="146">
        <v>9415</v>
      </c>
      <c r="O177" s="146">
        <v>35</v>
      </c>
      <c r="P177" s="146">
        <v>100654</v>
      </c>
      <c r="Q177" s="146">
        <v>637</v>
      </c>
      <c r="R177" s="146">
        <v>4972</v>
      </c>
      <c r="S177" s="147">
        <f t="shared" si="9"/>
        <v>0.23959112440787833</v>
      </c>
      <c r="T177" s="146">
        <v>4433</v>
      </c>
      <c r="U177" s="146">
        <v>469</v>
      </c>
      <c r="V177" s="146">
        <v>1166</v>
      </c>
      <c r="W177" s="146">
        <v>369</v>
      </c>
      <c r="X177" s="146">
        <v>797</v>
      </c>
      <c r="Y177" s="146">
        <v>12736</v>
      </c>
      <c r="Z177" s="146">
        <v>4.3</v>
      </c>
      <c r="AA177" s="148">
        <v>9.6999999999999993</v>
      </c>
      <c r="AB177" s="148">
        <v>9.1999999999999993</v>
      </c>
      <c r="AC177" s="148">
        <v>6.4</v>
      </c>
      <c r="AD177" s="148">
        <v>68.2</v>
      </c>
      <c r="AE177" s="148">
        <v>1046</v>
      </c>
      <c r="AF177" s="148">
        <v>128.5</v>
      </c>
      <c r="AG177" s="148">
        <v>67.400000000000006</v>
      </c>
      <c r="AH177" s="148">
        <v>32.6</v>
      </c>
    </row>
    <row r="178" spans="1:34" s="149" customFormat="1">
      <c r="A178" s="151" t="s">
        <v>163</v>
      </c>
      <c r="B178" s="146">
        <v>95.4</v>
      </c>
      <c r="C178" s="146">
        <v>102991</v>
      </c>
      <c r="D178" s="147">
        <f t="shared" si="7"/>
        <v>-6.1949379058794012E-3</v>
      </c>
      <c r="E178" s="146">
        <v>53</v>
      </c>
      <c r="F178" s="146">
        <v>132</v>
      </c>
      <c r="G178" s="146">
        <v>1284</v>
      </c>
      <c r="H178" s="146">
        <v>104461</v>
      </c>
      <c r="I178" s="147">
        <f t="shared" si="8"/>
        <v>1.0531354715174725E-4</v>
      </c>
      <c r="J178" s="146">
        <v>7688</v>
      </c>
      <c r="K178" s="146">
        <v>80800</v>
      </c>
      <c r="L178" s="146">
        <v>619</v>
      </c>
      <c r="M178" s="146">
        <v>817</v>
      </c>
      <c r="N178" s="146">
        <v>9400</v>
      </c>
      <c r="O178" s="146">
        <v>4</v>
      </c>
      <c r="P178" s="146">
        <v>99320</v>
      </c>
      <c r="Q178" s="146">
        <v>-18</v>
      </c>
      <c r="R178" s="146">
        <v>5142</v>
      </c>
      <c r="S178" s="147">
        <f t="shared" si="9"/>
        <v>3.4191472244569587E-2</v>
      </c>
      <c r="T178" s="146">
        <v>5123</v>
      </c>
      <c r="U178" s="146">
        <v>609</v>
      </c>
      <c r="V178" s="146">
        <v>866</v>
      </c>
      <c r="W178" s="146">
        <v>267</v>
      </c>
      <c r="X178" s="146">
        <v>599</v>
      </c>
      <c r="Y178" s="146">
        <v>13380</v>
      </c>
      <c r="Z178" s="146">
        <v>5</v>
      </c>
      <c r="AA178" s="148">
        <v>8.3000000000000007</v>
      </c>
      <c r="AB178" s="148">
        <v>6.5</v>
      </c>
      <c r="AC178" s="148">
        <v>6.6</v>
      </c>
      <c r="AD178" s="148">
        <v>73</v>
      </c>
      <c r="AE178" s="148">
        <v>1079.5999999999999</v>
      </c>
      <c r="AF178" s="148">
        <v>140.30000000000001</v>
      </c>
      <c r="AG178" s="148">
        <v>70.3</v>
      </c>
      <c r="AH178" s="148">
        <v>29.7</v>
      </c>
    </row>
    <row r="179" spans="1:34" s="149" customFormat="1">
      <c r="A179" s="150" t="s">
        <v>237</v>
      </c>
      <c r="B179" s="146"/>
      <c r="C179" s="146"/>
      <c r="D179" s="147">
        <f t="shared" si="7"/>
        <v>-1</v>
      </c>
      <c r="E179" s="146"/>
      <c r="F179" s="146"/>
      <c r="G179" s="146"/>
      <c r="H179" s="146"/>
      <c r="I179" s="147">
        <f t="shared" si="8"/>
        <v>-1</v>
      </c>
      <c r="J179" s="146"/>
      <c r="K179" s="146"/>
      <c r="L179" s="146"/>
      <c r="M179" s="146"/>
      <c r="N179" s="146"/>
      <c r="O179" s="146"/>
      <c r="P179" s="146"/>
      <c r="Q179" s="146"/>
      <c r="R179" s="146"/>
      <c r="S179" s="147">
        <f t="shared" si="9"/>
        <v>-1</v>
      </c>
      <c r="T179" s="146"/>
      <c r="U179" s="146"/>
      <c r="V179" s="146"/>
      <c r="W179" s="146"/>
      <c r="X179" s="146"/>
      <c r="Y179" s="146"/>
      <c r="Z179" s="146"/>
      <c r="AA179" s="148"/>
      <c r="AB179" s="148"/>
      <c r="AC179" s="148"/>
      <c r="AD179" s="148"/>
      <c r="AE179" s="148"/>
      <c r="AF179" s="148"/>
      <c r="AG179" s="148"/>
      <c r="AH179" s="148"/>
    </row>
    <row r="180" spans="1:34" s="149" customFormat="1">
      <c r="A180" s="151" t="s">
        <v>165</v>
      </c>
      <c r="B180" s="146">
        <v>110.8</v>
      </c>
      <c r="C180" s="146">
        <v>92988</v>
      </c>
      <c r="D180" s="147" t="e">
        <f t="shared" si="7"/>
        <v>#DIV/0!</v>
      </c>
      <c r="E180" s="146">
        <v>329</v>
      </c>
      <c r="F180" s="146">
        <v>238</v>
      </c>
      <c r="G180" s="146">
        <v>1347</v>
      </c>
      <c r="H180" s="146">
        <v>94901</v>
      </c>
      <c r="I180" s="147" t="e">
        <f t="shared" si="8"/>
        <v>#DIV/0!</v>
      </c>
      <c r="J180" s="146">
        <v>8984</v>
      </c>
      <c r="K180" s="146">
        <v>68271</v>
      </c>
      <c r="L180" s="146">
        <v>195</v>
      </c>
      <c r="M180" s="146">
        <v>753</v>
      </c>
      <c r="N180" s="146">
        <v>12412</v>
      </c>
      <c r="O180" s="146">
        <v>40</v>
      </c>
      <c r="P180" s="146">
        <v>90575</v>
      </c>
      <c r="Q180" s="146">
        <v>1364</v>
      </c>
      <c r="R180" s="146">
        <v>5054</v>
      </c>
      <c r="S180" s="147" t="e">
        <f t="shared" si="9"/>
        <v>#DIV/0!</v>
      </c>
      <c r="T180" s="146">
        <v>5691</v>
      </c>
      <c r="U180" s="146">
        <v>541</v>
      </c>
      <c r="V180" s="146">
        <v>738</v>
      </c>
      <c r="W180" s="146">
        <v>228</v>
      </c>
      <c r="X180" s="146">
        <v>511</v>
      </c>
      <c r="Y180" s="146">
        <v>14411</v>
      </c>
      <c r="Z180" s="146">
        <v>6.1</v>
      </c>
      <c r="AA180" s="148">
        <v>26</v>
      </c>
      <c r="AB180" s="148">
        <v>5.0999999999999996</v>
      </c>
      <c r="AC180" s="148">
        <v>8.6999999999999993</v>
      </c>
      <c r="AD180" s="148">
        <v>76.599999999999994</v>
      </c>
      <c r="AE180" s="148">
        <v>839.3</v>
      </c>
      <c r="AF180" s="148">
        <v>130.1</v>
      </c>
      <c r="AG180" s="148">
        <v>77.099999999999994</v>
      </c>
      <c r="AH180" s="148">
        <v>22.9</v>
      </c>
    </row>
    <row r="181" spans="1:34" s="149" customFormat="1">
      <c r="A181" s="151" t="s">
        <v>164</v>
      </c>
      <c r="B181" s="146">
        <v>108.5</v>
      </c>
      <c r="C181" s="146">
        <v>102581</v>
      </c>
      <c r="D181" s="147">
        <f t="shared" si="7"/>
        <v>0.10316384909880845</v>
      </c>
      <c r="E181" s="146">
        <v>160</v>
      </c>
      <c r="F181" s="146">
        <v>528</v>
      </c>
      <c r="G181" s="146">
        <v>1052</v>
      </c>
      <c r="H181" s="146">
        <v>104320</v>
      </c>
      <c r="I181" s="147">
        <f t="shared" si="8"/>
        <v>9.9250798200229709E-2</v>
      </c>
      <c r="J181" s="146">
        <v>9537</v>
      </c>
      <c r="K181" s="146">
        <v>76366</v>
      </c>
      <c r="L181" s="146">
        <v>353</v>
      </c>
      <c r="M181" s="146">
        <v>744</v>
      </c>
      <c r="N181" s="146">
        <v>13760</v>
      </c>
      <c r="O181" s="146">
        <v>2</v>
      </c>
      <c r="P181" s="146">
        <v>100758</v>
      </c>
      <c r="Q181" s="146">
        <v>2739</v>
      </c>
      <c r="R181" s="146">
        <v>5818</v>
      </c>
      <c r="S181" s="147">
        <f t="shared" si="9"/>
        <v>0.15116739216462208</v>
      </c>
      <c r="T181" s="146">
        <v>6301</v>
      </c>
      <c r="U181" s="146">
        <v>527</v>
      </c>
      <c r="V181" s="146">
        <v>733</v>
      </c>
      <c r="W181" s="146">
        <v>102</v>
      </c>
      <c r="X181" s="146">
        <v>630</v>
      </c>
      <c r="Y181" s="146">
        <v>16439</v>
      </c>
      <c r="Z181" s="146">
        <v>6.1</v>
      </c>
      <c r="AA181" s="148">
        <v>16.5</v>
      </c>
      <c r="AB181" s="148">
        <v>4.5</v>
      </c>
      <c r="AC181" s="148">
        <v>8.4</v>
      </c>
      <c r="AD181" s="148">
        <v>82.1</v>
      </c>
      <c r="AE181" s="148">
        <v>945.1</v>
      </c>
      <c r="AF181" s="148">
        <v>151.4</v>
      </c>
      <c r="AG181" s="148">
        <v>69.8</v>
      </c>
      <c r="AH181" s="148">
        <v>30.2</v>
      </c>
    </row>
    <row r="182" spans="1:34" s="149" customFormat="1">
      <c r="A182" s="151" t="s">
        <v>163</v>
      </c>
      <c r="B182" s="146">
        <v>109.2</v>
      </c>
      <c r="C182" s="146">
        <v>107368</v>
      </c>
      <c r="D182" s="147">
        <f t="shared" si="7"/>
        <v>4.6665561848685429E-2</v>
      </c>
      <c r="E182" s="146">
        <v>169</v>
      </c>
      <c r="F182" s="146">
        <v>240</v>
      </c>
      <c r="G182" s="146">
        <v>1378</v>
      </c>
      <c r="H182" s="146">
        <v>109154</v>
      </c>
      <c r="I182" s="147">
        <f t="shared" si="8"/>
        <v>4.6338190184049083E-2</v>
      </c>
      <c r="J182" s="146">
        <v>10013</v>
      </c>
      <c r="K182" s="146">
        <v>77326</v>
      </c>
      <c r="L182" s="146">
        <v>825</v>
      </c>
      <c r="M182" s="146">
        <v>902</v>
      </c>
      <c r="N182" s="146">
        <v>13364</v>
      </c>
      <c r="O182" s="146">
        <v>4</v>
      </c>
      <c r="P182" s="146">
        <v>102427</v>
      </c>
      <c r="Q182" s="146">
        <v>60</v>
      </c>
      <c r="R182" s="146">
        <v>6897</v>
      </c>
      <c r="S182" s="147">
        <f t="shared" si="9"/>
        <v>0.18545892059126848</v>
      </c>
      <c r="T182" s="146">
        <v>6788</v>
      </c>
      <c r="U182" s="146">
        <v>477</v>
      </c>
      <c r="V182" s="146">
        <v>728</v>
      </c>
      <c r="W182" s="146">
        <v>197</v>
      </c>
      <c r="X182" s="146">
        <v>531</v>
      </c>
      <c r="Y182" s="146">
        <v>17361</v>
      </c>
      <c r="Z182" s="146">
        <v>6.3</v>
      </c>
      <c r="AA182" s="148">
        <v>8.4</v>
      </c>
      <c r="AB182" s="148">
        <v>4.2</v>
      </c>
      <c r="AC182" s="148">
        <v>8.3000000000000007</v>
      </c>
      <c r="AD182" s="148">
        <v>84.7</v>
      </c>
      <c r="AE182" s="148">
        <v>983.1</v>
      </c>
      <c r="AF182" s="148">
        <v>159</v>
      </c>
      <c r="AG182" s="148">
        <v>66.599999999999994</v>
      </c>
      <c r="AH182" s="148">
        <v>33.4</v>
      </c>
    </row>
    <row r="183" spans="1:34" s="149" customFormat="1">
      <c r="A183" s="150" t="s">
        <v>236</v>
      </c>
      <c r="B183" s="146"/>
      <c r="C183" s="146"/>
      <c r="D183" s="147">
        <f t="shared" si="7"/>
        <v>-1</v>
      </c>
      <c r="E183" s="146"/>
      <c r="F183" s="146"/>
      <c r="G183" s="146"/>
      <c r="H183" s="146"/>
      <c r="I183" s="147">
        <f t="shared" si="8"/>
        <v>-1</v>
      </c>
      <c r="J183" s="146"/>
      <c r="K183" s="146"/>
      <c r="L183" s="146"/>
      <c r="M183" s="146"/>
      <c r="N183" s="146"/>
      <c r="O183" s="146"/>
      <c r="P183" s="146"/>
      <c r="Q183" s="146"/>
      <c r="R183" s="146"/>
      <c r="S183" s="147">
        <f t="shared" si="9"/>
        <v>-1</v>
      </c>
      <c r="T183" s="146"/>
      <c r="U183" s="146"/>
      <c r="V183" s="146"/>
      <c r="W183" s="146"/>
      <c r="X183" s="146"/>
      <c r="Y183" s="146"/>
      <c r="Z183" s="146"/>
      <c r="AA183" s="148"/>
      <c r="AB183" s="148"/>
      <c r="AC183" s="148"/>
      <c r="AD183" s="148"/>
      <c r="AE183" s="148"/>
      <c r="AF183" s="148"/>
      <c r="AG183" s="148"/>
      <c r="AH183" s="148"/>
    </row>
    <row r="184" spans="1:34" s="149" customFormat="1">
      <c r="A184" s="151" t="s">
        <v>165</v>
      </c>
      <c r="B184" s="146">
        <v>30.2</v>
      </c>
      <c r="C184" s="146">
        <v>22257</v>
      </c>
      <c r="D184" s="147" t="e">
        <f t="shared" si="7"/>
        <v>#DIV/0!</v>
      </c>
      <c r="E184" s="146">
        <v>58</v>
      </c>
      <c r="F184" s="146">
        <v>56</v>
      </c>
      <c r="G184" s="146">
        <v>157</v>
      </c>
      <c r="H184" s="146">
        <v>22528</v>
      </c>
      <c r="I184" s="147" t="e">
        <f t="shared" si="8"/>
        <v>#DIV/0!</v>
      </c>
      <c r="J184" s="146">
        <v>1939</v>
      </c>
      <c r="K184" s="146">
        <v>15281</v>
      </c>
      <c r="L184" s="146">
        <v>125</v>
      </c>
      <c r="M184" s="146">
        <v>291</v>
      </c>
      <c r="N184" s="146"/>
      <c r="O184" s="146"/>
      <c r="P184" s="146">
        <v>21244</v>
      </c>
      <c r="Q184" s="146">
        <v>541</v>
      </c>
      <c r="R184" s="146">
        <v>2027</v>
      </c>
      <c r="S184" s="147" t="e">
        <f t="shared" si="9"/>
        <v>#DIV/0!</v>
      </c>
      <c r="T184" s="146">
        <v>1825</v>
      </c>
      <c r="U184" s="146">
        <v>271</v>
      </c>
      <c r="V184" s="146">
        <v>401</v>
      </c>
      <c r="W184" s="146">
        <v>66</v>
      </c>
      <c r="X184" s="146">
        <v>335</v>
      </c>
      <c r="Y184" s="146">
        <v>4039</v>
      </c>
      <c r="Z184" s="146">
        <v>8.1999999999999993</v>
      </c>
      <c r="AA184" s="148">
        <v>16.2</v>
      </c>
      <c r="AB184" s="148">
        <v>9.9</v>
      </c>
      <c r="AC184" s="148">
        <v>7.9</v>
      </c>
      <c r="AD184" s="148"/>
      <c r="AE184" s="148">
        <v>735.8</v>
      </c>
      <c r="AF184" s="148">
        <v>133.5</v>
      </c>
      <c r="AG184" s="148">
        <v>67.400000000000006</v>
      </c>
      <c r="AH184" s="148">
        <v>32.6</v>
      </c>
    </row>
    <row r="185" spans="1:34" s="149" customFormat="1">
      <c r="A185" s="151" t="s">
        <v>164</v>
      </c>
      <c r="B185" s="146">
        <v>31.8</v>
      </c>
      <c r="C185" s="146">
        <v>25427</v>
      </c>
      <c r="D185" s="147">
        <f t="shared" si="7"/>
        <v>0.14242710158601787</v>
      </c>
      <c r="E185" s="146">
        <v>16</v>
      </c>
      <c r="F185" s="146">
        <v>141</v>
      </c>
      <c r="G185" s="146">
        <v>199</v>
      </c>
      <c r="H185" s="146">
        <v>25784</v>
      </c>
      <c r="I185" s="147">
        <f t="shared" si="8"/>
        <v>0.14453125</v>
      </c>
      <c r="J185" s="146">
        <v>2138</v>
      </c>
      <c r="K185" s="146">
        <v>17202</v>
      </c>
      <c r="L185" s="146">
        <v>220</v>
      </c>
      <c r="M185" s="146">
        <v>296</v>
      </c>
      <c r="N185" s="146">
        <v>4024</v>
      </c>
      <c r="O185" s="146">
        <v>37</v>
      </c>
      <c r="P185" s="146">
        <v>23841</v>
      </c>
      <c r="Q185" s="146">
        <v>257</v>
      </c>
      <c r="R185" s="146">
        <v>2375</v>
      </c>
      <c r="S185" s="147">
        <f t="shared" si="9"/>
        <v>0.17168228909718797</v>
      </c>
      <c r="T185" s="146">
        <v>2200</v>
      </c>
      <c r="U185" s="146">
        <v>251</v>
      </c>
      <c r="V185" s="146">
        <v>328</v>
      </c>
      <c r="W185" s="146">
        <v>40</v>
      </c>
      <c r="X185" s="146">
        <v>288</v>
      </c>
      <c r="Y185" s="146">
        <v>4721</v>
      </c>
      <c r="Z185" s="146">
        <v>8.6999999999999993</v>
      </c>
      <c r="AA185" s="148">
        <v>10.8</v>
      </c>
      <c r="AB185" s="148">
        <v>6.9</v>
      </c>
      <c r="AC185" s="148">
        <v>7.6</v>
      </c>
      <c r="AD185" s="148">
        <v>65.8</v>
      </c>
      <c r="AE185" s="148">
        <v>799.5</v>
      </c>
      <c r="AF185" s="148">
        <v>148.4</v>
      </c>
      <c r="AG185" s="148">
        <v>69.5</v>
      </c>
      <c r="AH185" s="148">
        <v>30.5</v>
      </c>
    </row>
    <row r="186" spans="1:34" s="149" customFormat="1">
      <c r="A186" s="151" t="s">
        <v>163</v>
      </c>
      <c r="B186" s="146">
        <v>31.7</v>
      </c>
      <c r="C186" s="146">
        <v>25709</v>
      </c>
      <c r="D186" s="147">
        <f t="shared" si="7"/>
        <v>1.1090573012939002E-2</v>
      </c>
      <c r="E186" s="146">
        <v>12</v>
      </c>
      <c r="F186" s="146">
        <v>144</v>
      </c>
      <c r="G186" s="146">
        <v>267</v>
      </c>
      <c r="H186" s="146">
        <v>26132</v>
      </c>
      <c r="I186" s="147">
        <f t="shared" si="8"/>
        <v>1.3496742165684146E-2</v>
      </c>
      <c r="J186" s="146">
        <v>2151</v>
      </c>
      <c r="K186" s="146">
        <v>17278</v>
      </c>
      <c r="L186" s="146">
        <v>269</v>
      </c>
      <c r="M186" s="146">
        <v>241</v>
      </c>
      <c r="N186" s="146">
        <v>3993</v>
      </c>
      <c r="O186" s="146">
        <v>19</v>
      </c>
      <c r="P186" s="146">
        <v>23913</v>
      </c>
      <c r="Q186" s="146">
        <v>103</v>
      </c>
      <c r="R186" s="146">
        <v>2421</v>
      </c>
      <c r="S186" s="147">
        <f t="shared" si="9"/>
        <v>1.936842105263158E-2</v>
      </c>
      <c r="T186" s="146">
        <v>2323</v>
      </c>
      <c r="U186" s="146">
        <v>282</v>
      </c>
      <c r="V186" s="146">
        <v>365</v>
      </c>
      <c r="W186" s="146">
        <v>105</v>
      </c>
      <c r="X186" s="146">
        <v>259</v>
      </c>
      <c r="Y186" s="146">
        <v>4757</v>
      </c>
      <c r="Z186" s="146">
        <v>9</v>
      </c>
      <c r="AA186" s="148">
        <v>9</v>
      </c>
      <c r="AB186" s="148">
        <v>7.7</v>
      </c>
      <c r="AC186" s="148">
        <v>7.5</v>
      </c>
      <c r="AD186" s="148">
        <v>66.2</v>
      </c>
      <c r="AE186" s="148">
        <v>809.8</v>
      </c>
      <c r="AF186" s="148">
        <v>149.80000000000001</v>
      </c>
      <c r="AG186" s="148">
        <v>68.8</v>
      </c>
      <c r="AH186" s="148">
        <v>31.2</v>
      </c>
    </row>
    <row r="187" spans="1:34" s="149" customFormat="1">
      <c r="A187" s="150" t="s">
        <v>235</v>
      </c>
      <c r="B187" s="146"/>
      <c r="C187" s="146"/>
      <c r="D187" s="147">
        <f t="shared" si="7"/>
        <v>-1</v>
      </c>
      <c r="E187" s="146"/>
      <c r="F187" s="146"/>
      <c r="G187" s="146"/>
      <c r="H187" s="146"/>
      <c r="I187" s="147">
        <f t="shared" si="8"/>
        <v>-1</v>
      </c>
      <c r="J187" s="146"/>
      <c r="K187" s="146"/>
      <c r="L187" s="146"/>
      <c r="M187" s="146"/>
      <c r="N187" s="146"/>
      <c r="O187" s="146"/>
      <c r="P187" s="146"/>
      <c r="Q187" s="146"/>
      <c r="R187" s="146"/>
      <c r="S187" s="147">
        <f t="shared" si="9"/>
        <v>-1</v>
      </c>
      <c r="T187" s="146"/>
      <c r="U187" s="146"/>
      <c r="V187" s="146"/>
      <c r="W187" s="146"/>
      <c r="X187" s="146"/>
      <c r="Y187" s="146"/>
      <c r="Z187" s="146"/>
      <c r="AA187" s="148"/>
      <c r="AB187" s="148"/>
      <c r="AC187" s="148"/>
      <c r="AD187" s="148"/>
      <c r="AE187" s="148"/>
      <c r="AF187" s="148"/>
      <c r="AG187" s="148"/>
      <c r="AH187" s="148"/>
    </row>
    <row r="188" spans="1:34" s="149" customFormat="1">
      <c r="A188" s="151" t="s">
        <v>165</v>
      </c>
      <c r="B188" s="146">
        <v>588</v>
      </c>
      <c r="C188" s="146">
        <v>642388</v>
      </c>
      <c r="D188" s="147" t="e">
        <f t="shared" si="7"/>
        <v>#DIV/0!</v>
      </c>
      <c r="E188" s="146">
        <v>935</v>
      </c>
      <c r="F188" s="146">
        <v>904</v>
      </c>
      <c r="G188" s="146">
        <v>7078</v>
      </c>
      <c r="H188" s="146">
        <v>651304</v>
      </c>
      <c r="I188" s="147" t="e">
        <f t="shared" si="8"/>
        <v>#DIV/0!</v>
      </c>
      <c r="J188" s="146">
        <v>50290</v>
      </c>
      <c r="K188" s="146">
        <v>507190</v>
      </c>
      <c r="L188" s="146">
        <v>1927</v>
      </c>
      <c r="M188" s="146">
        <v>6548</v>
      </c>
      <c r="N188" s="146">
        <v>63087</v>
      </c>
      <c r="O188" s="146">
        <v>236</v>
      </c>
      <c r="P188" s="146">
        <v>628805</v>
      </c>
      <c r="Q188" s="146">
        <v>13389</v>
      </c>
      <c r="R188" s="146">
        <v>36382</v>
      </c>
      <c r="S188" s="147" t="e">
        <f t="shared" si="9"/>
        <v>#DIV/0!</v>
      </c>
      <c r="T188" s="146">
        <v>35888</v>
      </c>
      <c r="U188" s="146">
        <v>4961</v>
      </c>
      <c r="V188" s="146">
        <v>7080</v>
      </c>
      <c r="W188" s="146">
        <v>1529</v>
      </c>
      <c r="X188" s="146">
        <v>5551</v>
      </c>
      <c r="Y188" s="146">
        <v>88465</v>
      </c>
      <c r="Z188" s="146">
        <v>5.6</v>
      </c>
      <c r="AA188" s="148">
        <v>18.899999999999999</v>
      </c>
      <c r="AB188" s="148">
        <v>8</v>
      </c>
      <c r="AC188" s="148">
        <v>7.1</v>
      </c>
      <c r="AD188" s="148">
        <v>79.5</v>
      </c>
      <c r="AE188" s="148">
        <v>1092.5</v>
      </c>
      <c r="AF188" s="148">
        <v>150.4</v>
      </c>
      <c r="AG188" s="148">
        <v>71</v>
      </c>
      <c r="AH188" s="148">
        <v>29</v>
      </c>
    </row>
    <row r="189" spans="1:34" s="149" customFormat="1">
      <c r="A189" s="151" t="s">
        <v>164</v>
      </c>
      <c r="B189" s="146">
        <v>595.29999999999995</v>
      </c>
      <c r="C189" s="146">
        <v>753140</v>
      </c>
      <c r="D189" s="147">
        <f t="shared" si="7"/>
        <v>0.17240670747274234</v>
      </c>
      <c r="E189" s="146">
        <v>371</v>
      </c>
      <c r="F189" s="146">
        <v>1959</v>
      </c>
      <c r="G189" s="146">
        <v>5302</v>
      </c>
      <c r="H189" s="146">
        <v>760773</v>
      </c>
      <c r="I189" s="147">
        <f t="shared" si="8"/>
        <v>0.16807665851890977</v>
      </c>
      <c r="J189" s="146">
        <v>55008</v>
      </c>
      <c r="K189" s="146">
        <v>595586</v>
      </c>
      <c r="L189" s="146">
        <v>3139</v>
      </c>
      <c r="M189" s="146">
        <v>6693</v>
      </c>
      <c r="N189" s="146">
        <v>71129</v>
      </c>
      <c r="O189" s="146">
        <v>181</v>
      </c>
      <c r="P189" s="146">
        <v>731373</v>
      </c>
      <c r="Q189" s="146">
        <v>12809</v>
      </c>
      <c r="R189" s="146">
        <v>44779</v>
      </c>
      <c r="S189" s="147">
        <f t="shared" si="9"/>
        <v>0.23080094552251113</v>
      </c>
      <c r="T189" s="146">
        <v>42208</v>
      </c>
      <c r="U189" s="146">
        <v>5497</v>
      </c>
      <c r="V189" s="146">
        <v>7729</v>
      </c>
      <c r="W189" s="146">
        <v>1307</v>
      </c>
      <c r="X189" s="146">
        <v>6422</v>
      </c>
      <c r="Y189" s="146">
        <v>103718</v>
      </c>
      <c r="Z189" s="146">
        <v>5.6</v>
      </c>
      <c r="AA189" s="148">
        <v>14.3</v>
      </c>
      <c r="AB189" s="148">
        <v>7.5</v>
      </c>
      <c r="AC189" s="148">
        <v>6.6</v>
      </c>
      <c r="AD189" s="148">
        <v>85.4</v>
      </c>
      <c r="AE189" s="148">
        <v>1265.2</v>
      </c>
      <c r="AF189" s="148">
        <v>174.2</v>
      </c>
      <c r="AG189" s="148">
        <v>71.099999999999994</v>
      </c>
      <c r="AH189" s="148">
        <v>28.9</v>
      </c>
    </row>
    <row r="190" spans="1:34" s="149" customFormat="1">
      <c r="A190" s="151" t="s">
        <v>163</v>
      </c>
      <c r="B190" s="146">
        <v>604.20000000000005</v>
      </c>
      <c r="C190" s="146">
        <v>772255</v>
      </c>
      <c r="D190" s="147">
        <f t="shared" si="7"/>
        <v>2.538040736118119E-2</v>
      </c>
      <c r="E190" s="146">
        <v>336</v>
      </c>
      <c r="F190" s="146">
        <v>2830</v>
      </c>
      <c r="G190" s="146">
        <v>6682</v>
      </c>
      <c r="H190" s="146">
        <v>782103</v>
      </c>
      <c r="I190" s="147">
        <f t="shared" si="8"/>
        <v>2.803727261614174E-2</v>
      </c>
      <c r="J190" s="146">
        <v>58615</v>
      </c>
      <c r="K190" s="146">
        <v>595937</v>
      </c>
      <c r="L190" s="146">
        <v>4791</v>
      </c>
      <c r="M190" s="146">
        <v>7614</v>
      </c>
      <c r="N190" s="146">
        <v>71984</v>
      </c>
      <c r="O190" s="146">
        <v>120</v>
      </c>
      <c r="P190" s="146">
        <v>738820</v>
      </c>
      <c r="Q190" s="146">
        <v>1092</v>
      </c>
      <c r="R190" s="146">
        <v>47268</v>
      </c>
      <c r="S190" s="147">
        <f t="shared" si="9"/>
        <v>5.5584090756827978E-2</v>
      </c>
      <c r="T190" s="146">
        <v>44376</v>
      </c>
      <c r="U190" s="146">
        <v>5917</v>
      </c>
      <c r="V190" s="146">
        <v>7844</v>
      </c>
      <c r="W190" s="146">
        <v>1259</v>
      </c>
      <c r="X190" s="146">
        <v>6585</v>
      </c>
      <c r="Y190" s="146">
        <v>109126</v>
      </c>
      <c r="Z190" s="146">
        <v>5.7</v>
      </c>
      <c r="AA190" s="148">
        <v>9.9</v>
      </c>
      <c r="AB190" s="148">
        <v>7.2</v>
      </c>
      <c r="AC190" s="148">
        <v>6.8</v>
      </c>
      <c r="AD190" s="148">
        <v>88.7</v>
      </c>
      <c r="AE190" s="148">
        <v>1278.0999999999999</v>
      </c>
      <c r="AF190" s="148">
        <v>180.6</v>
      </c>
      <c r="AG190" s="148">
        <v>70.8</v>
      </c>
      <c r="AH190" s="148">
        <v>29.2</v>
      </c>
    </row>
    <row r="191" spans="1:34" s="149" customFormat="1">
      <c r="A191" s="145" t="s">
        <v>234</v>
      </c>
      <c r="B191" s="146"/>
      <c r="C191" s="146"/>
      <c r="D191" s="147">
        <f t="shared" si="7"/>
        <v>-1</v>
      </c>
      <c r="E191" s="146"/>
      <c r="F191" s="146"/>
      <c r="G191" s="146"/>
      <c r="H191" s="146"/>
      <c r="I191" s="147">
        <f t="shared" si="8"/>
        <v>-1</v>
      </c>
      <c r="J191" s="146"/>
      <c r="K191" s="146"/>
      <c r="L191" s="146"/>
      <c r="M191" s="146"/>
      <c r="N191" s="146"/>
      <c r="O191" s="146"/>
      <c r="P191" s="146"/>
      <c r="Q191" s="146"/>
      <c r="R191" s="146"/>
      <c r="S191" s="147">
        <f t="shared" si="9"/>
        <v>-1</v>
      </c>
      <c r="T191" s="146"/>
      <c r="U191" s="146"/>
      <c r="V191" s="146"/>
      <c r="W191" s="146"/>
      <c r="X191" s="146"/>
      <c r="Y191" s="146"/>
      <c r="Z191" s="146"/>
      <c r="AA191" s="148"/>
      <c r="AB191" s="148"/>
      <c r="AC191" s="148"/>
      <c r="AD191" s="148"/>
      <c r="AE191" s="148"/>
      <c r="AF191" s="148"/>
      <c r="AG191" s="148"/>
      <c r="AH191" s="148"/>
    </row>
    <row r="192" spans="1:34" s="149" customFormat="1">
      <c r="A192" s="150" t="s">
        <v>233</v>
      </c>
      <c r="B192" s="146"/>
      <c r="C192" s="146"/>
      <c r="D192" s="147" t="e">
        <f t="shared" si="7"/>
        <v>#DIV/0!</v>
      </c>
      <c r="E192" s="146"/>
      <c r="F192" s="146"/>
      <c r="G192" s="146"/>
      <c r="H192" s="146"/>
      <c r="I192" s="147" t="e">
        <f t="shared" si="8"/>
        <v>#DIV/0!</v>
      </c>
      <c r="J192" s="146"/>
      <c r="K192" s="146"/>
      <c r="L192" s="146"/>
      <c r="M192" s="146"/>
      <c r="N192" s="146"/>
      <c r="O192" s="146"/>
      <c r="P192" s="146"/>
      <c r="Q192" s="146"/>
      <c r="R192" s="146"/>
      <c r="S192" s="147" t="e">
        <f t="shared" si="9"/>
        <v>#DIV/0!</v>
      </c>
      <c r="T192" s="146"/>
      <c r="U192" s="146"/>
      <c r="V192" s="146"/>
      <c r="W192" s="146"/>
      <c r="X192" s="146"/>
      <c r="Y192" s="146"/>
      <c r="Z192" s="146"/>
      <c r="AA192" s="148"/>
      <c r="AB192" s="148"/>
      <c r="AC192" s="148"/>
      <c r="AD192" s="148"/>
      <c r="AE192" s="148"/>
      <c r="AF192" s="148"/>
      <c r="AG192" s="148"/>
      <c r="AH192" s="148"/>
    </row>
    <row r="193" spans="1:34" s="149" customFormat="1">
      <c r="A193" s="151" t="s">
        <v>165</v>
      </c>
      <c r="B193" s="146">
        <v>108.5</v>
      </c>
      <c r="C193" s="146">
        <v>102470</v>
      </c>
      <c r="D193" s="147" t="e">
        <f t="shared" si="7"/>
        <v>#DIV/0!</v>
      </c>
      <c r="E193" s="146">
        <v>174</v>
      </c>
      <c r="F193" s="146">
        <v>94</v>
      </c>
      <c r="G193" s="146">
        <v>619</v>
      </c>
      <c r="H193" s="146">
        <v>103357</v>
      </c>
      <c r="I193" s="147" t="e">
        <f t="shared" si="8"/>
        <v>#DIV/0!</v>
      </c>
      <c r="J193" s="146">
        <v>7984</v>
      </c>
      <c r="K193" s="146">
        <v>83375</v>
      </c>
      <c r="L193" s="146">
        <v>389</v>
      </c>
      <c r="M193" s="146">
        <v>672</v>
      </c>
      <c r="N193" s="146">
        <v>6267</v>
      </c>
      <c r="O193" s="146">
        <v>28</v>
      </c>
      <c r="P193" s="146">
        <v>98659</v>
      </c>
      <c r="Q193" s="146">
        <v>716</v>
      </c>
      <c r="R193" s="146">
        <v>5761</v>
      </c>
      <c r="S193" s="147" t="e">
        <f t="shared" si="9"/>
        <v>#DIV/0!</v>
      </c>
      <c r="T193" s="146">
        <v>5413</v>
      </c>
      <c r="U193" s="146">
        <v>531</v>
      </c>
      <c r="V193" s="146">
        <v>1052</v>
      </c>
      <c r="W193" s="146">
        <v>247</v>
      </c>
      <c r="X193" s="146">
        <v>804</v>
      </c>
      <c r="Y193" s="146">
        <v>14188</v>
      </c>
      <c r="Z193" s="146">
        <v>5.3</v>
      </c>
      <c r="AA193" s="148">
        <v>14.8</v>
      </c>
      <c r="AB193" s="148">
        <v>7.4</v>
      </c>
      <c r="AC193" s="148">
        <v>7</v>
      </c>
      <c r="AD193" s="148">
        <v>67.7</v>
      </c>
      <c r="AE193" s="148">
        <v>944.8</v>
      </c>
      <c r="AF193" s="148">
        <v>130.80000000000001</v>
      </c>
      <c r="AG193" s="148">
        <v>81.400000000000006</v>
      </c>
      <c r="AH193" s="148">
        <v>18.600000000000001</v>
      </c>
    </row>
    <row r="194" spans="1:34" s="149" customFormat="1">
      <c r="A194" s="151" t="s">
        <v>164</v>
      </c>
      <c r="B194" s="146">
        <v>117</v>
      </c>
      <c r="C194" s="146">
        <v>111172</v>
      </c>
      <c r="D194" s="147">
        <f t="shared" si="7"/>
        <v>8.4922416316970825E-2</v>
      </c>
      <c r="E194" s="146">
        <v>31</v>
      </c>
      <c r="F194" s="146">
        <v>73</v>
      </c>
      <c r="G194" s="146">
        <v>1230</v>
      </c>
      <c r="H194" s="146">
        <v>112507</v>
      </c>
      <c r="I194" s="147">
        <f t="shared" si="8"/>
        <v>8.8528111303540158E-2</v>
      </c>
      <c r="J194" s="146">
        <v>8874</v>
      </c>
      <c r="K194" s="146">
        <v>92057</v>
      </c>
      <c r="L194" s="146">
        <v>657</v>
      </c>
      <c r="M194" s="146">
        <v>788</v>
      </c>
      <c r="N194" s="146">
        <v>7169</v>
      </c>
      <c r="O194" s="146">
        <v>10</v>
      </c>
      <c r="P194" s="146">
        <v>109534</v>
      </c>
      <c r="Q194" s="146">
        <v>3031</v>
      </c>
      <c r="R194" s="146">
        <v>6145</v>
      </c>
      <c r="S194" s="147">
        <f t="shared" si="9"/>
        <v>6.6655094601631659E-2</v>
      </c>
      <c r="T194" s="146">
        <v>6004</v>
      </c>
      <c r="U194" s="146">
        <v>836</v>
      </c>
      <c r="V194" s="146">
        <v>1171</v>
      </c>
      <c r="W194" s="146">
        <v>157</v>
      </c>
      <c r="X194" s="146">
        <v>1015</v>
      </c>
      <c r="Y194" s="146">
        <v>15662</v>
      </c>
      <c r="Z194" s="146">
        <v>5.4</v>
      </c>
      <c r="AA194" s="148">
        <v>9.4</v>
      </c>
      <c r="AB194" s="148">
        <v>7.5</v>
      </c>
      <c r="AC194" s="148">
        <v>7.1</v>
      </c>
      <c r="AD194" s="148">
        <v>68.900000000000006</v>
      </c>
      <c r="AE194" s="148">
        <v>950.1</v>
      </c>
      <c r="AF194" s="148">
        <v>133.80000000000001</v>
      </c>
      <c r="AG194" s="148">
        <v>77.3</v>
      </c>
      <c r="AH194" s="148">
        <v>22.7</v>
      </c>
    </row>
    <row r="195" spans="1:34" s="149" customFormat="1">
      <c r="A195" s="151" t="s">
        <v>163</v>
      </c>
      <c r="B195" s="146">
        <v>119</v>
      </c>
      <c r="C195" s="146">
        <v>124548</v>
      </c>
      <c r="D195" s="147">
        <f t="shared" si="7"/>
        <v>0.1203180656999964</v>
      </c>
      <c r="E195" s="146"/>
      <c r="F195" s="146"/>
      <c r="G195" s="146">
        <v>1477</v>
      </c>
      <c r="H195" s="146">
        <v>126169</v>
      </c>
      <c r="I195" s="147">
        <f t="shared" si="8"/>
        <v>0.12143244420347178</v>
      </c>
      <c r="J195" s="146">
        <v>9563</v>
      </c>
      <c r="K195" s="146">
        <v>104190</v>
      </c>
      <c r="L195" s="146">
        <v>1105</v>
      </c>
      <c r="M195" s="146"/>
      <c r="N195" s="146">
        <v>7801</v>
      </c>
      <c r="O195" s="146"/>
      <c r="P195" s="146">
        <v>123340</v>
      </c>
      <c r="Q195" s="146">
        <v>3149</v>
      </c>
      <c r="R195" s="146">
        <v>6165</v>
      </c>
      <c r="S195" s="147">
        <f t="shared" si="9"/>
        <v>3.2546786004882017E-3</v>
      </c>
      <c r="T195" s="146">
        <v>5978</v>
      </c>
      <c r="U195" s="146">
        <v>490</v>
      </c>
      <c r="V195" s="146">
        <v>863</v>
      </c>
      <c r="W195" s="146">
        <v>439</v>
      </c>
      <c r="X195" s="146">
        <v>424</v>
      </c>
      <c r="Y195" s="146">
        <v>16363</v>
      </c>
      <c r="Z195" s="146">
        <v>4.8</v>
      </c>
      <c r="AA195" s="148">
        <v>5.6</v>
      </c>
      <c r="AB195" s="148">
        <v>5.3</v>
      </c>
      <c r="AC195" s="148">
        <v>6.8</v>
      </c>
      <c r="AD195" s="148">
        <v>72.599999999999994</v>
      </c>
      <c r="AE195" s="148">
        <v>1047</v>
      </c>
      <c r="AF195" s="148">
        <v>137.6</v>
      </c>
      <c r="AG195" s="148">
        <v>78.5</v>
      </c>
      <c r="AH195" s="148">
        <v>21.5</v>
      </c>
    </row>
    <row r="196" spans="1:34" s="149" customFormat="1">
      <c r="A196" s="150" t="s">
        <v>232</v>
      </c>
      <c r="B196" s="146"/>
      <c r="C196" s="146"/>
      <c r="D196" s="147">
        <f t="shared" si="7"/>
        <v>-1</v>
      </c>
      <c r="E196" s="146"/>
      <c r="F196" s="146"/>
      <c r="G196" s="146"/>
      <c r="H196" s="146"/>
      <c r="I196" s="147">
        <f t="shared" si="8"/>
        <v>-1</v>
      </c>
      <c r="J196" s="146"/>
      <c r="K196" s="146"/>
      <c r="L196" s="146"/>
      <c r="M196" s="146"/>
      <c r="N196" s="146"/>
      <c r="O196" s="146"/>
      <c r="P196" s="146"/>
      <c r="Q196" s="146"/>
      <c r="R196" s="146"/>
      <c r="S196" s="147">
        <f t="shared" si="9"/>
        <v>-1</v>
      </c>
      <c r="T196" s="146"/>
      <c r="U196" s="146"/>
      <c r="V196" s="146"/>
      <c r="W196" s="146"/>
      <c r="X196" s="146"/>
      <c r="Y196" s="146"/>
      <c r="Z196" s="146"/>
      <c r="AA196" s="148"/>
      <c r="AB196" s="148"/>
      <c r="AC196" s="148"/>
      <c r="AD196" s="148"/>
      <c r="AE196" s="148"/>
      <c r="AF196" s="148"/>
      <c r="AG196" s="148"/>
      <c r="AH196" s="148"/>
    </row>
    <row r="197" spans="1:34" s="149" customFormat="1">
      <c r="A197" s="151" t="s">
        <v>165</v>
      </c>
      <c r="B197" s="146">
        <v>39.1</v>
      </c>
      <c r="C197" s="146">
        <v>39797</v>
      </c>
      <c r="D197" s="147" t="e">
        <f t="shared" si="7"/>
        <v>#DIV/0!</v>
      </c>
      <c r="E197" s="146">
        <v>52</v>
      </c>
      <c r="F197" s="146">
        <v>2</v>
      </c>
      <c r="G197" s="146">
        <v>140</v>
      </c>
      <c r="H197" s="146">
        <v>39992</v>
      </c>
      <c r="I197" s="147" t="e">
        <f t="shared" si="8"/>
        <v>#DIV/0!</v>
      </c>
      <c r="J197" s="146">
        <v>1638</v>
      </c>
      <c r="K197" s="146">
        <v>33738</v>
      </c>
      <c r="L197" s="146">
        <v>277</v>
      </c>
      <c r="M197" s="146">
        <v>699</v>
      </c>
      <c r="N197" s="146"/>
      <c r="O197" s="146"/>
      <c r="P197" s="146">
        <v>38719</v>
      </c>
      <c r="Q197" s="146">
        <v>19</v>
      </c>
      <c r="R197" s="146">
        <v>2125</v>
      </c>
      <c r="S197" s="147" t="e">
        <f t="shared" si="9"/>
        <v>#DIV/0!</v>
      </c>
      <c r="T197" s="146">
        <v>1292</v>
      </c>
      <c r="U197" s="146">
        <v>387</v>
      </c>
      <c r="V197" s="146">
        <v>634</v>
      </c>
      <c r="W197" s="146">
        <v>302</v>
      </c>
      <c r="X197" s="146">
        <v>332</v>
      </c>
      <c r="Y197" s="146">
        <v>3757</v>
      </c>
      <c r="Z197" s="146">
        <v>3.2</v>
      </c>
      <c r="AA197" s="148">
        <v>7.7</v>
      </c>
      <c r="AB197" s="148">
        <v>16.899999999999999</v>
      </c>
      <c r="AC197" s="148">
        <v>3.7</v>
      </c>
      <c r="AD197" s="148"/>
      <c r="AE197" s="148">
        <v>1017.7</v>
      </c>
      <c r="AF197" s="148">
        <v>96.1</v>
      </c>
      <c r="AG197" s="148">
        <v>76.400000000000006</v>
      </c>
      <c r="AH197" s="148">
        <v>23.6</v>
      </c>
    </row>
    <row r="198" spans="1:34" s="149" customFormat="1">
      <c r="A198" s="151" t="s">
        <v>164</v>
      </c>
      <c r="B198" s="146">
        <v>48</v>
      </c>
      <c r="C198" s="146">
        <v>58049</v>
      </c>
      <c r="D198" s="147">
        <f t="shared" si="7"/>
        <v>0.45862753473879941</v>
      </c>
      <c r="E198" s="146">
        <v>5</v>
      </c>
      <c r="F198" s="146">
        <v>25</v>
      </c>
      <c r="G198" s="146">
        <v>190</v>
      </c>
      <c r="H198" s="146">
        <v>58270</v>
      </c>
      <c r="I198" s="147">
        <f t="shared" si="8"/>
        <v>0.45704140828165635</v>
      </c>
      <c r="J198" s="146">
        <v>1962</v>
      </c>
      <c r="K198" s="146">
        <v>50991</v>
      </c>
      <c r="L198" s="146">
        <v>295</v>
      </c>
      <c r="M198" s="146">
        <v>747</v>
      </c>
      <c r="N198" s="146"/>
      <c r="O198" s="146"/>
      <c r="P198" s="146">
        <v>56590</v>
      </c>
      <c r="Q198" s="146">
        <v>276</v>
      </c>
      <c r="R198" s="146">
        <v>2782</v>
      </c>
      <c r="S198" s="147">
        <f t="shared" si="9"/>
        <v>0.30917647058823527</v>
      </c>
      <c r="T198" s="146">
        <v>1956</v>
      </c>
      <c r="U198" s="146">
        <v>437</v>
      </c>
      <c r="V198" s="146">
        <v>687</v>
      </c>
      <c r="W198" s="146">
        <v>32</v>
      </c>
      <c r="X198" s="146">
        <v>654</v>
      </c>
      <c r="Y198" s="146">
        <v>4399</v>
      </c>
      <c r="Z198" s="146">
        <v>3.4</v>
      </c>
      <c r="AA198" s="148">
        <v>9.4</v>
      </c>
      <c r="AB198" s="148">
        <v>15.6</v>
      </c>
      <c r="AC198" s="148">
        <v>3</v>
      </c>
      <c r="AD198" s="148"/>
      <c r="AE198" s="148">
        <v>1208.3</v>
      </c>
      <c r="AF198" s="148">
        <v>91.6</v>
      </c>
      <c r="AG198" s="148">
        <v>89.3</v>
      </c>
      <c r="AH198" s="148">
        <v>10.7</v>
      </c>
    </row>
    <row r="199" spans="1:34" s="149" customFormat="1">
      <c r="A199" s="151" t="s">
        <v>163</v>
      </c>
      <c r="B199" s="146">
        <v>56.1</v>
      </c>
      <c r="C199" s="146">
        <v>59282</v>
      </c>
      <c r="D199" s="147">
        <f t="shared" si="7"/>
        <v>2.1240675980637048E-2</v>
      </c>
      <c r="E199" s="146"/>
      <c r="F199" s="146"/>
      <c r="G199" s="146">
        <v>188</v>
      </c>
      <c r="H199" s="146">
        <v>59516</v>
      </c>
      <c r="I199" s="147">
        <f t="shared" si="8"/>
        <v>2.138321606315428E-2</v>
      </c>
      <c r="J199" s="146">
        <v>2306</v>
      </c>
      <c r="K199" s="146">
        <v>51593</v>
      </c>
      <c r="L199" s="146"/>
      <c r="M199" s="146">
        <v>792</v>
      </c>
      <c r="N199" s="146">
        <v>2753</v>
      </c>
      <c r="O199" s="146"/>
      <c r="P199" s="146">
        <v>57811</v>
      </c>
      <c r="Q199" s="146">
        <v>-220</v>
      </c>
      <c r="R199" s="146">
        <v>2415</v>
      </c>
      <c r="S199" s="147">
        <f t="shared" si="9"/>
        <v>-0.13191948238677212</v>
      </c>
      <c r="T199" s="146">
        <v>1486</v>
      </c>
      <c r="U199" s="146">
        <v>399</v>
      </c>
      <c r="V199" s="146">
        <v>989</v>
      </c>
      <c r="W199" s="146">
        <v>70</v>
      </c>
      <c r="X199" s="146">
        <v>919</v>
      </c>
      <c r="Y199" s="146">
        <v>4591</v>
      </c>
      <c r="Z199" s="146">
        <v>2.5</v>
      </c>
      <c r="AA199" s="148"/>
      <c r="AB199" s="148">
        <v>21.5</v>
      </c>
      <c r="AC199" s="148">
        <v>3.5</v>
      </c>
      <c r="AD199" s="148"/>
      <c r="AE199" s="148">
        <v>1056.0999999999999</v>
      </c>
      <c r="AF199" s="148">
        <v>81.8</v>
      </c>
      <c r="AG199" s="148">
        <v>75.2</v>
      </c>
      <c r="AH199" s="148">
        <v>24.8</v>
      </c>
    </row>
    <row r="200" spans="1:34" s="149" customFormat="1">
      <c r="A200" s="150" t="s">
        <v>231</v>
      </c>
      <c r="B200" s="146"/>
      <c r="C200" s="146"/>
      <c r="D200" s="147">
        <f t="shared" si="7"/>
        <v>-1</v>
      </c>
      <c r="E200" s="146"/>
      <c r="F200" s="146"/>
      <c r="G200" s="146"/>
      <c r="H200" s="146"/>
      <c r="I200" s="147">
        <f t="shared" si="8"/>
        <v>-1</v>
      </c>
      <c r="J200" s="146"/>
      <c r="K200" s="146"/>
      <c r="L200" s="146"/>
      <c r="M200" s="146"/>
      <c r="N200" s="146"/>
      <c r="O200" s="146"/>
      <c r="P200" s="146"/>
      <c r="Q200" s="146"/>
      <c r="R200" s="146"/>
      <c r="S200" s="147">
        <f t="shared" si="9"/>
        <v>-1</v>
      </c>
      <c r="T200" s="146"/>
      <c r="U200" s="146"/>
      <c r="V200" s="146"/>
      <c r="W200" s="146"/>
      <c r="X200" s="146"/>
      <c r="Y200" s="146"/>
      <c r="Z200" s="146"/>
      <c r="AA200" s="148"/>
      <c r="AB200" s="148"/>
      <c r="AC200" s="148"/>
      <c r="AD200" s="148"/>
      <c r="AE200" s="148"/>
      <c r="AF200" s="148"/>
      <c r="AG200" s="148"/>
      <c r="AH200" s="148"/>
    </row>
    <row r="201" spans="1:34" s="149" customFormat="1">
      <c r="A201" s="151" t="s">
        <v>165</v>
      </c>
      <c r="B201" s="146">
        <v>495.9</v>
      </c>
      <c r="C201" s="146">
        <v>164741</v>
      </c>
      <c r="D201" s="147" t="e">
        <f t="shared" ref="D201:D264" si="10">(C201-C200)/C200</f>
        <v>#DIV/0!</v>
      </c>
      <c r="E201" s="146">
        <v>214</v>
      </c>
      <c r="F201" s="146">
        <v>8</v>
      </c>
      <c r="G201" s="146">
        <v>1536</v>
      </c>
      <c r="H201" s="146">
        <v>166499</v>
      </c>
      <c r="I201" s="147" t="e">
        <f t="shared" ref="I201:I264" si="11">(H201-H200)/H200</f>
        <v>#DIV/0!</v>
      </c>
      <c r="J201" s="146">
        <v>19021</v>
      </c>
      <c r="K201" s="146">
        <v>120476</v>
      </c>
      <c r="L201" s="146">
        <v>587</v>
      </c>
      <c r="M201" s="146">
        <v>3979</v>
      </c>
      <c r="N201" s="146">
        <v>15734</v>
      </c>
      <c r="O201" s="146">
        <v>59</v>
      </c>
      <c r="P201" s="146">
        <v>159738</v>
      </c>
      <c r="Q201" s="146">
        <v>965</v>
      </c>
      <c r="R201" s="146">
        <v>10749</v>
      </c>
      <c r="S201" s="147" t="e">
        <f t="shared" si="9"/>
        <v>#DIV/0!</v>
      </c>
      <c r="T201" s="146">
        <v>7726</v>
      </c>
      <c r="U201" s="146">
        <v>3725</v>
      </c>
      <c r="V201" s="146">
        <v>4234</v>
      </c>
      <c r="W201" s="146">
        <v>122</v>
      </c>
      <c r="X201" s="146">
        <v>4113</v>
      </c>
      <c r="Y201" s="146">
        <v>28803</v>
      </c>
      <c r="Z201" s="146">
        <v>4.7</v>
      </c>
      <c r="AA201" s="148">
        <v>18.3</v>
      </c>
      <c r="AB201" s="148">
        <v>14.7</v>
      </c>
      <c r="AC201" s="148">
        <v>10.4</v>
      </c>
      <c r="AD201" s="148">
        <v>35.1</v>
      </c>
      <c r="AE201" s="148">
        <v>332.2</v>
      </c>
      <c r="AF201" s="148">
        <v>58.1</v>
      </c>
      <c r="AG201" s="148">
        <v>66.599999999999994</v>
      </c>
      <c r="AH201" s="148">
        <v>33.4</v>
      </c>
    </row>
    <row r="202" spans="1:34" s="149" customFormat="1">
      <c r="A202" s="151" t="s">
        <v>164</v>
      </c>
      <c r="B202" s="146">
        <v>519.79999999999995</v>
      </c>
      <c r="C202" s="146">
        <v>175076</v>
      </c>
      <c r="D202" s="147">
        <f t="shared" si="10"/>
        <v>6.2734838321972061E-2</v>
      </c>
      <c r="E202" s="146">
        <v>60</v>
      </c>
      <c r="F202" s="146">
        <v>43</v>
      </c>
      <c r="G202" s="146">
        <v>780</v>
      </c>
      <c r="H202" s="146">
        <v>175958</v>
      </c>
      <c r="I202" s="147">
        <f t="shared" si="11"/>
        <v>5.6811152018931048E-2</v>
      </c>
      <c r="J202" s="146">
        <v>20666</v>
      </c>
      <c r="K202" s="146">
        <v>126198</v>
      </c>
      <c r="L202" s="146">
        <v>998</v>
      </c>
      <c r="M202" s="146">
        <v>4236</v>
      </c>
      <c r="N202" s="146"/>
      <c r="O202" s="146"/>
      <c r="P202" s="146">
        <v>168396</v>
      </c>
      <c r="Q202" s="146">
        <v>153</v>
      </c>
      <c r="R202" s="146">
        <v>12127</v>
      </c>
      <c r="S202" s="147">
        <f t="shared" si="9"/>
        <v>0.12819797190436319</v>
      </c>
      <c r="T202" s="146">
        <v>7716</v>
      </c>
      <c r="U202" s="146">
        <v>4092</v>
      </c>
      <c r="V202" s="146">
        <v>4779</v>
      </c>
      <c r="W202" s="146">
        <v>235</v>
      </c>
      <c r="X202" s="146">
        <v>4543</v>
      </c>
      <c r="Y202" s="146">
        <v>32210</v>
      </c>
      <c r="Z202" s="146">
        <v>4.4000000000000004</v>
      </c>
      <c r="AA202" s="148">
        <v>12.1</v>
      </c>
      <c r="AB202" s="148">
        <v>14.8</v>
      </c>
      <c r="AC202" s="148">
        <v>10.6</v>
      </c>
      <c r="AD202" s="148">
        <v>36.5</v>
      </c>
      <c r="AE202" s="148">
        <v>336.8</v>
      </c>
      <c r="AF202" s="148">
        <v>62</v>
      </c>
      <c r="AG202" s="148">
        <v>68.599999999999994</v>
      </c>
      <c r="AH202" s="148">
        <v>31.4</v>
      </c>
    </row>
    <row r="203" spans="1:34" s="149" customFormat="1">
      <c r="A203" s="151" t="s">
        <v>163</v>
      </c>
      <c r="B203" s="146">
        <v>514.1</v>
      </c>
      <c r="C203" s="146">
        <v>180804</v>
      </c>
      <c r="D203" s="147">
        <f t="shared" si="10"/>
        <v>3.2717219950193062E-2</v>
      </c>
      <c r="E203" s="146">
        <v>59</v>
      </c>
      <c r="F203" s="146">
        <v>443</v>
      </c>
      <c r="G203" s="146">
        <v>861</v>
      </c>
      <c r="H203" s="146">
        <v>182166</v>
      </c>
      <c r="I203" s="147">
        <f t="shared" si="11"/>
        <v>3.5281146637265712E-2</v>
      </c>
      <c r="J203" s="146">
        <v>21535</v>
      </c>
      <c r="K203" s="146">
        <v>128071</v>
      </c>
      <c r="L203" s="146">
        <v>1144</v>
      </c>
      <c r="M203" s="146">
        <v>4167</v>
      </c>
      <c r="N203" s="146">
        <v>19360</v>
      </c>
      <c r="O203" s="146">
        <v>90</v>
      </c>
      <c r="P203" s="146">
        <v>174188</v>
      </c>
      <c r="Q203" s="146">
        <v>520</v>
      </c>
      <c r="R203" s="146">
        <v>12506</v>
      </c>
      <c r="S203" s="147">
        <f t="shared" si="9"/>
        <v>3.1252576894532862E-2</v>
      </c>
      <c r="T203" s="146">
        <v>8498</v>
      </c>
      <c r="U203" s="146">
        <v>4427</v>
      </c>
      <c r="V203" s="146">
        <v>4685</v>
      </c>
      <c r="W203" s="146">
        <v>112</v>
      </c>
      <c r="X203" s="146">
        <v>4573</v>
      </c>
      <c r="Y203" s="146">
        <v>34076</v>
      </c>
      <c r="Z203" s="146">
        <v>4.7</v>
      </c>
      <c r="AA203" s="148">
        <v>10.9</v>
      </c>
      <c r="AB203" s="148">
        <v>13.7</v>
      </c>
      <c r="AC203" s="148">
        <v>10.6</v>
      </c>
      <c r="AD203" s="148">
        <v>38.1</v>
      </c>
      <c r="AE203" s="148">
        <v>351.7</v>
      </c>
      <c r="AF203" s="148">
        <v>66.3</v>
      </c>
      <c r="AG203" s="148">
        <v>74.3</v>
      </c>
      <c r="AH203" s="148">
        <v>25.7</v>
      </c>
    </row>
    <row r="204" spans="1:34" s="149" customFormat="1">
      <c r="A204" s="150" t="s">
        <v>230</v>
      </c>
      <c r="B204" s="146"/>
      <c r="C204" s="146"/>
      <c r="D204" s="147">
        <f t="shared" si="10"/>
        <v>-1</v>
      </c>
      <c r="E204" s="146"/>
      <c r="F204" s="146"/>
      <c r="G204" s="146"/>
      <c r="H204" s="146"/>
      <c r="I204" s="147">
        <f t="shared" si="11"/>
        <v>-1</v>
      </c>
      <c r="J204" s="146"/>
      <c r="K204" s="146"/>
      <c r="L204" s="146"/>
      <c r="M204" s="146"/>
      <c r="N204" s="146"/>
      <c r="O204" s="146"/>
      <c r="P204" s="146"/>
      <c r="Q204" s="146"/>
      <c r="R204" s="146"/>
      <c r="S204" s="147">
        <f t="shared" si="9"/>
        <v>-1</v>
      </c>
      <c r="T204" s="146"/>
      <c r="U204" s="146"/>
      <c r="V204" s="146"/>
      <c r="W204" s="146"/>
      <c r="X204" s="146"/>
      <c r="Y204" s="146"/>
      <c r="Z204" s="146"/>
      <c r="AA204" s="148"/>
      <c r="AB204" s="148"/>
      <c r="AC204" s="148"/>
      <c r="AD204" s="148"/>
      <c r="AE204" s="148"/>
      <c r="AF204" s="148"/>
      <c r="AG204" s="148"/>
      <c r="AH204" s="148"/>
    </row>
    <row r="205" spans="1:34" s="149" customFormat="1">
      <c r="A205" s="151" t="s">
        <v>165</v>
      </c>
      <c r="B205" s="146">
        <v>719</v>
      </c>
      <c r="C205" s="146">
        <v>227065</v>
      </c>
      <c r="D205" s="147" t="e">
        <f t="shared" si="10"/>
        <v>#DIV/0!</v>
      </c>
      <c r="E205" s="146">
        <v>1054</v>
      </c>
      <c r="F205" s="146">
        <v>109</v>
      </c>
      <c r="G205" s="146">
        <v>1878</v>
      </c>
      <c r="H205" s="146">
        <v>230106</v>
      </c>
      <c r="I205" s="147" t="e">
        <f t="shared" si="11"/>
        <v>#DIV/0!</v>
      </c>
      <c r="J205" s="146">
        <v>30939</v>
      </c>
      <c r="K205" s="146">
        <v>150180</v>
      </c>
      <c r="L205" s="146">
        <v>1192</v>
      </c>
      <c r="M205" s="146">
        <v>5148</v>
      </c>
      <c r="N205" s="146">
        <v>28115</v>
      </c>
      <c r="O205" s="146">
        <v>218</v>
      </c>
      <c r="P205" s="146">
        <v>215357</v>
      </c>
      <c r="Q205" s="146">
        <v>1708</v>
      </c>
      <c r="R205" s="146">
        <v>20811</v>
      </c>
      <c r="S205" s="147" t="e">
        <f t="shared" si="9"/>
        <v>#DIV/0!</v>
      </c>
      <c r="T205" s="146">
        <v>16457</v>
      </c>
      <c r="U205" s="146">
        <v>2522</v>
      </c>
      <c r="V205" s="146">
        <v>3427</v>
      </c>
      <c r="W205" s="146">
        <v>623</v>
      </c>
      <c r="X205" s="146">
        <v>2804</v>
      </c>
      <c r="Y205" s="146">
        <v>50357</v>
      </c>
      <c r="Z205" s="146">
        <v>7.2</v>
      </c>
      <c r="AA205" s="148">
        <v>17.5</v>
      </c>
      <c r="AB205" s="148">
        <v>6.8</v>
      </c>
      <c r="AC205" s="148">
        <v>12.4</v>
      </c>
      <c r="AD205" s="148">
        <v>41.4</v>
      </c>
      <c r="AE205" s="148">
        <v>315.8</v>
      </c>
      <c r="AF205" s="148">
        <v>70</v>
      </c>
      <c r="AG205" s="148">
        <v>73.5</v>
      </c>
      <c r="AH205" s="148">
        <v>26.5</v>
      </c>
    </row>
    <row r="206" spans="1:34" s="149" customFormat="1">
      <c r="A206" s="151" t="s">
        <v>164</v>
      </c>
      <c r="B206" s="146">
        <v>731.7</v>
      </c>
      <c r="C206" s="146">
        <v>239447</v>
      </c>
      <c r="D206" s="147">
        <f t="shared" si="10"/>
        <v>5.4530641005879371E-2</v>
      </c>
      <c r="E206" s="146">
        <v>805</v>
      </c>
      <c r="F206" s="146">
        <v>212</v>
      </c>
      <c r="G206" s="146">
        <v>1878</v>
      </c>
      <c r="H206" s="146">
        <v>242341</v>
      </c>
      <c r="I206" s="147">
        <f t="shared" si="11"/>
        <v>5.3171147210416068E-2</v>
      </c>
      <c r="J206" s="146">
        <v>34792</v>
      </c>
      <c r="K206" s="146">
        <v>152415</v>
      </c>
      <c r="L206" s="146">
        <v>1671</v>
      </c>
      <c r="M206" s="146">
        <v>5217</v>
      </c>
      <c r="N206" s="146">
        <v>29318</v>
      </c>
      <c r="O206" s="146">
        <v>150</v>
      </c>
      <c r="P206" s="146">
        <v>223263</v>
      </c>
      <c r="Q206" s="146">
        <v>909</v>
      </c>
      <c r="R206" s="146">
        <v>24786</v>
      </c>
      <c r="S206" s="147">
        <f t="shared" ref="S206:S269" si="12">(R206-R205)/R205</f>
        <v>0.19100475709961079</v>
      </c>
      <c r="T206" s="146">
        <v>19987</v>
      </c>
      <c r="U206" s="146">
        <v>3224</v>
      </c>
      <c r="V206" s="146">
        <v>4361</v>
      </c>
      <c r="W206" s="146">
        <v>1509</v>
      </c>
      <c r="X206" s="146">
        <v>2852</v>
      </c>
      <c r="Y206" s="146">
        <v>58873</v>
      </c>
      <c r="Z206" s="146">
        <v>8.3000000000000007</v>
      </c>
      <c r="AA206" s="148">
        <v>14.8</v>
      </c>
      <c r="AB206" s="148">
        <v>7.4</v>
      </c>
      <c r="AC206" s="148">
        <v>13.1</v>
      </c>
      <c r="AD206" s="148">
        <v>45</v>
      </c>
      <c r="AE206" s="148">
        <v>327.2</v>
      </c>
      <c r="AF206" s="148">
        <v>80.5</v>
      </c>
      <c r="AG206" s="148">
        <v>79.3</v>
      </c>
      <c r="AH206" s="148">
        <v>20.7</v>
      </c>
    </row>
    <row r="207" spans="1:34" s="149" customFormat="1">
      <c r="A207" s="151" t="s">
        <v>163</v>
      </c>
      <c r="B207" s="146">
        <v>754.2</v>
      </c>
      <c r="C207" s="146">
        <v>246294</v>
      </c>
      <c r="D207" s="147">
        <f t="shared" si="10"/>
        <v>2.8595054437934073E-2</v>
      </c>
      <c r="E207" s="146">
        <v>85</v>
      </c>
      <c r="F207" s="146">
        <v>543</v>
      </c>
      <c r="G207" s="146">
        <v>1395</v>
      </c>
      <c r="H207" s="146">
        <v>248317</v>
      </c>
      <c r="I207" s="147">
        <f t="shared" si="11"/>
        <v>2.4659467444633799E-2</v>
      </c>
      <c r="J207" s="146">
        <v>36994</v>
      </c>
      <c r="K207" s="146">
        <v>150534</v>
      </c>
      <c r="L207" s="146">
        <v>2398</v>
      </c>
      <c r="M207" s="146">
        <v>5972</v>
      </c>
      <c r="N207" s="146">
        <v>31836</v>
      </c>
      <c r="O207" s="146">
        <v>226</v>
      </c>
      <c r="P207" s="146">
        <v>227508</v>
      </c>
      <c r="Q207" s="146">
        <v>-781</v>
      </c>
      <c r="R207" s="146">
        <v>26460</v>
      </c>
      <c r="S207" s="147">
        <f t="shared" si="12"/>
        <v>6.7538126361655779E-2</v>
      </c>
      <c r="T207" s="146">
        <v>20028</v>
      </c>
      <c r="U207" s="146">
        <v>3301</v>
      </c>
      <c r="V207" s="146">
        <v>4477</v>
      </c>
      <c r="W207" s="146">
        <v>424</v>
      </c>
      <c r="X207" s="146">
        <v>4053</v>
      </c>
      <c r="Y207" s="146">
        <v>62357</v>
      </c>
      <c r="Z207" s="146">
        <v>8.1</v>
      </c>
      <c r="AA207" s="148">
        <v>11</v>
      </c>
      <c r="AB207" s="148">
        <v>7.2</v>
      </c>
      <c r="AC207" s="148">
        <v>13.4</v>
      </c>
      <c r="AD207" s="148">
        <v>45.9</v>
      </c>
      <c r="AE207" s="148">
        <v>326.60000000000002</v>
      </c>
      <c r="AF207" s="148">
        <v>82.7</v>
      </c>
      <c r="AG207" s="148">
        <v>76.099999999999994</v>
      </c>
      <c r="AH207" s="148">
        <v>23.9</v>
      </c>
    </row>
    <row r="208" spans="1:34" s="149" customFormat="1">
      <c r="A208" s="150" t="s">
        <v>229</v>
      </c>
      <c r="B208" s="146"/>
      <c r="C208" s="146"/>
      <c r="D208" s="147">
        <f t="shared" si="10"/>
        <v>-1</v>
      </c>
      <c r="E208" s="146"/>
      <c r="F208" s="146"/>
      <c r="G208" s="146"/>
      <c r="H208" s="146"/>
      <c r="I208" s="147">
        <f t="shared" si="11"/>
        <v>-1</v>
      </c>
      <c r="J208" s="146"/>
      <c r="K208" s="146"/>
      <c r="L208" s="146"/>
      <c r="M208" s="146"/>
      <c r="N208" s="146"/>
      <c r="O208" s="146"/>
      <c r="P208" s="146"/>
      <c r="Q208" s="146"/>
      <c r="R208" s="146"/>
      <c r="S208" s="147">
        <f t="shared" si="12"/>
        <v>-1</v>
      </c>
      <c r="T208" s="146"/>
      <c r="U208" s="146"/>
      <c r="V208" s="146"/>
      <c r="W208" s="146"/>
      <c r="X208" s="146"/>
      <c r="Y208" s="146"/>
      <c r="Z208" s="146"/>
      <c r="AA208" s="148"/>
      <c r="AB208" s="148"/>
      <c r="AC208" s="148"/>
      <c r="AD208" s="148"/>
      <c r="AE208" s="148"/>
      <c r="AF208" s="148"/>
      <c r="AG208" s="148"/>
      <c r="AH208" s="148"/>
    </row>
    <row r="209" spans="1:34" s="149" customFormat="1">
      <c r="A209" s="151" t="s">
        <v>165</v>
      </c>
      <c r="B209" s="146">
        <v>57.9</v>
      </c>
      <c r="C209" s="146">
        <v>27145</v>
      </c>
      <c r="D209" s="147" t="e">
        <f t="shared" si="10"/>
        <v>#DIV/0!</v>
      </c>
      <c r="E209" s="146">
        <v>123</v>
      </c>
      <c r="F209" s="146">
        <v>21</v>
      </c>
      <c r="G209" s="146">
        <v>183</v>
      </c>
      <c r="H209" s="146">
        <v>27473</v>
      </c>
      <c r="I209" s="147" t="e">
        <f t="shared" si="11"/>
        <v>#DIV/0!</v>
      </c>
      <c r="J209" s="146">
        <v>2955</v>
      </c>
      <c r="K209" s="146">
        <v>14466</v>
      </c>
      <c r="L209" s="146">
        <v>78</v>
      </c>
      <c r="M209" s="146">
        <v>346</v>
      </c>
      <c r="N209" s="146"/>
      <c r="O209" s="146"/>
      <c r="P209" s="146">
        <v>25754</v>
      </c>
      <c r="Q209" s="146">
        <v>612</v>
      </c>
      <c r="R209" s="146">
        <v>2550</v>
      </c>
      <c r="S209" s="147" t="e">
        <f t="shared" si="12"/>
        <v>#DIV/0!</v>
      </c>
      <c r="T209" s="146">
        <v>2331</v>
      </c>
      <c r="U209" s="146">
        <v>927</v>
      </c>
      <c r="V209" s="146">
        <v>1163</v>
      </c>
      <c r="W209" s="146">
        <v>71</v>
      </c>
      <c r="X209" s="146">
        <v>1092</v>
      </c>
      <c r="Y209" s="146">
        <v>5621</v>
      </c>
      <c r="Z209" s="146">
        <v>8.6</v>
      </c>
      <c r="AA209" s="148">
        <v>32.799999999999997</v>
      </c>
      <c r="AB209" s="148">
        <v>20.7</v>
      </c>
      <c r="AC209" s="148">
        <v>9.8000000000000007</v>
      </c>
      <c r="AD209" s="148"/>
      <c r="AE209" s="148">
        <v>468.5</v>
      </c>
      <c r="AF209" s="148">
        <v>97</v>
      </c>
      <c r="AG209" s="148">
        <v>76.8</v>
      </c>
      <c r="AH209" s="148">
        <v>23.2</v>
      </c>
    </row>
    <row r="210" spans="1:34" s="149" customFormat="1">
      <c r="A210" s="151" t="s">
        <v>164</v>
      </c>
      <c r="B210" s="146">
        <v>62.7</v>
      </c>
      <c r="C210" s="146">
        <v>30095</v>
      </c>
      <c r="D210" s="147">
        <f t="shared" si="10"/>
        <v>0.108675630871247</v>
      </c>
      <c r="E210" s="146">
        <v>47</v>
      </c>
      <c r="F210" s="146">
        <v>27</v>
      </c>
      <c r="G210" s="146">
        <v>229</v>
      </c>
      <c r="H210" s="146">
        <v>30398</v>
      </c>
      <c r="I210" s="147">
        <f t="shared" si="11"/>
        <v>0.10646816874749754</v>
      </c>
      <c r="J210" s="146">
        <v>3507</v>
      </c>
      <c r="K210" s="146">
        <v>16340</v>
      </c>
      <c r="L210" s="146">
        <v>101</v>
      </c>
      <c r="M210" s="146">
        <v>463</v>
      </c>
      <c r="N210" s="146"/>
      <c r="O210" s="146"/>
      <c r="P210" s="146">
        <v>28155</v>
      </c>
      <c r="Q210" s="146">
        <v>136</v>
      </c>
      <c r="R210" s="146">
        <v>2686</v>
      </c>
      <c r="S210" s="147">
        <f t="shared" si="12"/>
        <v>5.3333333333333337E-2</v>
      </c>
      <c r="T210" s="146">
        <v>2379</v>
      </c>
      <c r="U210" s="146">
        <v>769</v>
      </c>
      <c r="V210" s="146">
        <v>805</v>
      </c>
      <c r="W210" s="146">
        <v>27</v>
      </c>
      <c r="X210" s="146">
        <v>778</v>
      </c>
      <c r="Y210" s="146">
        <v>6404</v>
      </c>
      <c r="Z210" s="146">
        <v>7.9</v>
      </c>
      <c r="AA210" s="148">
        <v>26.7</v>
      </c>
      <c r="AB210" s="148">
        <v>12.6</v>
      </c>
      <c r="AC210" s="148">
        <v>10.5</v>
      </c>
      <c r="AD210" s="148"/>
      <c r="AE210" s="148">
        <v>479.9</v>
      </c>
      <c r="AF210" s="148">
        <v>102.1</v>
      </c>
      <c r="AG210" s="148">
        <v>72</v>
      </c>
      <c r="AH210" s="148">
        <v>28</v>
      </c>
    </row>
    <row r="211" spans="1:34" s="149" customFormat="1">
      <c r="A211" s="151" t="s">
        <v>163</v>
      </c>
      <c r="B211" s="146">
        <v>66.2</v>
      </c>
      <c r="C211" s="146">
        <v>32493</v>
      </c>
      <c r="D211" s="147">
        <f t="shared" si="10"/>
        <v>7.9681010134573849E-2</v>
      </c>
      <c r="E211" s="146"/>
      <c r="F211" s="146"/>
      <c r="G211" s="146">
        <v>68</v>
      </c>
      <c r="H211" s="146">
        <v>32614</v>
      </c>
      <c r="I211" s="147">
        <f t="shared" si="11"/>
        <v>7.2899532864004205E-2</v>
      </c>
      <c r="J211" s="146">
        <v>3683</v>
      </c>
      <c r="K211" s="146">
        <v>16549</v>
      </c>
      <c r="L211" s="146"/>
      <c r="M211" s="146"/>
      <c r="N211" s="146">
        <v>9376</v>
      </c>
      <c r="O211" s="146"/>
      <c r="P211" s="146">
        <v>30104</v>
      </c>
      <c r="Q211" s="146">
        <v>-296</v>
      </c>
      <c r="R211" s="146">
        <v>2644</v>
      </c>
      <c r="S211" s="147">
        <f t="shared" si="12"/>
        <v>-1.5636634400595682E-2</v>
      </c>
      <c r="T211" s="146">
        <v>2214</v>
      </c>
      <c r="U211" s="146">
        <v>694</v>
      </c>
      <c r="V211" s="146">
        <v>942</v>
      </c>
      <c r="W211" s="146">
        <v>114</v>
      </c>
      <c r="X211" s="146">
        <v>828</v>
      </c>
      <c r="Y211" s="146">
        <v>6652</v>
      </c>
      <c r="Z211" s="146">
        <v>6.8</v>
      </c>
      <c r="AA211" s="148"/>
      <c r="AB211" s="148">
        <v>14.2</v>
      </c>
      <c r="AC211" s="148">
        <v>10.199999999999999</v>
      </c>
      <c r="AD211" s="148"/>
      <c r="AE211" s="148">
        <v>490.9</v>
      </c>
      <c r="AF211" s="148">
        <v>100.5</v>
      </c>
      <c r="AG211" s="148">
        <v>70.7</v>
      </c>
      <c r="AH211" s="148">
        <v>29.3</v>
      </c>
    </row>
    <row r="212" spans="1:34" s="149" customFormat="1">
      <c r="A212" s="150" t="s">
        <v>228</v>
      </c>
      <c r="B212" s="146"/>
      <c r="C212" s="146"/>
      <c r="D212" s="147">
        <f t="shared" si="10"/>
        <v>-1</v>
      </c>
      <c r="E212" s="146"/>
      <c r="F212" s="146"/>
      <c r="G212" s="146"/>
      <c r="H212" s="146"/>
      <c r="I212" s="147">
        <f t="shared" si="11"/>
        <v>-1</v>
      </c>
      <c r="J212" s="146"/>
      <c r="K212" s="146"/>
      <c r="L212" s="146"/>
      <c r="M212" s="146"/>
      <c r="N212" s="146"/>
      <c r="O212" s="146"/>
      <c r="P212" s="146"/>
      <c r="Q212" s="146"/>
      <c r="R212" s="146"/>
      <c r="S212" s="147">
        <f t="shared" si="12"/>
        <v>-1</v>
      </c>
      <c r="T212" s="146"/>
      <c r="U212" s="146"/>
      <c r="V212" s="146"/>
      <c r="W212" s="146"/>
      <c r="X212" s="146"/>
      <c r="Y212" s="146"/>
      <c r="Z212" s="146"/>
      <c r="AA212" s="148"/>
      <c r="AB212" s="148"/>
      <c r="AC212" s="148"/>
      <c r="AD212" s="148"/>
      <c r="AE212" s="148"/>
      <c r="AF212" s="148"/>
      <c r="AG212" s="148"/>
      <c r="AH212" s="148"/>
    </row>
    <row r="213" spans="1:34" s="149" customFormat="1">
      <c r="A213" s="151" t="s">
        <v>165</v>
      </c>
      <c r="B213" s="146">
        <v>1420.4</v>
      </c>
      <c r="C213" s="146">
        <v>561219</v>
      </c>
      <c r="D213" s="147" t="e">
        <f t="shared" si="10"/>
        <v>#DIV/0!</v>
      </c>
      <c r="E213" s="146">
        <v>1618</v>
      </c>
      <c r="F213" s="146">
        <v>234</v>
      </c>
      <c r="G213" s="146">
        <v>4356</v>
      </c>
      <c r="H213" s="146">
        <v>567427</v>
      </c>
      <c r="I213" s="147" t="e">
        <f t="shared" si="11"/>
        <v>#DIV/0!</v>
      </c>
      <c r="J213" s="146">
        <v>62538</v>
      </c>
      <c r="K213" s="146">
        <v>402235</v>
      </c>
      <c r="L213" s="146">
        <v>2523</v>
      </c>
      <c r="M213" s="146">
        <v>10843</v>
      </c>
      <c r="N213" s="146">
        <v>60439</v>
      </c>
      <c r="O213" s="146">
        <v>351</v>
      </c>
      <c r="P213" s="146">
        <v>538227</v>
      </c>
      <c r="Q213" s="146">
        <v>4020</v>
      </c>
      <c r="R213" s="146">
        <v>41997</v>
      </c>
      <c r="S213" s="147" t="e">
        <f t="shared" si="12"/>
        <v>#DIV/0!</v>
      </c>
      <c r="T213" s="146">
        <v>33220</v>
      </c>
      <c r="U213" s="146">
        <v>8092</v>
      </c>
      <c r="V213" s="146">
        <v>10510</v>
      </c>
      <c r="W213" s="146">
        <v>1365</v>
      </c>
      <c r="X213" s="146">
        <v>9145</v>
      </c>
      <c r="Y213" s="146">
        <v>102726</v>
      </c>
      <c r="Z213" s="146">
        <v>5.9</v>
      </c>
      <c r="AA213" s="148">
        <v>16.600000000000001</v>
      </c>
      <c r="AB213" s="148">
        <v>10.199999999999999</v>
      </c>
      <c r="AC213" s="148">
        <v>10.1</v>
      </c>
      <c r="AD213" s="148">
        <v>41.6</v>
      </c>
      <c r="AE213" s="148">
        <v>395.1</v>
      </c>
      <c r="AF213" s="148">
        <v>72.3</v>
      </c>
      <c r="AG213" s="148">
        <v>73.5</v>
      </c>
      <c r="AH213" s="148">
        <v>26.5</v>
      </c>
    </row>
    <row r="214" spans="1:34" s="149" customFormat="1">
      <c r="A214" s="151" t="s">
        <v>164</v>
      </c>
      <c r="B214" s="146">
        <v>1479.3</v>
      </c>
      <c r="C214" s="146">
        <v>613839</v>
      </c>
      <c r="D214" s="147">
        <f t="shared" si="10"/>
        <v>9.3760189872402755E-2</v>
      </c>
      <c r="E214" s="146">
        <v>948</v>
      </c>
      <c r="F214" s="146">
        <v>381</v>
      </c>
      <c r="G214" s="146">
        <v>4307</v>
      </c>
      <c r="H214" s="146">
        <v>619474</v>
      </c>
      <c r="I214" s="147">
        <f t="shared" si="11"/>
        <v>9.1724574262416134E-2</v>
      </c>
      <c r="J214" s="146">
        <v>69802</v>
      </c>
      <c r="K214" s="146">
        <v>438000</v>
      </c>
      <c r="L214" s="146">
        <v>3722</v>
      </c>
      <c r="M214" s="146">
        <v>11450</v>
      </c>
      <c r="N214" s="146">
        <v>63216</v>
      </c>
      <c r="O214" s="146">
        <v>253</v>
      </c>
      <c r="P214" s="146">
        <v>585937</v>
      </c>
      <c r="Q214" s="146">
        <v>4505</v>
      </c>
      <c r="R214" s="146">
        <v>48527</v>
      </c>
      <c r="S214" s="147">
        <f t="shared" si="12"/>
        <v>0.15548729671166989</v>
      </c>
      <c r="T214" s="146">
        <v>38042</v>
      </c>
      <c r="U214" s="146">
        <v>9357</v>
      </c>
      <c r="V214" s="146">
        <v>11802</v>
      </c>
      <c r="W214" s="146">
        <v>1960</v>
      </c>
      <c r="X214" s="146">
        <v>9842</v>
      </c>
      <c r="Y214" s="146">
        <v>117548</v>
      </c>
      <c r="Z214" s="146">
        <v>6.2</v>
      </c>
      <c r="AA214" s="148">
        <v>13</v>
      </c>
      <c r="AB214" s="148">
        <v>10</v>
      </c>
      <c r="AC214" s="148">
        <v>10.199999999999999</v>
      </c>
      <c r="AD214" s="148">
        <v>44.2</v>
      </c>
      <c r="AE214" s="148">
        <v>415</v>
      </c>
      <c r="AF214" s="148">
        <v>79.5</v>
      </c>
      <c r="AG214" s="148">
        <v>76.400000000000006</v>
      </c>
      <c r="AH214" s="148">
        <v>23.6</v>
      </c>
    </row>
    <row r="215" spans="1:34" s="149" customFormat="1">
      <c r="A215" s="151" t="s">
        <v>163</v>
      </c>
      <c r="B215" s="146">
        <v>1509.6</v>
      </c>
      <c r="C215" s="146">
        <v>643421</v>
      </c>
      <c r="D215" s="147">
        <f t="shared" si="10"/>
        <v>4.8191789703814845E-2</v>
      </c>
      <c r="E215" s="146">
        <v>188</v>
      </c>
      <c r="F215" s="146">
        <v>1183</v>
      </c>
      <c r="G215" s="146">
        <v>3990</v>
      </c>
      <c r="H215" s="146">
        <v>648782</v>
      </c>
      <c r="I215" s="147">
        <f t="shared" si="11"/>
        <v>4.7311105873692839E-2</v>
      </c>
      <c r="J215" s="146">
        <v>74081</v>
      </c>
      <c r="K215" s="146">
        <v>450937</v>
      </c>
      <c r="L215" s="146">
        <v>5137</v>
      </c>
      <c r="M215" s="146">
        <v>12023</v>
      </c>
      <c r="N215" s="146">
        <v>71126</v>
      </c>
      <c r="O215" s="146">
        <v>353</v>
      </c>
      <c r="P215" s="146">
        <v>612950</v>
      </c>
      <c r="Q215" s="146">
        <v>2372</v>
      </c>
      <c r="R215" s="146">
        <v>50191</v>
      </c>
      <c r="S215" s="147">
        <f t="shared" si="12"/>
        <v>3.4290188966966846E-2</v>
      </c>
      <c r="T215" s="146">
        <v>38205</v>
      </c>
      <c r="U215" s="146">
        <v>9310</v>
      </c>
      <c r="V215" s="146">
        <v>11957</v>
      </c>
      <c r="W215" s="146">
        <v>1159</v>
      </c>
      <c r="X215" s="146">
        <v>10797</v>
      </c>
      <c r="Y215" s="146">
        <v>124038</v>
      </c>
      <c r="Z215" s="146">
        <v>5.9</v>
      </c>
      <c r="AA215" s="148">
        <v>9.8000000000000007</v>
      </c>
      <c r="AB215" s="148">
        <v>9.6</v>
      </c>
      <c r="AC215" s="148">
        <v>10.3</v>
      </c>
      <c r="AD215" s="148">
        <v>45.6</v>
      </c>
      <c r="AE215" s="148">
        <v>426.2</v>
      </c>
      <c r="AF215" s="148">
        <v>82.2</v>
      </c>
      <c r="AG215" s="148">
        <v>75</v>
      </c>
      <c r="AH215" s="148">
        <v>25</v>
      </c>
    </row>
    <row r="216" spans="1:34" s="149" customFormat="1">
      <c r="A216" s="145" t="s">
        <v>227</v>
      </c>
      <c r="B216" s="146"/>
      <c r="C216" s="146"/>
      <c r="D216" s="147">
        <f t="shared" si="10"/>
        <v>-1</v>
      </c>
      <c r="E216" s="146"/>
      <c r="F216" s="146"/>
      <c r="G216" s="146"/>
      <c r="H216" s="146"/>
      <c r="I216" s="147">
        <f t="shared" si="11"/>
        <v>-1</v>
      </c>
      <c r="J216" s="146"/>
      <c r="K216" s="146"/>
      <c r="L216" s="146"/>
      <c r="M216" s="146"/>
      <c r="N216" s="146"/>
      <c r="O216" s="146"/>
      <c r="P216" s="146"/>
      <c r="Q216" s="146"/>
      <c r="R216" s="146"/>
      <c r="S216" s="147">
        <f t="shared" si="12"/>
        <v>-1</v>
      </c>
      <c r="T216" s="146"/>
      <c r="U216" s="146"/>
      <c r="V216" s="146"/>
      <c r="W216" s="146"/>
      <c r="X216" s="146"/>
      <c r="Y216" s="146"/>
      <c r="Z216" s="146"/>
      <c r="AA216" s="148"/>
      <c r="AB216" s="148"/>
      <c r="AC216" s="148"/>
      <c r="AD216" s="148"/>
      <c r="AE216" s="148"/>
      <c r="AF216" s="148"/>
      <c r="AG216" s="148"/>
      <c r="AH216" s="148"/>
    </row>
    <row r="217" spans="1:34" s="149" customFormat="1">
      <c r="A217" s="150" t="s">
        <v>226</v>
      </c>
      <c r="B217" s="146"/>
      <c r="C217" s="146"/>
      <c r="D217" s="147" t="e">
        <f t="shared" si="10"/>
        <v>#DIV/0!</v>
      </c>
      <c r="E217" s="146"/>
      <c r="F217" s="146"/>
      <c r="G217" s="146"/>
      <c r="H217" s="146"/>
      <c r="I217" s="147" t="e">
        <f t="shared" si="11"/>
        <v>#DIV/0!</v>
      </c>
      <c r="J217" s="146"/>
      <c r="K217" s="146"/>
      <c r="L217" s="146"/>
      <c r="M217" s="146"/>
      <c r="N217" s="146"/>
      <c r="O217" s="146"/>
      <c r="P217" s="146"/>
      <c r="Q217" s="146"/>
      <c r="R217" s="146"/>
      <c r="S217" s="147" t="e">
        <f t="shared" si="12"/>
        <v>#DIV/0!</v>
      </c>
      <c r="T217" s="146"/>
      <c r="U217" s="146"/>
      <c r="V217" s="146"/>
      <c r="W217" s="146"/>
      <c r="X217" s="146"/>
      <c r="Y217" s="146"/>
      <c r="Z217" s="146"/>
      <c r="AA217" s="148"/>
      <c r="AB217" s="148"/>
      <c r="AC217" s="148"/>
      <c r="AD217" s="148"/>
      <c r="AE217" s="148"/>
      <c r="AF217" s="148"/>
      <c r="AG217" s="148"/>
      <c r="AH217" s="148"/>
    </row>
    <row r="218" spans="1:34" s="149" customFormat="1">
      <c r="A218" s="151" t="s">
        <v>165</v>
      </c>
      <c r="B218" s="146">
        <v>124.5</v>
      </c>
      <c r="C218" s="146">
        <v>16579</v>
      </c>
      <c r="D218" s="147" t="e">
        <f t="shared" si="10"/>
        <v>#DIV/0!</v>
      </c>
      <c r="E218" s="146">
        <v>473</v>
      </c>
      <c r="F218" s="146">
        <v>25</v>
      </c>
      <c r="G218" s="146">
        <v>1013</v>
      </c>
      <c r="H218" s="146">
        <v>18089</v>
      </c>
      <c r="I218" s="147" t="e">
        <f t="shared" si="11"/>
        <v>#DIV/0!</v>
      </c>
      <c r="J218" s="146">
        <v>5035</v>
      </c>
      <c r="K218" s="146">
        <v>4020</v>
      </c>
      <c r="L218" s="146">
        <v>476</v>
      </c>
      <c r="M218" s="146">
        <v>1120</v>
      </c>
      <c r="N218" s="146">
        <v>6004</v>
      </c>
      <c r="O218" s="146">
        <v>40</v>
      </c>
      <c r="P218" s="146">
        <v>16616</v>
      </c>
      <c r="Q218" s="146">
        <v>26</v>
      </c>
      <c r="R218" s="146">
        <v>2058</v>
      </c>
      <c r="S218" s="147" t="e">
        <f t="shared" si="12"/>
        <v>#DIV/0!</v>
      </c>
      <c r="T218" s="146">
        <v>1499</v>
      </c>
      <c r="U218" s="146">
        <v>952</v>
      </c>
      <c r="V218" s="146">
        <v>1499</v>
      </c>
      <c r="W218" s="146">
        <v>193</v>
      </c>
      <c r="X218" s="146">
        <v>1306</v>
      </c>
      <c r="Y218" s="146">
        <v>7321</v>
      </c>
      <c r="Z218" s="146">
        <v>9</v>
      </c>
      <c r="AA218" s="148">
        <v>4.3</v>
      </c>
      <c r="AB218" s="148">
        <v>20.5</v>
      </c>
      <c r="AC218" s="148">
        <v>27.3</v>
      </c>
      <c r="AD218" s="148">
        <v>38.200000000000003</v>
      </c>
      <c r="AE218" s="148">
        <v>133.1</v>
      </c>
      <c r="AF218" s="148">
        <v>58.8</v>
      </c>
      <c r="AG218" s="148">
        <v>74.099999999999994</v>
      </c>
      <c r="AH218" s="148">
        <v>25.9</v>
      </c>
    </row>
    <row r="219" spans="1:34" s="149" customFormat="1">
      <c r="A219" s="151" t="s">
        <v>164</v>
      </c>
      <c r="B219" s="146">
        <v>136.1</v>
      </c>
      <c r="C219" s="146">
        <v>22330</v>
      </c>
      <c r="D219" s="147">
        <f t="shared" si="10"/>
        <v>0.3468846130647204</v>
      </c>
      <c r="E219" s="146">
        <v>77</v>
      </c>
      <c r="F219" s="146">
        <v>39</v>
      </c>
      <c r="G219" s="146">
        <v>17</v>
      </c>
      <c r="H219" s="146">
        <v>22463</v>
      </c>
      <c r="I219" s="147">
        <f t="shared" si="11"/>
        <v>0.24180441152081375</v>
      </c>
      <c r="J219" s="146">
        <v>6377</v>
      </c>
      <c r="K219" s="146">
        <v>5027</v>
      </c>
      <c r="L219" s="146">
        <v>533</v>
      </c>
      <c r="M219" s="146">
        <v>1212</v>
      </c>
      <c r="N219" s="146">
        <v>6957</v>
      </c>
      <c r="O219" s="146">
        <v>19</v>
      </c>
      <c r="P219" s="146">
        <v>20087</v>
      </c>
      <c r="Q219" s="146">
        <v>-3</v>
      </c>
      <c r="R219" s="146">
        <v>4062</v>
      </c>
      <c r="S219" s="147">
        <f t="shared" si="12"/>
        <v>0.97376093294460642</v>
      </c>
      <c r="T219" s="146">
        <v>2373</v>
      </c>
      <c r="U219" s="146">
        <v>956</v>
      </c>
      <c r="V219" s="146">
        <v>1813</v>
      </c>
      <c r="W219" s="146">
        <v>262</v>
      </c>
      <c r="X219" s="146">
        <v>1552</v>
      </c>
      <c r="Y219" s="146">
        <v>10697</v>
      </c>
      <c r="Z219" s="146">
        <v>10.6</v>
      </c>
      <c r="AA219" s="148">
        <v>7.6</v>
      </c>
      <c r="AB219" s="148">
        <v>17</v>
      </c>
      <c r="AC219" s="148">
        <v>25.5</v>
      </c>
      <c r="AD219" s="148">
        <v>43.6</v>
      </c>
      <c r="AE219" s="148">
        <v>164.1</v>
      </c>
      <c r="AF219" s="148">
        <v>78.599999999999994</v>
      </c>
      <c r="AG219" s="148">
        <v>79.900000000000006</v>
      </c>
      <c r="AH219" s="148">
        <v>20.100000000000001</v>
      </c>
    </row>
    <row r="220" spans="1:34" s="149" customFormat="1">
      <c r="A220" s="151" t="s">
        <v>163</v>
      </c>
      <c r="B220" s="146">
        <v>131.30000000000001</v>
      </c>
      <c r="C220" s="146">
        <v>24233</v>
      </c>
      <c r="D220" s="147">
        <f t="shared" si="10"/>
        <v>8.5221674876847286E-2</v>
      </c>
      <c r="E220" s="146">
        <v>304</v>
      </c>
      <c r="F220" s="146">
        <v>175</v>
      </c>
      <c r="G220" s="146">
        <v>1398</v>
      </c>
      <c r="H220" s="146">
        <v>26110</v>
      </c>
      <c r="I220" s="147">
        <f t="shared" si="11"/>
        <v>0.16235587410408228</v>
      </c>
      <c r="J220" s="146">
        <v>7152</v>
      </c>
      <c r="K220" s="146">
        <v>5427</v>
      </c>
      <c r="L220" s="146">
        <v>1175</v>
      </c>
      <c r="M220" s="146">
        <v>1125</v>
      </c>
      <c r="N220" s="146">
        <v>7904</v>
      </c>
      <c r="O220" s="146">
        <v>158</v>
      </c>
      <c r="P220" s="146">
        <v>22625</v>
      </c>
      <c r="Q220" s="146"/>
      <c r="R220" s="146">
        <v>4212</v>
      </c>
      <c r="S220" s="147">
        <f t="shared" si="12"/>
        <v>3.6927621861152143E-2</v>
      </c>
      <c r="T220" s="146">
        <v>3485</v>
      </c>
      <c r="U220" s="146">
        <v>962</v>
      </c>
      <c r="V220" s="146">
        <v>1894</v>
      </c>
      <c r="W220" s="146">
        <v>1103</v>
      </c>
      <c r="X220" s="146">
        <v>791</v>
      </c>
      <c r="Y220" s="146">
        <v>12133</v>
      </c>
      <c r="Z220" s="146">
        <v>14.4</v>
      </c>
      <c r="AA220" s="148">
        <v>3.6</v>
      </c>
      <c r="AB220" s="148">
        <v>15.6</v>
      </c>
      <c r="AC220" s="148">
        <v>26.3</v>
      </c>
      <c r="AD220" s="148">
        <v>51</v>
      </c>
      <c r="AE220" s="148">
        <v>184.6</v>
      </c>
      <c r="AF220" s="148">
        <v>92.4</v>
      </c>
      <c r="AG220" s="148">
        <v>76.5</v>
      </c>
      <c r="AH220" s="148">
        <v>23.5</v>
      </c>
    </row>
    <row r="221" spans="1:34" s="149" customFormat="1">
      <c r="A221" s="150" t="s">
        <v>225</v>
      </c>
      <c r="B221" s="146"/>
      <c r="C221" s="146"/>
      <c r="D221" s="147">
        <f t="shared" si="10"/>
        <v>-1</v>
      </c>
      <c r="E221" s="146"/>
      <c r="F221" s="146"/>
      <c r="G221" s="146"/>
      <c r="H221" s="146"/>
      <c r="I221" s="147">
        <f t="shared" si="11"/>
        <v>-1</v>
      </c>
      <c r="J221" s="146"/>
      <c r="K221" s="146"/>
      <c r="L221" s="146"/>
      <c r="M221" s="146"/>
      <c r="N221" s="146"/>
      <c r="O221" s="146"/>
      <c r="P221" s="146"/>
      <c r="Q221" s="146"/>
      <c r="R221" s="146"/>
      <c r="S221" s="147">
        <f t="shared" si="12"/>
        <v>-1</v>
      </c>
      <c r="T221" s="146"/>
      <c r="U221" s="146"/>
      <c r="V221" s="146"/>
      <c r="W221" s="146"/>
      <c r="X221" s="146"/>
      <c r="Y221" s="146"/>
      <c r="Z221" s="146"/>
      <c r="AA221" s="148"/>
      <c r="AB221" s="148"/>
      <c r="AC221" s="148"/>
      <c r="AD221" s="148"/>
      <c r="AE221" s="148"/>
      <c r="AF221" s="148"/>
      <c r="AG221" s="148"/>
      <c r="AH221" s="148"/>
    </row>
    <row r="222" spans="1:34" s="149" customFormat="1">
      <c r="A222" s="151" t="s">
        <v>165</v>
      </c>
      <c r="B222" s="146">
        <v>939</v>
      </c>
      <c r="C222" s="146">
        <v>99020</v>
      </c>
      <c r="D222" s="147" t="e">
        <f t="shared" si="10"/>
        <v>#DIV/0!</v>
      </c>
      <c r="E222" s="146">
        <v>2164</v>
      </c>
      <c r="F222" s="146">
        <v>63</v>
      </c>
      <c r="G222" s="146">
        <v>1243</v>
      </c>
      <c r="H222" s="146">
        <v>102490</v>
      </c>
      <c r="I222" s="147" t="e">
        <f t="shared" si="11"/>
        <v>#DIV/0!</v>
      </c>
      <c r="J222" s="146">
        <v>28482</v>
      </c>
      <c r="K222" s="146">
        <v>34301</v>
      </c>
      <c r="L222" s="146">
        <v>780</v>
      </c>
      <c r="M222" s="146">
        <v>2842</v>
      </c>
      <c r="N222" s="146">
        <v>27277</v>
      </c>
      <c r="O222" s="146">
        <v>49</v>
      </c>
      <c r="P222" s="146">
        <v>93633</v>
      </c>
      <c r="Q222" s="146">
        <v>32</v>
      </c>
      <c r="R222" s="146">
        <v>11205</v>
      </c>
      <c r="S222" s="147" t="e">
        <f t="shared" si="12"/>
        <v>#DIV/0!</v>
      </c>
      <c r="T222" s="146">
        <v>8889</v>
      </c>
      <c r="U222" s="146">
        <v>2990</v>
      </c>
      <c r="V222" s="146">
        <v>4498</v>
      </c>
      <c r="W222" s="146">
        <v>1223</v>
      </c>
      <c r="X222" s="146">
        <v>3275</v>
      </c>
      <c r="Y222" s="146">
        <v>38636</v>
      </c>
      <c r="Z222" s="146">
        <v>9</v>
      </c>
      <c r="AA222" s="148">
        <v>14.4</v>
      </c>
      <c r="AB222" s="148">
        <v>11.6</v>
      </c>
      <c r="AC222" s="148">
        <v>26</v>
      </c>
      <c r="AD222" s="148">
        <v>28.3</v>
      </c>
      <c r="AE222" s="148">
        <v>105.4</v>
      </c>
      <c r="AF222" s="148">
        <v>41.1</v>
      </c>
      <c r="AG222" s="148">
        <v>75.900000000000006</v>
      </c>
      <c r="AH222" s="148">
        <v>24.1</v>
      </c>
    </row>
    <row r="223" spans="1:34" s="149" customFormat="1">
      <c r="A223" s="151" t="s">
        <v>164</v>
      </c>
      <c r="B223" s="146">
        <v>1065</v>
      </c>
      <c r="C223" s="146">
        <v>118519</v>
      </c>
      <c r="D223" s="147">
        <f t="shared" si="10"/>
        <v>0.19691981417895374</v>
      </c>
      <c r="E223" s="146">
        <v>303</v>
      </c>
      <c r="F223" s="146">
        <v>166</v>
      </c>
      <c r="G223" s="146">
        <v>1246</v>
      </c>
      <c r="H223" s="146">
        <v>120234</v>
      </c>
      <c r="I223" s="147">
        <f t="shared" si="11"/>
        <v>0.17312908576446481</v>
      </c>
      <c r="J223" s="146">
        <v>34797</v>
      </c>
      <c r="K223" s="146">
        <v>39327</v>
      </c>
      <c r="L223" s="146">
        <v>1327</v>
      </c>
      <c r="M223" s="146">
        <v>3727</v>
      </c>
      <c r="N223" s="146">
        <v>30916</v>
      </c>
      <c r="O223" s="146">
        <v>34</v>
      </c>
      <c r="P223" s="146">
        <v>110059</v>
      </c>
      <c r="Q223" s="146">
        <v>71</v>
      </c>
      <c r="R223" s="146">
        <v>13887</v>
      </c>
      <c r="S223" s="147">
        <f t="shared" si="12"/>
        <v>0.2393574297188755</v>
      </c>
      <c r="T223" s="146">
        <v>10246</v>
      </c>
      <c r="U223" s="146">
        <v>4099</v>
      </c>
      <c r="V223" s="146">
        <v>5907</v>
      </c>
      <c r="W223" s="146">
        <v>1332</v>
      </c>
      <c r="X223" s="146">
        <v>4574</v>
      </c>
      <c r="Y223" s="146">
        <v>49690</v>
      </c>
      <c r="Z223" s="146">
        <v>8.6</v>
      </c>
      <c r="AA223" s="148">
        <v>10.5</v>
      </c>
      <c r="AB223" s="148">
        <v>11.9</v>
      </c>
      <c r="AC223" s="148">
        <v>26.5</v>
      </c>
      <c r="AD223" s="148">
        <v>30.2</v>
      </c>
      <c r="AE223" s="148">
        <v>111.3</v>
      </c>
      <c r="AF223" s="148">
        <v>46.7</v>
      </c>
      <c r="AG223" s="148">
        <v>66.099999999999994</v>
      </c>
      <c r="AH223" s="148">
        <v>33.9</v>
      </c>
    </row>
    <row r="224" spans="1:34" s="149" customFormat="1">
      <c r="A224" s="151" t="s">
        <v>163</v>
      </c>
      <c r="B224" s="146">
        <v>1086.7</v>
      </c>
      <c r="C224" s="146">
        <v>128732</v>
      </c>
      <c r="D224" s="147">
        <f t="shared" si="10"/>
        <v>8.6171837426910453E-2</v>
      </c>
      <c r="E224" s="146">
        <v>142</v>
      </c>
      <c r="F224" s="146">
        <v>273</v>
      </c>
      <c r="G224" s="146">
        <v>955</v>
      </c>
      <c r="H224" s="146">
        <v>130102</v>
      </c>
      <c r="I224" s="147">
        <f t="shared" si="11"/>
        <v>8.2073290417020148E-2</v>
      </c>
      <c r="J224" s="146">
        <v>36530</v>
      </c>
      <c r="K224" s="146">
        <v>44213</v>
      </c>
      <c r="L224" s="146">
        <v>2114</v>
      </c>
      <c r="M224" s="146">
        <v>3951</v>
      </c>
      <c r="N224" s="146">
        <v>35214</v>
      </c>
      <c r="O224" s="146">
        <v>53</v>
      </c>
      <c r="P224" s="146">
        <v>121968</v>
      </c>
      <c r="Q224" s="146">
        <v>225</v>
      </c>
      <c r="R224" s="146">
        <v>13195</v>
      </c>
      <c r="S224" s="147">
        <f t="shared" si="12"/>
        <v>-4.9830776985670053E-2</v>
      </c>
      <c r="T224" s="146">
        <v>8358</v>
      </c>
      <c r="U224" s="146">
        <v>3558</v>
      </c>
      <c r="V224" s="146">
        <v>4826</v>
      </c>
      <c r="W224" s="146">
        <v>364</v>
      </c>
      <c r="X224" s="146">
        <v>4462</v>
      </c>
      <c r="Y224" s="146">
        <v>51303</v>
      </c>
      <c r="Z224" s="146">
        <v>6.5</v>
      </c>
      <c r="AA224" s="148">
        <v>6.2</v>
      </c>
      <c r="AB224" s="148">
        <v>9.4</v>
      </c>
      <c r="AC224" s="148">
        <v>25.4</v>
      </c>
      <c r="AD224" s="148">
        <v>30.7</v>
      </c>
      <c r="AE224" s="148">
        <v>118.5</v>
      </c>
      <c r="AF224" s="148">
        <v>47.2</v>
      </c>
      <c r="AG224" s="148">
        <v>69.8</v>
      </c>
      <c r="AH224" s="148">
        <v>30.2</v>
      </c>
    </row>
    <row r="225" spans="1:34" s="149" customFormat="1">
      <c r="A225" s="150" t="s">
        <v>224</v>
      </c>
      <c r="B225" s="146"/>
      <c r="C225" s="146"/>
      <c r="D225" s="147">
        <f t="shared" si="10"/>
        <v>-1</v>
      </c>
      <c r="E225" s="146"/>
      <c r="F225" s="146"/>
      <c r="G225" s="146"/>
      <c r="H225" s="146"/>
      <c r="I225" s="147">
        <f t="shared" si="11"/>
        <v>-1</v>
      </c>
      <c r="J225" s="146"/>
      <c r="K225" s="146"/>
      <c r="L225" s="146"/>
      <c r="M225" s="146"/>
      <c r="N225" s="146"/>
      <c r="O225" s="146"/>
      <c r="P225" s="146"/>
      <c r="Q225" s="146"/>
      <c r="R225" s="146"/>
      <c r="S225" s="147">
        <f t="shared" si="12"/>
        <v>-1</v>
      </c>
      <c r="T225" s="146"/>
      <c r="U225" s="146"/>
      <c r="V225" s="146"/>
      <c r="W225" s="146"/>
      <c r="X225" s="146"/>
      <c r="Y225" s="146"/>
      <c r="Z225" s="146"/>
      <c r="AA225" s="148"/>
      <c r="AB225" s="148"/>
      <c r="AC225" s="148"/>
      <c r="AD225" s="148"/>
      <c r="AE225" s="148"/>
      <c r="AF225" s="148"/>
      <c r="AG225" s="148"/>
      <c r="AH225" s="148"/>
    </row>
    <row r="226" spans="1:34" s="149" customFormat="1">
      <c r="A226" s="151" t="s">
        <v>165</v>
      </c>
      <c r="B226" s="146">
        <v>1063.5999999999999</v>
      </c>
      <c r="C226" s="146">
        <v>115599</v>
      </c>
      <c r="D226" s="147" t="e">
        <f t="shared" si="10"/>
        <v>#DIV/0!</v>
      </c>
      <c r="E226" s="146">
        <v>2637</v>
      </c>
      <c r="F226" s="146">
        <v>88</v>
      </c>
      <c r="G226" s="146">
        <v>2256</v>
      </c>
      <c r="H226" s="146">
        <v>120580</v>
      </c>
      <c r="I226" s="147" t="e">
        <f t="shared" si="11"/>
        <v>#DIV/0!</v>
      </c>
      <c r="J226" s="146">
        <v>33517</v>
      </c>
      <c r="K226" s="146">
        <v>38322</v>
      </c>
      <c r="L226" s="146">
        <v>1256</v>
      </c>
      <c r="M226" s="146">
        <v>3962</v>
      </c>
      <c r="N226" s="146">
        <v>33281</v>
      </c>
      <c r="O226" s="146">
        <v>88</v>
      </c>
      <c r="P226" s="146">
        <v>110250</v>
      </c>
      <c r="Q226" s="146">
        <v>58</v>
      </c>
      <c r="R226" s="146">
        <v>13263</v>
      </c>
      <c r="S226" s="147" t="e">
        <f t="shared" si="12"/>
        <v>#DIV/0!</v>
      </c>
      <c r="T226" s="146">
        <v>10388</v>
      </c>
      <c r="U226" s="146">
        <v>3942</v>
      </c>
      <c r="V226" s="146">
        <v>5997</v>
      </c>
      <c r="W226" s="146">
        <v>1416</v>
      </c>
      <c r="X226" s="146">
        <v>4581</v>
      </c>
      <c r="Y226" s="146">
        <v>45957</v>
      </c>
      <c r="Z226" s="146">
        <v>9</v>
      </c>
      <c r="AA226" s="148">
        <v>10.6</v>
      </c>
      <c r="AB226" s="148">
        <v>13</v>
      </c>
      <c r="AC226" s="148">
        <v>26.2</v>
      </c>
      <c r="AD226" s="148">
        <v>29.5</v>
      </c>
      <c r="AE226" s="148">
        <v>108.7</v>
      </c>
      <c r="AF226" s="148">
        <v>43.2</v>
      </c>
      <c r="AG226" s="148">
        <v>75.599999999999994</v>
      </c>
      <c r="AH226" s="148">
        <v>24.4</v>
      </c>
    </row>
    <row r="227" spans="1:34" s="149" customFormat="1">
      <c r="A227" s="151" t="s">
        <v>164</v>
      </c>
      <c r="B227" s="146">
        <v>1201.0999999999999</v>
      </c>
      <c r="C227" s="146">
        <v>140849</v>
      </c>
      <c r="D227" s="147">
        <f t="shared" si="10"/>
        <v>0.218427495047535</v>
      </c>
      <c r="E227" s="146">
        <v>380</v>
      </c>
      <c r="F227" s="146">
        <v>205</v>
      </c>
      <c r="G227" s="146">
        <v>1263</v>
      </c>
      <c r="H227" s="146">
        <v>142697</v>
      </c>
      <c r="I227" s="147">
        <f t="shared" si="11"/>
        <v>0.18342179465914746</v>
      </c>
      <c r="J227" s="146">
        <v>41174</v>
      </c>
      <c r="K227" s="146">
        <v>44353</v>
      </c>
      <c r="L227" s="146">
        <v>1860</v>
      </c>
      <c r="M227" s="146">
        <v>4939</v>
      </c>
      <c r="N227" s="146">
        <v>37873</v>
      </c>
      <c r="O227" s="146">
        <v>53</v>
      </c>
      <c r="P227" s="146">
        <v>130145</v>
      </c>
      <c r="Q227" s="146">
        <v>67</v>
      </c>
      <c r="R227" s="146">
        <v>17949</v>
      </c>
      <c r="S227" s="147">
        <f t="shared" si="12"/>
        <v>0.35331372992535626</v>
      </c>
      <c r="T227" s="146">
        <v>12619</v>
      </c>
      <c r="U227" s="146">
        <v>5054</v>
      </c>
      <c r="V227" s="146">
        <v>7720</v>
      </c>
      <c r="W227" s="146">
        <v>1594</v>
      </c>
      <c r="X227" s="146">
        <v>6126</v>
      </c>
      <c r="Y227" s="146">
        <v>60387</v>
      </c>
      <c r="Z227" s="146">
        <v>9</v>
      </c>
      <c r="AA227" s="148">
        <v>9.6999999999999993</v>
      </c>
      <c r="AB227" s="148">
        <v>12.8</v>
      </c>
      <c r="AC227" s="148">
        <v>26.3</v>
      </c>
      <c r="AD227" s="148">
        <v>31.7</v>
      </c>
      <c r="AE227" s="148">
        <v>117.3</v>
      </c>
      <c r="AF227" s="148">
        <v>50.3</v>
      </c>
      <c r="AG227" s="148">
        <v>67.900000000000006</v>
      </c>
      <c r="AH227" s="148">
        <v>32.1</v>
      </c>
    </row>
    <row r="228" spans="1:34" s="149" customFormat="1">
      <c r="A228" s="151" t="s">
        <v>163</v>
      </c>
      <c r="B228" s="146">
        <v>1217.9000000000001</v>
      </c>
      <c r="C228" s="146">
        <v>152965</v>
      </c>
      <c r="D228" s="147">
        <f t="shared" si="10"/>
        <v>8.602120000851976E-2</v>
      </c>
      <c r="E228" s="146">
        <v>446</v>
      </c>
      <c r="F228" s="146">
        <v>448</v>
      </c>
      <c r="G228" s="146">
        <v>2353</v>
      </c>
      <c r="H228" s="146">
        <v>156212</v>
      </c>
      <c r="I228" s="147">
        <f t="shared" si="11"/>
        <v>9.4711171222940913E-2</v>
      </c>
      <c r="J228" s="146">
        <v>43682</v>
      </c>
      <c r="K228" s="146">
        <v>49639</v>
      </c>
      <c r="L228" s="146">
        <v>3290</v>
      </c>
      <c r="M228" s="146">
        <v>5076</v>
      </c>
      <c r="N228" s="146">
        <v>43118</v>
      </c>
      <c r="O228" s="146">
        <v>211</v>
      </c>
      <c r="P228" s="146">
        <v>144594</v>
      </c>
      <c r="Q228" s="146">
        <v>225</v>
      </c>
      <c r="R228" s="146">
        <v>17407</v>
      </c>
      <c r="S228" s="147">
        <f t="shared" si="12"/>
        <v>-3.0196668338068972E-2</v>
      </c>
      <c r="T228" s="146">
        <v>11842</v>
      </c>
      <c r="U228" s="146">
        <v>4519</v>
      </c>
      <c r="V228" s="146">
        <v>6720</v>
      </c>
      <c r="W228" s="146">
        <v>1468</v>
      </c>
      <c r="X228" s="146">
        <v>5252</v>
      </c>
      <c r="Y228" s="146">
        <v>63436</v>
      </c>
      <c r="Z228" s="146">
        <v>7.7</v>
      </c>
      <c r="AA228" s="148">
        <v>5.3</v>
      </c>
      <c r="AB228" s="148">
        <v>10.6</v>
      </c>
      <c r="AC228" s="148">
        <v>25.5</v>
      </c>
      <c r="AD228" s="148">
        <v>32.9</v>
      </c>
      <c r="AE228" s="148">
        <v>125.6</v>
      </c>
      <c r="AF228" s="148">
        <v>52.1</v>
      </c>
      <c r="AG228" s="148">
        <v>70.599999999999994</v>
      </c>
      <c r="AH228" s="148">
        <v>29.4</v>
      </c>
    </row>
    <row r="229" spans="1:34">
      <c r="A229" s="113" t="s">
        <v>223</v>
      </c>
      <c r="B229" s="108"/>
      <c r="C229" s="108"/>
      <c r="D229" s="143">
        <f t="shared" si="10"/>
        <v>-1</v>
      </c>
      <c r="E229" s="108"/>
      <c r="F229" s="108"/>
      <c r="G229" s="108"/>
      <c r="H229" s="108"/>
      <c r="I229" s="143">
        <f t="shared" si="11"/>
        <v>-1</v>
      </c>
      <c r="J229" s="108"/>
      <c r="K229" s="108"/>
      <c r="L229" s="108"/>
      <c r="M229" s="108"/>
      <c r="N229" s="108"/>
      <c r="O229" s="108"/>
      <c r="P229" s="108"/>
      <c r="Q229" s="108"/>
      <c r="R229" s="108"/>
      <c r="S229" s="143">
        <f t="shared" si="12"/>
        <v>-1</v>
      </c>
      <c r="T229" s="108"/>
      <c r="U229" s="108"/>
      <c r="V229" s="108"/>
      <c r="W229" s="108"/>
      <c r="X229" s="108"/>
      <c r="Y229" s="108"/>
      <c r="Z229" s="108"/>
      <c r="AA229" s="111"/>
      <c r="AB229" s="111"/>
      <c r="AC229" s="111"/>
      <c r="AD229" s="111"/>
      <c r="AE229" s="111"/>
      <c r="AF229" s="111"/>
      <c r="AG229" s="111"/>
      <c r="AH229" s="111"/>
    </row>
    <row r="230" spans="1:34">
      <c r="A230" s="114" t="s">
        <v>222</v>
      </c>
      <c r="B230" s="108"/>
      <c r="C230" s="108"/>
      <c r="D230" s="143" t="e">
        <f t="shared" si="10"/>
        <v>#DIV/0!</v>
      </c>
      <c r="E230" s="108"/>
      <c r="F230" s="108"/>
      <c r="G230" s="108"/>
      <c r="H230" s="108"/>
      <c r="I230" s="143" t="e">
        <f t="shared" si="11"/>
        <v>#DIV/0!</v>
      </c>
      <c r="J230" s="108"/>
      <c r="K230" s="108"/>
      <c r="L230" s="108"/>
      <c r="M230" s="108"/>
      <c r="N230" s="108"/>
      <c r="O230" s="108"/>
      <c r="P230" s="108"/>
      <c r="Q230" s="108"/>
      <c r="R230" s="108"/>
      <c r="S230" s="143" t="e">
        <f t="shared" si="12"/>
        <v>#DIV/0!</v>
      </c>
      <c r="T230" s="108"/>
      <c r="U230" s="108"/>
      <c r="V230" s="108"/>
      <c r="W230" s="108"/>
      <c r="X230" s="108"/>
      <c r="Y230" s="108"/>
      <c r="Z230" s="108"/>
      <c r="AA230" s="111"/>
      <c r="AB230" s="111"/>
      <c r="AC230" s="111"/>
      <c r="AD230" s="111"/>
      <c r="AE230" s="111"/>
      <c r="AF230" s="111"/>
      <c r="AG230" s="111"/>
      <c r="AH230" s="111"/>
    </row>
    <row r="231" spans="1:34">
      <c r="A231" s="112" t="s">
        <v>165</v>
      </c>
      <c r="B231" s="108">
        <v>298.7</v>
      </c>
      <c r="C231" s="108">
        <v>74039</v>
      </c>
      <c r="D231" s="143" t="e">
        <f t="shared" si="10"/>
        <v>#DIV/0!</v>
      </c>
      <c r="E231" s="108">
        <v>904</v>
      </c>
      <c r="F231" s="108">
        <v>42</v>
      </c>
      <c r="G231" s="108">
        <v>681</v>
      </c>
      <c r="H231" s="108">
        <v>75667</v>
      </c>
      <c r="I231" s="143" t="e">
        <f t="shared" si="11"/>
        <v>#DIV/0!</v>
      </c>
      <c r="J231" s="108">
        <v>18674</v>
      </c>
      <c r="K231" s="108">
        <v>13469</v>
      </c>
      <c r="L231" s="108">
        <v>747</v>
      </c>
      <c r="M231" s="108">
        <v>4594</v>
      </c>
      <c r="N231" s="108">
        <v>31041</v>
      </c>
      <c r="O231" s="108">
        <v>4</v>
      </c>
      <c r="P231" s="108">
        <v>68520</v>
      </c>
      <c r="Q231" s="108">
        <v>19</v>
      </c>
      <c r="R231" s="108">
        <v>11783</v>
      </c>
      <c r="S231" s="143" t="e">
        <f t="shared" si="12"/>
        <v>#DIV/0!</v>
      </c>
      <c r="T231" s="108">
        <v>7166</v>
      </c>
      <c r="U231" s="108">
        <v>3010</v>
      </c>
      <c r="V231" s="108">
        <v>5228</v>
      </c>
      <c r="W231" s="108">
        <v>2078</v>
      </c>
      <c r="X231" s="108">
        <v>3150</v>
      </c>
      <c r="Y231" s="108">
        <v>30728</v>
      </c>
      <c r="Z231" s="108">
        <v>9.6999999999999993</v>
      </c>
      <c r="AA231" s="111">
        <v>15.8</v>
      </c>
      <c r="AB231" s="111">
        <v>17</v>
      </c>
      <c r="AC231" s="111">
        <v>22.5</v>
      </c>
      <c r="AD231" s="111">
        <v>67.099999999999994</v>
      </c>
      <c r="AE231" s="111">
        <v>247.9</v>
      </c>
      <c r="AF231" s="111">
        <v>102.9</v>
      </c>
      <c r="AG231" s="111">
        <v>84.7</v>
      </c>
      <c r="AH231" s="111">
        <v>15.3</v>
      </c>
    </row>
    <row r="232" spans="1:34">
      <c r="A232" s="112" t="s">
        <v>164</v>
      </c>
      <c r="B232" s="108">
        <v>301.3</v>
      </c>
      <c r="C232" s="108">
        <v>82202</v>
      </c>
      <c r="D232" s="143">
        <f t="shared" si="10"/>
        <v>0.11025270465565445</v>
      </c>
      <c r="E232" s="108">
        <v>488</v>
      </c>
      <c r="F232" s="108">
        <v>142</v>
      </c>
      <c r="G232" s="108">
        <v>1713</v>
      </c>
      <c r="H232" s="108">
        <v>84544</v>
      </c>
      <c r="I232" s="143">
        <f t="shared" si="11"/>
        <v>0.11731666380324315</v>
      </c>
      <c r="J232" s="108">
        <v>20556</v>
      </c>
      <c r="K232" s="108">
        <v>16129</v>
      </c>
      <c r="L232" s="108">
        <v>993</v>
      </c>
      <c r="M232" s="108">
        <v>3518</v>
      </c>
      <c r="N232" s="108">
        <v>35694</v>
      </c>
      <c r="O232" s="108">
        <v>8</v>
      </c>
      <c r="P232" s="108">
        <v>76883</v>
      </c>
      <c r="Q232" s="108">
        <v>-23</v>
      </c>
      <c r="R232" s="108">
        <v>10296</v>
      </c>
      <c r="S232" s="143">
        <f t="shared" si="12"/>
        <v>-0.12619876092675889</v>
      </c>
      <c r="T232" s="108">
        <v>7639</v>
      </c>
      <c r="U232" s="108">
        <v>4262</v>
      </c>
      <c r="V232" s="108">
        <v>5189</v>
      </c>
      <c r="W232" s="108">
        <v>944</v>
      </c>
      <c r="X232" s="108">
        <v>4245</v>
      </c>
      <c r="Y232" s="108">
        <v>32000</v>
      </c>
      <c r="Z232" s="108">
        <v>9.3000000000000007</v>
      </c>
      <c r="AA232" s="111">
        <v>10.4</v>
      </c>
      <c r="AB232" s="111">
        <v>16.2</v>
      </c>
      <c r="AC232" s="111">
        <v>22.2</v>
      </c>
      <c r="AD232" s="111">
        <v>72</v>
      </c>
      <c r="AE232" s="111">
        <v>272.89999999999998</v>
      </c>
      <c r="AF232" s="111">
        <v>106.2</v>
      </c>
      <c r="AG232" s="111">
        <v>86.6</v>
      </c>
      <c r="AH232" s="111">
        <v>13.4</v>
      </c>
    </row>
    <row r="233" spans="1:34">
      <c r="A233" s="112" t="s">
        <v>163</v>
      </c>
      <c r="B233" s="108">
        <v>291</v>
      </c>
      <c r="C233" s="108">
        <v>86587</v>
      </c>
      <c r="D233" s="143">
        <f t="shared" si="10"/>
        <v>5.3344200871025038E-2</v>
      </c>
      <c r="E233" s="108">
        <v>710</v>
      </c>
      <c r="F233" s="108">
        <v>372</v>
      </c>
      <c r="G233" s="108">
        <v>957</v>
      </c>
      <c r="H233" s="108">
        <v>88627</v>
      </c>
      <c r="I233" s="143">
        <f t="shared" si="11"/>
        <v>4.8294379258137773E-2</v>
      </c>
      <c r="J233" s="108">
        <v>21014</v>
      </c>
      <c r="K233" s="108">
        <v>13932</v>
      </c>
      <c r="L233" s="108">
        <v>1298</v>
      </c>
      <c r="M233" s="108">
        <v>3481</v>
      </c>
      <c r="N233" s="108">
        <v>42275</v>
      </c>
      <c r="O233" s="108">
        <v>54</v>
      </c>
      <c r="P233" s="108">
        <v>81946</v>
      </c>
      <c r="Q233" s="108">
        <v>82</v>
      </c>
      <c r="R233" s="108">
        <v>10212</v>
      </c>
      <c r="S233" s="143">
        <f t="shared" si="12"/>
        <v>-8.1585081585081581E-3</v>
      </c>
      <c r="T233" s="108">
        <v>6763</v>
      </c>
      <c r="U233" s="108">
        <v>4439</v>
      </c>
      <c r="V233" s="108">
        <v>5390</v>
      </c>
      <c r="W233" s="108">
        <v>765</v>
      </c>
      <c r="X233" s="108">
        <v>4624</v>
      </c>
      <c r="Y233" s="108">
        <v>32305</v>
      </c>
      <c r="Z233" s="108">
        <v>7.8</v>
      </c>
      <c r="AA233" s="111">
        <v>7.9</v>
      </c>
      <c r="AB233" s="111">
        <v>16.7</v>
      </c>
      <c r="AC233" s="111">
        <v>21.4</v>
      </c>
      <c r="AD233" s="111">
        <v>76.7</v>
      </c>
      <c r="AE233" s="111">
        <v>297.60000000000002</v>
      </c>
      <c r="AF233" s="111">
        <v>111</v>
      </c>
      <c r="AG233" s="111">
        <v>83</v>
      </c>
      <c r="AH233" s="111">
        <v>17</v>
      </c>
    </row>
    <row r="234" spans="1:34">
      <c r="A234" s="114" t="s">
        <v>221</v>
      </c>
      <c r="B234" s="108"/>
      <c r="C234" s="108"/>
      <c r="D234" s="143">
        <f t="shared" si="10"/>
        <v>-1</v>
      </c>
      <c r="E234" s="108"/>
      <c r="F234" s="108"/>
      <c r="G234" s="108"/>
      <c r="H234" s="108"/>
      <c r="I234" s="143">
        <f t="shared" si="11"/>
        <v>-1</v>
      </c>
      <c r="J234" s="108"/>
      <c r="K234" s="108"/>
      <c r="L234" s="108"/>
      <c r="M234" s="108"/>
      <c r="N234" s="108"/>
      <c r="O234" s="108"/>
      <c r="P234" s="108"/>
      <c r="Q234" s="108"/>
      <c r="R234" s="108"/>
      <c r="S234" s="143">
        <f t="shared" si="12"/>
        <v>-1</v>
      </c>
      <c r="T234" s="108"/>
      <c r="U234" s="108"/>
      <c r="V234" s="108"/>
      <c r="W234" s="108"/>
      <c r="X234" s="108"/>
      <c r="Y234" s="108"/>
      <c r="Z234" s="108"/>
      <c r="AA234" s="111"/>
      <c r="AB234" s="111"/>
      <c r="AC234" s="111"/>
      <c r="AD234" s="111"/>
      <c r="AE234" s="111"/>
      <c r="AF234" s="111"/>
      <c r="AG234" s="111"/>
      <c r="AH234" s="111"/>
    </row>
    <row r="235" spans="1:34">
      <c r="A235" s="112" t="s">
        <v>165</v>
      </c>
      <c r="B235" s="108">
        <v>42.2</v>
      </c>
      <c r="C235" s="108">
        <v>18306</v>
      </c>
      <c r="D235" s="143" t="e">
        <f t="shared" si="10"/>
        <v>#DIV/0!</v>
      </c>
      <c r="E235" s="108"/>
      <c r="F235" s="108"/>
      <c r="G235" s="108"/>
      <c r="H235" s="108">
        <v>19882</v>
      </c>
      <c r="I235" s="143" t="e">
        <f t="shared" si="11"/>
        <v>#DIV/0!</v>
      </c>
      <c r="J235" s="108">
        <v>6090</v>
      </c>
      <c r="K235" s="108">
        <v>2284</v>
      </c>
      <c r="L235" s="108">
        <v>784</v>
      </c>
      <c r="M235" s="108">
        <v>2365</v>
      </c>
      <c r="N235" s="108"/>
      <c r="O235" s="108"/>
      <c r="P235" s="108">
        <v>18764</v>
      </c>
      <c r="Q235" s="108">
        <v>37</v>
      </c>
      <c r="R235" s="108">
        <v>3678</v>
      </c>
      <c r="S235" s="143" t="e">
        <f t="shared" si="12"/>
        <v>#DIV/0!</v>
      </c>
      <c r="T235" s="108">
        <v>1155</v>
      </c>
      <c r="U235" s="108">
        <v>3671</v>
      </c>
      <c r="V235" s="108">
        <v>3837</v>
      </c>
      <c r="W235" s="108">
        <v>128</v>
      </c>
      <c r="X235" s="108">
        <v>3709</v>
      </c>
      <c r="Y235" s="108">
        <v>8768</v>
      </c>
      <c r="Z235" s="108">
        <v>6.3</v>
      </c>
      <c r="AA235" s="111">
        <v>4.7</v>
      </c>
      <c r="AB235" s="111">
        <v>43.8</v>
      </c>
      <c r="AC235" s="111">
        <v>29.9</v>
      </c>
      <c r="AD235" s="111"/>
      <c r="AE235" s="111">
        <v>434</v>
      </c>
      <c r="AF235" s="111">
        <v>207.9</v>
      </c>
      <c r="AG235" s="111">
        <v>70</v>
      </c>
      <c r="AH235" s="111">
        <v>30</v>
      </c>
    </row>
    <row r="236" spans="1:34">
      <c r="A236" s="112" t="s">
        <v>164</v>
      </c>
      <c r="B236" s="108">
        <v>43.7</v>
      </c>
      <c r="C236" s="108">
        <v>20446</v>
      </c>
      <c r="D236" s="143">
        <f t="shared" si="10"/>
        <v>0.11690156232929094</v>
      </c>
      <c r="E236" s="108">
        <v>126</v>
      </c>
      <c r="F236" s="108">
        <v>261</v>
      </c>
      <c r="G236" s="108">
        <v>9</v>
      </c>
      <c r="H236" s="108">
        <v>20843</v>
      </c>
      <c r="I236" s="143">
        <f t="shared" si="11"/>
        <v>4.8335177547530431E-2</v>
      </c>
      <c r="J236" s="108">
        <v>6583</v>
      </c>
      <c r="K236" s="108">
        <v>2680</v>
      </c>
      <c r="L236" s="108">
        <v>1121</v>
      </c>
      <c r="M236" s="108">
        <v>2550</v>
      </c>
      <c r="N236" s="108"/>
      <c r="O236" s="108"/>
      <c r="P236" s="108">
        <v>20724</v>
      </c>
      <c r="Q236" s="108">
        <v>134</v>
      </c>
      <c r="R236" s="108">
        <v>3652</v>
      </c>
      <c r="S236" s="143">
        <f t="shared" si="12"/>
        <v>-7.0690592713431215E-3</v>
      </c>
      <c r="T236" s="108">
        <v>252</v>
      </c>
      <c r="U236" s="108">
        <v>4203</v>
      </c>
      <c r="V236" s="108">
        <v>4349</v>
      </c>
      <c r="W236" s="108">
        <v>46</v>
      </c>
      <c r="X236" s="108">
        <v>4303</v>
      </c>
      <c r="Y236" s="108">
        <v>10123</v>
      </c>
      <c r="Z236" s="108">
        <v>1.2</v>
      </c>
      <c r="AA236" s="111">
        <v>3.3</v>
      </c>
      <c r="AB236" s="111">
        <v>43</v>
      </c>
      <c r="AC236" s="111">
        <v>28.9</v>
      </c>
      <c r="AD236" s="111"/>
      <c r="AE236" s="111">
        <v>468.1</v>
      </c>
      <c r="AF236" s="111">
        <v>231.8</v>
      </c>
      <c r="AG236" s="111">
        <v>64.900000000000006</v>
      </c>
      <c r="AH236" s="111">
        <v>35.1</v>
      </c>
    </row>
    <row r="237" spans="1:34">
      <c r="A237" s="112" t="s">
        <v>163</v>
      </c>
      <c r="B237" s="108">
        <v>45.6</v>
      </c>
      <c r="C237" s="108">
        <v>22148</v>
      </c>
      <c r="D237" s="143">
        <f t="shared" si="10"/>
        <v>8.3243666242785869E-2</v>
      </c>
      <c r="E237" s="108">
        <v>157</v>
      </c>
      <c r="F237" s="108"/>
      <c r="G237" s="108"/>
      <c r="H237" s="108">
        <v>22795</v>
      </c>
      <c r="I237" s="143">
        <f t="shared" si="11"/>
        <v>9.3652545219018377E-2</v>
      </c>
      <c r="J237" s="108">
        <v>6984</v>
      </c>
      <c r="K237" s="108">
        <v>3475</v>
      </c>
      <c r="L237" s="108">
        <v>920</v>
      </c>
      <c r="M237" s="108"/>
      <c r="N237" s="108"/>
      <c r="O237" s="108"/>
      <c r="P237" s="108">
        <v>21935</v>
      </c>
      <c r="Q237" s="108">
        <v>68</v>
      </c>
      <c r="R237" s="108">
        <v>3783</v>
      </c>
      <c r="S237" s="143">
        <f t="shared" si="12"/>
        <v>3.5870755750273819E-2</v>
      </c>
      <c r="T237" s="108">
        <v>929</v>
      </c>
      <c r="U237" s="108">
        <v>5134</v>
      </c>
      <c r="V237" s="108">
        <v>5257</v>
      </c>
      <c r="W237" s="108">
        <v>46</v>
      </c>
      <c r="X237" s="108">
        <v>5211</v>
      </c>
      <c r="Y237" s="108">
        <v>10870</v>
      </c>
      <c r="Z237" s="108">
        <v>4.2</v>
      </c>
      <c r="AA237" s="111">
        <v>4.0999999999999996</v>
      </c>
      <c r="AB237" s="111">
        <v>48.4</v>
      </c>
      <c r="AC237" s="111">
        <v>28.1</v>
      </c>
      <c r="AD237" s="111"/>
      <c r="AE237" s="111">
        <v>485.5</v>
      </c>
      <c r="AF237" s="111">
        <v>238.3</v>
      </c>
      <c r="AG237" s="111">
        <v>74.3</v>
      </c>
      <c r="AH237" s="111">
        <v>25.7</v>
      </c>
    </row>
    <row r="238" spans="1:34">
      <c r="A238" s="114" t="s">
        <v>220</v>
      </c>
      <c r="B238" s="108"/>
      <c r="C238" s="108"/>
      <c r="D238" s="143">
        <f t="shared" si="10"/>
        <v>-1</v>
      </c>
      <c r="E238" s="108"/>
      <c r="F238" s="108"/>
      <c r="G238" s="108"/>
      <c r="H238" s="108"/>
      <c r="I238" s="143">
        <f t="shared" si="11"/>
        <v>-1</v>
      </c>
      <c r="J238" s="108"/>
      <c r="K238" s="108"/>
      <c r="L238" s="108"/>
      <c r="M238" s="108"/>
      <c r="N238" s="108"/>
      <c r="O238" s="108"/>
      <c r="P238" s="108"/>
      <c r="Q238" s="108"/>
      <c r="R238" s="108"/>
      <c r="S238" s="143">
        <f t="shared" si="12"/>
        <v>-1</v>
      </c>
      <c r="T238" s="108"/>
      <c r="U238" s="108"/>
      <c r="V238" s="108"/>
      <c r="W238" s="108"/>
      <c r="X238" s="108"/>
      <c r="Y238" s="108"/>
      <c r="Z238" s="108"/>
      <c r="AA238" s="111"/>
      <c r="AB238" s="111"/>
      <c r="AC238" s="111"/>
      <c r="AD238" s="111"/>
      <c r="AE238" s="111"/>
      <c r="AF238" s="111"/>
      <c r="AG238" s="111"/>
      <c r="AH238" s="111"/>
    </row>
    <row r="239" spans="1:34">
      <c r="A239" s="112" t="s">
        <v>165</v>
      </c>
      <c r="B239" s="108">
        <v>7.6</v>
      </c>
      <c r="C239" s="108">
        <v>3182</v>
      </c>
      <c r="D239" s="143" t="e">
        <f t="shared" si="10"/>
        <v>#DIV/0!</v>
      </c>
      <c r="E239" s="108"/>
      <c r="F239" s="108"/>
      <c r="G239" s="108"/>
      <c r="H239" s="108">
        <v>3106</v>
      </c>
      <c r="I239" s="143" t="e">
        <f t="shared" si="11"/>
        <v>#DIV/0!</v>
      </c>
      <c r="J239" s="108">
        <v>903</v>
      </c>
      <c r="K239" s="108">
        <v>437</v>
      </c>
      <c r="L239" s="108"/>
      <c r="M239" s="108"/>
      <c r="N239" s="108">
        <v>1501</v>
      </c>
      <c r="O239" s="108"/>
      <c r="P239" s="108">
        <v>3126</v>
      </c>
      <c r="Q239" s="108">
        <v>10</v>
      </c>
      <c r="R239" s="108">
        <v>402</v>
      </c>
      <c r="S239" s="143" t="e">
        <f t="shared" si="12"/>
        <v>#DIV/0!</v>
      </c>
      <c r="T239" s="108">
        <v>-9</v>
      </c>
      <c r="U239" s="108">
        <v>202</v>
      </c>
      <c r="V239" s="108">
        <v>229</v>
      </c>
      <c r="W239" s="108">
        <v>27</v>
      </c>
      <c r="X239" s="108">
        <v>203</v>
      </c>
      <c r="Y239" s="108">
        <v>1267</v>
      </c>
      <c r="Z239" s="108">
        <v>-0.3</v>
      </c>
      <c r="AA239" s="111"/>
      <c r="AB239" s="111">
        <v>18.100000000000001</v>
      </c>
      <c r="AC239" s="111">
        <v>25.3</v>
      </c>
      <c r="AD239" s="111"/>
      <c r="AE239" s="111">
        <v>420.6</v>
      </c>
      <c r="AF239" s="111">
        <v>167.5</v>
      </c>
      <c r="AG239" s="111">
        <v>76.2</v>
      </c>
      <c r="AH239" s="111">
        <v>23.8</v>
      </c>
    </row>
    <row r="240" spans="1:34">
      <c r="A240" s="112" t="s">
        <v>164</v>
      </c>
      <c r="B240" s="108">
        <v>7.8</v>
      </c>
      <c r="C240" s="108">
        <v>3312</v>
      </c>
      <c r="D240" s="143">
        <f t="shared" si="10"/>
        <v>4.0854808296668758E-2</v>
      </c>
      <c r="E240" s="108">
        <v>156</v>
      </c>
      <c r="F240" s="108">
        <v>7</v>
      </c>
      <c r="G240" s="108">
        <v>-10</v>
      </c>
      <c r="H240" s="108">
        <v>3464</v>
      </c>
      <c r="I240" s="143">
        <f t="shared" si="11"/>
        <v>0.11526078557630393</v>
      </c>
      <c r="J240" s="108">
        <v>992</v>
      </c>
      <c r="K240" s="108">
        <v>550</v>
      </c>
      <c r="L240" s="108">
        <v>52</v>
      </c>
      <c r="M240" s="108">
        <v>295</v>
      </c>
      <c r="N240" s="108"/>
      <c r="O240" s="108"/>
      <c r="P240" s="108">
        <v>3502</v>
      </c>
      <c r="Q240" s="108"/>
      <c r="R240" s="108">
        <v>312</v>
      </c>
      <c r="S240" s="143">
        <f t="shared" si="12"/>
        <v>-0.22388059701492538</v>
      </c>
      <c r="T240" s="108">
        <v>-38</v>
      </c>
      <c r="U240" s="108">
        <v>243</v>
      </c>
      <c r="V240" s="108"/>
      <c r="W240" s="108"/>
      <c r="X240" s="108">
        <v>244</v>
      </c>
      <c r="Y240" s="108">
        <v>1287</v>
      </c>
      <c r="Z240" s="108">
        <v>-1.1000000000000001</v>
      </c>
      <c r="AA240" s="111">
        <v>6</v>
      </c>
      <c r="AB240" s="111"/>
      <c r="AC240" s="111">
        <v>26.5</v>
      </c>
      <c r="AD240" s="111"/>
      <c r="AE240" s="111">
        <v>422</v>
      </c>
      <c r="AF240" s="111">
        <v>164</v>
      </c>
      <c r="AG240" s="111">
        <v>80.7</v>
      </c>
      <c r="AH240" s="111">
        <v>19.3</v>
      </c>
    </row>
    <row r="241" spans="1:34">
      <c r="A241" s="112" t="s">
        <v>163</v>
      </c>
      <c r="B241" s="108">
        <v>8.1</v>
      </c>
      <c r="C241" s="108">
        <v>3943</v>
      </c>
      <c r="D241" s="143">
        <f t="shared" si="10"/>
        <v>0.1905193236714976</v>
      </c>
      <c r="E241" s="108">
        <v>102</v>
      </c>
      <c r="F241" s="108"/>
      <c r="G241" s="108"/>
      <c r="H241" s="108">
        <v>4094</v>
      </c>
      <c r="I241" s="143">
        <f t="shared" si="11"/>
        <v>0.18187066974595842</v>
      </c>
      <c r="J241" s="108">
        <v>1138</v>
      </c>
      <c r="K241" s="108"/>
      <c r="L241" s="108"/>
      <c r="M241" s="108">
        <v>350</v>
      </c>
      <c r="N241" s="108"/>
      <c r="O241" s="108">
        <v>0</v>
      </c>
      <c r="P241" s="108">
        <v>3972</v>
      </c>
      <c r="Q241" s="108">
        <v>6</v>
      </c>
      <c r="R241" s="108">
        <v>501</v>
      </c>
      <c r="S241" s="143">
        <f t="shared" si="12"/>
        <v>0.60576923076923073</v>
      </c>
      <c r="T241" s="108">
        <v>128</v>
      </c>
      <c r="U241" s="108">
        <v>119</v>
      </c>
      <c r="V241" s="108"/>
      <c r="W241" s="108">
        <v>50</v>
      </c>
      <c r="X241" s="108"/>
      <c r="Y241" s="108">
        <v>1569</v>
      </c>
      <c r="Z241" s="108">
        <v>3.3</v>
      </c>
      <c r="AA241" s="111"/>
      <c r="AB241" s="111"/>
      <c r="AC241" s="111">
        <v>25.4</v>
      </c>
      <c r="AD241" s="111"/>
      <c r="AE241" s="111">
        <v>484.3</v>
      </c>
      <c r="AF241" s="111">
        <v>192.7</v>
      </c>
      <c r="AG241" s="111">
        <v>63.9</v>
      </c>
      <c r="AH241" s="111">
        <v>36.1</v>
      </c>
    </row>
    <row r="242" spans="1:34">
      <c r="A242" s="114" t="s">
        <v>219</v>
      </c>
      <c r="B242" s="108"/>
      <c r="C242" s="108"/>
      <c r="D242" s="143">
        <f t="shared" si="10"/>
        <v>-1</v>
      </c>
      <c r="E242" s="108"/>
      <c r="F242" s="108"/>
      <c r="G242" s="108"/>
      <c r="H242" s="108"/>
      <c r="I242" s="143">
        <f t="shared" si="11"/>
        <v>-1</v>
      </c>
      <c r="J242" s="108"/>
      <c r="K242" s="108"/>
      <c r="L242" s="108"/>
      <c r="M242" s="108"/>
      <c r="N242" s="108"/>
      <c r="O242" s="108"/>
      <c r="P242" s="108"/>
      <c r="Q242" s="108"/>
      <c r="R242" s="108"/>
      <c r="S242" s="143">
        <f t="shared" si="12"/>
        <v>-1</v>
      </c>
      <c r="T242" s="108"/>
      <c r="U242" s="108"/>
      <c r="V242" s="108"/>
      <c r="W242" s="108"/>
      <c r="X242" s="108"/>
      <c r="Y242" s="108"/>
      <c r="Z242" s="108"/>
      <c r="AA242" s="111"/>
      <c r="AB242" s="111"/>
      <c r="AC242" s="111"/>
      <c r="AD242" s="111"/>
      <c r="AE242" s="111"/>
      <c r="AF242" s="111"/>
      <c r="AG242" s="111"/>
      <c r="AH242" s="111"/>
    </row>
    <row r="243" spans="1:34">
      <c r="A243" s="112" t="s">
        <v>165</v>
      </c>
      <c r="B243" s="108">
        <v>36</v>
      </c>
      <c r="C243" s="108">
        <v>15864</v>
      </c>
      <c r="D243" s="143" t="e">
        <f t="shared" si="10"/>
        <v>#DIV/0!</v>
      </c>
      <c r="E243" s="108">
        <v>278</v>
      </c>
      <c r="F243" s="108">
        <v>12</v>
      </c>
      <c r="G243" s="108">
        <v>348</v>
      </c>
      <c r="H243" s="108">
        <v>16503</v>
      </c>
      <c r="I243" s="143" t="e">
        <f t="shared" si="11"/>
        <v>#DIV/0!</v>
      </c>
      <c r="J243" s="108">
        <v>4142</v>
      </c>
      <c r="K243" s="108">
        <v>3522</v>
      </c>
      <c r="L243" s="108">
        <v>279</v>
      </c>
      <c r="M243" s="108">
        <v>2407</v>
      </c>
      <c r="N243" s="108"/>
      <c r="O243" s="108"/>
      <c r="P243" s="108">
        <v>16945</v>
      </c>
      <c r="Q243" s="108">
        <v>-9</v>
      </c>
      <c r="R243" s="108">
        <v>1875</v>
      </c>
      <c r="S243" s="143" t="e">
        <f t="shared" si="12"/>
        <v>#DIV/0!</v>
      </c>
      <c r="T243" s="108">
        <v>-451</v>
      </c>
      <c r="U243" s="108">
        <v>907</v>
      </c>
      <c r="V243" s="108">
        <v>1290</v>
      </c>
      <c r="W243" s="108"/>
      <c r="X243" s="108"/>
      <c r="Y243" s="108">
        <v>5390</v>
      </c>
      <c r="Z243" s="108">
        <v>-2.8</v>
      </c>
      <c r="AA243" s="111">
        <v>6.7</v>
      </c>
      <c r="AB243" s="111">
        <v>23.9</v>
      </c>
      <c r="AC243" s="111">
        <v>23.7</v>
      </c>
      <c r="AD243" s="111"/>
      <c r="AE243" s="111">
        <v>441.1</v>
      </c>
      <c r="AF243" s="111">
        <v>149.9</v>
      </c>
      <c r="AG243" s="111">
        <v>76.599999999999994</v>
      </c>
      <c r="AH243" s="111">
        <v>23.4</v>
      </c>
    </row>
    <row r="244" spans="1:34">
      <c r="A244" s="112" t="s">
        <v>164</v>
      </c>
      <c r="B244" s="108">
        <v>39.700000000000003</v>
      </c>
      <c r="C244" s="108"/>
      <c r="D244" s="143">
        <f t="shared" si="10"/>
        <v>-1</v>
      </c>
      <c r="E244" s="108">
        <v>85</v>
      </c>
      <c r="F244" s="108"/>
      <c r="G244" s="108"/>
      <c r="H244" s="108"/>
      <c r="I244" s="143">
        <f t="shared" si="11"/>
        <v>-1</v>
      </c>
      <c r="J244" s="108">
        <v>5291</v>
      </c>
      <c r="K244" s="108">
        <v>9008</v>
      </c>
      <c r="L244" s="108"/>
      <c r="M244" s="108"/>
      <c r="N244" s="108">
        <v>10280</v>
      </c>
      <c r="O244" s="108">
        <v>8</v>
      </c>
      <c r="P244" s="108">
        <v>27269</v>
      </c>
      <c r="Q244" s="108">
        <v>20</v>
      </c>
      <c r="R244" s="108"/>
      <c r="S244" s="143">
        <f t="shared" si="12"/>
        <v>-1</v>
      </c>
      <c r="T244" s="108"/>
      <c r="U244" s="108">
        <v>1750</v>
      </c>
      <c r="V244" s="108"/>
      <c r="W244" s="108"/>
      <c r="X244" s="108">
        <v>1750</v>
      </c>
      <c r="Y244" s="108"/>
      <c r="Z244" s="108"/>
      <c r="AA244" s="111"/>
      <c r="AB244" s="111"/>
      <c r="AC244" s="111"/>
      <c r="AD244" s="111"/>
      <c r="AE244" s="111"/>
      <c r="AF244" s="111"/>
      <c r="AG244" s="111">
        <v>79.3</v>
      </c>
      <c r="AH244" s="111">
        <v>20.7</v>
      </c>
    </row>
    <row r="245" spans="1:34">
      <c r="A245" s="112" t="s">
        <v>163</v>
      </c>
      <c r="B245" s="108">
        <v>41.9</v>
      </c>
      <c r="C245" s="108">
        <v>33328</v>
      </c>
      <c r="D245" s="143" t="e">
        <f t="shared" si="10"/>
        <v>#DIV/0!</v>
      </c>
      <c r="E245" s="108"/>
      <c r="F245" s="108">
        <v>72</v>
      </c>
      <c r="G245" s="108"/>
      <c r="H245" s="108">
        <v>33680</v>
      </c>
      <c r="I245" s="143" t="e">
        <f t="shared" si="11"/>
        <v>#DIV/0!</v>
      </c>
      <c r="J245" s="108">
        <v>5851</v>
      </c>
      <c r="K245" s="108">
        <v>9860</v>
      </c>
      <c r="L245" s="108"/>
      <c r="M245" s="108"/>
      <c r="N245" s="108">
        <v>12143</v>
      </c>
      <c r="O245" s="108"/>
      <c r="P245" s="108">
        <v>30579</v>
      </c>
      <c r="Q245" s="108">
        <v>81</v>
      </c>
      <c r="R245" s="108">
        <v>5648</v>
      </c>
      <c r="S245" s="143" t="e">
        <f t="shared" si="12"/>
        <v>#DIV/0!</v>
      </c>
      <c r="T245" s="108">
        <v>3182</v>
      </c>
      <c r="U245" s="108"/>
      <c r="V245" s="108"/>
      <c r="W245" s="108">
        <v>155</v>
      </c>
      <c r="X245" s="108"/>
      <c r="Y245" s="108">
        <v>11479</v>
      </c>
      <c r="Z245" s="108">
        <v>9.5</v>
      </c>
      <c r="AA245" s="111"/>
      <c r="AB245" s="111"/>
      <c r="AC245" s="111">
        <v>16</v>
      </c>
      <c r="AD245" s="111"/>
      <c r="AE245" s="111">
        <v>795.9</v>
      </c>
      <c r="AF245" s="111">
        <v>274.10000000000002</v>
      </c>
      <c r="AG245" s="111">
        <v>27.5</v>
      </c>
      <c r="AH245" s="111">
        <v>72.5</v>
      </c>
    </row>
    <row r="246" spans="1:34">
      <c r="A246" s="114" t="s">
        <v>218</v>
      </c>
      <c r="B246" s="108"/>
      <c r="C246" s="108"/>
      <c r="D246" s="143">
        <f t="shared" si="10"/>
        <v>-1</v>
      </c>
      <c r="E246" s="108"/>
      <c r="F246" s="108"/>
      <c r="G246" s="108"/>
      <c r="H246" s="108"/>
      <c r="I246" s="143">
        <f t="shared" si="11"/>
        <v>-1</v>
      </c>
      <c r="J246" s="108"/>
      <c r="K246" s="108"/>
      <c r="L246" s="108"/>
      <c r="M246" s="108"/>
      <c r="N246" s="108"/>
      <c r="O246" s="108"/>
      <c r="P246" s="108"/>
      <c r="Q246" s="108"/>
      <c r="R246" s="108"/>
      <c r="S246" s="143">
        <f t="shared" si="12"/>
        <v>-1</v>
      </c>
      <c r="T246" s="108"/>
      <c r="U246" s="108"/>
      <c r="V246" s="108"/>
      <c r="W246" s="108"/>
      <c r="X246" s="108"/>
      <c r="Y246" s="108"/>
      <c r="Z246" s="108"/>
      <c r="AA246" s="111"/>
      <c r="AB246" s="111"/>
      <c r="AC246" s="111"/>
      <c r="AD246" s="111"/>
      <c r="AE246" s="111"/>
      <c r="AF246" s="111"/>
      <c r="AG246" s="111"/>
      <c r="AH246" s="111"/>
    </row>
    <row r="247" spans="1:34">
      <c r="A247" s="112" t="s">
        <v>165</v>
      </c>
      <c r="B247" s="108">
        <v>15.2</v>
      </c>
      <c r="C247" s="108">
        <v>5354</v>
      </c>
      <c r="D247" s="143" t="e">
        <f t="shared" si="10"/>
        <v>#DIV/0!</v>
      </c>
      <c r="E247" s="108">
        <v>62</v>
      </c>
      <c r="F247" s="108">
        <v>3</v>
      </c>
      <c r="G247" s="108">
        <v>95</v>
      </c>
      <c r="H247" s="108">
        <v>5514</v>
      </c>
      <c r="I247" s="143" t="e">
        <f t="shared" si="11"/>
        <v>#DIV/0!</v>
      </c>
      <c r="J247" s="108">
        <v>981</v>
      </c>
      <c r="K247" s="108">
        <v>1550</v>
      </c>
      <c r="L247" s="108"/>
      <c r="M247" s="108"/>
      <c r="N247" s="108"/>
      <c r="O247" s="108"/>
      <c r="P247" s="108">
        <v>4232</v>
      </c>
      <c r="Q247" s="108">
        <v>6</v>
      </c>
      <c r="R247" s="108">
        <v>2724</v>
      </c>
      <c r="S247" s="143" t="e">
        <f t="shared" si="12"/>
        <v>#DIV/0!</v>
      </c>
      <c r="T247" s="108">
        <v>1289</v>
      </c>
      <c r="U247" s="108">
        <v>1128</v>
      </c>
      <c r="V247" s="108">
        <v>1292</v>
      </c>
      <c r="W247" s="108">
        <v>137</v>
      </c>
      <c r="X247" s="108">
        <v>1155</v>
      </c>
      <c r="Y247" s="108">
        <v>3750</v>
      </c>
      <c r="Z247" s="108">
        <v>24.1</v>
      </c>
      <c r="AA247" s="111"/>
      <c r="AB247" s="111">
        <v>34.5</v>
      </c>
      <c r="AC247" s="111">
        <v>16.7</v>
      </c>
      <c r="AD247" s="111"/>
      <c r="AE247" s="111">
        <v>353.3</v>
      </c>
      <c r="AF247" s="111">
        <v>247.5</v>
      </c>
      <c r="AG247" s="111">
        <v>75.900000000000006</v>
      </c>
      <c r="AH247" s="111">
        <v>24.1</v>
      </c>
    </row>
    <row r="248" spans="1:34">
      <c r="A248" s="112" t="s">
        <v>164</v>
      </c>
      <c r="B248" s="108">
        <v>16.7</v>
      </c>
      <c r="C248" s="108"/>
      <c r="D248" s="143">
        <f t="shared" si="10"/>
        <v>-1</v>
      </c>
      <c r="E248" s="108">
        <v>24</v>
      </c>
      <c r="F248" s="108"/>
      <c r="G248" s="108"/>
      <c r="H248" s="108"/>
      <c r="I248" s="143">
        <f t="shared" si="11"/>
        <v>-1</v>
      </c>
      <c r="J248" s="108">
        <v>1247</v>
      </c>
      <c r="K248" s="108">
        <v>1941</v>
      </c>
      <c r="L248" s="108"/>
      <c r="M248" s="108"/>
      <c r="N248" s="108"/>
      <c r="O248" s="108"/>
      <c r="P248" s="108">
        <v>4779</v>
      </c>
      <c r="Q248" s="108">
        <v>9</v>
      </c>
      <c r="R248" s="108"/>
      <c r="S248" s="143">
        <f t="shared" si="12"/>
        <v>-1</v>
      </c>
      <c r="T248" s="108"/>
      <c r="U248" s="108">
        <v>1629</v>
      </c>
      <c r="V248" s="108">
        <v>1714</v>
      </c>
      <c r="W248" s="108">
        <v>58</v>
      </c>
      <c r="X248" s="108">
        <v>1656</v>
      </c>
      <c r="Y248" s="108"/>
      <c r="Z248" s="108"/>
      <c r="AA248" s="111"/>
      <c r="AB248" s="111"/>
      <c r="AC248" s="111"/>
      <c r="AD248" s="111"/>
      <c r="AE248" s="111"/>
      <c r="AF248" s="111"/>
      <c r="AG248" s="111">
        <v>84.5</v>
      </c>
      <c r="AH248" s="111">
        <v>15.5</v>
      </c>
    </row>
    <row r="249" spans="1:34">
      <c r="A249" s="112" t="s">
        <v>163</v>
      </c>
      <c r="B249" s="108">
        <v>18.399999999999999</v>
      </c>
      <c r="C249" s="108">
        <v>6407</v>
      </c>
      <c r="D249" s="143" t="e">
        <f t="shared" si="10"/>
        <v>#DIV/0!</v>
      </c>
      <c r="E249" s="108">
        <v>5</v>
      </c>
      <c r="F249" s="108"/>
      <c r="G249" s="108"/>
      <c r="H249" s="108">
        <v>6556</v>
      </c>
      <c r="I249" s="143" t="e">
        <f t="shared" si="11"/>
        <v>#DIV/0!</v>
      </c>
      <c r="J249" s="108">
        <v>1369</v>
      </c>
      <c r="K249" s="108"/>
      <c r="L249" s="108"/>
      <c r="M249" s="108"/>
      <c r="N249" s="108">
        <v>1631</v>
      </c>
      <c r="O249" s="108"/>
      <c r="P249" s="108">
        <v>5365</v>
      </c>
      <c r="Q249" s="108">
        <v>34</v>
      </c>
      <c r="R249" s="108">
        <v>2773</v>
      </c>
      <c r="S249" s="143" t="e">
        <f t="shared" si="12"/>
        <v>#DIV/0!</v>
      </c>
      <c r="T249" s="108">
        <v>1225</v>
      </c>
      <c r="U249" s="108"/>
      <c r="V249" s="108">
        <v>2338</v>
      </c>
      <c r="W249" s="108">
        <v>16</v>
      </c>
      <c r="X249" s="108">
        <v>2322</v>
      </c>
      <c r="Y249" s="108">
        <v>4337</v>
      </c>
      <c r="Z249" s="108">
        <v>19.100000000000001</v>
      </c>
      <c r="AA249" s="111"/>
      <c r="AB249" s="111">
        <v>53.9</v>
      </c>
      <c r="AC249" s="111">
        <v>19.100000000000001</v>
      </c>
      <c r="AD249" s="111"/>
      <c r="AE249" s="111">
        <v>348.4</v>
      </c>
      <c r="AF249" s="111">
        <v>235.8</v>
      </c>
      <c r="AG249" s="111">
        <v>82.4</v>
      </c>
      <c r="AH249" s="111">
        <v>17.600000000000001</v>
      </c>
    </row>
    <row r="250" spans="1:34">
      <c r="A250" s="114" t="s">
        <v>217</v>
      </c>
      <c r="B250" s="108"/>
      <c r="C250" s="108"/>
      <c r="D250" s="143">
        <f t="shared" si="10"/>
        <v>-1</v>
      </c>
      <c r="E250" s="108"/>
      <c r="F250" s="108"/>
      <c r="G250" s="108"/>
      <c r="H250" s="108"/>
      <c r="I250" s="143">
        <f t="shared" si="11"/>
        <v>-1</v>
      </c>
      <c r="J250" s="108"/>
      <c r="K250" s="108"/>
      <c r="L250" s="108"/>
      <c r="M250" s="108"/>
      <c r="N250" s="108"/>
      <c r="O250" s="108"/>
      <c r="P250" s="108"/>
      <c r="Q250" s="108"/>
      <c r="R250" s="108"/>
      <c r="S250" s="143">
        <f t="shared" si="12"/>
        <v>-1</v>
      </c>
      <c r="T250" s="108"/>
      <c r="U250" s="108"/>
      <c r="V250" s="108"/>
      <c r="W250" s="108"/>
      <c r="X250" s="108"/>
      <c r="Y250" s="108"/>
      <c r="Z250" s="108"/>
      <c r="AA250" s="111"/>
      <c r="AB250" s="111"/>
      <c r="AC250" s="111"/>
      <c r="AD250" s="111"/>
      <c r="AE250" s="111"/>
      <c r="AF250" s="111"/>
      <c r="AG250" s="111"/>
      <c r="AH250" s="111"/>
    </row>
    <row r="251" spans="1:34">
      <c r="A251" s="112" t="s">
        <v>165</v>
      </c>
      <c r="B251" s="108">
        <v>101.6</v>
      </c>
      <c r="C251" s="108">
        <v>20239</v>
      </c>
      <c r="D251" s="143" t="e">
        <f t="shared" si="10"/>
        <v>#DIV/0!</v>
      </c>
      <c r="E251" s="108">
        <v>101</v>
      </c>
      <c r="F251" s="108">
        <v>3</v>
      </c>
      <c r="G251" s="108">
        <v>261</v>
      </c>
      <c r="H251" s="108">
        <v>20604</v>
      </c>
      <c r="I251" s="143" t="e">
        <f t="shared" si="11"/>
        <v>#DIV/0!</v>
      </c>
      <c r="J251" s="108">
        <v>4939</v>
      </c>
      <c r="K251" s="108">
        <v>2400</v>
      </c>
      <c r="L251" s="108">
        <v>163</v>
      </c>
      <c r="M251" s="108">
        <v>903</v>
      </c>
      <c r="N251" s="108"/>
      <c r="O251" s="108"/>
      <c r="P251" s="108">
        <v>19398</v>
      </c>
      <c r="Q251" s="108">
        <v>39</v>
      </c>
      <c r="R251" s="108">
        <v>2047</v>
      </c>
      <c r="S251" s="143" t="e">
        <f t="shared" si="12"/>
        <v>#DIV/0!</v>
      </c>
      <c r="T251" s="108">
        <v>1245</v>
      </c>
      <c r="U251" s="108">
        <v>755</v>
      </c>
      <c r="V251" s="108">
        <v>879</v>
      </c>
      <c r="W251" s="108"/>
      <c r="X251" s="108"/>
      <c r="Y251" s="108">
        <v>7047</v>
      </c>
      <c r="Z251" s="108">
        <v>6.2</v>
      </c>
      <c r="AA251" s="111">
        <v>12.6</v>
      </c>
      <c r="AB251" s="111">
        <v>12.5</v>
      </c>
      <c r="AC251" s="111">
        <v>21.8</v>
      </c>
      <c r="AD251" s="111">
        <v>55.8</v>
      </c>
      <c r="AE251" s="111">
        <v>199.1</v>
      </c>
      <c r="AF251" s="111">
        <v>69.3</v>
      </c>
      <c r="AG251" s="111">
        <v>85.9</v>
      </c>
      <c r="AH251" s="111">
        <v>14.1</v>
      </c>
    </row>
    <row r="252" spans="1:34">
      <c r="A252" s="112" t="s">
        <v>164</v>
      </c>
      <c r="B252" s="108">
        <v>97.5</v>
      </c>
      <c r="C252" s="108">
        <v>20943</v>
      </c>
      <c r="D252" s="143">
        <f t="shared" si="10"/>
        <v>3.4784327288897673E-2</v>
      </c>
      <c r="E252" s="108">
        <v>21</v>
      </c>
      <c r="F252" s="108">
        <v>22</v>
      </c>
      <c r="G252" s="108">
        <v>320</v>
      </c>
      <c r="H252" s="108">
        <v>21306</v>
      </c>
      <c r="I252" s="143">
        <f t="shared" si="11"/>
        <v>3.4071054164239951E-2</v>
      </c>
      <c r="J252" s="108">
        <v>4887</v>
      </c>
      <c r="K252" s="108">
        <v>2847</v>
      </c>
      <c r="L252" s="108">
        <v>170</v>
      </c>
      <c r="M252" s="108">
        <v>823</v>
      </c>
      <c r="N252" s="108"/>
      <c r="O252" s="108"/>
      <c r="P252" s="108">
        <v>20447</v>
      </c>
      <c r="Q252" s="108">
        <v>-4</v>
      </c>
      <c r="R252" s="108">
        <v>1507</v>
      </c>
      <c r="S252" s="143">
        <f t="shared" si="12"/>
        <v>-0.26380068392769906</v>
      </c>
      <c r="T252" s="108">
        <v>855</v>
      </c>
      <c r="U252" s="108">
        <v>632</v>
      </c>
      <c r="V252" s="108">
        <v>727</v>
      </c>
      <c r="W252" s="108">
        <v>88</v>
      </c>
      <c r="X252" s="108">
        <v>638</v>
      </c>
      <c r="Y252" s="108">
        <v>6632</v>
      </c>
      <c r="Z252" s="108">
        <v>4.0999999999999996</v>
      </c>
      <c r="AA252" s="111">
        <v>8.8000000000000007</v>
      </c>
      <c r="AB252" s="111">
        <v>11</v>
      </c>
      <c r="AC252" s="111">
        <v>21</v>
      </c>
      <c r="AD252" s="111">
        <v>62.1</v>
      </c>
      <c r="AE252" s="111">
        <v>214.8</v>
      </c>
      <c r="AF252" s="111">
        <v>68</v>
      </c>
      <c r="AG252" s="111">
        <v>91.5</v>
      </c>
      <c r="AH252" s="111">
        <v>8.5</v>
      </c>
    </row>
    <row r="253" spans="1:34">
      <c r="A253" s="112" t="s">
        <v>163</v>
      </c>
      <c r="B253" s="108">
        <v>108.4</v>
      </c>
      <c r="C253" s="108">
        <v>23453</v>
      </c>
      <c r="D253" s="143">
        <f t="shared" si="10"/>
        <v>0.11984911426252208</v>
      </c>
      <c r="E253" s="108"/>
      <c r="F253" s="108">
        <v>72</v>
      </c>
      <c r="G253" s="108"/>
      <c r="H253" s="108">
        <v>23600</v>
      </c>
      <c r="I253" s="143">
        <f t="shared" si="11"/>
        <v>0.10766920116399137</v>
      </c>
      <c r="J253" s="108">
        <v>5242</v>
      </c>
      <c r="K253" s="108">
        <v>2670</v>
      </c>
      <c r="L253" s="108"/>
      <c r="M253" s="108"/>
      <c r="N253" s="108">
        <v>12807</v>
      </c>
      <c r="O253" s="108"/>
      <c r="P253" s="108">
        <v>21572</v>
      </c>
      <c r="Q253" s="108">
        <v>-20</v>
      </c>
      <c r="R253" s="108">
        <v>2836</v>
      </c>
      <c r="S253" s="143">
        <f t="shared" si="12"/>
        <v>0.88188453881884543</v>
      </c>
      <c r="T253" s="108">
        <v>2007</v>
      </c>
      <c r="U253" s="108">
        <v>534</v>
      </c>
      <c r="V253" s="108">
        <v>545</v>
      </c>
      <c r="W253" s="108">
        <v>90</v>
      </c>
      <c r="X253" s="108">
        <v>454</v>
      </c>
      <c r="Y253" s="108">
        <v>8302</v>
      </c>
      <c r="Z253" s="108">
        <v>8.6</v>
      </c>
      <c r="AA253" s="111"/>
      <c r="AB253" s="111">
        <v>6.6</v>
      </c>
      <c r="AC253" s="111">
        <v>19.899999999999999</v>
      </c>
      <c r="AD253" s="111">
        <v>66.599999999999994</v>
      </c>
      <c r="AE253" s="111">
        <v>216.4</v>
      </c>
      <c r="AF253" s="111">
        <v>76.599999999999994</v>
      </c>
      <c r="AG253" s="111">
        <v>95.3</v>
      </c>
      <c r="AH253" s="111">
        <v>4.7</v>
      </c>
    </row>
    <row r="254" spans="1:34">
      <c r="A254" s="114" t="s">
        <v>216</v>
      </c>
      <c r="B254" s="108"/>
      <c r="C254" s="108"/>
      <c r="D254" s="143">
        <f t="shared" si="10"/>
        <v>-1</v>
      </c>
      <c r="E254" s="108"/>
      <c r="F254" s="108"/>
      <c r="G254" s="108"/>
      <c r="H254" s="108"/>
      <c r="I254" s="143">
        <f t="shared" si="11"/>
        <v>-1</v>
      </c>
      <c r="J254" s="108"/>
      <c r="K254" s="108"/>
      <c r="L254" s="108"/>
      <c r="M254" s="108"/>
      <c r="N254" s="108"/>
      <c r="O254" s="108"/>
      <c r="P254" s="108"/>
      <c r="Q254" s="108"/>
      <c r="R254" s="108"/>
      <c r="S254" s="143">
        <f t="shared" si="12"/>
        <v>-1</v>
      </c>
      <c r="T254" s="108"/>
      <c r="U254" s="108"/>
      <c r="V254" s="108"/>
      <c r="W254" s="108"/>
      <c r="X254" s="108"/>
      <c r="Y254" s="108"/>
      <c r="Z254" s="108"/>
      <c r="AA254" s="111"/>
      <c r="AB254" s="111"/>
      <c r="AC254" s="111"/>
      <c r="AD254" s="111"/>
      <c r="AE254" s="111"/>
      <c r="AF254" s="111"/>
      <c r="AG254" s="111"/>
      <c r="AH254" s="111"/>
    </row>
    <row r="255" spans="1:34">
      <c r="A255" s="112" t="s">
        <v>165</v>
      </c>
      <c r="B255" s="108">
        <v>124.1</v>
      </c>
      <c r="C255" s="108">
        <v>55444</v>
      </c>
      <c r="D255" s="143" t="e">
        <f t="shared" si="10"/>
        <v>#DIV/0!</v>
      </c>
      <c r="E255" s="108">
        <v>954</v>
      </c>
      <c r="F255" s="108">
        <v>266</v>
      </c>
      <c r="G255" s="108">
        <v>1345</v>
      </c>
      <c r="H255" s="108">
        <v>58009</v>
      </c>
      <c r="I255" s="143" t="e">
        <f t="shared" si="11"/>
        <v>#DIV/0!</v>
      </c>
      <c r="J255" s="108">
        <v>8741</v>
      </c>
      <c r="K255" s="108">
        <v>4386</v>
      </c>
      <c r="L255" s="108">
        <v>3263</v>
      </c>
      <c r="M255" s="108">
        <v>7126</v>
      </c>
      <c r="N255" s="108">
        <v>31485</v>
      </c>
      <c r="O255" s="108">
        <v>783</v>
      </c>
      <c r="P255" s="108">
        <v>54217</v>
      </c>
      <c r="Q255" s="108">
        <v>34</v>
      </c>
      <c r="R255" s="108">
        <v>12604</v>
      </c>
      <c r="S255" s="143" t="e">
        <f t="shared" si="12"/>
        <v>#DIV/0!</v>
      </c>
      <c r="T255" s="108">
        <v>3826</v>
      </c>
      <c r="U255" s="108">
        <v>9559</v>
      </c>
      <c r="V255" s="108">
        <v>10215</v>
      </c>
      <c r="W255" s="108">
        <v>516</v>
      </c>
      <c r="X255" s="108">
        <v>9699</v>
      </c>
      <c r="Y255" s="108">
        <v>21900</v>
      </c>
      <c r="Z255" s="108">
        <v>6.9</v>
      </c>
      <c r="AA255" s="111">
        <v>3.9</v>
      </c>
      <c r="AB255" s="111">
        <v>46.6</v>
      </c>
      <c r="AC255" s="111">
        <v>14.1</v>
      </c>
      <c r="AD255" s="111">
        <v>102.5</v>
      </c>
      <c r="AE255" s="111">
        <v>446.7</v>
      </c>
      <c r="AF255" s="111">
        <v>176.4</v>
      </c>
      <c r="AG255" s="111">
        <v>92.6</v>
      </c>
      <c r="AH255" s="111">
        <v>7.4</v>
      </c>
    </row>
    <row r="256" spans="1:34">
      <c r="A256" s="112" t="s">
        <v>164</v>
      </c>
      <c r="B256" s="108">
        <v>127.7</v>
      </c>
      <c r="C256" s="108">
        <v>62193</v>
      </c>
      <c r="D256" s="143">
        <f t="shared" si="10"/>
        <v>0.1217264266647428</v>
      </c>
      <c r="E256" s="108">
        <v>258</v>
      </c>
      <c r="F256" s="108">
        <v>562</v>
      </c>
      <c r="G256" s="108">
        <v>875</v>
      </c>
      <c r="H256" s="108">
        <v>63888</v>
      </c>
      <c r="I256" s="143">
        <f t="shared" si="11"/>
        <v>0.10134634280887449</v>
      </c>
      <c r="J256" s="108">
        <v>9651</v>
      </c>
      <c r="K256" s="108">
        <v>4771</v>
      </c>
      <c r="L256" s="108">
        <v>4812</v>
      </c>
      <c r="M256" s="108">
        <v>8037</v>
      </c>
      <c r="N256" s="108">
        <v>33366</v>
      </c>
      <c r="O256" s="108">
        <v>772</v>
      </c>
      <c r="P256" s="108">
        <v>59865</v>
      </c>
      <c r="Q256" s="108">
        <v>86</v>
      </c>
      <c r="R256" s="108">
        <v>15521</v>
      </c>
      <c r="S256" s="143">
        <f t="shared" si="12"/>
        <v>0.23143446524912725</v>
      </c>
      <c r="T256" s="108">
        <v>4108</v>
      </c>
      <c r="U256" s="108">
        <v>10201</v>
      </c>
      <c r="V256" s="108">
        <v>10695</v>
      </c>
      <c r="W256" s="108">
        <v>322</v>
      </c>
      <c r="X256" s="108">
        <v>10373</v>
      </c>
      <c r="Y256" s="108">
        <v>25951</v>
      </c>
      <c r="Z256" s="108">
        <v>6.6</v>
      </c>
      <c r="AA256" s="111">
        <v>3.2</v>
      </c>
      <c r="AB256" s="111">
        <v>41.2</v>
      </c>
      <c r="AC256" s="111">
        <v>13.9</v>
      </c>
      <c r="AD256" s="111">
        <v>106.7</v>
      </c>
      <c r="AE256" s="111">
        <v>487.1</v>
      </c>
      <c r="AF256" s="111">
        <v>203.2</v>
      </c>
      <c r="AG256" s="111">
        <v>93.5</v>
      </c>
      <c r="AH256" s="111">
        <v>6.5</v>
      </c>
    </row>
    <row r="257" spans="1:34">
      <c r="A257" s="112" t="s">
        <v>163</v>
      </c>
      <c r="B257" s="108">
        <v>132.19999999999999</v>
      </c>
      <c r="C257" s="108">
        <v>59619</v>
      </c>
      <c r="D257" s="143">
        <f t="shared" si="10"/>
        <v>-4.1387294390043898E-2</v>
      </c>
      <c r="E257" s="108">
        <v>345</v>
      </c>
      <c r="F257" s="108"/>
      <c r="G257" s="108"/>
      <c r="H257" s="108">
        <v>80610</v>
      </c>
      <c r="I257" s="143">
        <f t="shared" si="11"/>
        <v>0.26173929376408717</v>
      </c>
      <c r="J257" s="108">
        <v>10304</v>
      </c>
      <c r="K257" s="108">
        <v>5675</v>
      </c>
      <c r="L257" s="108">
        <v>5425</v>
      </c>
      <c r="M257" s="108">
        <v>8496</v>
      </c>
      <c r="N257" s="108">
        <v>28782</v>
      </c>
      <c r="O257" s="108">
        <v>1108</v>
      </c>
      <c r="P257" s="108">
        <v>57575</v>
      </c>
      <c r="Q257" s="108">
        <v>-15</v>
      </c>
      <c r="R257" s="108">
        <v>16294</v>
      </c>
      <c r="S257" s="143">
        <f t="shared" si="12"/>
        <v>4.9803492043038466E-2</v>
      </c>
      <c r="T257" s="108">
        <v>23021</v>
      </c>
      <c r="U257" s="108">
        <v>9012</v>
      </c>
      <c r="V257" s="108">
        <v>9959</v>
      </c>
      <c r="W257" s="108">
        <v>697</v>
      </c>
      <c r="X257" s="108">
        <v>9262</v>
      </c>
      <c r="Y257" s="108">
        <v>27442</v>
      </c>
      <c r="Z257" s="108">
        <v>38.6</v>
      </c>
      <c r="AA257" s="111">
        <v>3</v>
      </c>
      <c r="AB257" s="111">
        <v>36.299999999999997</v>
      </c>
      <c r="AC257" s="111">
        <v>15.4</v>
      </c>
      <c r="AD257" s="111">
        <v>117.7</v>
      </c>
      <c r="AE257" s="111">
        <v>451.1</v>
      </c>
      <c r="AF257" s="111">
        <v>207.6</v>
      </c>
      <c r="AG257" s="111">
        <v>87.7</v>
      </c>
      <c r="AH257" s="111">
        <v>12.3</v>
      </c>
    </row>
    <row r="258" spans="1:34">
      <c r="A258" s="114" t="s">
        <v>215</v>
      </c>
      <c r="B258" s="108"/>
      <c r="C258" s="108"/>
      <c r="D258" s="143">
        <f t="shared" si="10"/>
        <v>-1</v>
      </c>
      <c r="E258" s="108"/>
      <c r="F258" s="108"/>
      <c r="G258" s="108"/>
      <c r="H258" s="108"/>
      <c r="I258" s="143">
        <f t="shared" si="11"/>
        <v>-1</v>
      </c>
      <c r="J258" s="108"/>
      <c r="K258" s="108"/>
      <c r="L258" s="108"/>
      <c r="M258" s="108"/>
      <c r="N258" s="108"/>
      <c r="O258" s="108"/>
      <c r="P258" s="108"/>
      <c r="Q258" s="108"/>
      <c r="R258" s="108"/>
      <c r="S258" s="143">
        <f t="shared" si="12"/>
        <v>-1</v>
      </c>
      <c r="T258" s="108"/>
      <c r="U258" s="108"/>
      <c r="V258" s="108"/>
      <c r="W258" s="108"/>
      <c r="X258" s="108"/>
      <c r="Y258" s="108"/>
      <c r="Z258" s="108"/>
      <c r="AA258" s="111"/>
      <c r="AB258" s="111"/>
      <c r="AC258" s="111"/>
      <c r="AD258" s="111"/>
      <c r="AE258" s="111"/>
      <c r="AF258" s="111"/>
      <c r="AG258" s="111"/>
      <c r="AH258" s="111"/>
    </row>
    <row r="259" spans="1:34">
      <c r="A259" s="112" t="s">
        <v>165</v>
      </c>
      <c r="B259" s="108">
        <v>24.7</v>
      </c>
      <c r="C259" s="108">
        <v>10261</v>
      </c>
      <c r="D259" s="143" t="e">
        <f t="shared" si="10"/>
        <v>#DIV/0!</v>
      </c>
      <c r="E259" s="108"/>
      <c r="F259" s="108"/>
      <c r="G259" s="108"/>
      <c r="H259" s="108">
        <v>10523</v>
      </c>
      <c r="I259" s="143" t="e">
        <f t="shared" si="11"/>
        <v>#DIV/0!</v>
      </c>
      <c r="J259" s="108">
        <v>2016</v>
      </c>
      <c r="K259" s="108">
        <v>2127</v>
      </c>
      <c r="L259" s="108">
        <v>139</v>
      </c>
      <c r="M259" s="108">
        <v>754</v>
      </c>
      <c r="N259" s="108"/>
      <c r="O259" s="108"/>
      <c r="P259" s="108">
        <v>9903</v>
      </c>
      <c r="Q259" s="108">
        <v>-6</v>
      </c>
      <c r="R259" s="108">
        <v>1249</v>
      </c>
      <c r="S259" s="143" t="e">
        <f t="shared" si="12"/>
        <v>#DIV/0!</v>
      </c>
      <c r="T259" s="108">
        <v>614</v>
      </c>
      <c r="U259" s="108">
        <v>686</v>
      </c>
      <c r="V259" s="108">
        <v>747</v>
      </c>
      <c r="W259" s="108">
        <v>15</v>
      </c>
      <c r="X259" s="108">
        <v>732</v>
      </c>
      <c r="Y259" s="108">
        <v>3263</v>
      </c>
      <c r="Z259" s="108">
        <v>6</v>
      </c>
      <c r="AA259" s="111">
        <v>9</v>
      </c>
      <c r="AB259" s="111">
        <v>22.9</v>
      </c>
      <c r="AC259" s="111">
        <v>17.7</v>
      </c>
      <c r="AD259" s="111"/>
      <c r="AE259" s="111">
        <v>415</v>
      </c>
      <c r="AF259" s="111">
        <v>132</v>
      </c>
      <c r="AG259" s="111">
        <v>85.7</v>
      </c>
      <c r="AH259" s="111">
        <v>14.3</v>
      </c>
    </row>
    <row r="260" spans="1:34">
      <c r="A260" s="112" t="s">
        <v>164</v>
      </c>
      <c r="B260" s="108">
        <v>24.6</v>
      </c>
      <c r="C260" s="108">
        <v>11332</v>
      </c>
      <c r="D260" s="143">
        <f t="shared" si="10"/>
        <v>0.10437579183315467</v>
      </c>
      <c r="E260" s="108">
        <v>7</v>
      </c>
      <c r="F260" s="108">
        <v>18</v>
      </c>
      <c r="G260" s="108">
        <v>210</v>
      </c>
      <c r="H260" s="108">
        <v>11567</v>
      </c>
      <c r="I260" s="143">
        <f t="shared" si="11"/>
        <v>9.9211251544236434E-2</v>
      </c>
      <c r="J260" s="108">
        <v>2198</v>
      </c>
      <c r="K260" s="108">
        <v>2580</v>
      </c>
      <c r="L260" s="108">
        <v>95</v>
      </c>
      <c r="M260" s="108">
        <v>717</v>
      </c>
      <c r="N260" s="108">
        <v>5233</v>
      </c>
      <c r="O260" s="108">
        <v>28</v>
      </c>
      <c r="P260" s="108">
        <v>10796</v>
      </c>
      <c r="Q260" s="108">
        <v>51</v>
      </c>
      <c r="R260" s="108">
        <v>1406</v>
      </c>
      <c r="S260" s="143">
        <f t="shared" si="12"/>
        <v>0.1257005604483587</v>
      </c>
      <c r="T260" s="108">
        <v>822</v>
      </c>
      <c r="U260" s="108">
        <v>568</v>
      </c>
      <c r="V260" s="108">
        <v>637</v>
      </c>
      <c r="W260" s="108">
        <v>48</v>
      </c>
      <c r="X260" s="108">
        <v>589</v>
      </c>
      <c r="Y260" s="108">
        <v>3692</v>
      </c>
      <c r="Z260" s="108">
        <v>7.3</v>
      </c>
      <c r="AA260" s="111">
        <v>14.9</v>
      </c>
      <c r="AB260" s="111">
        <v>17.2</v>
      </c>
      <c r="AC260" s="111">
        <v>17.3</v>
      </c>
      <c r="AD260" s="111"/>
      <c r="AE260" s="111">
        <v>460.6</v>
      </c>
      <c r="AF260" s="111">
        <v>150</v>
      </c>
      <c r="AG260" s="111">
        <v>76.7</v>
      </c>
      <c r="AH260" s="111">
        <v>23.3</v>
      </c>
    </row>
    <row r="261" spans="1:34">
      <c r="A261" s="112" t="s">
        <v>163</v>
      </c>
      <c r="B261" s="108">
        <v>25.1</v>
      </c>
      <c r="C261" s="108">
        <v>9494</v>
      </c>
      <c r="D261" s="143">
        <f t="shared" si="10"/>
        <v>-0.16219555241793152</v>
      </c>
      <c r="E261" s="108">
        <v>3</v>
      </c>
      <c r="F261" s="108">
        <v>17</v>
      </c>
      <c r="G261" s="108">
        <v>338</v>
      </c>
      <c r="H261" s="108">
        <v>9853</v>
      </c>
      <c r="I261" s="143">
        <f t="shared" si="11"/>
        <v>-0.14818016771850956</v>
      </c>
      <c r="J261" s="108">
        <v>2342</v>
      </c>
      <c r="K261" s="108">
        <v>2133</v>
      </c>
      <c r="L261" s="108">
        <v>118</v>
      </c>
      <c r="M261" s="108">
        <v>660</v>
      </c>
      <c r="N261" s="108">
        <v>3670</v>
      </c>
      <c r="O261" s="108">
        <v>31</v>
      </c>
      <c r="P261" s="108">
        <v>8893</v>
      </c>
      <c r="Q261" s="108">
        <v>-23</v>
      </c>
      <c r="R261" s="108">
        <v>1359</v>
      </c>
      <c r="S261" s="143">
        <f t="shared" si="12"/>
        <v>-3.3428165007112376E-2</v>
      </c>
      <c r="T261" s="108">
        <v>937</v>
      </c>
      <c r="U261" s="108">
        <v>715</v>
      </c>
      <c r="V261" s="108">
        <v>796</v>
      </c>
      <c r="W261" s="108">
        <v>7</v>
      </c>
      <c r="X261" s="108">
        <v>789</v>
      </c>
      <c r="Y261" s="108">
        <v>3852</v>
      </c>
      <c r="Z261" s="108">
        <v>9.9</v>
      </c>
      <c r="AA261" s="111">
        <v>11.5</v>
      </c>
      <c r="AB261" s="111">
        <v>20.7</v>
      </c>
      <c r="AC261" s="111">
        <v>22</v>
      </c>
      <c r="AD261" s="111"/>
      <c r="AE261" s="111">
        <v>378.8</v>
      </c>
      <c r="AF261" s="111">
        <v>153.69999999999999</v>
      </c>
      <c r="AG261" s="111">
        <v>91.5</v>
      </c>
      <c r="AH261" s="111">
        <v>8.5</v>
      </c>
    </row>
    <row r="262" spans="1:34">
      <c r="A262" s="114" t="s">
        <v>214</v>
      </c>
      <c r="B262" s="108"/>
      <c r="C262" s="108"/>
      <c r="D262" s="143">
        <f t="shared" si="10"/>
        <v>-1</v>
      </c>
      <c r="E262" s="108"/>
      <c r="F262" s="108"/>
      <c r="G262" s="108"/>
      <c r="H262" s="108"/>
      <c r="I262" s="143">
        <f t="shared" si="11"/>
        <v>-1</v>
      </c>
      <c r="J262" s="108"/>
      <c r="K262" s="108"/>
      <c r="L262" s="108"/>
      <c r="M262" s="108"/>
      <c r="N262" s="108"/>
      <c r="O262" s="108"/>
      <c r="P262" s="108"/>
      <c r="Q262" s="108"/>
      <c r="R262" s="108"/>
      <c r="S262" s="143">
        <f t="shared" si="12"/>
        <v>-1</v>
      </c>
      <c r="T262" s="108"/>
      <c r="U262" s="108"/>
      <c r="V262" s="108"/>
      <c r="W262" s="108"/>
      <c r="X262" s="108"/>
      <c r="Y262" s="108"/>
      <c r="Z262" s="108"/>
      <c r="AA262" s="111"/>
      <c r="AB262" s="111"/>
      <c r="AC262" s="111"/>
      <c r="AD262" s="111"/>
      <c r="AE262" s="111"/>
      <c r="AF262" s="111"/>
      <c r="AG262" s="111"/>
      <c r="AH262" s="111"/>
    </row>
    <row r="263" spans="1:34">
      <c r="A263" s="112" t="s">
        <v>165</v>
      </c>
      <c r="B263" s="108">
        <v>650</v>
      </c>
      <c r="C263" s="108">
        <v>202689</v>
      </c>
      <c r="D263" s="143" t="e">
        <f t="shared" si="10"/>
        <v>#DIV/0!</v>
      </c>
      <c r="E263" s="108">
        <v>3303</v>
      </c>
      <c r="F263" s="108">
        <v>399</v>
      </c>
      <c r="G263" s="108">
        <v>3417</v>
      </c>
      <c r="H263" s="108">
        <v>209808</v>
      </c>
      <c r="I263" s="143" t="e">
        <f t="shared" si="11"/>
        <v>#DIV/0!</v>
      </c>
      <c r="J263" s="108">
        <v>46484</v>
      </c>
      <c r="K263" s="108">
        <v>30175</v>
      </c>
      <c r="L263" s="108">
        <v>6016</v>
      </c>
      <c r="M263" s="108">
        <v>19328</v>
      </c>
      <c r="N263" s="108">
        <v>95836</v>
      </c>
      <c r="O263" s="108">
        <v>2735</v>
      </c>
      <c r="P263" s="108">
        <v>195104</v>
      </c>
      <c r="Q263" s="108">
        <v>131</v>
      </c>
      <c r="R263" s="108">
        <v>36363</v>
      </c>
      <c r="S263" s="143" t="e">
        <f t="shared" si="12"/>
        <v>#DIV/0!</v>
      </c>
      <c r="T263" s="108">
        <v>14835</v>
      </c>
      <c r="U263" s="108">
        <v>19919</v>
      </c>
      <c r="V263" s="108">
        <v>23717</v>
      </c>
      <c r="W263" s="108">
        <v>3944</v>
      </c>
      <c r="X263" s="108">
        <v>19773</v>
      </c>
      <c r="Y263" s="108">
        <v>82113</v>
      </c>
      <c r="Z263" s="108">
        <v>7.3</v>
      </c>
      <c r="AA263" s="111">
        <v>6</v>
      </c>
      <c r="AB263" s="111">
        <v>28.9</v>
      </c>
      <c r="AC263" s="111">
        <v>20.6</v>
      </c>
      <c r="AD263" s="111">
        <v>79</v>
      </c>
      <c r="AE263" s="111">
        <v>311.8</v>
      </c>
      <c r="AF263" s="111">
        <v>126.3</v>
      </c>
      <c r="AG263" s="111">
        <v>87</v>
      </c>
      <c r="AH263" s="111">
        <v>13</v>
      </c>
    </row>
    <row r="264" spans="1:34">
      <c r="A264" s="112" t="s">
        <v>164</v>
      </c>
      <c r="B264" s="108">
        <v>659</v>
      </c>
      <c r="C264" s="108">
        <v>236780</v>
      </c>
      <c r="D264" s="143">
        <f t="shared" si="10"/>
        <v>0.16819363655649788</v>
      </c>
      <c r="E264" s="108">
        <v>1164</v>
      </c>
      <c r="F264" s="108">
        <v>1139</v>
      </c>
      <c r="G264" s="108">
        <v>3700</v>
      </c>
      <c r="H264" s="108">
        <v>242783</v>
      </c>
      <c r="I264" s="143">
        <f t="shared" si="11"/>
        <v>0.15716750552886449</v>
      </c>
      <c r="J264" s="108">
        <v>51404</v>
      </c>
      <c r="K264" s="108">
        <v>40507</v>
      </c>
      <c r="L264" s="108">
        <v>8220</v>
      </c>
      <c r="M264" s="108">
        <v>19205</v>
      </c>
      <c r="N264" s="108">
        <v>107821</v>
      </c>
      <c r="O264" s="108">
        <v>2890</v>
      </c>
      <c r="P264" s="108">
        <v>224266</v>
      </c>
      <c r="Q264" s="108">
        <v>272</v>
      </c>
      <c r="R264" s="108">
        <v>41376</v>
      </c>
      <c r="S264" s="143">
        <f t="shared" si="12"/>
        <v>0.1378599125484696</v>
      </c>
      <c r="T264" s="108">
        <v>18790</v>
      </c>
      <c r="U264" s="108">
        <v>23487</v>
      </c>
      <c r="V264" s="108">
        <v>25625</v>
      </c>
      <c r="W264" s="108">
        <v>1827</v>
      </c>
      <c r="X264" s="108">
        <v>23798</v>
      </c>
      <c r="Y264" s="108">
        <v>94997</v>
      </c>
      <c r="Z264" s="108">
        <v>7.9</v>
      </c>
      <c r="AA264" s="111">
        <v>5</v>
      </c>
      <c r="AB264" s="111">
        <v>27</v>
      </c>
      <c r="AC264" s="111">
        <v>19.399999999999999</v>
      </c>
      <c r="AD264" s="111">
        <v>85.9</v>
      </c>
      <c r="AE264" s="111">
        <v>359.3</v>
      </c>
      <c r="AF264" s="111">
        <v>144.19999999999999</v>
      </c>
      <c r="AG264" s="111">
        <v>89.4</v>
      </c>
      <c r="AH264" s="111">
        <v>10.6</v>
      </c>
    </row>
    <row r="265" spans="1:34">
      <c r="A265" s="112" t="s">
        <v>163</v>
      </c>
      <c r="B265" s="108">
        <v>670.6</v>
      </c>
      <c r="C265" s="108">
        <v>244980</v>
      </c>
      <c r="D265" s="143">
        <f t="shared" ref="D265:D328" si="13">(C265-C264)/C264</f>
        <v>3.4631303319537121E-2</v>
      </c>
      <c r="E265" s="108">
        <v>1421</v>
      </c>
      <c r="F265" s="108">
        <v>1353</v>
      </c>
      <c r="G265" s="108">
        <v>22062</v>
      </c>
      <c r="H265" s="108">
        <v>269816</v>
      </c>
      <c r="I265" s="143">
        <f t="shared" ref="I265:I328" si="14">(H265-H264)/H264</f>
        <v>0.1113463463257312</v>
      </c>
      <c r="J265" s="108">
        <v>54244</v>
      </c>
      <c r="K265" s="108">
        <v>40324</v>
      </c>
      <c r="L265" s="108">
        <v>9223</v>
      </c>
      <c r="M265" s="108">
        <v>19407</v>
      </c>
      <c r="N265" s="108">
        <v>112130</v>
      </c>
      <c r="O265" s="108">
        <v>3491</v>
      </c>
      <c r="P265" s="108">
        <v>231836</v>
      </c>
      <c r="Q265" s="108">
        <v>212</v>
      </c>
      <c r="R265" s="108">
        <v>43407</v>
      </c>
      <c r="S265" s="143">
        <f t="shared" si="12"/>
        <v>4.9086426914153131E-2</v>
      </c>
      <c r="T265" s="108">
        <v>38192</v>
      </c>
      <c r="U265" s="108">
        <v>24654</v>
      </c>
      <c r="V265" s="108">
        <v>27101</v>
      </c>
      <c r="W265" s="108">
        <v>1828</v>
      </c>
      <c r="X265" s="108">
        <v>25273</v>
      </c>
      <c r="Y265" s="108">
        <v>100155</v>
      </c>
      <c r="Z265" s="108">
        <v>15.6</v>
      </c>
      <c r="AA265" s="111">
        <v>4.7</v>
      </c>
      <c r="AB265" s="111">
        <v>27.1</v>
      </c>
      <c r="AC265" s="111">
        <v>19.7</v>
      </c>
      <c r="AD265" s="111">
        <v>91.7</v>
      </c>
      <c r="AE265" s="111">
        <v>365.3</v>
      </c>
      <c r="AF265" s="111">
        <v>149.4</v>
      </c>
      <c r="AG265" s="111">
        <v>87</v>
      </c>
      <c r="AH265" s="111">
        <v>13</v>
      </c>
    </row>
    <row r="266" spans="1:34">
      <c r="A266" s="113" t="s">
        <v>213</v>
      </c>
      <c r="B266" s="108"/>
      <c r="C266" s="108"/>
      <c r="D266" s="143">
        <f t="shared" si="13"/>
        <v>-1</v>
      </c>
      <c r="E266" s="108"/>
      <c r="F266" s="108"/>
      <c r="G266" s="108"/>
      <c r="H266" s="108"/>
      <c r="I266" s="143">
        <f t="shared" si="14"/>
        <v>-1</v>
      </c>
      <c r="J266" s="108"/>
      <c r="K266" s="108"/>
      <c r="L266" s="108"/>
      <c r="M266" s="108"/>
      <c r="N266" s="108"/>
      <c r="O266" s="108"/>
      <c r="P266" s="108"/>
      <c r="Q266" s="108"/>
      <c r="R266" s="108"/>
      <c r="S266" s="143">
        <f t="shared" si="12"/>
        <v>-1</v>
      </c>
      <c r="T266" s="108"/>
      <c r="U266" s="108"/>
      <c r="V266" s="108"/>
      <c r="W266" s="108"/>
      <c r="X266" s="108"/>
      <c r="Y266" s="108"/>
      <c r="Z266" s="108"/>
      <c r="AA266" s="111"/>
      <c r="AB266" s="111"/>
      <c r="AC266" s="111"/>
      <c r="AD266" s="111"/>
      <c r="AE266" s="111"/>
      <c r="AF266" s="111"/>
      <c r="AG266" s="111"/>
      <c r="AH266" s="111"/>
    </row>
    <row r="267" spans="1:34">
      <c r="A267" s="114" t="s">
        <v>212</v>
      </c>
      <c r="B267" s="108"/>
      <c r="C267" s="108"/>
      <c r="D267" s="143" t="e">
        <f t="shared" si="13"/>
        <v>#DIV/0!</v>
      </c>
      <c r="E267" s="108"/>
      <c r="F267" s="108"/>
      <c r="G267" s="108"/>
      <c r="H267" s="108"/>
      <c r="I267" s="143" t="e">
        <f t="shared" si="14"/>
        <v>#DIV/0!</v>
      </c>
      <c r="J267" s="108"/>
      <c r="K267" s="108"/>
      <c r="L267" s="108"/>
      <c r="M267" s="108"/>
      <c r="N267" s="108"/>
      <c r="O267" s="108"/>
      <c r="P267" s="108"/>
      <c r="Q267" s="108"/>
      <c r="R267" s="108"/>
      <c r="S267" s="143" t="e">
        <f t="shared" si="12"/>
        <v>#DIV/0!</v>
      </c>
      <c r="T267" s="108"/>
      <c r="U267" s="108"/>
      <c r="V267" s="108"/>
      <c r="W267" s="108"/>
      <c r="X267" s="108"/>
      <c r="Y267" s="108"/>
      <c r="Z267" s="108"/>
      <c r="AA267" s="111"/>
      <c r="AB267" s="111"/>
      <c r="AC267" s="111"/>
      <c r="AD267" s="111"/>
      <c r="AE267" s="111"/>
      <c r="AF267" s="111"/>
      <c r="AG267" s="111"/>
      <c r="AH267" s="111"/>
    </row>
    <row r="268" spans="1:34">
      <c r="A268" s="112" t="s">
        <v>165</v>
      </c>
      <c r="B268" s="108">
        <v>39.4</v>
      </c>
      <c r="C268" s="108">
        <v>22832</v>
      </c>
      <c r="D268" s="143" t="e">
        <f t="shared" si="13"/>
        <v>#DIV/0!</v>
      </c>
      <c r="E268" s="108"/>
      <c r="F268" s="108"/>
      <c r="G268" s="108"/>
      <c r="H268" s="108">
        <v>23244</v>
      </c>
      <c r="I268" s="143" t="e">
        <f t="shared" si="14"/>
        <v>#DIV/0!</v>
      </c>
      <c r="J268" s="108">
        <v>6592</v>
      </c>
      <c r="K268" s="108">
        <v>6250</v>
      </c>
      <c r="L268" s="108">
        <v>207</v>
      </c>
      <c r="M268" s="108">
        <v>710</v>
      </c>
      <c r="N268" s="108"/>
      <c r="O268" s="108"/>
      <c r="P268" s="108">
        <v>22106</v>
      </c>
      <c r="Q268" s="108"/>
      <c r="R268" s="108">
        <v>1659</v>
      </c>
      <c r="S268" s="143" t="e">
        <f t="shared" si="12"/>
        <v>#DIV/0!</v>
      </c>
      <c r="T268" s="108"/>
      <c r="U268" s="108">
        <v>693</v>
      </c>
      <c r="V268" s="108">
        <v>836</v>
      </c>
      <c r="W268" s="108">
        <v>49</v>
      </c>
      <c r="X268" s="108">
        <v>788</v>
      </c>
      <c r="Y268" s="108">
        <v>8694</v>
      </c>
      <c r="Z268" s="108"/>
      <c r="AA268" s="111">
        <v>8</v>
      </c>
      <c r="AB268" s="111">
        <v>9.6</v>
      </c>
      <c r="AC268" s="111">
        <v>26.8</v>
      </c>
      <c r="AD268" s="111"/>
      <c r="AE268" s="111">
        <v>578.79999999999995</v>
      </c>
      <c r="AF268" s="111">
        <v>220.4</v>
      </c>
      <c r="AG268" s="111">
        <v>74.400000000000006</v>
      </c>
      <c r="AH268" s="111">
        <v>25.6</v>
      </c>
    </row>
    <row r="269" spans="1:34">
      <c r="A269" s="112" t="s">
        <v>164</v>
      </c>
      <c r="B269" s="108">
        <v>43.8</v>
      </c>
      <c r="C269" s="108">
        <v>29264</v>
      </c>
      <c r="D269" s="143">
        <f t="shared" si="13"/>
        <v>0.28170988086895588</v>
      </c>
      <c r="E269" s="108">
        <v>39</v>
      </c>
      <c r="F269" s="108">
        <v>92</v>
      </c>
      <c r="G269" s="108">
        <v>318</v>
      </c>
      <c r="H269" s="108">
        <v>29713</v>
      </c>
      <c r="I269" s="143">
        <f t="shared" si="14"/>
        <v>0.27830838065737395</v>
      </c>
      <c r="J269" s="108">
        <v>8246</v>
      </c>
      <c r="K269" s="108">
        <v>7940</v>
      </c>
      <c r="L269" s="108">
        <v>241</v>
      </c>
      <c r="M269" s="108">
        <v>757</v>
      </c>
      <c r="N269" s="108">
        <v>12786</v>
      </c>
      <c r="O269" s="108">
        <v>149</v>
      </c>
      <c r="P269" s="108">
        <v>29822</v>
      </c>
      <c r="Q269" s="108">
        <v>60</v>
      </c>
      <c r="R269" s="108">
        <v>540</v>
      </c>
      <c r="S269" s="143">
        <f t="shared" si="12"/>
        <v>-0.67450271247739602</v>
      </c>
      <c r="T269" s="108">
        <v>-49</v>
      </c>
      <c r="U269" s="108">
        <v>719</v>
      </c>
      <c r="V269" s="108">
        <v>883</v>
      </c>
      <c r="W269" s="108">
        <v>131</v>
      </c>
      <c r="X269" s="108">
        <v>752</v>
      </c>
      <c r="Y269" s="108">
        <v>9428</v>
      </c>
      <c r="Z269" s="108">
        <v>-0.2</v>
      </c>
      <c r="AA269" s="111">
        <v>2.2000000000000002</v>
      </c>
      <c r="AB269" s="111">
        <v>9.4</v>
      </c>
      <c r="AC269" s="111">
        <v>26.1</v>
      </c>
      <c r="AD269" s="111"/>
      <c r="AE269" s="111">
        <v>667.5</v>
      </c>
      <c r="AF269" s="111">
        <v>215</v>
      </c>
      <c r="AG269" s="111">
        <v>72.099999999999994</v>
      </c>
      <c r="AH269" s="111">
        <v>27.9</v>
      </c>
    </row>
    <row r="270" spans="1:34">
      <c r="A270" s="112" t="s">
        <v>163</v>
      </c>
      <c r="B270" s="108">
        <v>43.7</v>
      </c>
      <c r="C270" s="108">
        <v>33305</v>
      </c>
      <c r="D270" s="143">
        <f t="shared" si="13"/>
        <v>0.13808775287042099</v>
      </c>
      <c r="E270" s="108"/>
      <c r="F270" s="108"/>
      <c r="G270" s="108">
        <v>-85</v>
      </c>
      <c r="H270" s="108">
        <v>33412</v>
      </c>
      <c r="I270" s="143">
        <f t="shared" si="14"/>
        <v>0.12449096355130751</v>
      </c>
      <c r="J270" s="108">
        <v>9061</v>
      </c>
      <c r="K270" s="108">
        <v>8272</v>
      </c>
      <c r="L270" s="108"/>
      <c r="M270" s="108">
        <v>898</v>
      </c>
      <c r="N270" s="108">
        <v>14827</v>
      </c>
      <c r="O270" s="108"/>
      <c r="P270" s="108">
        <v>33255</v>
      </c>
      <c r="Q270" s="108"/>
      <c r="R270" s="108">
        <v>1249</v>
      </c>
      <c r="S270" s="143">
        <f t="shared" ref="S270:S333" si="15">(R270-R269)/R269</f>
        <v>1.3129629629629629</v>
      </c>
      <c r="T270" s="108"/>
      <c r="U270" s="108">
        <v>847</v>
      </c>
      <c r="V270" s="108">
        <v>993</v>
      </c>
      <c r="W270" s="108">
        <v>53</v>
      </c>
      <c r="X270" s="108">
        <v>940</v>
      </c>
      <c r="Y270" s="108">
        <v>11120</v>
      </c>
      <c r="Z270" s="108"/>
      <c r="AA270" s="111"/>
      <c r="AB270" s="111">
        <v>8.9</v>
      </c>
      <c r="AC270" s="111">
        <v>25.1</v>
      </c>
      <c r="AD270" s="111"/>
      <c r="AE270" s="111">
        <v>761.5</v>
      </c>
      <c r="AF270" s="111">
        <v>254.3</v>
      </c>
      <c r="AG270" s="111">
        <v>72.099999999999994</v>
      </c>
      <c r="AH270" s="111">
        <v>27.9</v>
      </c>
    </row>
    <row r="271" spans="1:34">
      <c r="A271" s="114" t="s">
        <v>211</v>
      </c>
      <c r="B271" s="108"/>
      <c r="C271" s="108"/>
      <c r="D271" s="143">
        <f t="shared" si="13"/>
        <v>-1</v>
      </c>
      <c r="E271" s="108"/>
      <c r="F271" s="108"/>
      <c r="G271" s="108"/>
      <c r="H271" s="108"/>
      <c r="I271" s="143">
        <f t="shared" si="14"/>
        <v>-1</v>
      </c>
      <c r="J271" s="108"/>
      <c r="K271" s="108"/>
      <c r="L271" s="108"/>
      <c r="M271" s="108"/>
      <c r="N271" s="108"/>
      <c r="O271" s="108"/>
      <c r="P271" s="108"/>
      <c r="Q271" s="108"/>
      <c r="R271" s="108"/>
      <c r="S271" s="143">
        <f t="shared" si="15"/>
        <v>-1</v>
      </c>
      <c r="T271" s="108"/>
      <c r="U271" s="108"/>
      <c r="V271" s="108"/>
      <c r="W271" s="108"/>
      <c r="X271" s="108"/>
      <c r="Y271" s="108"/>
      <c r="Z271" s="108"/>
      <c r="AA271" s="111"/>
      <c r="AB271" s="111"/>
      <c r="AC271" s="111"/>
      <c r="AD271" s="111"/>
      <c r="AE271" s="111"/>
      <c r="AF271" s="111"/>
      <c r="AG271" s="111"/>
      <c r="AH271" s="111"/>
    </row>
    <row r="272" spans="1:34">
      <c r="A272" s="112" t="s">
        <v>165</v>
      </c>
      <c r="B272" s="108">
        <v>47</v>
      </c>
      <c r="C272" s="108">
        <v>7908</v>
      </c>
      <c r="D272" s="143" t="e">
        <f t="shared" si="13"/>
        <v>#DIV/0!</v>
      </c>
      <c r="E272" s="108">
        <v>356</v>
      </c>
      <c r="F272" s="108">
        <v>18</v>
      </c>
      <c r="G272" s="108">
        <v>294</v>
      </c>
      <c r="H272" s="108">
        <v>8576</v>
      </c>
      <c r="I272" s="143" t="e">
        <f t="shared" si="14"/>
        <v>#DIV/0!</v>
      </c>
      <c r="J272" s="108">
        <v>2667</v>
      </c>
      <c r="K272" s="108">
        <v>926</v>
      </c>
      <c r="L272" s="108">
        <v>130</v>
      </c>
      <c r="M272" s="108">
        <v>409</v>
      </c>
      <c r="N272" s="108">
        <v>4876</v>
      </c>
      <c r="O272" s="108">
        <v>23</v>
      </c>
      <c r="P272" s="108">
        <v>8985</v>
      </c>
      <c r="Q272" s="108">
        <v>59</v>
      </c>
      <c r="R272" s="108">
        <v>-122</v>
      </c>
      <c r="S272" s="143" t="e">
        <f t="shared" si="15"/>
        <v>#DIV/0!</v>
      </c>
      <c r="T272" s="108">
        <v>-350</v>
      </c>
      <c r="U272" s="108">
        <v>242</v>
      </c>
      <c r="V272" s="108">
        <v>338</v>
      </c>
      <c r="W272" s="108">
        <v>36</v>
      </c>
      <c r="X272" s="108">
        <v>302</v>
      </c>
      <c r="Y272" s="108">
        <v>2547</v>
      </c>
      <c r="Z272" s="108">
        <v>-4.4000000000000004</v>
      </c>
      <c r="AA272" s="111">
        <v>-0.9</v>
      </c>
      <c r="AB272" s="111">
        <v>13.3</v>
      </c>
      <c r="AC272" s="111">
        <v>30.8</v>
      </c>
      <c r="AD272" s="111">
        <v>56.9</v>
      </c>
      <c r="AE272" s="111">
        <v>168.2</v>
      </c>
      <c r="AF272" s="111">
        <v>54.2</v>
      </c>
      <c r="AG272" s="111">
        <v>79.7</v>
      </c>
      <c r="AH272" s="111">
        <v>20.3</v>
      </c>
    </row>
    <row r="273" spans="1:34">
      <c r="A273" s="112" t="s">
        <v>164</v>
      </c>
      <c r="B273" s="108">
        <v>44.5</v>
      </c>
      <c r="C273" s="108">
        <v>10306</v>
      </c>
      <c r="D273" s="143">
        <f t="shared" si="13"/>
        <v>0.3032372281234193</v>
      </c>
      <c r="E273" s="108">
        <v>271</v>
      </c>
      <c r="F273" s="108">
        <v>36</v>
      </c>
      <c r="G273" s="108">
        <v>193</v>
      </c>
      <c r="H273" s="108">
        <v>10804</v>
      </c>
      <c r="I273" s="143">
        <f t="shared" si="14"/>
        <v>0.25979477611940299</v>
      </c>
      <c r="J273" s="108">
        <v>2781</v>
      </c>
      <c r="K273" s="108">
        <v>1661</v>
      </c>
      <c r="L273" s="108">
        <v>93</v>
      </c>
      <c r="M273" s="108">
        <v>472</v>
      </c>
      <c r="N273" s="108"/>
      <c r="O273" s="108"/>
      <c r="P273" s="108">
        <v>10523</v>
      </c>
      <c r="Q273" s="108"/>
      <c r="R273" s="108">
        <v>625</v>
      </c>
      <c r="S273" s="143">
        <f t="shared" si="15"/>
        <v>-6.1229508196721314</v>
      </c>
      <c r="T273" s="108"/>
      <c r="U273" s="108">
        <v>309</v>
      </c>
      <c r="V273" s="108">
        <v>372</v>
      </c>
      <c r="W273" s="108">
        <v>26</v>
      </c>
      <c r="X273" s="108">
        <v>346</v>
      </c>
      <c r="Y273" s="108">
        <v>3551</v>
      </c>
      <c r="Z273" s="108"/>
      <c r="AA273" s="111">
        <v>6.7</v>
      </c>
      <c r="AB273" s="111">
        <v>10.5</v>
      </c>
      <c r="AC273" s="111">
        <v>24.5</v>
      </c>
      <c r="AD273" s="111">
        <v>62.8</v>
      </c>
      <c r="AE273" s="111">
        <v>231.8</v>
      </c>
      <c r="AF273" s="111">
        <v>79.900000000000006</v>
      </c>
      <c r="AG273" s="111">
        <v>77.099999999999994</v>
      </c>
      <c r="AH273" s="111">
        <v>22.9</v>
      </c>
    </row>
    <row r="274" spans="1:34">
      <c r="A274" s="112" t="s">
        <v>163</v>
      </c>
      <c r="B274" s="108">
        <v>45.3</v>
      </c>
      <c r="C274" s="108">
        <v>9996</v>
      </c>
      <c r="D274" s="143">
        <f t="shared" si="13"/>
        <v>-3.0079565301765962E-2</v>
      </c>
      <c r="E274" s="108"/>
      <c r="F274" s="108"/>
      <c r="G274" s="108">
        <v>273</v>
      </c>
      <c r="H274" s="108">
        <v>10613</v>
      </c>
      <c r="I274" s="143">
        <f t="shared" si="14"/>
        <v>-1.7678637541651242E-2</v>
      </c>
      <c r="J274" s="108">
        <v>2844</v>
      </c>
      <c r="K274" s="108">
        <v>1223</v>
      </c>
      <c r="L274" s="108"/>
      <c r="M274" s="108">
        <v>489</v>
      </c>
      <c r="N274" s="108">
        <v>5202</v>
      </c>
      <c r="O274" s="108"/>
      <c r="P274" s="108">
        <v>9873</v>
      </c>
      <c r="Q274" s="108"/>
      <c r="R274" s="108">
        <v>1034</v>
      </c>
      <c r="S274" s="143">
        <f t="shared" si="15"/>
        <v>0.65439999999999998</v>
      </c>
      <c r="T274" s="108"/>
      <c r="U274" s="108">
        <v>339</v>
      </c>
      <c r="V274" s="108">
        <v>406</v>
      </c>
      <c r="W274" s="108">
        <v>45</v>
      </c>
      <c r="X274" s="108">
        <v>360</v>
      </c>
      <c r="Y274" s="108">
        <v>4005</v>
      </c>
      <c r="Z274" s="108"/>
      <c r="AA274" s="111"/>
      <c r="AB274" s="111">
        <v>10.1</v>
      </c>
      <c r="AC274" s="111">
        <v>25.7</v>
      </c>
      <c r="AD274" s="111">
        <v>62.4</v>
      </c>
      <c r="AE274" s="111">
        <v>220.8</v>
      </c>
      <c r="AF274" s="111">
        <v>88.5</v>
      </c>
      <c r="AG274" s="111">
        <v>77.900000000000006</v>
      </c>
      <c r="AH274" s="111">
        <v>22.1</v>
      </c>
    </row>
    <row r="275" spans="1:34">
      <c r="A275" s="114" t="s">
        <v>210</v>
      </c>
      <c r="B275" s="108"/>
      <c r="C275" s="108"/>
      <c r="D275" s="143">
        <f t="shared" si="13"/>
        <v>-1</v>
      </c>
      <c r="E275" s="108"/>
      <c r="F275" s="108"/>
      <c r="G275" s="108"/>
      <c r="H275" s="108"/>
      <c r="I275" s="143">
        <f t="shared" si="14"/>
        <v>-1</v>
      </c>
      <c r="J275" s="108"/>
      <c r="K275" s="108"/>
      <c r="L275" s="108"/>
      <c r="M275" s="108"/>
      <c r="N275" s="108"/>
      <c r="O275" s="108"/>
      <c r="P275" s="108"/>
      <c r="Q275" s="108"/>
      <c r="R275" s="108"/>
      <c r="S275" s="143">
        <f t="shared" si="15"/>
        <v>-1</v>
      </c>
      <c r="T275" s="108"/>
      <c r="U275" s="108"/>
      <c r="V275" s="108"/>
      <c r="W275" s="108"/>
      <c r="X275" s="108"/>
      <c r="Y275" s="108"/>
      <c r="Z275" s="108"/>
      <c r="AA275" s="111"/>
      <c r="AB275" s="111"/>
      <c r="AC275" s="111"/>
      <c r="AD275" s="111"/>
      <c r="AE275" s="111"/>
      <c r="AF275" s="111"/>
      <c r="AG275" s="111"/>
      <c r="AH275" s="111"/>
    </row>
    <row r="276" spans="1:34">
      <c r="A276" s="112" t="s">
        <v>165</v>
      </c>
      <c r="B276" s="108">
        <v>16</v>
      </c>
      <c r="C276" s="108">
        <v>8437</v>
      </c>
      <c r="D276" s="143" t="e">
        <f t="shared" si="13"/>
        <v>#DIV/0!</v>
      </c>
      <c r="E276" s="108">
        <v>50</v>
      </c>
      <c r="F276" s="108">
        <v>2</v>
      </c>
      <c r="G276" s="108">
        <v>-154</v>
      </c>
      <c r="H276" s="108">
        <v>8335</v>
      </c>
      <c r="I276" s="143" t="e">
        <f t="shared" si="14"/>
        <v>#DIV/0!</v>
      </c>
      <c r="J276" s="108">
        <v>1696</v>
      </c>
      <c r="K276" s="108">
        <v>61</v>
      </c>
      <c r="L276" s="108">
        <v>193</v>
      </c>
      <c r="M276" s="108">
        <v>803</v>
      </c>
      <c r="N276" s="108"/>
      <c r="O276" s="108"/>
      <c r="P276" s="108">
        <v>7764</v>
      </c>
      <c r="Q276" s="108"/>
      <c r="R276" s="108">
        <v>1741</v>
      </c>
      <c r="S276" s="143" t="e">
        <f t="shared" si="15"/>
        <v>#DIV/0!</v>
      </c>
      <c r="T276" s="108"/>
      <c r="U276" s="108">
        <v>341</v>
      </c>
      <c r="V276" s="108">
        <v>529</v>
      </c>
      <c r="W276" s="108">
        <v>34</v>
      </c>
      <c r="X276" s="108">
        <v>495</v>
      </c>
      <c r="Y276" s="108">
        <v>3392</v>
      </c>
      <c r="Z276" s="108"/>
      <c r="AA276" s="111">
        <v>9</v>
      </c>
      <c r="AB276" s="111">
        <v>15.6</v>
      </c>
      <c r="AC276" s="111">
        <v>18.5</v>
      </c>
      <c r="AD276" s="111"/>
      <c r="AE276" s="111">
        <v>528.1</v>
      </c>
      <c r="AF276" s="111">
        <v>212.3</v>
      </c>
      <c r="AG276" s="111">
        <v>73.8</v>
      </c>
      <c r="AH276" s="111">
        <v>26.2</v>
      </c>
    </row>
    <row r="277" spans="1:34">
      <c r="A277" s="112" t="s">
        <v>164</v>
      </c>
      <c r="B277" s="108">
        <v>16.100000000000001</v>
      </c>
      <c r="C277" s="108">
        <v>8421</v>
      </c>
      <c r="D277" s="143">
        <f t="shared" si="13"/>
        <v>-1.8964086760696931E-3</v>
      </c>
      <c r="E277" s="108"/>
      <c r="F277" s="108"/>
      <c r="G277" s="108"/>
      <c r="H277" s="108">
        <v>8593</v>
      </c>
      <c r="I277" s="143">
        <f t="shared" si="14"/>
        <v>3.0953809238152368E-2</v>
      </c>
      <c r="J277" s="108">
        <v>1765</v>
      </c>
      <c r="K277" s="108">
        <v>142</v>
      </c>
      <c r="L277" s="108">
        <v>220</v>
      </c>
      <c r="M277" s="108">
        <v>765</v>
      </c>
      <c r="N277" s="108"/>
      <c r="O277" s="108"/>
      <c r="P277" s="108">
        <v>7957</v>
      </c>
      <c r="Q277" s="108"/>
      <c r="R277" s="108">
        <v>1476</v>
      </c>
      <c r="S277" s="143">
        <f t="shared" si="15"/>
        <v>-0.15221137277426766</v>
      </c>
      <c r="T277" s="108"/>
      <c r="U277" s="108">
        <v>230</v>
      </c>
      <c r="V277" s="108">
        <v>472</v>
      </c>
      <c r="W277" s="108">
        <v>100</v>
      </c>
      <c r="X277" s="108">
        <v>371</v>
      </c>
      <c r="Y277" s="108">
        <v>3267</v>
      </c>
      <c r="Z277" s="108"/>
      <c r="AA277" s="111">
        <v>6.7</v>
      </c>
      <c r="AB277" s="111">
        <v>14.4</v>
      </c>
      <c r="AC277" s="111">
        <v>19.100000000000001</v>
      </c>
      <c r="AD277" s="111"/>
      <c r="AE277" s="111">
        <v>524.20000000000005</v>
      </c>
      <c r="AF277" s="111">
        <v>203.4</v>
      </c>
      <c r="AG277" s="111">
        <v>61</v>
      </c>
      <c r="AH277" s="111">
        <v>39</v>
      </c>
    </row>
    <row r="278" spans="1:34">
      <c r="A278" s="112" t="s">
        <v>163</v>
      </c>
      <c r="B278" s="108">
        <v>16.100000000000001</v>
      </c>
      <c r="C278" s="108">
        <v>8169</v>
      </c>
      <c r="D278" s="143">
        <f t="shared" si="13"/>
        <v>-2.9925187032418952E-2</v>
      </c>
      <c r="E278" s="108"/>
      <c r="F278" s="108"/>
      <c r="G278" s="108">
        <v>-654</v>
      </c>
      <c r="H278" s="108">
        <v>7552</v>
      </c>
      <c r="I278" s="143">
        <f t="shared" si="14"/>
        <v>-0.12114511811939951</v>
      </c>
      <c r="J278" s="108">
        <v>1809</v>
      </c>
      <c r="K278" s="108">
        <v>112</v>
      </c>
      <c r="L278" s="108">
        <v>247</v>
      </c>
      <c r="M278" s="108">
        <v>758</v>
      </c>
      <c r="N278" s="108">
        <v>5107</v>
      </c>
      <c r="O278" s="108">
        <v>73</v>
      </c>
      <c r="P278" s="108">
        <v>7961</v>
      </c>
      <c r="Q278" s="108"/>
      <c r="R278" s="108">
        <v>1265</v>
      </c>
      <c r="S278" s="143">
        <f t="shared" si="15"/>
        <v>-0.14295392953929539</v>
      </c>
      <c r="T278" s="108"/>
      <c r="U278" s="108">
        <v>194</v>
      </c>
      <c r="V278" s="108">
        <v>366</v>
      </c>
      <c r="W278" s="108">
        <v>35</v>
      </c>
      <c r="X278" s="108">
        <v>331</v>
      </c>
      <c r="Y278" s="108">
        <v>3115</v>
      </c>
      <c r="Z278" s="108"/>
      <c r="AA278" s="111">
        <v>5.0999999999999996</v>
      </c>
      <c r="AB278" s="111">
        <v>11.8</v>
      </c>
      <c r="AC278" s="111">
        <v>20.100000000000001</v>
      </c>
      <c r="AD278" s="111"/>
      <c r="AE278" s="111">
        <v>507.2</v>
      </c>
      <c r="AF278" s="111">
        <v>193.4</v>
      </c>
      <c r="AG278" s="111">
        <v>64.400000000000006</v>
      </c>
      <c r="AH278" s="111">
        <v>35.6</v>
      </c>
    </row>
    <row r="279" spans="1:34">
      <c r="A279" s="114" t="s">
        <v>209</v>
      </c>
      <c r="B279" s="108"/>
      <c r="C279" s="108"/>
      <c r="D279" s="143">
        <f t="shared" si="13"/>
        <v>-1</v>
      </c>
      <c r="E279" s="108"/>
      <c r="F279" s="108"/>
      <c r="G279" s="108"/>
      <c r="H279" s="108"/>
      <c r="I279" s="143">
        <f t="shared" si="14"/>
        <v>-1</v>
      </c>
      <c r="J279" s="108"/>
      <c r="K279" s="108"/>
      <c r="L279" s="108"/>
      <c r="M279" s="108"/>
      <c r="N279" s="108"/>
      <c r="O279" s="108"/>
      <c r="P279" s="108"/>
      <c r="Q279" s="108"/>
      <c r="R279" s="108"/>
      <c r="S279" s="143">
        <f t="shared" si="15"/>
        <v>-1</v>
      </c>
      <c r="T279" s="108"/>
      <c r="U279" s="108"/>
      <c r="V279" s="108"/>
      <c r="W279" s="108"/>
      <c r="X279" s="108"/>
      <c r="Y279" s="108"/>
      <c r="Z279" s="108"/>
      <c r="AA279" s="111"/>
      <c r="AB279" s="111"/>
      <c r="AC279" s="111"/>
      <c r="AD279" s="111"/>
      <c r="AE279" s="111"/>
      <c r="AF279" s="111"/>
      <c r="AG279" s="111"/>
      <c r="AH279" s="111"/>
    </row>
    <row r="280" spans="1:34">
      <c r="A280" s="112" t="s">
        <v>165</v>
      </c>
      <c r="B280" s="108">
        <v>7.2</v>
      </c>
      <c r="C280" s="108">
        <v>3346</v>
      </c>
      <c r="D280" s="143" t="e">
        <f t="shared" si="13"/>
        <v>#DIV/0!</v>
      </c>
      <c r="E280" s="108"/>
      <c r="F280" s="108"/>
      <c r="G280" s="108"/>
      <c r="H280" s="108">
        <v>3405</v>
      </c>
      <c r="I280" s="143" t="e">
        <f t="shared" si="14"/>
        <v>#DIV/0!</v>
      </c>
      <c r="J280" s="108">
        <v>827</v>
      </c>
      <c r="K280" s="108">
        <v>115</v>
      </c>
      <c r="L280" s="108">
        <v>34</v>
      </c>
      <c r="M280" s="108">
        <v>132</v>
      </c>
      <c r="N280" s="108"/>
      <c r="O280" s="108"/>
      <c r="P280" s="108">
        <v>2995</v>
      </c>
      <c r="Q280" s="108"/>
      <c r="R280" s="108">
        <v>546</v>
      </c>
      <c r="S280" s="143" t="e">
        <f t="shared" si="15"/>
        <v>#DIV/0!</v>
      </c>
      <c r="T280" s="108"/>
      <c r="U280" s="108">
        <v>117</v>
      </c>
      <c r="V280" s="108">
        <v>399</v>
      </c>
      <c r="W280" s="108"/>
      <c r="X280" s="108"/>
      <c r="Y280" s="108">
        <v>1415</v>
      </c>
      <c r="Z280" s="108"/>
      <c r="AA280" s="111">
        <v>16.100000000000001</v>
      </c>
      <c r="AB280" s="111">
        <v>28.2</v>
      </c>
      <c r="AC280" s="111">
        <v>22.8</v>
      </c>
      <c r="AD280" s="111"/>
      <c r="AE280" s="111">
        <v>466.8</v>
      </c>
      <c r="AF280" s="111">
        <v>197.4</v>
      </c>
      <c r="AG280" s="111">
        <v>75.099999999999994</v>
      </c>
      <c r="AH280" s="111">
        <v>24.9</v>
      </c>
    </row>
    <row r="281" spans="1:34">
      <c r="A281" s="112" t="s">
        <v>164</v>
      </c>
      <c r="B281" s="108">
        <v>7.2</v>
      </c>
      <c r="C281" s="108">
        <v>4037</v>
      </c>
      <c r="D281" s="143">
        <f t="shared" si="13"/>
        <v>0.20651524208009564</v>
      </c>
      <c r="E281" s="108"/>
      <c r="F281" s="108"/>
      <c r="G281" s="108"/>
      <c r="H281" s="108">
        <v>4108</v>
      </c>
      <c r="I281" s="143">
        <f t="shared" si="14"/>
        <v>0.20646108663729809</v>
      </c>
      <c r="J281" s="108">
        <v>907</v>
      </c>
      <c r="K281" s="108">
        <v>184</v>
      </c>
      <c r="L281" s="108">
        <v>52</v>
      </c>
      <c r="M281" s="108">
        <v>129</v>
      </c>
      <c r="N281" s="108"/>
      <c r="O281" s="108"/>
      <c r="P281" s="108">
        <v>3659</v>
      </c>
      <c r="Q281" s="108"/>
      <c r="R281" s="108">
        <v>559</v>
      </c>
      <c r="S281" s="143">
        <f t="shared" si="15"/>
        <v>2.3809523809523808E-2</v>
      </c>
      <c r="T281" s="108"/>
      <c r="U281" s="108">
        <v>109</v>
      </c>
      <c r="V281" s="108">
        <v>178</v>
      </c>
      <c r="W281" s="108"/>
      <c r="X281" s="108"/>
      <c r="Y281" s="108">
        <v>1519</v>
      </c>
      <c r="Z281" s="108"/>
      <c r="AA281" s="111">
        <v>10.8</v>
      </c>
      <c r="AB281" s="111">
        <v>11.7</v>
      </c>
      <c r="AC281" s="111">
        <v>20.6</v>
      </c>
      <c r="AD281" s="111"/>
      <c r="AE281" s="111">
        <v>560.79999999999995</v>
      </c>
      <c r="AF281" s="111">
        <v>211.1</v>
      </c>
      <c r="AG281" s="111">
        <v>79.8</v>
      </c>
      <c r="AH281" s="111">
        <v>20.2</v>
      </c>
    </row>
    <row r="282" spans="1:34">
      <c r="A282" s="112" t="s">
        <v>163</v>
      </c>
      <c r="B282" s="108">
        <v>6.9</v>
      </c>
      <c r="C282" s="108">
        <v>4557</v>
      </c>
      <c r="D282" s="143">
        <f t="shared" si="13"/>
        <v>0.12880852117909339</v>
      </c>
      <c r="E282" s="108"/>
      <c r="F282" s="108"/>
      <c r="G282" s="108">
        <v>21</v>
      </c>
      <c r="H282" s="108">
        <v>4616</v>
      </c>
      <c r="I282" s="143">
        <f t="shared" si="14"/>
        <v>0.12366114897760468</v>
      </c>
      <c r="J282" s="108">
        <v>922</v>
      </c>
      <c r="K282" s="108">
        <v>136</v>
      </c>
      <c r="L282" s="108">
        <v>45</v>
      </c>
      <c r="M282" s="108">
        <v>187</v>
      </c>
      <c r="N282" s="108">
        <v>2974</v>
      </c>
      <c r="O282" s="108">
        <v>90</v>
      </c>
      <c r="P282" s="108">
        <v>4173</v>
      </c>
      <c r="Q282" s="108"/>
      <c r="R282" s="108">
        <v>641</v>
      </c>
      <c r="S282" s="143">
        <f t="shared" si="15"/>
        <v>0.14669051878354203</v>
      </c>
      <c r="T282" s="108"/>
      <c r="U282" s="108">
        <v>154</v>
      </c>
      <c r="V282" s="108">
        <v>189</v>
      </c>
      <c r="W282" s="108"/>
      <c r="X282" s="108"/>
      <c r="Y282" s="108">
        <v>1695</v>
      </c>
      <c r="Z282" s="108"/>
      <c r="AA282" s="111">
        <v>14.4</v>
      </c>
      <c r="AB282" s="111">
        <v>11.2</v>
      </c>
      <c r="AC282" s="111">
        <v>18.3</v>
      </c>
      <c r="AD282" s="111"/>
      <c r="AE282" s="111">
        <v>658.1</v>
      </c>
      <c r="AF282" s="111">
        <v>244.8</v>
      </c>
      <c r="AG282" s="111">
        <v>72.900000000000006</v>
      </c>
      <c r="AH282" s="111">
        <v>27.1</v>
      </c>
    </row>
    <row r="283" spans="1:34">
      <c r="A283" s="114" t="s">
        <v>208</v>
      </c>
      <c r="B283" s="108"/>
      <c r="C283" s="108"/>
      <c r="D283" s="143">
        <f t="shared" si="13"/>
        <v>-1</v>
      </c>
      <c r="E283" s="108"/>
      <c r="F283" s="108"/>
      <c r="G283" s="108"/>
      <c r="H283" s="108"/>
      <c r="I283" s="143">
        <f t="shared" si="14"/>
        <v>-1</v>
      </c>
      <c r="J283" s="108"/>
      <c r="K283" s="108"/>
      <c r="L283" s="108"/>
      <c r="M283" s="108"/>
      <c r="N283" s="108"/>
      <c r="O283" s="108"/>
      <c r="P283" s="108"/>
      <c r="Q283" s="108"/>
      <c r="R283" s="108"/>
      <c r="S283" s="143">
        <f t="shared" si="15"/>
        <v>-1</v>
      </c>
      <c r="T283" s="108"/>
      <c r="U283" s="108"/>
      <c r="V283" s="108"/>
      <c r="W283" s="108"/>
      <c r="X283" s="108"/>
      <c r="Y283" s="108"/>
      <c r="Z283" s="108"/>
      <c r="AA283" s="111"/>
      <c r="AB283" s="111"/>
      <c r="AC283" s="111"/>
      <c r="AD283" s="111"/>
      <c r="AE283" s="111"/>
      <c r="AF283" s="111"/>
      <c r="AG283" s="111"/>
      <c r="AH283" s="111"/>
    </row>
    <row r="284" spans="1:34">
      <c r="A284" s="112" t="s">
        <v>165</v>
      </c>
      <c r="B284" s="108">
        <v>49.1</v>
      </c>
      <c r="C284" s="108">
        <v>43596</v>
      </c>
      <c r="D284" s="143" t="e">
        <f t="shared" si="13"/>
        <v>#DIV/0!</v>
      </c>
      <c r="E284" s="108"/>
      <c r="F284" s="108"/>
      <c r="G284" s="108"/>
      <c r="H284" s="108">
        <v>45117</v>
      </c>
      <c r="I284" s="143" t="e">
        <f t="shared" si="14"/>
        <v>#DIV/0!</v>
      </c>
      <c r="J284" s="108">
        <v>6995</v>
      </c>
      <c r="K284" s="108">
        <v>10273</v>
      </c>
      <c r="L284" s="108">
        <v>2792</v>
      </c>
      <c r="M284" s="108">
        <v>11620</v>
      </c>
      <c r="N284" s="108"/>
      <c r="O284" s="108"/>
      <c r="P284" s="108">
        <v>44254</v>
      </c>
      <c r="Q284" s="108">
        <v>167</v>
      </c>
      <c r="R284" s="108">
        <v>14106</v>
      </c>
      <c r="S284" s="143" t="e">
        <f t="shared" si="15"/>
        <v>#DIV/0!</v>
      </c>
      <c r="T284" s="108">
        <v>1031</v>
      </c>
      <c r="U284" s="108">
        <v>8755</v>
      </c>
      <c r="V284" s="108">
        <v>10007</v>
      </c>
      <c r="W284" s="108"/>
      <c r="X284" s="108"/>
      <c r="Y284" s="108">
        <v>21631</v>
      </c>
      <c r="Z284" s="108">
        <v>2.4</v>
      </c>
      <c r="AA284" s="111">
        <v>5.0999999999999996</v>
      </c>
      <c r="AB284" s="111">
        <v>46.3</v>
      </c>
      <c r="AC284" s="111">
        <v>14.7</v>
      </c>
      <c r="AD284" s="111"/>
      <c r="AE284" s="111">
        <v>887.2</v>
      </c>
      <c r="AF284" s="111">
        <v>440.2</v>
      </c>
      <c r="AG284" s="111">
        <v>75.5</v>
      </c>
      <c r="AH284" s="111">
        <v>24.5</v>
      </c>
    </row>
    <row r="285" spans="1:34">
      <c r="A285" s="112" t="s">
        <v>164</v>
      </c>
      <c r="B285" s="108">
        <v>53.9</v>
      </c>
      <c r="C285" s="108">
        <v>44674</v>
      </c>
      <c r="D285" s="143">
        <f t="shared" si="13"/>
        <v>2.4727039177906231E-2</v>
      </c>
      <c r="E285" s="108"/>
      <c r="F285" s="108"/>
      <c r="G285" s="108"/>
      <c r="H285" s="108">
        <v>46601</v>
      </c>
      <c r="I285" s="143">
        <f t="shared" si="14"/>
        <v>3.2892257907219009E-2</v>
      </c>
      <c r="J285" s="108">
        <v>7504</v>
      </c>
      <c r="K285" s="108">
        <v>10881</v>
      </c>
      <c r="L285" s="108">
        <v>3095</v>
      </c>
      <c r="M285" s="108">
        <v>11236</v>
      </c>
      <c r="N285" s="108"/>
      <c r="O285" s="108"/>
      <c r="P285" s="108">
        <v>44646</v>
      </c>
      <c r="Q285" s="108">
        <v>198</v>
      </c>
      <c r="R285" s="108">
        <v>14739</v>
      </c>
      <c r="S285" s="143">
        <f t="shared" si="15"/>
        <v>4.4874521480221183E-2</v>
      </c>
      <c r="T285" s="108">
        <v>2153</v>
      </c>
      <c r="U285" s="108">
        <v>9887</v>
      </c>
      <c r="V285" s="108">
        <v>10554</v>
      </c>
      <c r="W285" s="108">
        <v>351</v>
      </c>
      <c r="X285" s="108">
        <v>10203</v>
      </c>
      <c r="Y285" s="108">
        <v>22196</v>
      </c>
      <c r="Z285" s="108">
        <v>4.8</v>
      </c>
      <c r="AA285" s="111">
        <v>4.8</v>
      </c>
      <c r="AB285" s="111">
        <v>47.6</v>
      </c>
      <c r="AC285" s="111">
        <v>15.3</v>
      </c>
      <c r="AD285" s="111"/>
      <c r="AE285" s="111">
        <v>829.6</v>
      </c>
      <c r="AF285" s="111">
        <v>412.2</v>
      </c>
      <c r="AG285" s="111">
        <v>69.8</v>
      </c>
      <c r="AH285" s="111">
        <v>30.2</v>
      </c>
    </row>
    <row r="286" spans="1:34">
      <c r="A286" s="112" t="s">
        <v>163</v>
      </c>
      <c r="B286" s="108">
        <v>51.4</v>
      </c>
      <c r="C286" s="108">
        <v>45703</v>
      </c>
      <c r="D286" s="143">
        <f t="shared" si="13"/>
        <v>2.3033531808210592E-2</v>
      </c>
      <c r="E286" s="108"/>
      <c r="F286" s="108"/>
      <c r="G286" s="108"/>
      <c r="H286" s="108">
        <v>47305</v>
      </c>
      <c r="I286" s="143">
        <f t="shared" si="14"/>
        <v>1.5106971953391559E-2</v>
      </c>
      <c r="J286" s="108">
        <v>7824</v>
      </c>
      <c r="K286" s="108">
        <v>10850</v>
      </c>
      <c r="L286" s="108">
        <v>3611</v>
      </c>
      <c r="M286" s="108">
        <v>11894</v>
      </c>
      <c r="N286" s="108">
        <v>14482</v>
      </c>
      <c r="O286" s="108">
        <v>2708</v>
      </c>
      <c r="P286" s="108">
        <v>45953</v>
      </c>
      <c r="Q286" s="108"/>
      <c r="R286" s="108">
        <v>15432</v>
      </c>
      <c r="S286" s="143">
        <f t="shared" si="15"/>
        <v>4.7018115204559334E-2</v>
      </c>
      <c r="T286" s="108"/>
      <c r="U286" s="108">
        <v>11034</v>
      </c>
      <c r="V286" s="108">
        <v>12881</v>
      </c>
      <c r="W286" s="108">
        <v>208</v>
      </c>
      <c r="X286" s="108">
        <v>12673</v>
      </c>
      <c r="Y286" s="108">
        <v>23144</v>
      </c>
      <c r="Z286" s="108"/>
      <c r="AA286" s="111">
        <v>4.3</v>
      </c>
      <c r="AB286" s="111">
        <v>55.7</v>
      </c>
      <c r="AC286" s="111">
        <v>15.6</v>
      </c>
      <c r="AD286" s="111"/>
      <c r="AE286" s="111">
        <v>889.2</v>
      </c>
      <c r="AF286" s="111">
        <v>450.3</v>
      </c>
      <c r="AG286" s="111">
        <v>74.7</v>
      </c>
      <c r="AH286" s="111">
        <v>25.3</v>
      </c>
    </row>
    <row r="287" spans="1:34">
      <c r="A287" s="114" t="s">
        <v>207</v>
      </c>
      <c r="B287" s="108"/>
      <c r="C287" s="108"/>
      <c r="D287" s="143">
        <f t="shared" si="13"/>
        <v>-1</v>
      </c>
      <c r="E287" s="108"/>
      <c r="F287" s="108"/>
      <c r="G287" s="108"/>
      <c r="H287" s="108"/>
      <c r="I287" s="143">
        <f t="shared" si="14"/>
        <v>-1</v>
      </c>
      <c r="J287" s="108"/>
      <c r="K287" s="108"/>
      <c r="L287" s="108"/>
      <c r="M287" s="108"/>
      <c r="N287" s="108"/>
      <c r="O287" s="108"/>
      <c r="P287" s="108"/>
      <c r="Q287" s="108"/>
      <c r="R287" s="108"/>
      <c r="S287" s="143">
        <f t="shared" si="15"/>
        <v>-1</v>
      </c>
      <c r="T287" s="108"/>
      <c r="U287" s="108"/>
      <c r="V287" s="108"/>
      <c r="W287" s="108"/>
      <c r="X287" s="108"/>
      <c r="Y287" s="108"/>
      <c r="Z287" s="108"/>
      <c r="AA287" s="111"/>
      <c r="AB287" s="111"/>
      <c r="AC287" s="111"/>
      <c r="AD287" s="111"/>
      <c r="AE287" s="111"/>
      <c r="AF287" s="111"/>
      <c r="AG287" s="111"/>
      <c r="AH287" s="111"/>
    </row>
    <row r="288" spans="1:34">
      <c r="A288" s="112" t="s">
        <v>165</v>
      </c>
      <c r="B288" s="108">
        <v>21.9</v>
      </c>
      <c r="C288" s="108">
        <v>12453</v>
      </c>
      <c r="D288" s="143" t="e">
        <f t="shared" si="13"/>
        <v>#DIV/0!</v>
      </c>
      <c r="E288" s="108">
        <v>14</v>
      </c>
      <c r="F288" s="108">
        <v>22</v>
      </c>
      <c r="G288" s="108">
        <v>748</v>
      </c>
      <c r="H288" s="108">
        <v>13237</v>
      </c>
      <c r="I288" s="143" t="e">
        <f t="shared" si="14"/>
        <v>#DIV/0!</v>
      </c>
      <c r="J288" s="108">
        <v>2602</v>
      </c>
      <c r="K288" s="108">
        <v>1475</v>
      </c>
      <c r="L288" s="108">
        <v>384</v>
      </c>
      <c r="M288" s="108">
        <v>1626</v>
      </c>
      <c r="N288" s="108">
        <v>5478</v>
      </c>
      <c r="O288" s="108">
        <v>446</v>
      </c>
      <c r="P288" s="108">
        <v>11119</v>
      </c>
      <c r="Q288" s="108">
        <v>4</v>
      </c>
      <c r="R288" s="108">
        <v>3362</v>
      </c>
      <c r="S288" s="143" t="e">
        <f t="shared" si="15"/>
        <v>#DIV/0!</v>
      </c>
      <c r="T288" s="108">
        <v>2122</v>
      </c>
      <c r="U288" s="108">
        <v>3140</v>
      </c>
      <c r="V288" s="108">
        <v>3553</v>
      </c>
      <c r="W288" s="108">
        <v>56</v>
      </c>
      <c r="X288" s="108">
        <v>3497</v>
      </c>
      <c r="Y288" s="108">
        <v>5534</v>
      </c>
      <c r="Z288" s="108">
        <v>17</v>
      </c>
      <c r="AA288" s="111">
        <v>8.8000000000000007</v>
      </c>
      <c r="AB288" s="111">
        <v>64.2</v>
      </c>
      <c r="AC288" s="111">
        <v>19.2</v>
      </c>
      <c r="AD288" s="111"/>
      <c r="AE288" s="111">
        <v>568.29999999999995</v>
      </c>
      <c r="AF288" s="111">
        <v>252.5</v>
      </c>
      <c r="AG288" s="111">
        <v>75.7</v>
      </c>
      <c r="AH288" s="111">
        <v>24.3</v>
      </c>
    </row>
    <row r="289" spans="1:34">
      <c r="A289" s="112" t="s">
        <v>164</v>
      </c>
      <c r="B289" s="108">
        <v>22.2</v>
      </c>
      <c r="C289" s="108">
        <v>14270</v>
      </c>
      <c r="D289" s="143">
        <f t="shared" si="13"/>
        <v>0.14590861639765518</v>
      </c>
      <c r="E289" s="108"/>
      <c r="F289" s="108"/>
      <c r="G289" s="108"/>
      <c r="H289" s="108">
        <v>14260</v>
      </c>
      <c r="I289" s="143">
        <f t="shared" si="14"/>
        <v>7.7283372365339581E-2</v>
      </c>
      <c r="J289" s="108">
        <v>2928</v>
      </c>
      <c r="K289" s="108">
        <v>1994</v>
      </c>
      <c r="L289" s="108">
        <v>521</v>
      </c>
      <c r="M289" s="108">
        <v>1808</v>
      </c>
      <c r="N289" s="108"/>
      <c r="O289" s="108"/>
      <c r="P289" s="108">
        <v>13309</v>
      </c>
      <c r="Q289" s="108">
        <v>16</v>
      </c>
      <c r="R289" s="108">
        <v>3322</v>
      </c>
      <c r="S289" s="143">
        <f t="shared" si="15"/>
        <v>-1.1897679952409279E-2</v>
      </c>
      <c r="T289" s="108">
        <v>966</v>
      </c>
      <c r="U289" s="108">
        <v>3594</v>
      </c>
      <c r="V289" s="108">
        <v>4029</v>
      </c>
      <c r="W289" s="108">
        <v>130</v>
      </c>
      <c r="X289" s="108">
        <v>3898</v>
      </c>
      <c r="Y289" s="108">
        <v>5783</v>
      </c>
      <c r="Z289" s="108">
        <v>6.8</v>
      </c>
      <c r="AA289" s="111">
        <v>6.4</v>
      </c>
      <c r="AB289" s="111">
        <v>69.7</v>
      </c>
      <c r="AC289" s="111">
        <v>18.7</v>
      </c>
      <c r="AD289" s="111"/>
      <c r="AE289" s="111">
        <v>641.79999999999995</v>
      </c>
      <c r="AF289" s="111">
        <v>260.10000000000002</v>
      </c>
      <c r="AG289" s="111">
        <v>69.2</v>
      </c>
      <c r="AH289" s="111">
        <v>30.8</v>
      </c>
    </row>
    <row r="290" spans="1:34">
      <c r="A290" s="112" t="s">
        <v>163</v>
      </c>
      <c r="B290" s="108">
        <v>22.9</v>
      </c>
      <c r="C290" s="108">
        <v>15863</v>
      </c>
      <c r="D290" s="143">
        <f t="shared" si="13"/>
        <v>0.11163279607568326</v>
      </c>
      <c r="E290" s="108">
        <v>9</v>
      </c>
      <c r="F290" s="108"/>
      <c r="G290" s="108"/>
      <c r="H290" s="108">
        <v>17246</v>
      </c>
      <c r="I290" s="143">
        <f t="shared" si="14"/>
        <v>0.20939691444600281</v>
      </c>
      <c r="J290" s="108">
        <v>3235</v>
      </c>
      <c r="K290" s="108">
        <v>2304</v>
      </c>
      <c r="L290" s="108">
        <v>1190</v>
      </c>
      <c r="M290" s="108">
        <v>2388</v>
      </c>
      <c r="N290" s="108">
        <v>6879</v>
      </c>
      <c r="O290" s="108">
        <v>537</v>
      </c>
      <c r="P290" s="108">
        <v>15459</v>
      </c>
      <c r="Q290" s="108">
        <v>-48</v>
      </c>
      <c r="R290" s="108">
        <v>3942</v>
      </c>
      <c r="S290" s="143">
        <f t="shared" si="15"/>
        <v>0.18663455749548466</v>
      </c>
      <c r="T290" s="108">
        <v>1738</v>
      </c>
      <c r="U290" s="108">
        <v>5493</v>
      </c>
      <c r="V290" s="108">
        <v>6267</v>
      </c>
      <c r="W290" s="108">
        <v>302</v>
      </c>
      <c r="X290" s="108">
        <v>5965</v>
      </c>
      <c r="Y290" s="108">
        <v>6602</v>
      </c>
      <c r="Z290" s="108">
        <v>11</v>
      </c>
      <c r="AA290" s="111">
        <v>3.3</v>
      </c>
      <c r="AB290" s="111">
        <v>94.9</v>
      </c>
      <c r="AC290" s="111">
        <v>18.5</v>
      </c>
      <c r="AD290" s="111"/>
      <c r="AE290" s="111">
        <v>692.5</v>
      </c>
      <c r="AF290" s="111">
        <v>288.2</v>
      </c>
      <c r="AG290" s="111">
        <v>69.2</v>
      </c>
      <c r="AH290" s="111">
        <v>30.8</v>
      </c>
    </row>
    <row r="291" spans="1:34">
      <c r="A291" s="114" t="s">
        <v>206</v>
      </c>
      <c r="B291" s="108"/>
      <c r="C291" s="108"/>
      <c r="D291" s="143">
        <f t="shared" si="13"/>
        <v>-1</v>
      </c>
      <c r="E291" s="108"/>
      <c r="F291" s="108"/>
      <c r="G291" s="108"/>
      <c r="H291" s="108"/>
      <c r="I291" s="143">
        <f t="shared" si="14"/>
        <v>-1</v>
      </c>
      <c r="J291" s="108"/>
      <c r="K291" s="108"/>
      <c r="L291" s="108"/>
      <c r="M291" s="108"/>
      <c r="N291" s="108"/>
      <c r="O291" s="108"/>
      <c r="P291" s="108"/>
      <c r="Q291" s="108"/>
      <c r="R291" s="108"/>
      <c r="S291" s="143">
        <f t="shared" si="15"/>
        <v>-1</v>
      </c>
      <c r="T291" s="108"/>
      <c r="U291" s="108"/>
      <c r="V291" s="108"/>
      <c r="W291" s="108"/>
      <c r="X291" s="108"/>
      <c r="Y291" s="108"/>
      <c r="Z291" s="108"/>
      <c r="AA291" s="111"/>
      <c r="AB291" s="111"/>
      <c r="AC291" s="111"/>
      <c r="AD291" s="111"/>
      <c r="AE291" s="111"/>
      <c r="AF291" s="111"/>
      <c r="AG291" s="111"/>
      <c r="AH291" s="111"/>
    </row>
    <row r="292" spans="1:34">
      <c r="A292" s="112" t="s">
        <v>165</v>
      </c>
      <c r="B292" s="108">
        <v>1.5</v>
      </c>
      <c r="C292" s="108">
        <v>272</v>
      </c>
      <c r="D292" s="143" t="e">
        <f t="shared" si="13"/>
        <v>#DIV/0!</v>
      </c>
      <c r="E292" s="108">
        <v>13</v>
      </c>
      <c r="F292" s="108">
        <v>1</v>
      </c>
      <c r="G292" s="108">
        <v>7</v>
      </c>
      <c r="H292" s="108">
        <v>292</v>
      </c>
      <c r="I292" s="143" t="e">
        <f t="shared" si="14"/>
        <v>#DIV/0!</v>
      </c>
      <c r="J292" s="108">
        <v>107</v>
      </c>
      <c r="K292" s="108">
        <v>26</v>
      </c>
      <c r="L292" s="108">
        <v>2</v>
      </c>
      <c r="M292" s="108">
        <v>8</v>
      </c>
      <c r="N292" s="108">
        <v>102</v>
      </c>
      <c r="O292" s="108">
        <v>0</v>
      </c>
      <c r="P292" s="108">
        <v>243</v>
      </c>
      <c r="Q292" s="108"/>
      <c r="R292" s="108">
        <v>52</v>
      </c>
      <c r="S292" s="143" t="e">
        <f t="shared" si="15"/>
        <v>#DIV/0!</v>
      </c>
      <c r="T292" s="108">
        <v>49</v>
      </c>
      <c r="U292" s="108">
        <v>16</v>
      </c>
      <c r="V292" s="108">
        <v>17</v>
      </c>
      <c r="W292" s="108">
        <v>1</v>
      </c>
      <c r="X292" s="108">
        <v>16</v>
      </c>
      <c r="Y292" s="108">
        <v>168</v>
      </c>
      <c r="Z292" s="108">
        <v>18.100000000000001</v>
      </c>
      <c r="AA292" s="111">
        <v>27.9</v>
      </c>
      <c r="AB292" s="111">
        <v>9.9</v>
      </c>
      <c r="AC292" s="111">
        <v>35.700000000000003</v>
      </c>
      <c r="AD292" s="111">
        <v>68.8</v>
      </c>
      <c r="AE292" s="111">
        <v>180.6</v>
      </c>
      <c r="AF292" s="111">
        <v>111.2</v>
      </c>
      <c r="AG292" s="111">
        <v>77.7</v>
      </c>
      <c r="AH292" s="111">
        <v>22.3</v>
      </c>
    </row>
    <row r="293" spans="1:34">
      <c r="A293" s="112" t="s">
        <v>164</v>
      </c>
      <c r="B293" s="108">
        <v>1.7</v>
      </c>
      <c r="C293" s="108">
        <v>301</v>
      </c>
      <c r="D293" s="143">
        <f t="shared" si="13"/>
        <v>0.10661764705882353</v>
      </c>
      <c r="E293" s="108"/>
      <c r="F293" s="108"/>
      <c r="G293" s="108"/>
      <c r="H293" s="108">
        <v>327</v>
      </c>
      <c r="I293" s="143">
        <f t="shared" si="14"/>
        <v>0.11986301369863013</v>
      </c>
      <c r="J293" s="108">
        <v>122</v>
      </c>
      <c r="K293" s="108">
        <v>28</v>
      </c>
      <c r="L293" s="108">
        <v>1</v>
      </c>
      <c r="M293" s="108">
        <v>10</v>
      </c>
      <c r="N293" s="108"/>
      <c r="O293" s="108"/>
      <c r="P293" s="108">
        <v>294</v>
      </c>
      <c r="Q293" s="108">
        <v>-1</v>
      </c>
      <c r="R293" s="108">
        <v>41</v>
      </c>
      <c r="S293" s="143">
        <f t="shared" si="15"/>
        <v>-0.21153846153846154</v>
      </c>
      <c r="T293" s="108">
        <v>32</v>
      </c>
      <c r="U293" s="108">
        <v>13</v>
      </c>
      <c r="V293" s="108">
        <v>16</v>
      </c>
      <c r="W293" s="108"/>
      <c r="X293" s="108"/>
      <c r="Y293" s="108">
        <v>180</v>
      </c>
      <c r="Z293" s="108">
        <v>10.5</v>
      </c>
      <c r="AA293" s="111">
        <v>30.4</v>
      </c>
      <c r="AB293" s="111">
        <v>8.6999999999999993</v>
      </c>
      <c r="AC293" s="111">
        <v>36.5</v>
      </c>
      <c r="AD293" s="111">
        <v>68.3</v>
      </c>
      <c r="AE293" s="111">
        <v>176.1</v>
      </c>
      <c r="AF293" s="111">
        <v>105.2</v>
      </c>
      <c r="AG293" s="111">
        <v>74.099999999999994</v>
      </c>
      <c r="AH293" s="111">
        <v>25.9</v>
      </c>
    </row>
    <row r="294" spans="1:34">
      <c r="A294" s="112" t="s">
        <v>163</v>
      </c>
      <c r="B294" s="108">
        <v>1.9</v>
      </c>
      <c r="C294" s="108">
        <v>301</v>
      </c>
      <c r="D294" s="143">
        <f t="shared" si="13"/>
        <v>0</v>
      </c>
      <c r="E294" s="108">
        <v>43</v>
      </c>
      <c r="F294" s="108"/>
      <c r="G294" s="108"/>
      <c r="H294" s="108">
        <v>350</v>
      </c>
      <c r="I294" s="143">
        <f t="shared" si="14"/>
        <v>7.0336391437308868E-2</v>
      </c>
      <c r="J294" s="108">
        <v>137</v>
      </c>
      <c r="K294" s="108">
        <v>25</v>
      </c>
      <c r="L294" s="108"/>
      <c r="M294" s="108">
        <v>12</v>
      </c>
      <c r="N294" s="108">
        <v>138</v>
      </c>
      <c r="O294" s="108"/>
      <c r="P294" s="108">
        <v>314</v>
      </c>
      <c r="Q294" s="108"/>
      <c r="R294" s="108">
        <v>43</v>
      </c>
      <c r="S294" s="143">
        <f t="shared" si="15"/>
        <v>4.878048780487805E-2</v>
      </c>
      <c r="T294" s="108"/>
      <c r="U294" s="108">
        <v>14</v>
      </c>
      <c r="V294" s="108">
        <v>16</v>
      </c>
      <c r="W294" s="108"/>
      <c r="X294" s="108"/>
      <c r="Y294" s="108">
        <v>189</v>
      </c>
      <c r="Z294" s="108"/>
      <c r="AA294" s="111"/>
      <c r="AB294" s="111">
        <v>8.5</v>
      </c>
      <c r="AC294" s="111">
        <v>41.4</v>
      </c>
      <c r="AD294" s="111">
        <v>68</v>
      </c>
      <c r="AE294" s="111">
        <v>155.80000000000001</v>
      </c>
      <c r="AF294" s="111">
        <v>97.8</v>
      </c>
      <c r="AG294" s="111">
        <v>82.4</v>
      </c>
      <c r="AH294" s="111">
        <v>17.600000000000001</v>
      </c>
    </row>
    <row r="295" spans="1:34">
      <c r="A295" s="114" t="s">
        <v>205</v>
      </c>
      <c r="B295" s="108"/>
      <c r="C295" s="108"/>
      <c r="D295" s="143">
        <f t="shared" si="13"/>
        <v>-1</v>
      </c>
      <c r="E295" s="108"/>
      <c r="F295" s="108"/>
      <c r="G295" s="108"/>
      <c r="H295" s="108"/>
      <c r="I295" s="143">
        <f t="shared" si="14"/>
        <v>-1</v>
      </c>
      <c r="J295" s="108"/>
      <c r="K295" s="108"/>
      <c r="L295" s="108"/>
      <c r="M295" s="108"/>
      <c r="N295" s="108"/>
      <c r="O295" s="108"/>
      <c r="P295" s="108"/>
      <c r="Q295" s="108"/>
      <c r="R295" s="108"/>
      <c r="S295" s="143">
        <f t="shared" si="15"/>
        <v>-1</v>
      </c>
      <c r="T295" s="108"/>
      <c r="U295" s="108"/>
      <c r="V295" s="108"/>
      <c r="W295" s="108"/>
      <c r="X295" s="108"/>
      <c r="Y295" s="108"/>
      <c r="Z295" s="108"/>
      <c r="AA295" s="111"/>
      <c r="AB295" s="111"/>
      <c r="AC295" s="111"/>
      <c r="AD295" s="111"/>
      <c r="AE295" s="111"/>
      <c r="AF295" s="111"/>
      <c r="AG295" s="111"/>
      <c r="AH295" s="111"/>
    </row>
    <row r="296" spans="1:34">
      <c r="A296" s="112" t="s">
        <v>165</v>
      </c>
      <c r="B296" s="108">
        <v>182.2</v>
      </c>
      <c r="C296" s="108">
        <v>98844</v>
      </c>
      <c r="D296" s="143" t="e">
        <f t="shared" si="13"/>
        <v>#DIV/0!</v>
      </c>
      <c r="E296" s="108">
        <v>641</v>
      </c>
      <c r="F296" s="108">
        <v>331</v>
      </c>
      <c r="G296" s="108">
        <v>2390</v>
      </c>
      <c r="H296" s="108">
        <v>102206</v>
      </c>
      <c r="I296" s="143" t="e">
        <f t="shared" si="14"/>
        <v>#DIV/0!</v>
      </c>
      <c r="J296" s="108">
        <v>21486</v>
      </c>
      <c r="K296" s="108">
        <v>19125</v>
      </c>
      <c r="L296" s="108">
        <v>3742</v>
      </c>
      <c r="M296" s="108">
        <v>15307</v>
      </c>
      <c r="N296" s="108">
        <v>40489</v>
      </c>
      <c r="O296" s="108">
        <v>2685</v>
      </c>
      <c r="P296" s="108">
        <v>97465</v>
      </c>
      <c r="Q296" s="108">
        <v>273</v>
      </c>
      <c r="R296" s="108">
        <v>21343</v>
      </c>
      <c r="S296" s="143" t="e">
        <f t="shared" si="15"/>
        <v>#DIV/0!</v>
      </c>
      <c r="T296" s="108">
        <v>5014</v>
      </c>
      <c r="U296" s="108">
        <v>13303</v>
      </c>
      <c r="V296" s="108">
        <v>15678</v>
      </c>
      <c r="W296" s="108">
        <v>569</v>
      </c>
      <c r="X296" s="108">
        <v>15109</v>
      </c>
      <c r="Y296" s="108">
        <v>43380</v>
      </c>
      <c r="Z296" s="108">
        <v>5.0999999999999996</v>
      </c>
      <c r="AA296" s="111">
        <v>5.7</v>
      </c>
      <c r="AB296" s="111">
        <v>36.1</v>
      </c>
      <c r="AC296" s="111">
        <v>20</v>
      </c>
      <c r="AD296" s="111">
        <v>112.9</v>
      </c>
      <c r="AE296" s="111">
        <v>542.6</v>
      </c>
      <c r="AF296" s="111">
        <v>238.1</v>
      </c>
      <c r="AG296" s="111">
        <v>77.2</v>
      </c>
      <c r="AH296" s="111">
        <v>22.8</v>
      </c>
    </row>
    <row r="297" spans="1:34">
      <c r="A297" s="112" t="s">
        <v>164</v>
      </c>
      <c r="B297" s="108">
        <v>189.4</v>
      </c>
      <c r="C297" s="108">
        <v>111273</v>
      </c>
      <c r="D297" s="143">
        <f t="shared" si="13"/>
        <v>0.12574359596940635</v>
      </c>
      <c r="E297" s="108">
        <v>583</v>
      </c>
      <c r="F297" s="108">
        <v>490</v>
      </c>
      <c r="G297" s="108">
        <v>2059</v>
      </c>
      <c r="H297" s="108">
        <v>114406</v>
      </c>
      <c r="I297" s="143">
        <f t="shared" si="14"/>
        <v>0.11936676907422265</v>
      </c>
      <c r="J297" s="108">
        <v>24253</v>
      </c>
      <c r="K297" s="108">
        <v>22830</v>
      </c>
      <c r="L297" s="108">
        <v>4223</v>
      </c>
      <c r="M297" s="108">
        <v>15178</v>
      </c>
      <c r="N297" s="108">
        <v>46535</v>
      </c>
      <c r="O297" s="108">
        <v>2808</v>
      </c>
      <c r="P297" s="108">
        <v>110210</v>
      </c>
      <c r="Q297" s="108">
        <v>256</v>
      </c>
      <c r="R297" s="108">
        <v>21303</v>
      </c>
      <c r="S297" s="143">
        <f t="shared" si="15"/>
        <v>-1.8741507754298833E-3</v>
      </c>
      <c r="T297" s="108">
        <v>4451</v>
      </c>
      <c r="U297" s="108">
        <v>14861</v>
      </c>
      <c r="V297" s="108">
        <v>16503</v>
      </c>
      <c r="W297" s="108">
        <v>749</v>
      </c>
      <c r="X297" s="108">
        <v>15754</v>
      </c>
      <c r="Y297" s="108">
        <v>45924</v>
      </c>
      <c r="Z297" s="108">
        <v>4</v>
      </c>
      <c r="AA297" s="111">
        <v>5</v>
      </c>
      <c r="AB297" s="111">
        <v>35.9</v>
      </c>
      <c r="AC297" s="111">
        <v>20</v>
      </c>
      <c r="AD297" s="111">
        <v>121.8</v>
      </c>
      <c r="AE297" s="111">
        <v>587.6</v>
      </c>
      <c r="AF297" s="111">
        <v>242.5</v>
      </c>
      <c r="AG297" s="111">
        <v>74</v>
      </c>
      <c r="AH297" s="111">
        <v>26</v>
      </c>
    </row>
    <row r="298" spans="1:34">
      <c r="A298" s="112" t="s">
        <v>163</v>
      </c>
      <c r="B298" s="108">
        <v>188.3</v>
      </c>
      <c r="C298" s="108">
        <v>117894</v>
      </c>
      <c r="D298" s="143">
        <f t="shared" si="13"/>
        <v>5.9502305141408966E-2</v>
      </c>
      <c r="E298" s="108">
        <v>551</v>
      </c>
      <c r="F298" s="108">
        <v>708</v>
      </c>
      <c r="G298" s="108">
        <v>1941</v>
      </c>
      <c r="H298" s="108">
        <v>121094</v>
      </c>
      <c r="I298" s="143">
        <f t="shared" si="14"/>
        <v>5.8458472457738234E-2</v>
      </c>
      <c r="J298" s="108">
        <v>25833</v>
      </c>
      <c r="K298" s="108">
        <v>22922</v>
      </c>
      <c r="L298" s="108">
        <v>5563</v>
      </c>
      <c r="M298" s="108">
        <v>16625</v>
      </c>
      <c r="N298" s="108">
        <v>49609</v>
      </c>
      <c r="O298" s="108">
        <v>3564</v>
      </c>
      <c r="P298" s="108">
        <v>116988</v>
      </c>
      <c r="Q298" s="108">
        <v>-39</v>
      </c>
      <c r="R298" s="108">
        <v>23606</v>
      </c>
      <c r="S298" s="143">
        <f t="shared" si="15"/>
        <v>0.10810683941228935</v>
      </c>
      <c r="T298" s="108">
        <v>4068</v>
      </c>
      <c r="U298" s="108">
        <v>18075</v>
      </c>
      <c r="V298" s="108">
        <v>21118</v>
      </c>
      <c r="W298" s="108">
        <v>647</v>
      </c>
      <c r="X298" s="108">
        <v>20471</v>
      </c>
      <c r="Y298" s="108">
        <v>49871</v>
      </c>
      <c r="Z298" s="108">
        <v>3.5</v>
      </c>
      <c r="AA298" s="111">
        <v>4.2</v>
      </c>
      <c r="AB298" s="111">
        <v>42.3</v>
      </c>
      <c r="AC298" s="111">
        <v>20</v>
      </c>
      <c r="AD298" s="111">
        <v>130.1</v>
      </c>
      <c r="AE298" s="111">
        <v>626.20000000000005</v>
      </c>
      <c r="AF298" s="111">
        <v>264.89999999999998</v>
      </c>
      <c r="AG298" s="111">
        <v>74.7</v>
      </c>
      <c r="AH298" s="111">
        <v>25.3</v>
      </c>
    </row>
    <row r="299" spans="1:34">
      <c r="A299" s="115" t="s">
        <v>204</v>
      </c>
      <c r="B299" s="108"/>
      <c r="C299" s="108"/>
      <c r="D299" s="143">
        <f t="shared" si="13"/>
        <v>-1</v>
      </c>
      <c r="E299" s="108"/>
      <c r="F299" s="108"/>
      <c r="G299" s="108"/>
      <c r="H299" s="108"/>
      <c r="I299" s="143">
        <f t="shared" si="14"/>
        <v>-1</v>
      </c>
      <c r="J299" s="108"/>
      <c r="K299" s="108"/>
      <c r="L299" s="108"/>
      <c r="M299" s="108"/>
      <c r="N299" s="108"/>
      <c r="O299" s="108"/>
      <c r="P299" s="108"/>
      <c r="Q299" s="108"/>
      <c r="R299" s="108"/>
      <c r="S299" s="143">
        <f t="shared" si="15"/>
        <v>-1</v>
      </c>
      <c r="T299" s="108"/>
      <c r="U299" s="108"/>
      <c r="V299" s="108"/>
      <c r="W299" s="108"/>
      <c r="X299" s="108"/>
      <c r="Y299" s="108"/>
      <c r="Z299" s="108"/>
      <c r="AA299" s="111"/>
      <c r="AB299" s="111"/>
      <c r="AC299" s="111"/>
      <c r="AD299" s="111"/>
      <c r="AE299" s="111"/>
      <c r="AF299" s="111"/>
      <c r="AG299" s="111"/>
      <c r="AH299" s="111"/>
    </row>
    <row r="300" spans="1:34">
      <c r="A300" s="114" t="s">
        <v>203</v>
      </c>
      <c r="B300" s="108"/>
      <c r="C300" s="108"/>
      <c r="D300" s="143" t="e">
        <f t="shared" si="13"/>
        <v>#DIV/0!</v>
      </c>
      <c r="E300" s="108"/>
      <c r="F300" s="108"/>
      <c r="G300" s="108"/>
      <c r="H300" s="108"/>
      <c r="I300" s="143" t="e">
        <f t="shared" si="14"/>
        <v>#DIV/0!</v>
      </c>
      <c r="J300" s="108"/>
      <c r="K300" s="108"/>
      <c r="L300" s="108"/>
      <c r="M300" s="108"/>
      <c r="N300" s="108"/>
      <c r="O300" s="108"/>
      <c r="P300" s="108"/>
      <c r="Q300" s="108"/>
      <c r="R300" s="108"/>
      <c r="S300" s="143" t="e">
        <f t="shared" si="15"/>
        <v>#DIV/0!</v>
      </c>
      <c r="T300" s="108"/>
      <c r="U300" s="108"/>
      <c r="V300" s="108"/>
      <c r="W300" s="108"/>
      <c r="X300" s="108"/>
      <c r="Y300" s="108"/>
      <c r="Z300" s="108"/>
      <c r="AA300" s="111"/>
      <c r="AB300" s="111"/>
      <c r="AC300" s="111"/>
      <c r="AD300" s="111"/>
      <c r="AE300" s="111"/>
      <c r="AF300" s="111"/>
      <c r="AG300" s="111"/>
      <c r="AH300" s="111"/>
    </row>
    <row r="301" spans="1:34">
      <c r="A301" s="112" t="s">
        <v>165</v>
      </c>
      <c r="B301" s="108">
        <v>166.4</v>
      </c>
      <c r="C301" s="108">
        <v>69638</v>
      </c>
      <c r="D301" s="143" t="e">
        <f t="shared" si="13"/>
        <v>#DIV/0!</v>
      </c>
      <c r="E301" s="108">
        <v>224</v>
      </c>
      <c r="F301" s="108">
        <v>1335</v>
      </c>
      <c r="G301" s="108">
        <v>3263</v>
      </c>
      <c r="H301" s="108">
        <v>74459</v>
      </c>
      <c r="I301" s="143" t="e">
        <f t="shared" si="14"/>
        <v>#DIV/0!</v>
      </c>
      <c r="J301" s="108">
        <v>21462</v>
      </c>
      <c r="K301" s="108">
        <v>1842</v>
      </c>
      <c r="L301" s="108">
        <v>1210</v>
      </c>
      <c r="M301" s="108">
        <v>1770</v>
      </c>
      <c r="N301" s="108">
        <v>30496</v>
      </c>
      <c r="O301" s="108">
        <v>335</v>
      </c>
      <c r="P301" s="108">
        <v>56446</v>
      </c>
      <c r="Q301" s="108">
        <v>-93</v>
      </c>
      <c r="R301" s="108">
        <v>16303</v>
      </c>
      <c r="S301" s="143" t="e">
        <f t="shared" si="15"/>
        <v>#DIV/0!</v>
      </c>
      <c r="T301" s="108">
        <v>17921</v>
      </c>
      <c r="U301" s="108">
        <v>1805</v>
      </c>
      <c r="V301" s="108">
        <v>2504</v>
      </c>
      <c r="W301" s="108">
        <v>236</v>
      </c>
      <c r="X301" s="108">
        <v>2268</v>
      </c>
      <c r="Y301" s="108">
        <v>39445</v>
      </c>
      <c r="Z301" s="108">
        <v>25.7</v>
      </c>
      <c r="AA301" s="111">
        <v>13.5</v>
      </c>
      <c r="AB301" s="111">
        <v>6.3</v>
      </c>
      <c r="AC301" s="111">
        <v>28.3</v>
      </c>
      <c r="AD301" s="111">
        <v>119.5</v>
      </c>
      <c r="AE301" s="111">
        <v>418.5</v>
      </c>
      <c r="AF301" s="111">
        <v>237</v>
      </c>
      <c r="AG301" s="111">
        <v>81.099999999999994</v>
      </c>
      <c r="AH301" s="111">
        <v>18.899999999999999</v>
      </c>
    </row>
    <row r="302" spans="1:34">
      <c r="A302" s="112" t="s">
        <v>164</v>
      </c>
      <c r="B302" s="108">
        <v>173</v>
      </c>
      <c r="C302" s="108">
        <v>73887</v>
      </c>
      <c r="D302" s="143">
        <f t="shared" si="13"/>
        <v>6.1015537493897008E-2</v>
      </c>
      <c r="E302" s="108">
        <v>228</v>
      </c>
      <c r="F302" s="108">
        <v>2962</v>
      </c>
      <c r="G302" s="108">
        <v>5572</v>
      </c>
      <c r="H302" s="108">
        <v>82649</v>
      </c>
      <c r="I302" s="143">
        <f t="shared" si="14"/>
        <v>0.10999341919714205</v>
      </c>
      <c r="J302" s="108">
        <v>22820</v>
      </c>
      <c r="K302" s="108">
        <v>1636</v>
      </c>
      <c r="L302" s="108">
        <v>2500</v>
      </c>
      <c r="M302" s="108">
        <v>1747</v>
      </c>
      <c r="N302" s="108">
        <v>35585</v>
      </c>
      <c r="O302" s="108">
        <v>253</v>
      </c>
      <c r="P302" s="108">
        <v>64035</v>
      </c>
      <c r="Q302" s="108">
        <v>5</v>
      </c>
      <c r="R302" s="108">
        <v>14331</v>
      </c>
      <c r="S302" s="143">
        <f t="shared" si="15"/>
        <v>-0.12095933263816476</v>
      </c>
      <c r="T302" s="108">
        <v>18619</v>
      </c>
      <c r="U302" s="108">
        <v>2149</v>
      </c>
      <c r="V302" s="108">
        <v>2791</v>
      </c>
      <c r="W302" s="108">
        <v>481</v>
      </c>
      <c r="X302" s="108">
        <v>2310</v>
      </c>
      <c r="Y302" s="108">
        <v>39248</v>
      </c>
      <c r="Z302" s="108">
        <v>25.2</v>
      </c>
      <c r="AA302" s="111">
        <v>5.7</v>
      </c>
      <c r="AB302" s="111">
        <v>7.1</v>
      </c>
      <c r="AC302" s="111">
        <v>28.2</v>
      </c>
      <c r="AD302" s="111">
        <v>121.3</v>
      </c>
      <c r="AE302" s="111">
        <v>427.2</v>
      </c>
      <c r="AF302" s="111">
        <v>226.9</v>
      </c>
      <c r="AG302" s="111">
        <v>81.2</v>
      </c>
      <c r="AH302" s="111">
        <v>18.8</v>
      </c>
    </row>
    <row r="303" spans="1:34">
      <c r="A303" s="112" t="s">
        <v>163</v>
      </c>
      <c r="B303" s="108">
        <v>174.6</v>
      </c>
      <c r="C303" s="108">
        <v>80877</v>
      </c>
      <c r="D303" s="143">
        <f t="shared" si="13"/>
        <v>9.4603922205530072E-2</v>
      </c>
      <c r="E303" s="108">
        <v>98</v>
      </c>
      <c r="F303" s="108">
        <v>7516</v>
      </c>
      <c r="G303" s="108">
        <v>6314</v>
      </c>
      <c r="H303" s="108">
        <v>94804</v>
      </c>
      <c r="I303" s="143">
        <f t="shared" si="14"/>
        <v>0.14706772011760577</v>
      </c>
      <c r="J303" s="108">
        <v>25099</v>
      </c>
      <c r="K303" s="108">
        <v>1976</v>
      </c>
      <c r="L303" s="108">
        <v>6451</v>
      </c>
      <c r="M303" s="108">
        <v>1790</v>
      </c>
      <c r="N303" s="108">
        <v>40132</v>
      </c>
      <c r="O303" s="108">
        <v>291</v>
      </c>
      <c r="P303" s="108">
        <v>75157</v>
      </c>
      <c r="Q303" s="108">
        <v>-30</v>
      </c>
      <c r="R303" s="108">
        <v>14029</v>
      </c>
      <c r="S303" s="143">
        <f t="shared" si="15"/>
        <v>-2.1073197962459003E-2</v>
      </c>
      <c r="T303" s="108">
        <v>19617</v>
      </c>
      <c r="U303" s="108">
        <v>3045</v>
      </c>
      <c r="V303" s="108">
        <v>4006</v>
      </c>
      <c r="W303" s="108">
        <v>2820</v>
      </c>
      <c r="X303" s="108">
        <v>1186</v>
      </c>
      <c r="Y303" s="108">
        <v>41438</v>
      </c>
      <c r="Z303" s="108">
        <v>24.3</v>
      </c>
      <c r="AA303" s="111">
        <v>2.2000000000000002</v>
      </c>
      <c r="AB303" s="111">
        <v>9.6999999999999993</v>
      </c>
      <c r="AC303" s="111">
        <v>28.2</v>
      </c>
      <c r="AD303" s="111">
        <v>131.19999999999999</v>
      </c>
      <c r="AE303" s="111">
        <v>463.1</v>
      </c>
      <c r="AF303" s="111">
        <v>237.3</v>
      </c>
      <c r="AG303" s="111">
        <v>82.9</v>
      </c>
      <c r="AH303" s="111">
        <v>17.100000000000001</v>
      </c>
    </row>
    <row r="304" spans="1:34">
      <c r="A304" s="113" t="s">
        <v>202</v>
      </c>
      <c r="B304" s="108"/>
      <c r="C304" s="108"/>
      <c r="D304" s="143">
        <f t="shared" si="13"/>
        <v>-1</v>
      </c>
      <c r="E304" s="108"/>
      <c r="F304" s="108"/>
      <c r="G304" s="108"/>
      <c r="H304" s="108"/>
      <c r="I304" s="143">
        <f t="shared" si="14"/>
        <v>-1</v>
      </c>
      <c r="J304" s="108"/>
      <c r="K304" s="108"/>
      <c r="L304" s="108"/>
      <c r="M304" s="108"/>
      <c r="N304" s="108"/>
      <c r="O304" s="108"/>
      <c r="P304" s="108"/>
      <c r="Q304" s="108"/>
      <c r="R304" s="108"/>
      <c r="S304" s="143">
        <f t="shared" si="15"/>
        <v>-1</v>
      </c>
      <c r="T304" s="108"/>
      <c r="U304" s="108"/>
      <c r="V304" s="108"/>
      <c r="W304" s="108"/>
      <c r="X304" s="108"/>
      <c r="Y304" s="108"/>
      <c r="Z304" s="108"/>
      <c r="AA304" s="111"/>
      <c r="AB304" s="111"/>
      <c r="AC304" s="111"/>
      <c r="AD304" s="111"/>
      <c r="AE304" s="111"/>
      <c r="AF304" s="111"/>
      <c r="AG304" s="111"/>
      <c r="AH304" s="111"/>
    </row>
    <row r="305" spans="1:34">
      <c r="A305" s="114" t="s">
        <v>201</v>
      </c>
      <c r="B305" s="108"/>
      <c r="C305" s="108"/>
      <c r="D305" s="143" t="e">
        <f t="shared" si="13"/>
        <v>#DIV/0!</v>
      </c>
      <c r="E305" s="108"/>
      <c r="F305" s="108"/>
      <c r="G305" s="108"/>
      <c r="H305" s="108"/>
      <c r="I305" s="143" t="e">
        <f t="shared" si="14"/>
        <v>#DIV/0!</v>
      </c>
      <c r="J305" s="108"/>
      <c r="K305" s="108"/>
      <c r="L305" s="108"/>
      <c r="M305" s="108"/>
      <c r="N305" s="108"/>
      <c r="O305" s="108"/>
      <c r="P305" s="108"/>
      <c r="Q305" s="108"/>
      <c r="R305" s="108"/>
      <c r="S305" s="143" t="e">
        <f t="shared" si="15"/>
        <v>#DIV/0!</v>
      </c>
      <c r="T305" s="108"/>
      <c r="U305" s="108"/>
      <c r="V305" s="108"/>
      <c r="W305" s="108"/>
      <c r="X305" s="108"/>
      <c r="Y305" s="108"/>
      <c r="Z305" s="108"/>
      <c r="AA305" s="111"/>
      <c r="AB305" s="111"/>
      <c r="AC305" s="111"/>
      <c r="AD305" s="111"/>
      <c r="AE305" s="111"/>
      <c r="AF305" s="111"/>
      <c r="AG305" s="111"/>
      <c r="AH305" s="111"/>
    </row>
    <row r="306" spans="1:34">
      <c r="A306" s="112" t="s">
        <v>165</v>
      </c>
      <c r="B306" s="108">
        <v>87.3</v>
      </c>
      <c r="C306" s="108">
        <v>33568</v>
      </c>
      <c r="D306" s="143" t="e">
        <f t="shared" si="13"/>
        <v>#DIV/0!</v>
      </c>
      <c r="E306" s="108">
        <v>226</v>
      </c>
      <c r="F306" s="108">
        <v>403</v>
      </c>
      <c r="G306" s="108">
        <v>1642</v>
      </c>
      <c r="H306" s="108">
        <v>35839</v>
      </c>
      <c r="I306" s="143" t="e">
        <f t="shared" si="14"/>
        <v>#DIV/0!</v>
      </c>
      <c r="J306" s="108">
        <v>5905</v>
      </c>
      <c r="K306" s="108">
        <v>5493</v>
      </c>
      <c r="L306" s="108">
        <v>991</v>
      </c>
      <c r="M306" s="108">
        <v>5560</v>
      </c>
      <c r="N306" s="108">
        <v>9959</v>
      </c>
      <c r="O306" s="108">
        <v>33</v>
      </c>
      <c r="P306" s="108">
        <v>27875</v>
      </c>
      <c r="Q306" s="108">
        <v>325</v>
      </c>
      <c r="R306" s="108">
        <v>12795</v>
      </c>
      <c r="S306" s="143" t="e">
        <f t="shared" si="15"/>
        <v>#DIV/0!</v>
      </c>
      <c r="T306" s="108">
        <v>8289</v>
      </c>
      <c r="U306" s="108">
        <v>5632</v>
      </c>
      <c r="V306" s="108">
        <v>8653</v>
      </c>
      <c r="W306" s="108">
        <v>2834</v>
      </c>
      <c r="X306" s="108">
        <v>5819</v>
      </c>
      <c r="Y306" s="108">
        <v>18705</v>
      </c>
      <c r="Z306" s="108">
        <v>24.7</v>
      </c>
      <c r="AA306" s="111">
        <v>12.9</v>
      </c>
      <c r="AB306" s="111">
        <v>46.3</v>
      </c>
      <c r="AC306" s="111">
        <v>15.8</v>
      </c>
      <c r="AD306" s="111">
        <v>67.3</v>
      </c>
      <c r="AE306" s="111">
        <v>384.4</v>
      </c>
      <c r="AF306" s="111">
        <v>214.2</v>
      </c>
      <c r="AG306" s="111">
        <v>77.7</v>
      </c>
      <c r="AH306" s="111">
        <v>22.3</v>
      </c>
    </row>
    <row r="307" spans="1:34">
      <c r="A307" s="112" t="s">
        <v>164</v>
      </c>
      <c r="B307" s="108">
        <v>88.9</v>
      </c>
      <c r="C307" s="108">
        <v>40733</v>
      </c>
      <c r="D307" s="143">
        <f t="shared" si="13"/>
        <v>0.21344733079122974</v>
      </c>
      <c r="E307" s="108">
        <v>121</v>
      </c>
      <c r="F307" s="108">
        <v>531</v>
      </c>
      <c r="G307" s="108">
        <v>1269</v>
      </c>
      <c r="H307" s="108">
        <v>42654</v>
      </c>
      <c r="I307" s="143">
        <f t="shared" si="14"/>
        <v>0.1901559753341332</v>
      </c>
      <c r="J307" s="108">
        <v>6849</v>
      </c>
      <c r="K307" s="108">
        <v>8214</v>
      </c>
      <c r="L307" s="108">
        <v>1249</v>
      </c>
      <c r="M307" s="108">
        <v>5703</v>
      </c>
      <c r="N307" s="108">
        <v>12471</v>
      </c>
      <c r="O307" s="108">
        <v>16</v>
      </c>
      <c r="P307" s="108">
        <v>34471</v>
      </c>
      <c r="Q307" s="108">
        <v>285</v>
      </c>
      <c r="R307" s="108">
        <v>13620</v>
      </c>
      <c r="S307" s="143">
        <f t="shared" si="15"/>
        <v>6.4478311840562713E-2</v>
      </c>
      <c r="T307" s="108">
        <v>8468</v>
      </c>
      <c r="U307" s="108">
        <v>6630</v>
      </c>
      <c r="V307" s="108">
        <v>11304</v>
      </c>
      <c r="W307" s="108">
        <v>4647</v>
      </c>
      <c r="X307" s="108">
        <v>6656</v>
      </c>
      <c r="Y307" s="108">
        <v>20722</v>
      </c>
      <c r="Z307" s="108">
        <v>20.8</v>
      </c>
      <c r="AA307" s="111">
        <v>10.9</v>
      </c>
      <c r="AB307" s="111">
        <v>54.5</v>
      </c>
      <c r="AC307" s="111">
        <v>15.1</v>
      </c>
      <c r="AD307" s="111">
        <v>76.599999999999994</v>
      </c>
      <c r="AE307" s="111">
        <v>458.2</v>
      </c>
      <c r="AF307" s="111">
        <v>233.1</v>
      </c>
      <c r="AG307" s="111">
        <v>78.8</v>
      </c>
      <c r="AH307" s="111">
        <v>21.2</v>
      </c>
    </row>
    <row r="308" spans="1:34">
      <c r="A308" s="112" t="s">
        <v>163</v>
      </c>
      <c r="B308" s="108">
        <v>90.4</v>
      </c>
      <c r="C308" s="108">
        <v>41173</v>
      </c>
      <c r="D308" s="143">
        <f t="shared" si="13"/>
        <v>1.0802052389954091E-2</v>
      </c>
      <c r="E308" s="108">
        <v>86</v>
      </c>
      <c r="F308" s="108">
        <v>392</v>
      </c>
      <c r="G308" s="108">
        <v>2487</v>
      </c>
      <c r="H308" s="108">
        <v>44139</v>
      </c>
      <c r="I308" s="143">
        <f t="shared" si="14"/>
        <v>3.4815023210015471E-2</v>
      </c>
      <c r="J308" s="108">
        <v>7831</v>
      </c>
      <c r="K308" s="108">
        <v>7702</v>
      </c>
      <c r="L308" s="108">
        <v>1761</v>
      </c>
      <c r="M308" s="108">
        <v>5437</v>
      </c>
      <c r="N308" s="108">
        <v>12201</v>
      </c>
      <c r="O308" s="108">
        <v>9</v>
      </c>
      <c r="P308" s="108">
        <v>34924</v>
      </c>
      <c r="Q308" s="108">
        <v>-81</v>
      </c>
      <c r="R308" s="108">
        <v>13454</v>
      </c>
      <c r="S308" s="143">
        <f t="shared" si="15"/>
        <v>-1.2187958883994127E-2</v>
      </c>
      <c r="T308" s="108">
        <v>9134</v>
      </c>
      <c r="U308" s="108">
        <v>6351</v>
      </c>
      <c r="V308" s="108">
        <v>12918</v>
      </c>
      <c r="W308" s="108">
        <v>7134</v>
      </c>
      <c r="X308" s="108">
        <v>5784</v>
      </c>
      <c r="Y308" s="108">
        <v>20899</v>
      </c>
      <c r="Z308" s="108">
        <v>22.2</v>
      </c>
      <c r="AA308" s="111">
        <v>7.6</v>
      </c>
      <c r="AB308" s="111">
        <v>61.8</v>
      </c>
      <c r="AC308" s="111">
        <v>17</v>
      </c>
      <c r="AD308" s="111">
        <v>84.4</v>
      </c>
      <c r="AE308" s="111">
        <v>455.4</v>
      </c>
      <c r="AF308" s="111">
        <v>231.2</v>
      </c>
      <c r="AG308" s="111">
        <v>82.1</v>
      </c>
      <c r="AH308" s="111">
        <v>17.899999999999999</v>
      </c>
    </row>
    <row r="309" spans="1:34">
      <c r="A309" s="114" t="s">
        <v>200</v>
      </c>
      <c r="B309" s="108"/>
      <c r="C309" s="108"/>
      <c r="D309" s="143">
        <f t="shared" si="13"/>
        <v>-1</v>
      </c>
      <c r="E309" s="108"/>
      <c r="F309" s="108"/>
      <c r="G309" s="108"/>
      <c r="H309" s="108"/>
      <c r="I309" s="143">
        <f t="shared" si="14"/>
        <v>-1</v>
      </c>
      <c r="J309" s="108"/>
      <c r="K309" s="108"/>
      <c r="L309" s="108"/>
      <c r="M309" s="108"/>
      <c r="N309" s="108"/>
      <c r="O309" s="108"/>
      <c r="P309" s="108"/>
      <c r="Q309" s="108"/>
      <c r="R309" s="108"/>
      <c r="S309" s="143">
        <f t="shared" si="15"/>
        <v>-1</v>
      </c>
      <c r="T309" s="108"/>
      <c r="U309" s="108"/>
      <c r="V309" s="108"/>
      <c r="W309" s="108"/>
      <c r="X309" s="108"/>
      <c r="Y309" s="108"/>
      <c r="Z309" s="108"/>
      <c r="AA309" s="111"/>
      <c r="AB309" s="111"/>
      <c r="AC309" s="111"/>
      <c r="AD309" s="111"/>
      <c r="AE309" s="111"/>
      <c r="AF309" s="111"/>
      <c r="AG309" s="111"/>
      <c r="AH309" s="111"/>
    </row>
    <row r="310" spans="1:34">
      <c r="A310" s="112" t="s">
        <v>165</v>
      </c>
      <c r="B310" s="108">
        <v>336.9</v>
      </c>
      <c r="C310" s="108">
        <v>127479</v>
      </c>
      <c r="D310" s="143" t="e">
        <f t="shared" si="13"/>
        <v>#DIV/0!</v>
      </c>
      <c r="E310" s="108">
        <v>1622</v>
      </c>
      <c r="F310" s="108">
        <v>1588</v>
      </c>
      <c r="G310" s="108">
        <v>48110</v>
      </c>
      <c r="H310" s="108">
        <v>178798</v>
      </c>
      <c r="I310" s="143" t="e">
        <f t="shared" si="14"/>
        <v>#DIV/0!</v>
      </c>
      <c r="J310" s="108">
        <v>16993</v>
      </c>
      <c r="K310" s="108">
        <v>13502</v>
      </c>
      <c r="L310" s="108">
        <v>8267</v>
      </c>
      <c r="M310" s="108">
        <v>5385</v>
      </c>
      <c r="N310" s="108">
        <v>41366</v>
      </c>
      <c r="O310" s="108">
        <v>554</v>
      </c>
      <c r="P310" s="108">
        <v>84960</v>
      </c>
      <c r="Q310" s="108">
        <v>-255</v>
      </c>
      <c r="R310" s="108">
        <v>57539</v>
      </c>
      <c r="S310" s="143" t="e">
        <f t="shared" si="15"/>
        <v>#DIV/0!</v>
      </c>
      <c r="T310" s="108">
        <v>93584</v>
      </c>
      <c r="U310" s="108">
        <v>6766</v>
      </c>
      <c r="V310" s="108">
        <v>37296</v>
      </c>
      <c r="W310" s="108">
        <v>28517</v>
      </c>
      <c r="X310" s="108">
        <v>8779</v>
      </c>
      <c r="Y310" s="108">
        <v>80545</v>
      </c>
      <c r="Z310" s="108">
        <v>73.400000000000006</v>
      </c>
      <c r="AA310" s="111">
        <v>7</v>
      </c>
      <c r="AB310" s="111">
        <v>46.3</v>
      </c>
      <c r="AC310" s="111">
        <v>12.1</v>
      </c>
      <c r="AD310" s="111">
        <v>66.3</v>
      </c>
      <c r="AE310" s="111">
        <v>378.4</v>
      </c>
      <c r="AF310" s="111">
        <v>239.1</v>
      </c>
      <c r="AG310" s="111">
        <v>84.8</v>
      </c>
      <c r="AH310" s="111">
        <v>15.2</v>
      </c>
    </row>
    <row r="311" spans="1:34">
      <c r="A311" s="112" t="s">
        <v>164</v>
      </c>
      <c r="B311" s="108">
        <v>336.1</v>
      </c>
      <c r="C311" s="108">
        <v>131276</v>
      </c>
      <c r="D311" s="143">
        <f t="shared" si="13"/>
        <v>2.9785297970646146E-2</v>
      </c>
      <c r="E311" s="108">
        <v>836</v>
      </c>
      <c r="F311" s="108">
        <v>4533</v>
      </c>
      <c r="G311" s="108">
        <v>7428</v>
      </c>
      <c r="H311" s="108">
        <v>144073</v>
      </c>
      <c r="I311" s="143">
        <f t="shared" si="14"/>
        <v>-0.19421358180740278</v>
      </c>
      <c r="J311" s="108">
        <v>17740</v>
      </c>
      <c r="K311" s="108">
        <v>15244</v>
      </c>
      <c r="L311" s="108">
        <v>15206</v>
      </c>
      <c r="M311" s="108">
        <v>5172</v>
      </c>
      <c r="N311" s="108">
        <v>44206</v>
      </c>
      <c r="O311" s="108">
        <v>596</v>
      </c>
      <c r="P311" s="108">
        <v>96972</v>
      </c>
      <c r="Q311" s="108">
        <v>110</v>
      </c>
      <c r="R311" s="108">
        <v>55627</v>
      </c>
      <c r="S311" s="143">
        <f t="shared" si="15"/>
        <v>-3.3229635551538954E-2</v>
      </c>
      <c r="T311" s="108">
        <v>47211</v>
      </c>
      <c r="U311" s="108">
        <v>7960</v>
      </c>
      <c r="V311" s="108">
        <v>33012</v>
      </c>
      <c r="W311" s="108">
        <v>26254</v>
      </c>
      <c r="X311" s="108">
        <v>6759</v>
      </c>
      <c r="Y311" s="108">
        <v>81122</v>
      </c>
      <c r="Z311" s="108">
        <v>36</v>
      </c>
      <c r="AA311" s="111">
        <v>3.7</v>
      </c>
      <c r="AB311" s="111">
        <v>40.700000000000003</v>
      </c>
      <c r="AC311" s="111">
        <v>12.2</v>
      </c>
      <c r="AD311" s="111">
        <v>66.3</v>
      </c>
      <c r="AE311" s="111">
        <v>390.6</v>
      </c>
      <c r="AF311" s="111">
        <v>241.4</v>
      </c>
      <c r="AG311" s="111">
        <v>80.599999999999994</v>
      </c>
      <c r="AH311" s="111">
        <v>19.399999999999999</v>
      </c>
    </row>
    <row r="312" spans="1:34">
      <c r="A312" s="112" t="s">
        <v>163</v>
      </c>
      <c r="B312" s="108">
        <v>330.5</v>
      </c>
      <c r="C312" s="108">
        <v>144112</v>
      </c>
      <c r="D312" s="143">
        <f t="shared" si="13"/>
        <v>9.7778725738139491E-2</v>
      </c>
      <c r="E312" s="108">
        <v>985</v>
      </c>
      <c r="F312" s="108">
        <v>4416</v>
      </c>
      <c r="G312" s="108">
        <v>-3408</v>
      </c>
      <c r="H312" s="108">
        <v>146105</v>
      </c>
      <c r="I312" s="143">
        <f t="shared" si="14"/>
        <v>1.4103961186343035E-2</v>
      </c>
      <c r="J312" s="108">
        <v>18943</v>
      </c>
      <c r="K312" s="108">
        <v>17202</v>
      </c>
      <c r="L312" s="108">
        <v>23021</v>
      </c>
      <c r="M312" s="108">
        <v>6061</v>
      </c>
      <c r="N312" s="108">
        <v>47889</v>
      </c>
      <c r="O312" s="108">
        <v>868</v>
      </c>
      <c r="P312" s="108">
        <v>112248</v>
      </c>
      <c r="Q312" s="108">
        <v>355</v>
      </c>
      <c r="R312" s="108">
        <v>62286</v>
      </c>
      <c r="S312" s="143">
        <f t="shared" si="15"/>
        <v>0.11970805544070326</v>
      </c>
      <c r="T312" s="108">
        <v>34211</v>
      </c>
      <c r="U312" s="108">
        <v>4086</v>
      </c>
      <c r="V312" s="108">
        <v>31242</v>
      </c>
      <c r="W312" s="108">
        <v>25842</v>
      </c>
      <c r="X312" s="108">
        <v>5400</v>
      </c>
      <c r="Y312" s="108">
        <v>88683</v>
      </c>
      <c r="Z312" s="108">
        <v>23.7</v>
      </c>
      <c r="AA312" s="111">
        <v>2.7</v>
      </c>
      <c r="AB312" s="111">
        <v>35.200000000000003</v>
      </c>
      <c r="AC312" s="111">
        <v>11.9</v>
      </c>
      <c r="AD312" s="111">
        <v>71.400000000000006</v>
      </c>
      <c r="AE312" s="111">
        <v>436.1</v>
      </c>
      <c r="AF312" s="111">
        <v>268.39999999999998</v>
      </c>
      <c r="AG312" s="111">
        <v>78.900000000000006</v>
      </c>
      <c r="AH312" s="111">
        <v>21.1</v>
      </c>
    </row>
    <row r="313" spans="1:34">
      <c r="A313" s="114" t="s">
        <v>199</v>
      </c>
      <c r="B313" s="108"/>
      <c r="C313" s="108"/>
      <c r="D313" s="143">
        <f t="shared" si="13"/>
        <v>-1</v>
      </c>
      <c r="E313" s="108"/>
      <c r="F313" s="108"/>
      <c r="G313" s="108"/>
      <c r="H313" s="108"/>
      <c r="I313" s="143">
        <f t="shared" si="14"/>
        <v>-1</v>
      </c>
      <c r="J313" s="108"/>
      <c r="K313" s="108"/>
      <c r="L313" s="108"/>
      <c r="M313" s="108"/>
      <c r="N313" s="108"/>
      <c r="O313" s="108"/>
      <c r="P313" s="108"/>
      <c r="Q313" s="108"/>
      <c r="R313" s="108"/>
      <c r="S313" s="143">
        <f t="shared" si="15"/>
        <v>-1</v>
      </c>
      <c r="T313" s="108"/>
      <c r="U313" s="108"/>
      <c r="V313" s="108"/>
      <c r="W313" s="108"/>
      <c r="X313" s="108"/>
      <c r="Y313" s="108"/>
      <c r="Z313" s="108"/>
      <c r="AA313" s="111"/>
      <c r="AB313" s="111"/>
      <c r="AC313" s="111"/>
      <c r="AD313" s="111"/>
      <c r="AE313" s="111"/>
      <c r="AF313" s="111"/>
      <c r="AG313" s="111"/>
      <c r="AH313" s="111"/>
    </row>
    <row r="314" spans="1:34">
      <c r="A314" s="112" t="s">
        <v>165</v>
      </c>
      <c r="B314" s="108">
        <v>424.3</v>
      </c>
      <c r="C314" s="108">
        <v>161047</v>
      </c>
      <c r="D314" s="143" t="e">
        <f t="shared" si="13"/>
        <v>#DIV/0!</v>
      </c>
      <c r="E314" s="108">
        <v>1848</v>
      </c>
      <c r="F314" s="108">
        <v>1991</v>
      </c>
      <c r="G314" s="108">
        <v>49752</v>
      </c>
      <c r="H314" s="108">
        <v>214637</v>
      </c>
      <c r="I314" s="143" t="e">
        <f t="shared" si="14"/>
        <v>#DIV/0!</v>
      </c>
      <c r="J314" s="108">
        <v>22898</v>
      </c>
      <c r="K314" s="108">
        <v>18994</v>
      </c>
      <c r="L314" s="108">
        <v>9258</v>
      </c>
      <c r="M314" s="108">
        <v>10946</v>
      </c>
      <c r="N314" s="108">
        <v>51325</v>
      </c>
      <c r="O314" s="108">
        <v>587</v>
      </c>
      <c r="P314" s="108">
        <v>112834</v>
      </c>
      <c r="Q314" s="108">
        <v>70</v>
      </c>
      <c r="R314" s="108">
        <v>70334</v>
      </c>
      <c r="S314" s="143" t="e">
        <f t="shared" si="15"/>
        <v>#DIV/0!</v>
      </c>
      <c r="T314" s="108">
        <v>101873</v>
      </c>
      <c r="U314" s="108">
        <v>12398</v>
      </c>
      <c r="V314" s="108">
        <v>45949</v>
      </c>
      <c r="W314" s="108">
        <v>31351</v>
      </c>
      <c r="X314" s="108">
        <v>14598</v>
      </c>
      <c r="Y314" s="108">
        <v>99250</v>
      </c>
      <c r="Z314" s="108">
        <v>63.3</v>
      </c>
      <c r="AA314" s="111">
        <v>7.6</v>
      </c>
      <c r="AB314" s="111">
        <v>46.3</v>
      </c>
      <c r="AC314" s="111">
        <v>12.9</v>
      </c>
      <c r="AD314" s="111">
        <v>66.5</v>
      </c>
      <c r="AE314" s="111">
        <v>379.6</v>
      </c>
      <c r="AF314" s="111">
        <v>233.9</v>
      </c>
      <c r="AG314" s="111">
        <v>84.1</v>
      </c>
      <c r="AH314" s="111">
        <v>15.9</v>
      </c>
    </row>
    <row r="315" spans="1:34">
      <c r="A315" s="112" t="s">
        <v>164</v>
      </c>
      <c r="B315" s="108">
        <v>425</v>
      </c>
      <c r="C315" s="108">
        <v>172009</v>
      </c>
      <c r="D315" s="143">
        <f t="shared" si="13"/>
        <v>6.8067086005948574E-2</v>
      </c>
      <c r="E315" s="108">
        <v>957</v>
      </c>
      <c r="F315" s="108">
        <v>5065</v>
      </c>
      <c r="G315" s="108">
        <v>8697</v>
      </c>
      <c r="H315" s="108">
        <v>186727</v>
      </c>
      <c r="I315" s="143">
        <f t="shared" si="14"/>
        <v>-0.13003349841825967</v>
      </c>
      <c r="J315" s="108">
        <v>24589</v>
      </c>
      <c r="K315" s="108">
        <v>23459</v>
      </c>
      <c r="L315" s="108">
        <v>16455</v>
      </c>
      <c r="M315" s="108">
        <v>10875</v>
      </c>
      <c r="N315" s="108">
        <v>56678</v>
      </c>
      <c r="O315" s="108">
        <v>612</v>
      </c>
      <c r="P315" s="108">
        <v>131443</v>
      </c>
      <c r="Q315" s="108">
        <v>395</v>
      </c>
      <c r="R315" s="108">
        <v>69247</v>
      </c>
      <c r="S315" s="143">
        <f t="shared" si="15"/>
        <v>-1.5454829812039696E-2</v>
      </c>
      <c r="T315" s="108">
        <v>55679</v>
      </c>
      <c r="U315" s="108">
        <v>14590</v>
      </c>
      <c r="V315" s="108">
        <v>44316</v>
      </c>
      <c r="W315" s="108">
        <v>30901</v>
      </c>
      <c r="X315" s="108">
        <v>13415</v>
      </c>
      <c r="Y315" s="108">
        <v>101843</v>
      </c>
      <c r="Z315" s="108">
        <v>32.4</v>
      </c>
      <c r="AA315" s="111">
        <v>4.2</v>
      </c>
      <c r="AB315" s="111">
        <v>43.5</v>
      </c>
      <c r="AC315" s="111">
        <v>12.9</v>
      </c>
      <c r="AD315" s="111">
        <v>68.8</v>
      </c>
      <c r="AE315" s="111">
        <v>404.7</v>
      </c>
      <c r="AF315" s="111">
        <v>239.6</v>
      </c>
      <c r="AG315" s="111">
        <v>80.400000000000006</v>
      </c>
      <c r="AH315" s="111">
        <v>19.600000000000001</v>
      </c>
    </row>
    <row r="316" spans="1:34">
      <c r="A316" s="112" t="s">
        <v>163</v>
      </c>
      <c r="B316" s="108">
        <v>420.9</v>
      </c>
      <c r="C316" s="108">
        <v>185285</v>
      </c>
      <c r="D316" s="143">
        <f t="shared" si="13"/>
        <v>7.7182007918190326E-2</v>
      </c>
      <c r="E316" s="108">
        <v>1071</v>
      </c>
      <c r="F316" s="108">
        <v>4807</v>
      </c>
      <c r="G316" s="108">
        <v>-921</v>
      </c>
      <c r="H316" s="108">
        <v>190243</v>
      </c>
      <c r="I316" s="143">
        <f t="shared" si="14"/>
        <v>1.8829628280859222E-2</v>
      </c>
      <c r="J316" s="108">
        <v>26774</v>
      </c>
      <c r="K316" s="108">
        <v>24904</v>
      </c>
      <c r="L316" s="108">
        <v>24782</v>
      </c>
      <c r="M316" s="108">
        <v>11499</v>
      </c>
      <c r="N316" s="108">
        <v>60090</v>
      </c>
      <c r="O316" s="108">
        <v>877</v>
      </c>
      <c r="P316" s="108">
        <v>147173</v>
      </c>
      <c r="Q316" s="108">
        <v>275</v>
      </c>
      <c r="R316" s="108">
        <v>75739</v>
      </c>
      <c r="S316" s="143">
        <f t="shared" si="15"/>
        <v>9.3751353849264224E-2</v>
      </c>
      <c r="T316" s="108">
        <v>43345</v>
      </c>
      <c r="U316" s="108">
        <v>10436</v>
      </c>
      <c r="V316" s="108">
        <v>44160</v>
      </c>
      <c r="W316" s="108">
        <v>32976</v>
      </c>
      <c r="X316" s="108">
        <v>11184</v>
      </c>
      <c r="Y316" s="108">
        <v>109581</v>
      </c>
      <c r="Z316" s="108">
        <v>23.4</v>
      </c>
      <c r="AA316" s="111">
        <v>3.1</v>
      </c>
      <c r="AB316" s="111">
        <v>40.299999999999997</v>
      </c>
      <c r="AC316" s="111">
        <v>13</v>
      </c>
      <c r="AD316" s="111">
        <v>74.8</v>
      </c>
      <c r="AE316" s="111">
        <v>440.2</v>
      </c>
      <c r="AF316" s="111">
        <v>260.39999999999998</v>
      </c>
      <c r="AG316" s="111">
        <v>79.2</v>
      </c>
      <c r="AH316" s="111">
        <v>20.8</v>
      </c>
    </row>
    <row r="317" spans="1:34">
      <c r="A317" s="113" t="s">
        <v>198</v>
      </c>
      <c r="B317" s="108"/>
      <c r="C317" s="108"/>
      <c r="D317" s="143">
        <f t="shared" si="13"/>
        <v>-1</v>
      </c>
      <c r="E317" s="108"/>
      <c r="F317" s="108"/>
      <c r="G317" s="108"/>
      <c r="H317" s="108"/>
      <c r="I317" s="143">
        <f t="shared" si="14"/>
        <v>-1</v>
      </c>
      <c r="J317" s="108"/>
      <c r="K317" s="108"/>
      <c r="L317" s="108"/>
      <c r="M317" s="108"/>
      <c r="N317" s="108"/>
      <c r="O317" s="108"/>
      <c r="P317" s="108"/>
      <c r="Q317" s="108"/>
      <c r="R317" s="108"/>
      <c r="S317" s="143">
        <f t="shared" si="15"/>
        <v>-1</v>
      </c>
      <c r="T317" s="108"/>
      <c r="U317" s="108"/>
      <c r="V317" s="108"/>
      <c r="W317" s="108"/>
      <c r="X317" s="108"/>
      <c r="Y317" s="108"/>
      <c r="Z317" s="108"/>
      <c r="AA317" s="111"/>
      <c r="AB317" s="111"/>
      <c r="AC317" s="111"/>
      <c r="AD317" s="111"/>
      <c r="AE317" s="111"/>
      <c r="AF317" s="111"/>
      <c r="AG317" s="111"/>
      <c r="AH317" s="111"/>
    </row>
    <row r="318" spans="1:34">
      <c r="A318" s="114" t="s">
        <v>197</v>
      </c>
      <c r="B318" s="108"/>
      <c r="C318" s="108"/>
      <c r="D318" s="143" t="e">
        <f t="shared" si="13"/>
        <v>#DIV/0!</v>
      </c>
      <c r="E318" s="108"/>
      <c r="F318" s="108"/>
      <c r="G318" s="108"/>
      <c r="H318" s="108"/>
      <c r="I318" s="143" t="e">
        <f t="shared" si="14"/>
        <v>#DIV/0!</v>
      </c>
      <c r="J318" s="108"/>
      <c r="K318" s="108"/>
      <c r="L318" s="108"/>
      <c r="M318" s="108"/>
      <c r="N318" s="108"/>
      <c r="O318" s="108"/>
      <c r="P318" s="108"/>
      <c r="Q318" s="108"/>
      <c r="R318" s="108"/>
      <c r="S318" s="143" t="e">
        <f t="shared" si="15"/>
        <v>#DIV/0!</v>
      </c>
      <c r="T318" s="108"/>
      <c r="U318" s="108"/>
      <c r="V318" s="108"/>
      <c r="W318" s="108"/>
      <c r="X318" s="108"/>
      <c r="Y318" s="108"/>
      <c r="Z318" s="108"/>
      <c r="AA318" s="111"/>
      <c r="AB318" s="111"/>
      <c r="AC318" s="111"/>
      <c r="AD318" s="111"/>
      <c r="AE318" s="111"/>
      <c r="AF318" s="111"/>
      <c r="AG318" s="111"/>
      <c r="AH318" s="111"/>
    </row>
    <row r="319" spans="1:34">
      <c r="A319" s="112" t="s">
        <v>165</v>
      </c>
      <c r="B319" s="108">
        <v>1035.5999999999999</v>
      </c>
      <c r="C319" s="108">
        <v>224247</v>
      </c>
      <c r="D319" s="143" t="e">
        <f t="shared" si="13"/>
        <v>#DIV/0!</v>
      </c>
      <c r="E319" s="108">
        <v>3745</v>
      </c>
      <c r="F319" s="108">
        <v>1926</v>
      </c>
      <c r="G319" s="108">
        <v>81968</v>
      </c>
      <c r="H319" s="108">
        <v>311885</v>
      </c>
      <c r="I319" s="143" t="e">
        <f t="shared" si="14"/>
        <v>#DIV/0!</v>
      </c>
      <c r="J319" s="108">
        <v>86700</v>
      </c>
      <c r="K319" s="108">
        <v>28032</v>
      </c>
      <c r="L319" s="108">
        <v>4690</v>
      </c>
      <c r="M319" s="108">
        <v>6344</v>
      </c>
      <c r="N319" s="108">
        <v>83721</v>
      </c>
      <c r="O319" s="108">
        <v>574</v>
      </c>
      <c r="P319" s="108">
        <v>208913</v>
      </c>
      <c r="Q319" s="108">
        <v>112</v>
      </c>
      <c r="R319" s="108">
        <v>30224</v>
      </c>
      <c r="S319" s="143" t="e">
        <f t="shared" si="15"/>
        <v>#DIV/0!</v>
      </c>
      <c r="T319" s="108">
        <v>103084</v>
      </c>
      <c r="U319" s="108">
        <v>6673</v>
      </c>
      <c r="V319" s="108">
        <v>8799</v>
      </c>
      <c r="W319" s="108">
        <v>1293</v>
      </c>
      <c r="X319" s="108">
        <v>7506</v>
      </c>
      <c r="Y319" s="108">
        <v>122750</v>
      </c>
      <c r="Z319" s="108">
        <v>46</v>
      </c>
      <c r="AA319" s="111">
        <v>6.4</v>
      </c>
      <c r="AB319" s="111">
        <v>7.2</v>
      </c>
      <c r="AC319" s="111">
        <v>35.1</v>
      </c>
      <c r="AD319" s="111">
        <v>83.8</v>
      </c>
      <c r="AE319" s="111">
        <v>216.5</v>
      </c>
      <c r="AF319" s="111">
        <v>118.5</v>
      </c>
      <c r="AG319" s="111">
        <v>83.1</v>
      </c>
      <c r="AH319" s="111">
        <v>16.899999999999999</v>
      </c>
    </row>
    <row r="320" spans="1:34">
      <c r="A320" s="112" t="s">
        <v>164</v>
      </c>
      <c r="B320" s="108">
        <v>1046.8</v>
      </c>
      <c r="C320" s="108">
        <v>247575</v>
      </c>
      <c r="D320" s="143">
        <f t="shared" si="13"/>
        <v>0.10402814753374627</v>
      </c>
      <c r="E320" s="108">
        <v>2956</v>
      </c>
      <c r="F320" s="108">
        <v>2765</v>
      </c>
      <c r="G320" s="108">
        <v>39197</v>
      </c>
      <c r="H320" s="108">
        <v>292493</v>
      </c>
      <c r="I320" s="143">
        <f t="shared" si="14"/>
        <v>-6.2176763871298717E-2</v>
      </c>
      <c r="J320" s="108">
        <v>96095</v>
      </c>
      <c r="K320" s="108">
        <v>32852</v>
      </c>
      <c r="L320" s="108">
        <v>8986</v>
      </c>
      <c r="M320" s="108">
        <v>7250</v>
      </c>
      <c r="N320" s="108">
        <v>87806</v>
      </c>
      <c r="O320" s="108">
        <v>435</v>
      </c>
      <c r="P320" s="108">
        <v>232555</v>
      </c>
      <c r="Q320" s="108">
        <v>-189</v>
      </c>
      <c r="R320" s="108">
        <v>34024</v>
      </c>
      <c r="S320" s="143">
        <f t="shared" si="15"/>
        <v>0.12572789835892006</v>
      </c>
      <c r="T320" s="108">
        <v>59749</v>
      </c>
      <c r="U320" s="108">
        <v>7861</v>
      </c>
      <c r="V320" s="108">
        <v>9058</v>
      </c>
      <c r="W320" s="108">
        <v>1223</v>
      </c>
      <c r="X320" s="108">
        <v>7835</v>
      </c>
      <c r="Y320" s="108">
        <v>138964</v>
      </c>
      <c r="Z320" s="108">
        <v>24.1</v>
      </c>
      <c r="AA320" s="111">
        <v>3.8</v>
      </c>
      <c r="AB320" s="111">
        <v>6.5</v>
      </c>
      <c r="AC320" s="111">
        <v>35.1</v>
      </c>
      <c r="AD320" s="111">
        <v>90.6</v>
      </c>
      <c r="AE320" s="111">
        <v>236.5</v>
      </c>
      <c r="AF320" s="111">
        <v>132.69999999999999</v>
      </c>
      <c r="AG320" s="111">
        <v>84.6</v>
      </c>
      <c r="AH320" s="111">
        <v>15.4</v>
      </c>
    </row>
    <row r="321" spans="1:34">
      <c r="A321" s="112" t="s">
        <v>163</v>
      </c>
      <c r="B321" s="108">
        <v>1062.0999999999999</v>
      </c>
      <c r="C321" s="108">
        <v>268118</v>
      </c>
      <c r="D321" s="143">
        <f t="shared" si="13"/>
        <v>8.2976875694234065E-2</v>
      </c>
      <c r="E321" s="108">
        <v>2692</v>
      </c>
      <c r="F321" s="108">
        <v>4613</v>
      </c>
      <c r="G321" s="108">
        <v>39493</v>
      </c>
      <c r="H321" s="108">
        <v>314916</v>
      </c>
      <c r="I321" s="143">
        <f t="shared" si="14"/>
        <v>7.6661663697934646E-2</v>
      </c>
      <c r="J321" s="108">
        <v>102893</v>
      </c>
      <c r="K321" s="108">
        <v>37243</v>
      </c>
      <c r="L321" s="108">
        <v>10132</v>
      </c>
      <c r="M321" s="108">
        <v>6409</v>
      </c>
      <c r="N321" s="108">
        <v>93834</v>
      </c>
      <c r="O321" s="108">
        <v>644</v>
      </c>
      <c r="P321" s="108">
        <v>249868</v>
      </c>
      <c r="Q321" s="108">
        <v>188</v>
      </c>
      <c r="R321" s="108">
        <v>37671</v>
      </c>
      <c r="S321" s="143">
        <f t="shared" si="15"/>
        <v>0.1071890430284505</v>
      </c>
      <c r="T321" s="108">
        <v>65236</v>
      </c>
      <c r="U321" s="108">
        <v>8534</v>
      </c>
      <c r="V321" s="108">
        <v>10097</v>
      </c>
      <c r="W321" s="108">
        <v>750</v>
      </c>
      <c r="X321" s="108">
        <v>9347</v>
      </c>
      <c r="Y321" s="108">
        <v>150389</v>
      </c>
      <c r="Z321" s="108">
        <v>24.3</v>
      </c>
      <c r="AA321" s="111">
        <v>3.7</v>
      </c>
      <c r="AB321" s="111">
        <v>6.7</v>
      </c>
      <c r="AC321" s="111">
        <v>34.6</v>
      </c>
      <c r="AD321" s="111">
        <v>95.4</v>
      </c>
      <c r="AE321" s="111">
        <v>252.4</v>
      </c>
      <c r="AF321" s="111">
        <v>141.6</v>
      </c>
      <c r="AG321" s="111">
        <v>82.7</v>
      </c>
      <c r="AH321" s="111">
        <v>17.3</v>
      </c>
    </row>
    <row r="322" spans="1:34">
      <c r="A322" s="114" t="s">
        <v>196</v>
      </c>
      <c r="B322" s="108"/>
      <c r="C322" s="108"/>
      <c r="D322" s="143">
        <f t="shared" si="13"/>
        <v>-1</v>
      </c>
      <c r="E322" s="108"/>
      <c r="F322" s="108"/>
      <c r="G322" s="108"/>
      <c r="H322" s="108"/>
      <c r="I322" s="143">
        <f t="shared" si="14"/>
        <v>-1</v>
      </c>
      <c r="J322" s="108"/>
      <c r="K322" s="108"/>
      <c r="L322" s="108"/>
      <c r="M322" s="108"/>
      <c r="N322" s="108"/>
      <c r="O322" s="108"/>
      <c r="P322" s="108"/>
      <c r="Q322" s="108"/>
      <c r="R322" s="108"/>
      <c r="S322" s="143">
        <f t="shared" si="15"/>
        <v>-1</v>
      </c>
      <c r="T322" s="108"/>
      <c r="U322" s="108"/>
      <c r="V322" s="108"/>
      <c r="W322" s="108"/>
      <c r="X322" s="108"/>
      <c r="Y322" s="108"/>
      <c r="Z322" s="108"/>
      <c r="AA322" s="111"/>
      <c r="AB322" s="111"/>
      <c r="AC322" s="111"/>
      <c r="AD322" s="111"/>
      <c r="AE322" s="111"/>
      <c r="AF322" s="111"/>
      <c r="AG322" s="111"/>
      <c r="AH322" s="111"/>
    </row>
    <row r="323" spans="1:34">
      <c r="A323" s="112" t="s">
        <v>165</v>
      </c>
      <c r="B323" s="108">
        <v>244.4</v>
      </c>
      <c r="C323" s="108">
        <v>69905</v>
      </c>
      <c r="D323" s="143" t="e">
        <f t="shared" si="13"/>
        <v>#DIV/0!</v>
      </c>
      <c r="E323" s="108">
        <v>202</v>
      </c>
      <c r="F323" s="108">
        <v>253</v>
      </c>
      <c r="G323" s="108">
        <v>525</v>
      </c>
      <c r="H323" s="108">
        <v>70886</v>
      </c>
      <c r="I323" s="143" t="e">
        <f t="shared" si="14"/>
        <v>#DIV/0!</v>
      </c>
      <c r="J323" s="108">
        <v>29360</v>
      </c>
      <c r="K323" s="108">
        <v>8666</v>
      </c>
      <c r="L323" s="108">
        <v>207</v>
      </c>
      <c r="M323" s="108">
        <v>2420</v>
      </c>
      <c r="N323" s="108">
        <v>24713</v>
      </c>
      <c r="O323" s="108">
        <v>754</v>
      </c>
      <c r="P323" s="108">
        <v>64612</v>
      </c>
      <c r="Q323" s="108">
        <v>74</v>
      </c>
      <c r="R323" s="108">
        <v>8197</v>
      </c>
      <c r="S323" s="143" t="e">
        <f t="shared" si="15"/>
        <v>#DIV/0!</v>
      </c>
      <c r="T323" s="108">
        <v>6349</v>
      </c>
      <c r="U323" s="108">
        <v>2669</v>
      </c>
      <c r="V323" s="108">
        <v>3684</v>
      </c>
      <c r="W323" s="108">
        <v>488</v>
      </c>
      <c r="X323" s="108">
        <v>3196</v>
      </c>
      <c r="Y323" s="108">
        <v>39792</v>
      </c>
      <c r="Z323" s="108">
        <v>9.1</v>
      </c>
      <c r="AA323" s="111">
        <v>39.700000000000003</v>
      </c>
      <c r="AB323" s="111">
        <v>9.3000000000000007</v>
      </c>
      <c r="AC323" s="111">
        <v>38.5</v>
      </c>
      <c r="AD323" s="111">
        <v>115.6</v>
      </c>
      <c r="AE323" s="111">
        <v>286</v>
      </c>
      <c r="AF323" s="111">
        <v>162.80000000000001</v>
      </c>
      <c r="AG323" s="111">
        <v>76.099999999999994</v>
      </c>
      <c r="AH323" s="111">
        <v>23.9</v>
      </c>
    </row>
    <row r="324" spans="1:34">
      <c r="A324" s="112" t="s">
        <v>164</v>
      </c>
      <c r="B324" s="108">
        <v>258.39999999999998</v>
      </c>
      <c r="C324" s="108">
        <v>77269</v>
      </c>
      <c r="D324" s="143">
        <f t="shared" si="13"/>
        <v>0.10534296545311495</v>
      </c>
      <c r="E324" s="108">
        <v>276</v>
      </c>
      <c r="F324" s="108">
        <v>301</v>
      </c>
      <c r="G324" s="108">
        <v>1558</v>
      </c>
      <c r="H324" s="108">
        <v>79403</v>
      </c>
      <c r="I324" s="143">
        <f t="shared" si="14"/>
        <v>0.12015066444714048</v>
      </c>
      <c r="J324" s="108">
        <v>32989</v>
      </c>
      <c r="K324" s="108">
        <v>11324</v>
      </c>
      <c r="L324" s="108">
        <v>266</v>
      </c>
      <c r="M324" s="108">
        <v>2373</v>
      </c>
      <c r="N324" s="108">
        <v>27005</v>
      </c>
      <c r="O324" s="108">
        <v>658</v>
      </c>
      <c r="P324" s="108">
        <v>73300</v>
      </c>
      <c r="Q324" s="108">
        <v>201</v>
      </c>
      <c r="R324" s="108">
        <v>7085</v>
      </c>
      <c r="S324" s="143">
        <f t="shared" si="15"/>
        <v>-0.13565938758082224</v>
      </c>
      <c r="T324" s="108">
        <v>6304</v>
      </c>
      <c r="U324" s="108">
        <v>2922</v>
      </c>
      <c r="V324" s="108">
        <v>4024</v>
      </c>
      <c r="W324" s="108">
        <v>631</v>
      </c>
      <c r="X324" s="108">
        <v>3393</v>
      </c>
      <c r="Y324" s="108">
        <v>43278</v>
      </c>
      <c r="Z324" s="108">
        <v>8.1999999999999993</v>
      </c>
      <c r="AA324" s="111">
        <v>26.6</v>
      </c>
      <c r="AB324" s="111">
        <v>9.3000000000000007</v>
      </c>
      <c r="AC324" s="111">
        <v>39</v>
      </c>
      <c r="AD324" s="111">
        <v>122.6</v>
      </c>
      <c r="AE324" s="111">
        <v>299</v>
      </c>
      <c r="AF324" s="111">
        <v>167.5</v>
      </c>
      <c r="AG324" s="111">
        <v>79.2</v>
      </c>
      <c r="AH324" s="111">
        <v>20.8</v>
      </c>
    </row>
    <row r="325" spans="1:34">
      <c r="A325" s="112" t="s">
        <v>163</v>
      </c>
      <c r="B325" s="108">
        <v>255.3</v>
      </c>
      <c r="C325" s="108">
        <v>84927</v>
      </c>
      <c r="D325" s="143">
        <f t="shared" si="13"/>
        <v>9.9108309930243693E-2</v>
      </c>
      <c r="E325" s="108">
        <v>221</v>
      </c>
      <c r="F325" s="108">
        <v>1199</v>
      </c>
      <c r="G325" s="108">
        <v>212</v>
      </c>
      <c r="H325" s="108">
        <v>86559</v>
      </c>
      <c r="I325" s="143">
        <f t="shared" si="14"/>
        <v>9.0122539450650477E-2</v>
      </c>
      <c r="J325" s="108">
        <v>35211</v>
      </c>
      <c r="K325" s="108">
        <v>12600</v>
      </c>
      <c r="L325" s="108">
        <v>433</v>
      </c>
      <c r="M325" s="108">
        <v>1836</v>
      </c>
      <c r="N325" s="108">
        <v>29734</v>
      </c>
      <c r="O325" s="108">
        <v>541</v>
      </c>
      <c r="P325" s="108">
        <v>79273</v>
      </c>
      <c r="Q325" s="108">
        <v>56</v>
      </c>
      <c r="R325" s="108">
        <v>8200</v>
      </c>
      <c r="S325" s="143">
        <f t="shared" si="15"/>
        <v>0.15737473535638674</v>
      </c>
      <c r="T325" s="108">
        <v>7343</v>
      </c>
      <c r="U325" s="108">
        <v>2677</v>
      </c>
      <c r="V325" s="108">
        <v>3271</v>
      </c>
      <c r="W325" s="108">
        <v>311</v>
      </c>
      <c r="X325" s="108">
        <v>2961</v>
      </c>
      <c r="Y325" s="108">
        <v>46199</v>
      </c>
      <c r="Z325" s="108">
        <v>8.6</v>
      </c>
      <c r="AA325" s="111">
        <v>19</v>
      </c>
      <c r="AB325" s="111">
        <v>7.1</v>
      </c>
      <c r="AC325" s="111">
        <v>37.700000000000003</v>
      </c>
      <c r="AD325" s="111">
        <v>131.6</v>
      </c>
      <c r="AE325" s="111">
        <v>332.6</v>
      </c>
      <c r="AF325" s="111">
        <v>180.9</v>
      </c>
      <c r="AG325" s="111">
        <v>74.7</v>
      </c>
      <c r="AH325" s="111">
        <v>25.3</v>
      </c>
    </row>
    <row r="326" spans="1:34">
      <c r="A326" s="114" t="s">
        <v>195</v>
      </c>
      <c r="B326" s="108"/>
      <c r="C326" s="108"/>
      <c r="D326" s="143">
        <f t="shared" si="13"/>
        <v>-1</v>
      </c>
      <c r="E326" s="108"/>
      <c r="F326" s="108"/>
      <c r="G326" s="108"/>
      <c r="H326" s="108"/>
      <c r="I326" s="143">
        <f t="shared" si="14"/>
        <v>-1</v>
      </c>
      <c r="J326" s="108"/>
      <c r="K326" s="108"/>
      <c r="L326" s="108"/>
      <c r="M326" s="108"/>
      <c r="N326" s="108"/>
      <c r="O326" s="108"/>
      <c r="P326" s="108"/>
      <c r="Q326" s="108"/>
      <c r="R326" s="108"/>
      <c r="S326" s="143">
        <f t="shared" si="15"/>
        <v>-1</v>
      </c>
      <c r="T326" s="108"/>
      <c r="U326" s="108"/>
      <c r="V326" s="108"/>
      <c r="W326" s="108"/>
      <c r="X326" s="108"/>
      <c r="Y326" s="108"/>
      <c r="Z326" s="108"/>
      <c r="AA326" s="111"/>
      <c r="AB326" s="111"/>
      <c r="AC326" s="111"/>
      <c r="AD326" s="111"/>
      <c r="AE326" s="111"/>
      <c r="AF326" s="111"/>
      <c r="AG326" s="111"/>
      <c r="AH326" s="111"/>
    </row>
    <row r="327" spans="1:34">
      <c r="A327" s="112" t="s">
        <v>165</v>
      </c>
      <c r="B327" s="108">
        <v>1280.0999999999999</v>
      </c>
      <c r="C327" s="108">
        <v>294152</v>
      </c>
      <c r="D327" s="143" t="e">
        <f t="shared" si="13"/>
        <v>#DIV/0!</v>
      </c>
      <c r="E327" s="108">
        <v>3947</v>
      </c>
      <c r="F327" s="108">
        <v>2180</v>
      </c>
      <c r="G327" s="108">
        <v>82493</v>
      </c>
      <c r="H327" s="108">
        <v>382771</v>
      </c>
      <c r="I327" s="143" t="e">
        <f t="shared" si="14"/>
        <v>#DIV/0!</v>
      </c>
      <c r="J327" s="108">
        <v>116060</v>
      </c>
      <c r="K327" s="108">
        <v>36698</v>
      </c>
      <c r="L327" s="108">
        <v>4896</v>
      </c>
      <c r="M327" s="108">
        <v>8764</v>
      </c>
      <c r="N327" s="108">
        <v>108434</v>
      </c>
      <c r="O327" s="108">
        <v>1328</v>
      </c>
      <c r="P327" s="108">
        <v>273525</v>
      </c>
      <c r="Q327" s="108">
        <v>186</v>
      </c>
      <c r="R327" s="108">
        <v>38421</v>
      </c>
      <c r="S327" s="143" t="e">
        <f t="shared" si="15"/>
        <v>#DIV/0!</v>
      </c>
      <c r="T327" s="108">
        <v>109433</v>
      </c>
      <c r="U327" s="108">
        <v>9342</v>
      </c>
      <c r="V327" s="108">
        <v>12483</v>
      </c>
      <c r="W327" s="108">
        <v>1781</v>
      </c>
      <c r="X327" s="108">
        <v>10702</v>
      </c>
      <c r="Y327" s="108">
        <v>162541</v>
      </c>
      <c r="Z327" s="108">
        <v>37.200000000000003</v>
      </c>
      <c r="AA327" s="111">
        <v>7.8</v>
      </c>
      <c r="AB327" s="111">
        <v>7.7</v>
      </c>
      <c r="AC327" s="111">
        <v>35.9</v>
      </c>
      <c r="AD327" s="111">
        <v>90.1</v>
      </c>
      <c r="AE327" s="111">
        <v>229.8</v>
      </c>
      <c r="AF327" s="111">
        <v>127</v>
      </c>
      <c r="AG327" s="111">
        <v>81.900000000000006</v>
      </c>
      <c r="AH327" s="111">
        <v>18.100000000000001</v>
      </c>
    </row>
    <row r="328" spans="1:34">
      <c r="A328" s="112" t="s">
        <v>164</v>
      </c>
      <c r="B328" s="108">
        <v>1305.2</v>
      </c>
      <c r="C328" s="108">
        <v>324844</v>
      </c>
      <c r="D328" s="143">
        <f t="shared" si="13"/>
        <v>0.10434061301639969</v>
      </c>
      <c r="E328" s="108">
        <v>3232</v>
      </c>
      <c r="F328" s="108">
        <v>3066</v>
      </c>
      <c r="G328" s="108">
        <v>40754</v>
      </c>
      <c r="H328" s="108">
        <v>371896</v>
      </c>
      <c r="I328" s="143">
        <f t="shared" si="14"/>
        <v>-2.8411243276005759E-2</v>
      </c>
      <c r="J328" s="108">
        <v>129084</v>
      </c>
      <c r="K328" s="108">
        <v>44176</v>
      </c>
      <c r="L328" s="108">
        <v>9253</v>
      </c>
      <c r="M328" s="108">
        <v>9624</v>
      </c>
      <c r="N328" s="108">
        <v>114811</v>
      </c>
      <c r="O328" s="108">
        <v>1092</v>
      </c>
      <c r="P328" s="108">
        <v>305855</v>
      </c>
      <c r="Q328" s="108">
        <v>12</v>
      </c>
      <c r="R328" s="108">
        <v>41109</v>
      </c>
      <c r="S328" s="143">
        <f t="shared" si="15"/>
        <v>6.9961739673615991E-2</v>
      </c>
      <c r="T328" s="108">
        <v>66053</v>
      </c>
      <c r="U328" s="108">
        <v>10783</v>
      </c>
      <c r="V328" s="108">
        <v>13081</v>
      </c>
      <c r="W328" s="108">
        <v>1854</v>
      </c>
      <c r="X328" s="108">
        <v>11228</v>
      </c>
      <c r="Y328" s="108">
        <v>182241</v>
      </c>
      <c r="Z328" s="108">
        <v>20.3</v>
      </c>
      <c r="AA328" s="111">
        <v>4.4000000000000004</v>
      </c>
      <c r="AB328" s="111">
        <v>7.2</v>
      </c>
      <c r="AC328" s="111">
        <v>36</v>
      </c>
      <c r="AD328" s="111">
        <v>97.1</v>
      </c>
      <c r="AE328" s="111">
        <v>248.9</v>
      </c>
      <c r="AF328" s="111">
        <v>139.6</v>
      </c>
      <c r="AG328" s="111">
        <v>83.6</v>
      </c>
      <c r="AH328" s="111">
        <v>16.399999999999999</v>
      </c>
    </row>
    <row r="329" spans="1:34">
      <c r="A329" s="112" t="s">
        <v>163</v>
      </c>
      <c r="B329" s="108">
        <v>1317.4</v>
      </c>
      <c r="C329" s="108">
        <v>353044</v>
      </c>
      <c r="D329" s="143">
        <f t="shared" ref="D329:D392" si="16">(C329-C328)/C328</f>
        <v>8.6810900001231359E-2</v>
      </c>
      <c r="E329" s="108">
        <v>2913</v>
      </c>
      <c r="F329" s="108">
        <v>5812</v>
      </c>
      <c r="G329" s="108">
        <v>39705</v>
      </c>
      <c r="H329" s="108">
        <v>401475</v>
      </c>
      <c r="I329" s="143">
        <f t="shared" ref="I329:I392" si="17">(H329-H328)/H328</f>
        <v>7.9535676640781289E-2</v>
      </c>
      <c r="J329" s="108">
        <v>138104</v>
      </c>
      <c r="K329" s="108">
        <v>49843</v>
      </c>
      <c r="L329" s="108">
        <v>10564</v>
      </c>
      <c r="M329" s="108">
        <v>8245</v>
      </c>
      <c r="N329" s="108">
        <v>123568</v>
      </c>
      <c r="O329" s="108">
        <v>1185</v>
      </c>
      <c r="P329" s="108">
        <v>329140</v>
      </c>
      <c r="Q329" s="108">
        <v>244</v>
      </c>
      <c r="R329" s="108">
        <v>45871</v>
      </c>
      <c r="S329" s="143">
        <f t="shared" si="15"/>
        <v>0.11583838088982948</v>
      </c>
      <c r="T329" s="108">
        <v>72579</v>
      </c>
      <c r="U329" s="108">
        <v>11211</v>
      </c>
      <c r="V329" s="108">
        <v>13369</v>
      </c>
      <c r="W329" s="108">
        <v>1061</v>
      </c>
      <c r="X329" s="108">
        <v>12308</v>
      </c>
      <c r="Y329" s="108">
        <v>196588</v>
      </c>
      <c r="Z329" s="108">
        <v>20.6</v>
      </c>
      <c r="AA329" s="111">
        <v>4.3</v>
      </c>
      <c r="AB329" s="111">
        <v>6.8</v>
      </c>
      <c r="AC329" s="111">
        <v>35.299999999999997</v>
      </c>
      <c r="AD329" s="111">
        <v>102.6</v>
      </c>
      <c r="AE329" s="111">
        <v>268</v>
      </c>
      <c r="AF329" s="111">
        <v>149.19999999999999</v>
      </c>
      <c r="AG329" s="111">
        <v>81.3</v>
      </c>
      <c r="AH329" s="111">
        <v>18.7</v>
      </c>
    </row>
    <row r="330" spans="1:34">
      <c r="A330" s="113" t="s">
        <v>194</v>
      </c>
      <c r="B330" s="108"/>
      <c r="C330" s="108"/>
      <c r="D330" s="143">
        <f t="shared" si="16"/>
        <v>-1</v>
      </c>
      <c r="E330" s="108"/>
      <c r="F330" s="108"/>
      <c r="G330" s="108"/>
      <c r="H330" s="108"/>
      <c r="I330" s="143">
        <f t="shared" si="17"/>
        <v>-1</v>
      </c>
      <c r="J330" s="108"/>
      <c r="K330" s="108"/>
      <c r="L330" s="108"/>
      <c r="M330" s="108"/>
      <c r="N330" s="108"/>
      <c r="O330" s="108"/>
      <c r="P330" s="108"/>
      <c r="Q330" s="108"/>
      <c r="R330" s="108"/>
      <c r="S330" s="143">
        <f t="shared" si="15"/>
        <v>-1</v>
      </c>
      <c r="T330" s="108"/>
      <c r="U330" s="108"/>
      <c r="V330" s="108"/>
      <c r="W330" s="108"/>
      <c r="X330" s="108"/>
      <c r="Y330" s="108"/>
      <c r="Z330" s="108"/>
      <c r="AA330" s="111"/>
      <c r="AB330" s="111"/>
      <c r="AC330" s="111"/>
      <c r="AD330" s="111"/>
      <c r="AE330" s="111"/>
      <c r="AF330" s="111"/>
      <c r="AG330" s="111"/>
      <c r="AH330" s="111"/>
    </row>
    <row r="331" spans="1:34">
      <c r="A331" s="114" t="s">
        <v>193</v>
      </c>
      <c r="B331" s="108"/>
      <c r="C331" s="108"/>
      <c r="D331" s="143" t="e">
        <f t="shared" si="16"/>
        <v>#DIV/0!</v>
      </c>
      <c r="E331" s="108"/>
      <c r="F331" s="108"/>
      <c r="G331" s="108"/>
      <c r="H331" s="108"/>
      <c r="I331" s="143" t="e">
        <f t="shared" si="17"/>
        <v>#DIV/0!</v>
      </c>
      <c r="J331" s="108"/>
      <c r="K331" s="108"/>
      <c r="L331" s="108"/>
      <c r="M331" s="108"/>
      <c r="N331" s="108"/>
      <c r="O331" s="108"/>
      <c r="P331" s="108"/>
      <c r="Q331" s="108"/>
      <c r="R331" s="108"/>
      <c r="S331" s="143" t="e">
        <f t="shared" si="15"/>
        <v>#DIV/0!</v>
      </c>
      <c r="T331" s="108"/>
      <c r="U331" s="108"/>
      <c r="V331" s="108"/>
      <c r="W331" s="108"/>
      <c r="X331" s="108"/>
      <c r="Y331" s="108"/>
      <c r="Z331" s="108"/>
      <c r="AA331" s="111"/>
      <c r="AB331" s="111"/>
      <c r="AC331" s="111"/>
      <c r="AD331" s="111"/>
      <c r="AE331" s="111"/>
      <c r="AF331" s="111"/>
      <c r="AG331" s="111"/>
      <c r="AH331" s="111"/>
    </row>
    <row r="332" spans="1:34">
      <c r="A332" s="112" t="s">
        <v>165</v>
      </c>
      <c r="B332" s="108">
        <v>774.6</v>
      </c>
      <c r="C332" s="108">
        <v>94268</v>
      </c>
      <c r="D332" s="143" t="e">
        <f t="shared" si="16"/>
        <v>#DIV/0!</v>
      </c>
      <c r="E332" s="108">
        <v>2583</v>
      </c>
      <c r="F332" s="108">
        <v>246</v>
      </c>
      <c r="G332" s="108">
        <v>2214</v>
      </c>
      <c r="H332" s="108">
        <v>99311</v>
      </c>
      <c r="I332" s="143" t="e">
        <f t="shared" si="17"/>
        <v>#DIV/0!</v>
      </c>
      <c r="J332" s="108">
        <v>56206</v>
      </c>
      <c r="K332" s="108">
        <v>4445</v>
      </c>
      <c r="L332" s="108">
        <v>928</v>
      </c>
      <c r="M332" s="108">
        <v>3275</v>
      </c>
      <c r="N332" s="108">
        <v>29406</v>
      </c>
      <c r="O332" s="108">
        <v>463</v>
      </c>
      <c r="P332" s="108">
        <v>93796</v>
      </c>
      <c r="Q332" s="108">
        <v>130</v>
      </c>
      <c r="R332" s="108">
        <v>7388</v>
      </c>
      <c r="S332" s="143" t="e">
        <f t="shared" si="15"/>
        <v>#DIV/0!</v>
      </c>
      <c r="T332" s="108">
        <v>5646</v>
      </c>
      <c r="U332" s="108">
        <v>1812</v>
      </c>
      <c r="V332" s="108">
        <v>3082</v>
      </c>
      <c r="W332" s="108">
        <v>222</v>
      </c>
      <c r="X332" s="108">
        <v>2860</v>
      </c>
      <c r="Y332" s="108">
        <v>65535</v>
      </c>
      <c r="Z332" s="108">
        <v>6</v>
      </c>
      <c r="AA332" s="111">
        <v>8</v>
      </c>
      <c r="AB332" s="111">
        <v>4.7</v>
      </c>
      <c r="AC332" s="111">
        <v>54</v>
      </c>
      <c r="AD332" s="111">
        <v>67.099999999999994</v>
      </c>
      <c r="AE332" s="111">
        <v>121.7</v>
      </c>
      <c r="AF332" s="111">
        <v>84.6</v>
      </c>
      <c r="AG332" s="111">
        <v>80.2</v>
      </c>
      <c r="AH332" s="111">
        <v>19.8</v>
      </c>
    </row>
    <row r="333" spans="1:34">
      <c r="A333" s="112" t="s">
        <v>164</v>
      </c>
      <c r="B333" s="108">
        <v>782.6</v>
      </c>
      <c r="C333" s="108">
        <v>109980</v>
      </c>
      <c r="D333" s="143">
        <f t="shared" si="16"/>
        <v>0.16667373870242289</v>
      </c>
      <c r="E333" s="108">
        <v>1994</v>
      </c>
      <c r="F333" s="108">
        <v>527</v>
      </c>
      <c r="G333" s="108">
        <v>2670</v>
      </c>
      <c r="H333" s="108">
        <v>115170</v>
      </c>
      <c r="I333" s="143">
        <f t="shared" si="17"/>
        <v>0.15969026593227337</v>
      </c>
      <c r="J333" s="108">
        <v>64949</v>
      </c>
      <c r="K333" s="108">
        <v>6116</v>
      </c>
      <c r="L333" s="108">
        <v>1637</v>
      </c>
      <c r="M333" s="108">
        <v>2330</v>
      </c>
      <c r="N333" s="108">
        <v>33023</v>
      </c>
      <c r="O333" s="108">
        <v>297</v>
      </c>
      <c r="P333" s="108">
        <v>107758</v>
      </c>
      <c r="Q333" s="108">
        <v>74</v>
      </c>
      <c r="R333" s="108">
        <v>8256</v>
      </c>
      <c r="S333" s="143">
        <f t="shared" si="15"/>
        <v>0.11748781808337845</v>
      </c>
      <c r="T333" s="108">
        <v>7486</v>
      </c>
      <c r="U333" s="108">
        <v>2080</v>
      </c>
      <c r="V333" s="108">
        <v>2805</v>
      </c>
      <c r="W333" s="108">
        <v>204</v>
      </c>
      <c r="X333" s="108">
        <v>2601</v>
      </c>
      <c r="Y333" s="108">
        <v>77131</v>
      </c>
      <c r="Z333" s="108">
        <v>6.8</v>
      </c>
      <c r="AA333" s="111">
        <v>5</v>
      </c>
      <c r="AB333" s="111">
        <v>3.6</v>
      </c>
      <c r="AC333" s="111">
        <v>53.2</v>
      </c>
      <c r="AD333" s="111">
        <v>76.2</v>
      </c>
      <c r="AE333" s="111">
        <v>140.5</v>
      </c>
      <c r="AF333" s="111">
        <v>98.6</v>
      </c>
      <c r="AG333" s="111">
        <v>80</v>
      </c>
      <c r="AH333" s="111">
        <v>20</v>
      </c>
    </row>
    <row r="334" spans="1:34">
      <c r="A334" s="112" t="s">
        <v>163</v>
      </c>
      <c r="B334" s="108">
        <v>779.3</v>
      </c>
      <c r="C334" s="108">
        <v>116181</v>
      </c>
      <c r="D334" s="143">
        <f t="shared" si="16"/>
        <v>5.6382978723404253E-2</v>
      </c>
      <c r="E334" s="108">
        <v>471</v>
      </c>
      <c r="F334" s="108">
        <v>816</v>
      </c>
      <c r="G334" s="108">
        <v>2063</v>
      </c>
      <c r="H334" s="108">
        <v>119531</v>
      </c>
      <c r="I334" s="143">
        <f t="shared" si="17"/>
        <v>3.7865763653729269E-2</v>
      </c>
      <c r="J334" s="108">
        <v>67105</v>
      </c>
      <c r="K334" s="108">
        <v>7687</v>
      </c>
      <c r="L334" s="108">
        <v>1606</v>
      </c>
      <c r="M334" s="108">
        <v>2040</v>
      </c>
      <c r="N334" s="108">
        <v>33791</v>
      </c>
      <c r="O334" s="108">
        <v>487</v>
      </c>
      <c r="P334" s="108">
        <v>111743</v>
      </c>
      <c r="Q334" s="108">
        <v>56</v>
      </c>
      <c r="R334" s="108">
        <v>8612</v>
      </c>
      <c r="S334" s="143">
        <f t="shared" ref="S334:S397" si="18">(R334-R333)/R333</f>
        <v>4.312015503875969E-2</v>
      </c>
      <c r="T334" s="108">
        <v>7844</v>
      </c>
      <c r="U334" s="108">
        <v>2238</v>
      </c>
      <c r="V334" s="108">
        <v>2708</v>
      </c>
      <c r="W334" s="108">
        <v>257</v>
      </c>
      <c r="X334" s="108">
        <v>2451</v>
      </c>
      <c r="Y334" s="108">
        <v>79479</v>
      </c>
      <c r="Z334" s="108">
        <v>6.8</v>
      </c>
      <c r="AA334" s="111">
        <v>5.4</v>
      </c>
      <c r="AB334" s="111">
        <v>3.4</v>
      </c>
      <c r="AC334" s="111">
        <v>51.7</v>
      </c>
      <c r="AD334" s="111">
        <v>78.8</v>
      </c>
      <c r="AE334" s="111">
        <v>149.1</v>
      </c>
      <c r="AF334" s="111">
        <v>102</v>
      </c>
      <c r="AG334" s="111">
        <v>76.8</v>
      </c>
      <c r="AH334" s="111">
        <v>23.2</v>
      </c>
    </row>
    <row r="335" spans="1:34">
      <c r="A335" s="114" t="s">
        <v>192</v>
      </c>
      <c r="B335" s="108"/>
      <c r="C335" s="108"/>
      <c r="D335" s="143">
        <f t="shared" si="16"/>
        <v>-1</v>
      </c>
      <c r="E335" s="108"/>
      <c r="F335" s="108"/>
      <c r="G335" s="108"/>
      <c r="H335" s="108"/>
      <c r="I335" s="143">
        <f t="shared" si="17"/>
        <v>-1</v>
      </c>
      <c r="J335" s="108"/>
      <c r="K335" s="108"/>
      <c r="L335" s="108"/>
      <c r="M335" s="108"/>
      <c r="N335" s="108"/>
      <c r="O335" s="108"/>
      <c r="P335" s="108"/>
      <c r="Q335" s="108"/>
      <c r="R335" s="108"/>
      <c r="S335" s="143">
        <f t="shared" si="18"/>
        <v>-1</v>
      </c>
      <c r="T335" s="108"/>
      <c r="U335" s="108"/>
      <c r="V335" s="108"/>
      <c r="W335" s="108"/>
      <c r="X335" s="108"/>
      <c r="Y335" s="108"/>
      <c r="Z335" s="108"/>
      <c r="AA335" s="111"/>
      <c r="AB335" s="111"/>
      <c r="AC335" s="111"/>
      <c r="AD335" s="111"/>
      <c r="AE335" s="111"/>
      <c r="AF335" s="111"/>
      <c r="AG335" s="111"/>
      <c r="AH335" s="111"/>
    </row>
    <row r="336" spans="1:34">
      <c r="A336" s="112" t="s">
        <v>165</v>
      </c>
      <c r="B336" s="108">
        <v>230.7</v>
      </c>
      <c r="C336" s="108">
        <v>23074</v>
      </c>
      <c r="D336" s="143" t="e">
        <f t="shared" si="16"/>
        <v>#DIV/0!</v>
      </c>
      <c r="E336" s="108">
        <v>224</v>
      </c>
      <c r="F336" s="108">
        <v>29</v>
      </c>
      <c r="G336" s="108">
        <v>267</v>
      </c>
      <c r="H336" s="108">
        <v>23595</v>
      </c>
      <c r="I336" s="143" t="e">
        <f t="shared" si="17"/>
        <v>#DIV/0!</v>
      </c>
      <c r="J336" s="108">
        <v>8062</v>
      </c>
      <c r="K336" s="108">
        <v>3753</v>
      </c>
      <c r="L336" s="108">
        <v>79</v>
      </c>
      <c r="M336" s="108">
        <v>420</v>
      </c>
      <c r="N336" s="108">
        <v>6495</v>
      </c>
      <c r="O336" s="108">
        <v>1</v>
      </c>
      <c r="P336" s="108">
        <v>18808</v>
      </c>
      <c r="Q336" s="108">
        <v>109</v>
      </c>
      <c r="R336" s="108">
        <v>5098</v>
      </c>
      <c r="S336" s="143" t="e">
        <f t="shared" si="18"/>
        <v>#DIV/0!</v>
      </c>
      <c r="T336" s="108">
        <v>4896</v>
      </c>
      <c r="U336" s="108">
        <v>425</v>
      </c>
      <c r="V336" s="108">
        <v>618</v>
      </c>
      <c r="W336" s="108">
        <v>136</v>
      </c>
      <c r="X336" s="108">
        <v>482</v>
      </c>
      <c r="Y336" s="108">
        <v>13410</v>
      </c>
      <c r="Z336" s="108">
        <v>21.2</v>
      </c>
      <c r="AA336" s="111">
        <v>64.599999999999994</v>
      </c>
      <c r="AB336" s="111">
        <v>4.5999999999999996</v>
      </c>
      <c r="AC336" s="111">
        <v>31.1</v>
      </c>
      <c r="AD336" s="111">
        <v>38.299999999999997</v>
      </c>
      <c r="AE336" s="111">
        <v>100</v>
      </c>
      <c r="AF336" s="111">
        <v>58.1</v>
      </c>
      <c r="AG336" s="111">
        <v>87.2</v>
      </c>
      <c r="AH336" s="111">
        <v>12.8</v>
      </c>
    </row>
    <row r="337" spans="1:34">
      <c r="A337" s="112" t="s">
        <v>164</v>
      </c>
      <c r="B337" s="108">
        <v>219.7</v>
      </c>
      <c r="C337" s="108">
        <v>25903</v>
      </c>
      <c r="D337" s="143">
        <f t="shared" si="16"/>
        <v>0.12260553003380428</v>
      </c>
      <c r="E337" s="108">
        <v>69</v>
      </c>
      <c r="F337" s="108">
        <v>33</v>
      </c>
      <c r="G337" s="108">
        <v>218</v>
      </c>
      <c r="H337" s="108">
        <v>26223</v>
      </c>
      <c r="I337" s="143">
        <f t="shared" si="17"/>
        <v>0.11137952956134774</v>
      </c>
      <c r="J337" s="108">
        <v>9042</v>
      </c>
      <c r="K337" s="108">
        <v>4386</v>
      </c>
      <c r="L337" s="108">
        <v>150</v>
      </c>
      <c r="M337" s="108">
        <v>785</v>
      </c>
      <c r="N337" s="108">
        <v>7341</v>
      </c>
      <c r="O337" s="108">
        <v>4</v>
      </c>
      <c r="P337" s="108">
        <v>21699</v>
      </c>
      <c r="Q337" s="108">
        <v>-28</v>
      </c>
      <c r="R337" s="108">
        <v>5179</v>
      </c>
      <c r="S337" s="143">
        <f t="shared" si="18"/>
        <v>1.5888583758336603E-2</v>
      </c>
      <c r="T337" s="108">
        <v>4496</v>
      </c>
      <c r="U337" s="108">
        <v>588</v>
      </c>
      <c r="V337" s="108">
        <v>863</v>
      </c>
      <c r="W337" s="108">
        <v>233</v>
      </c>
      <c r="X337" s="108">
        <v>630</v>
      </c>
      <c r="Y337" s="108">
        <v>14616</v>
      </c>
      <c r="Z337" s="108">
        <v>17.399999999999999</v>
      </c>
      <c r="AA337" s="111">
        <v>34.6</v>
      </c>
      <c r="AB337" s="111">
        <v>5.9</v>
      </c>
      <c r="AC337" s="111">
        <v>30.7</v>
      </c>
      <c r="AD337" s="111">
        <v>45.2</v>
      </c>
      <c r="AE337" s="111">
        <v>117.9</v>
      </c>
      <c r="AF337" s="111">
        <v>66.5</v>
      </c>
      <c r="AG337" s="111">
        <v>87.8</v>
      </c>
      <c r="AH337" s="111">
        <v>12.2</v>
      </c>
    </row>
    <row r="338" spans="1:34">
      <c r="A338" s="112" t="s">
        <v>163</v>
      </c>
      <c r="B338" s="108">
        <v>227.1</v>
      </c>
      <c r="C338" s="108">
        <v>28086</v>
      </c>
      <c r="D338" s="143">
        <f t="shared" si="16"/>
        <v>8.4275952592363812E-2</v>
      </c>
      <c r="E338" s="108">
        <v>42</v>
      </c>
      <c r="F338" s="108">
        <v>37</v>
      </c>
      <c r="G338" s="108">
        <v>141</v>
      </c>
      <c r="H338" s="108">
        <v>28307</v>
      </c>
      <c r="I338" s="143">
        <f t="shared" si="17"/>
        <v>7.9472219044350381E-2</v>
      </c>
      <c r="J338" s="108">
        <v>9514</v>
      </c>
      <c r="K338" s="108">
        <v>4207</v>
      </c>
      <c r="L338" s="108">
        <v>103</v>
      </c>
      <c r="M338" s="108">
        <v>352</v>
      </c>
      <c r="N338" s="108">
        <v>9603</v>
      </c>
      <c r="O338" s="108">
        <v>21</v>
      </c>
      <c r="P338" s="108">
        <v>23759</v>
      </c>
      <c r="Q338" s="108">
        <v>-67</v>
      </c>
      <c r="R338" s="108">
        <v>4757</v>
      </c>
      <c r="S338" s="143">
        <f t="shared" si="18"/>
        <v>-8.1482911759026833E-2</v>
      </c>
      <c r="T338" s="108">
        <v>4481</v>
      </c>
      <c r="U338" s="108">
        <v>453</v>
      </c>
      <c r="V338" s="108">
        <v>547</v>
      </c>
      <c r="W338" s="108">
        <v>46</v>
      </c>
      <c r="X338" s="108">
        <v>501</v>
      </c>
      <c r="Y338" s="108">
        <v>14846</v>
      </c>
      <c r="Z338" s="108">
        <v>16</v>
      </c>
      <c r="AA338" s="111">
        <v>46.2</v>
      </c>
      <c r="AB338" s="111">
        <v>3.7</v>
      </c>
      <c r="AC338" s="111">
        <v>29.7</v>
      </c>
      <c r="AD338" s="111">
        <v>46.2</v>
      </c>
      <c r="AE338" s="111">
        <v>123.7</v>
      </c>
      <c r="AF338" s="111">
        <v>65.400000000000006</v>
      </c>
      <c r="AG338" s="111">
        <v>82.3</v>
      </c>
      <c r="AH338" s="111">
        <v>17.7</v>
      </c>
    </row>
    <row r="339" spans="1:34">
      <c r="A339" s="114" t="s">
        <v>191</v>
      </c>
      <c r="B339" s="108"/>
      <c r="C339" s="108"/>
      <c r="D339" s="143">
        <f t="shared" si="16"/>
        <v>-1</v>
      </c>
      <c r="E339" s="108"/>
      <c r="F339" s="108"/>
      <c r="G339" s="108"/>
      <c r="H339" s="108"/>
      <c r="I339" s="143">
        <f t="shared" si="17"/>
        <v>-1</v>
      </c>
      <c r="J339" s="108"/>
      <c r="K339" s="108"/>
      <c r="L339" s="108"/>
      <c r="M339" s="108"/>
      <c r="N339" s="108"/>
      <c r="O339" s="108"/>
      <c r="P339" s="108"/>
      <c r="Q339" s="108"/>
      <c r="R339" s="108"/>
      <c r="S339" s="143">
        <f t="shared" si="18"/>
        <v>-1</v>
      </c>
      <c r="T339" s="108"/>
      <c r="U339" s="108"/>
      <c r="V339" s="108"/>
      <c r="W339" s="108"/>
      <c r="X339" s="108"/>
      <c r="Y339" s="108"/>
      <c r="Z339" s="108"/>
      <c r="AA339" s="111"/>
      <c r="AB339" s="111"/>
      <c r="AC339" s="111"/>
      <c r="AD339" s="111"/>
      <c r="AE339" s="111"/>
      <c r="AF339" s="111"/>
      <c r="AG339" s="111"/>
      <c r="AH339" s="111"/>
    </row>
    <row r="340" spans="1:34">
      <c r="A340" s="112" t="s">
        <v>165</v>
      </c>
      <c r="B340" s="108">
        <v>1005.3</v>
      </c>
      <c r="C340" s="108">
        <v>117342</v>
      </c>
      <c r="D340" s="143" t="e">
        <f t="shared" si="16"/>
        <v>#DIV/0!</v>
      </c>
      <c r="E340" s="108">
        <v>2807</v>
      </c>
      <c r="F340" s="108">
        <v>275</v>
      </c>
      <c r="G340" s="108">
        <v>2481</v>
      </c>
      <c r="H340" s="108">
        <v>122906</v>
      </c>
      <c r="I340" s="143" t="e">
        <f t="shared" si="17"/>
        <v>#DIV/0!</v>
      </c>
      <c r="J340" s="108">
        <v>64268</v>
      </c>
      <c r="K340" s="108">
        <v>8198</v>
      </c>
      <c r="L340" s="108">
        <v>1007</v>
      </c>
      <c r="M340" s="108">
        <v>3695</v>
      </c>
      <c r="N340" s="108">
        <v>35901</v>
      </c>
      <c r="O340" s="108">
        <v>464</v>
      </c>
      <c r="P340" s="108">
        <v>112604</v>
      </c>
      <c r="Q340" s="108">
        <v>239</v>
      </c>
      <c r="R340" s="108">
        <v>12487</v>
      </c>
      <c r="S340" s="143" t="e">
        <f t="shared" si="18"/>
        <v>#DIV/0!</v>
      </c>
      <c r="T340" s="108">
        <v>10541</v>
      </c>
      <c r="U340" s="108">
        <v>2237</v>
      </c>
      <c r="V340" s="108">
        <v>3700</v>
      </c>
      <c r="W340" s="108">
        <v>358</v>
      </c>
      <c r="X340" s="108">
        <v>3342</v>
      </c>
      <c r="Y340" s="108">
        <v>78945</v>
      </c>
      <c r="Z340" s="108">
        <v>9</v>
      </c>
      <c r="AA340" s="111">
        <v>12.4</v>
      </c>
      <c r="AB340" s="111">
        <v>4.7</v>
      </c>
      <c r="AC340" s="111">
        <v>49.5</v>
      </c>
      <c r="AD340" s="111">
        <v>61.4</v>
      </c>
      <c r="AE340" s="111">
        <v>116.7</v>
      </c>
      <c r="AF340" s="111">
        <v>78.5</v>
      </c>
      <c r="AG340" s="111">
        <v>83.9</v>
      </c>
      <c r="AH340" s="111">
        <v>16.100000000000001</v>
      </c>
    </row>
    <row r="341" spans="1:34">
      <c r="A341" s="112" t="s">
        <v>164</v>
      </c>
      <c r="B341" s="108">
        <v>1002.3</v>
      </c>
      <c r="C341" s="108">
        <v>135883</v>
      </c>
      <c r="D341" s="143">
        <f t="shared" si="16"/>
        <v>0.15800821530227882</v>
      </c>
      <c r="E341" s="108">
        <v>2063</v>
      </c>
      <c r="F341" s="108">
        <v>560</v>
      </c>
      <c r="G341" s="108">
        <v>2888</v>
      </c>
      <c r="H341" s="108">
        <v>141393</v>
      </c>
      <c r="I341" s="143">
        <f t="shared" si="17"/>
        <v>0.15041576489349584</v>
      </c>
      <c r="J341" s="108">
        <v>73991</v>
      </c>
      <c r="K341" s="108">
        <v>10503</v>
      </c>
      <c r="L341" s="108">
        <v>1786</v>
      </c>
      <c r="M341" s="108">
        <v>3115</v>
      </c>
      <c r="N341" s="108">
        <v>40363</v>
      </c>
      <c r="O341" s="108">
        <v>301</v>
      </c>
      <c r="P341" s="108">
        <v>129457</v>
      </c>
      <c r="Q341" s="108">
        <v>46</v>
      </c>
      <c r="R341" s="108">
        <v>13435</v>
      </c>
      <c r="S341" s="143">
        <f t="shared" si="18"/>
        <v>7.5918955713942499E-2</v>
      </c>
      <c r="T341" s="108">
        <v>11982</v>
      </c>
      <c r="U341" s="108">
        <v>2668</v>
      </c>
      <c r="V341" s="108">
        <v>3668</v>
      </c>
      <c r="W341" s="108">
        <v>437</v>
      </c>
      <c r="X341" s="108">
        <v>3231</v>
      </c>
      <c r="Y341" s="108">
        <v>91747</v>
      </c>
      <c r="Z341" s="108">
        <v>8.8000000000000007</v>
      </c>
      <c r="AA341" s="111">
        <v>7.5</v>
      </c>
      <c r="AB341" s="111">
        <v>4</v>
      </c>
      <c r="AC341" s="111">
        <v>48.9</v>
      </c>
      <c r="AD341" s="111">
        <v>70.400000000000006</v>
      </c>
      <c r="AE341" s="111">
        <v>135.6</v>
      </c>
      <c r="AF341" s="111">
        <v>91.5</v>
      </c>
      <c r="AG341" s="111">
        <v>84</v>
      </c>
      <c r="AH341" s="111">
        <v>16</v>
      </c>
    </row>
    <row r="342" spans="1:34">
      <c r="A342" s="112" t="s">
        <v>163</v>
      </c>
      <c r="B342" s="108">
        <v>1006.4</v>
      </c>
      <c r="C342" s="108">
        <v>144266</v>
      </c>
      <c r="D342" s="143">
        <f t="shared" si="16"/>
        <v>6.1692779817931601E-2</v>
      </c>
      <c r="E342" s="108">
        <v>513</v>
      </c>
      <c r="F342" s="108">
        <v>853</v>
      </c>
      <c r="G342" s="108">
        <v>2205</v>
      </c>
      <c r="H342" s="108">
        <v>147838</v>
      </c>
      <c r="I342" s="143">
        <f t="shared" si="17"/>
        <v>4.5582171677522931E-2</v>
      </c>
      <c r="J342" s="108">
        <v>76620</v>
      </c>
      <c r="K342" s="108">
        <v>11894</v>
      </c>
      <c r="L342" s="108">
        <v>1709</v>
      </c>
      <c r="M342" s="108">
        <v>2392</v>
      </c>
      <c r="N342" s="108">
        <v>43394</v>
      </c>
      <c r="O342" s="108">
        <v>507</v>
      </c>
      <c r="P342" s="108">
        <v>135502</v>
      </c>
      <c r="Q342" s="108">
        <v>-11</v>
      </c>
      <c r="R342" s="108">
        <v>13368</v>
      </c>
      <c r="S342" s="143">
        <f t="shared" si="18"/>
        <v>-4.9869743208038704E-3</v>
      </c>
      <c r="T342" s="108">
        <v>12325</v>
      </c>
      <c r="U342" s="108">
        <v>2691</v>
      </c>
      <c r="V342" s="108">
        <v>3255</v>
      </c>
      <c r="W342" s="108">
        <v>303</v>
      </c>
      <c r="X342" s="108">
        <v>2952</v>
      </c>
      <c r="Y342" s="108">
        <v>94325</v>
      </c>
      <c r="Z342" s="108">
        <v>8.5</v>
      </c>
      <c r="AA342" s="111">
        <v>7.8</v>
      </c>
      <c r="AB342" s="111">
        <v>3.5</v>
      </c>
      <c r="AC342" s="111">
        <v>47.5</v>
      </c>
      <c r="AD342" s="111">
        <v>72.5</v>
      </c>
      <c r="AE342" s="111">
        <v>143.30000000000001</v>
      </c>
      <c r="AF342" s="111">
        <v>93.7</v>
      </c>
      <c r="AG342" s="111">
        <v>79.7</v>
      </c>
      <c r="AH342" s="111">
        <v>20.3</v>
      </c>
    </row>
    <row r="343" spans="1:34">
      <c r="A343" s="113" t="s">
        <v>190</v>
      </c>
      <c r="B343" s="108"/>
      <c r="C343" s="108"/>
      <c r="D343" s="143">
        <f t="shared" si="16"/>
        <v>-1</v>
      </c>
      <c r="E343" s="108"/>
      <c r="F343" s="108"/>
      <c r="G343" s="108"/>
      <c r="H343" s="108"/>
      <c r="I343" s="143">
        <f t="shared" si="17"/>
        <v>-1</v>
      </c>
      <c r="J343" s="108"/>
      <c r="K343" s="108"/>
      <c r="L343" s="108"/>
      <c r="M343" s="108"/>
      <c r="N343" s="108"/>
      <c r="O343" s="108"/>
      <c r="P343" s="108"/>
      <c r="Q343" s="108"/>
      <c r="R343" s="108"/>
      <c r="S343" s="143">
        <f t="shared" si="18"/>
        <v>-1</v>
      </c>
      <c r="T343" s="108"/>
      <c r="U343" s="108"/>
      <c r="V343" s="108"/>
      <c r="W343" s="108"/>
      <c r="X343" s="108"/>
      <c r="Y343" s="108"/>
      <c r="Z343" s="108"/>
      <c r="AA343" s="111"/>
      <c r="AB343" s="111"/>
      <c r="AC343" s="111"/>
      <c r="AD343" s="111"/>
      <c r="AE343" s="111"/>
      <c r="AF343" s="111"/>
      <c r="AG343" s="111"/>
      <c r="AH343" s="111"/>
    </row>
    <row r="344" spans="1:34">
      <c r="A344" s="114" t="s">
        <v>189</v>
      </c>
      <c r="B344" s="108"/>
      <c r="C344" s="108"/>
      <c r="D344" s="143" t="e">
        <f t="shared" si="16"/>
        <v>#DIV/0!</v>
      </c>
      <c r="E344" s="108"/>
      <c r="F344" s="108"/>
      <c r="G344" s="108"/>
      <c r="H344" s="108"/>
      <c r="I344" s="143" t="e">
        <f t="shared" si="17"/>
        <v>#DIV/0!</v>
      </c>
      <c r="J344" s="108"/>
      <c r="K344" s="108"/>
      <c r="L344" s="108"/>
      <c r="M344" s="108"/>
      <c r="N344" s="108"/>
      <c r="O344" s="108"/>
      <c r="P344" s="108"/>
      <c r="Q344" s="108"/>
      <c r="R344" s="108"/>
      <c r="S344" s="143" t="e">
        <f t="shared" si="18"/>
        <v>#DIV/0!</v>
      </c>
      <c r="T344" s="108"/>
      <c r="U344" s="108"/>
      <c r="V344" s="108"/>
      <c r="W344" s="108"/>
      <c r="X344" s="108"/>
      <c r="Y344" s="108"/>
      <c r="Z344" s="108"/>
      <c r="AA344" s="111"/>
      <c r="AB344" s="111"/>
      <c r="AC344" s="111"/>
      <c r="AD344" s="111"/>
      <c r="AE344" s="111"/>
      <c r="AF344" s="111"/>
      <c r="AG344" s="111"/>
      <c r="AH344" s="111"/>
    </row>
    <row r="345" spans="1:34">
      <c r="A345" s="112" t="s">
        <v>165</v>
      </c>
      <c r="B345" s="108">
        <v>95</v>
      </c>
      <c r="C345" s="108">
        <v>12029</v>
      </c>
      <c r="D345" s="143" t="e">
        <f t="shared" si="16"/>
        <v>#DIV/0!</v>
      </c>
      <c r="E345" s="108">
        <v>232</v>
      </c>
      <c r="F345" s="108">
        <v>4</v>
      </c>
      <c r="G345" s="108">
        <v>190</v>
      </c>
      <c r="H345" s="108">
        <v>12455</v>
      </c>
      <c r="I345" s="143" t="e">
        <f t="shared" si="17"/>
        <v>#DIV/0!</v>
      </c>
      <c r="J345" s="108">
        <v>5964</v>
      </c>
      <c r="K345" s="108">
        <v>1049</v>
      </c>
      <c r="L345" s="108">
        <v>47</v>
      </c>
      <c r="M345" s="108">
        <v>257</v>
      </c>
      <c r="N345" s="108">
        <v>3973</v>
      </c>
      <c r="O345" s="108">
        <v>2</v>
      </c>
      <c r="P345" s="108">
        <v>11290</v>
      </c>
      <c r="Q345" s="108">
        <v>-11</v>
      </c>
      <c r="R345" s="108">
        <v>1264</v>
      </c>
      <c r="S345" s="143" t="e">
        <f t="shared" si="18"/>
        <v>#DIV/0!</v>
      </c>
      <c r="T345" s="108">
        <v>1154</v>
      </c>
      <c r="U345" s="108">
        <v>218</v>
      </c>
      <c r="V345" s="108">
        <v>272</v>
      </c>
      <c r="W345" s="108">
        <v>36</v>
      </c>
      <c r="X345" s="108">
        <v>236</v>
      </c>
      <c r="Y345" s="108">
        <v>7469</v>
      </c>
      <c r="Z345" s="108">
        <v>9.6</v>
      </c>
      <c r="AA345" s="111">
        <v>26.7</v>
      </c>
      <c r="AB345" s="111">
        <v>3.6</v>
      </c>
      <c r="AC345" s="111">
        <v>44.7</v>
      </c>
      <c r="AD345" s="111">
        <v>57.9</v>
      </c>
      <c r="AE345" s="111">
        <v>126.6</v>
      </c>
      <c r="AF345" s="111">
        <v>78.599999999999994</v>
      </c>
      <c r="AG345" s="111">
        <v>87.6</v>
      </c>
      <c r="AH345" s="111">
        <v>12.4</v>
      </c>
    </row>
    <row r="346" spans="1:34">
      <c r="A346" s="112" t="s">
        <v>164</v>
      </c>
      <c r="B346" s="108">
        <v>99.3</v>
      </c>
      <c r="C346" s="108">
        <v>13744</v>
      </c>
      <c r="D346" s="143">
        <f t="shared" si="16"/>
        <v>0.14257211738299111</v>
      </c>
      <c r="E346" s="108">
        <v>87</v>
      </c>
      <c r="F346" s="108">
        <v>9</v>
      </c>
      <c r="G346" s="108">
        <v>145</v>
      </c>
      <c r="H346" s="108">
        <v>13986</v>
      </c>
      <c r="I346" s="143">
        <f t="shared" si="17"/>
        <v>0.12292252107587315</v>
      </c>
      <c r="J346" s="108">
        <v>6582</v>
      </c>
      <c r="K346" s="108">
        <v>1179</v>
      </c>
      <c r="L346" s="108">
        <v>54</v>
      </c>
      <c r="M346" s="108">
        <v>229</v>
      </c>
      <c r="N346" s="108">
        <v>4725</v>
      </c>
      <c r="O346" s="108">
        <v>3</v>
      </c>
      <c r="P346" s="108">
        <v>12766</v>
      </c>
      <c r="Q346" s="108">
        <v>3</v>
      </c>
      <c r="R346" s="108">
        <v>1351</v>
      </c>
      <c r="S346" s="143">
        <f t="shared" si="18"/>
        <v>6.8829113924050639E-2</v>
      </c>
      <c r="T346" s="108">
        <v>1223</v>
      </c>
      <c r="U346" s="108">
        <v>182</v>
      </c>
      <c r="V346" s="108">
        <v>258</v>
      </c>
      <c r="W346" s="108">
        <v>54</v>
      </c>
      <c r="X346" s="108">
        <v>204</v>
      </c>
      <c r="Y346" s="108">
        <v>8302</v>
      </c>
      <c r="Z346" s="108">
        <v>8.9</v>
      </c>
      <c r="AA346" s="111">
        <v>25.1</v>
      </c>
      <c r="AB346" s="111">
        <v>3.1</v>
      </c>
      <c r="AC346" s="111">
        <v>43</v>
      </c>
      <c r="AD346" s="111">
        <v>61</v>
      </c>
      <c r="AE346" s="111">
        <v>138.4</v>
      </c>
      <c r="AF346" s="111">
        <v>83.6</v>
      </c>
      <c r="AG346" s="111">
        <v>75.400000000000006</v>
      </c>
      <c r="AH346" s="111">
        <v>24.6</v>
      </c>
    </row>
    <row r="347" spans="1:34">
      <c r="A347" s="112" t="s">
        <v>163</v>
      </c>
      <c r="B347" s="108">
        <v>106.8</v>
      </c>
      <c r="C347" s="108">
        <v>15351</v>
      </c>
      <c r="D347" s="143">
        <f t="shared" si="16"/>
        <v>0.11692374854481956</v>
      </c>
      <c r="E347" s="108">
        <v>82</v>
      </c>
      <c r="F347" s="108">
        <v>28</v>
      </c>
      <c r="G347" s="108">
        <v>74</v>
      </c>
      <c r="H347" s="108">
        <v>15534</v>
      </c>
      <c r="I347" s="143">
        <f t="shared" si="17"/>
        <v>0.11068211068211069</v>
      </c>
      <c r="J347" s="108">
        <v>7293</v>
      </c>
      <c r="K347" s="108">
        <v>1729</v>
      </c>
      <c r="L347" s="108">
        <v>104</v>
      </c>
      <c r="M347" s="108">
        <v>222</v>
      </c>
      <c r="N347" s="108">
        <v>4947</v>
      </c>
      <c r="O347" s="108">
        <v>8</v>
      </c>
      <c r="P347" s="108">
        <v>14287</v>
      </c>
      <c r="Q347" s="108">
        <v>2</v>
      </c>
      <c r="R347" s="108">
        <v>1474</v>
      </c>
      <c r="S347" s="143">
        <f t="shared" si="18"/>
        <v>9.1043671354552186E-2</v>
      </c>
      <c r="T347" s="108">
        <v>1250</v>
      </c>
      <c r="U347" s="108">
        <v>372</v>
      </c>
      <c r="V347" s="108">
        <v>432</v>
      </c>
      <c r="W347" s="108">
        <v>57</v>
      </c>
      <c r="X347" s="108">
        <v>375</v>
      </c>
      <c r="Y347" s="108">
        <v>9282</v>
      </c>
      <c r="Z347" s="108">
        <v>8.1</v>
      </c>
      <c r="AA347" s="111">
        <v>14.2</v>
      </c>
      <c r="AB347" s="111">
        <v>4.7</v>
      </c>
      <c r="AC347" s="111">
        <v>42.4</v>
      </c>
      <c r="AD347" s="111">
        <v>62.3</v>
      </c>
      <c r="AE347" s="111">
        <v>143.69999999999999</v>
      </c>
      <c r="AF347" s="111">
        <v>86.9</v>
      </c>
      <c r="AG347" s="111">
        <v>81.400000000000006</v>
      </c>
      <c r="AH347" s="111">
        <v>18.600000000000001</v>
      </c>
    </row>
    <row r="348" spans="1:34">
      <c r="A348" s="114" t="s">
        <v>188</v>
      </c>
      <c r="B348" s="108"/>
      <c r="C348" s="108"/>
      <c r="D348" s="143">
        <f t="shared" si="16"/>
        <v>-1</v>
      </c>
      <c r="E348" s="108"/>
      <c r="F348" s="108"/>
      <c r="G348" s="108"/>
      <c r="H348" s="108"/>
      <c r="I348" s="143">
        <f t="shared" si="17"/>
        <v>-1</v>
      </c>
      <c r="J348" s="108"/>
      <c r="K348" s="108"/>
      <c r="L348" s="108"/>
      <c r="M348" s="108"/>
      <c r="N348" s="108"/>
      <c r="O348" s="108"/>
      <c r="P348" s="108"/>
      <c r="Q348" s="108"/>
      <c r="R348" s="108"/>
      <c r="S348" s="143">
        <f t="shared" si="18"/>
        <v>-1</v>
      </c>
      <c r="T348" s="108"/>
      <c r="U348" s="108"/>
      <c r="V348" s="108"/>
      <c r="W348" s="108"/>
      <c r="X348" s="108"/>
      <c r="Y348" s="108"/>
      <c r="Z348" s="108"/>
      <c r="AA348" s="111"/>
      <c r="AB348" s="111"/>
      <c r="AC348" s="111"/>
      <c r="AD348" s="111"/>
      <c r="AE348" s="111"/>
      <c r="AF348" s="111"/>
      <c r="AG348" s="111"/>
      <c r="AH348" s="111"/>
    </row>
    <row r="349" spans="1:34">
      <c r="A349" s="112" t="s">
        <v>165</v>
      </c>
      <c r="B349" s="108">
        <v>95</v>
      </c>
      <c r="C349" s="108">
        <v>12029</v>
      </c>
      <c r="D349" s="143" t="e">
        <f t="shared" si="16"/>
        <v>#DIV/0!</v>
      </c>
      <c r="E349" s="108">
        <v>232</v>
      </c>
      <c r="F349" s="108">
        <v>4</v>
      </c>
      <c r="G349" s="108">
        <v>190</v>
      </c>
      <c r="H349" s="108">
        <v>12455</v>
      </c>
      <c r="I349" s="143" t="e">
        <f t="shared" si="17"/>
        <v>#DIV/0!</v>
      </c>
      <c r="J349" s="108">
        <v>5964</v>
      </c>
      <c r="K349" s="108">
        <v>1049</v>
      </c>
      <c r="L349" s="108">
        <v>47</v>
      </c>
      <c r="M349" s="108">
        <v>257</v>
      </c>
      <c r="N349" s="108">
        <v>3973</v>
      </c>
      <c r="O349" s="108">
        <v>2</v>
      </c>
      <c r="P349" s="108">
        <v>11290</v>
      </c>
      <c r="Q349" s="108">
        <v>-11</v>
      </c>
      <c r="R349" s="108">
        <v>1264</v>
      </c>
      <c r="S349" s="143" t="e">
        <f t="shared" si="18"/>
        <v>#DIV/0!</v>
      </c>
      <c r="T349" s="108">
        <v>1154</v>
      </c>
      <c r="U349" s="108">
        <v>218</v>
      </c>
      <c r="V349" s="108">
        <v>272</v>
      </c>
      <c r="W349" s="108">
        <v>36</v>
      </c>
      <c r="X349" s="108">
        <v>236</v>
      </c>
      <c r="Y349" s="108">
        <v>7469</v>
      </c>
      <c r="Z349" s="108">
        <v>9.6</v>
      </c>
      <c r="AA349" s="111">
        <v>26.7</v>
      </c>
      <c r="AB349" s="111">
        <v>3.6</v>
      </c>
      <c r="AC349" s="111">
        <v>44.7</v>
      </c>
      <c r="AD349" s="111">
        <v>57.9</v>
      </c>
      <c r="AE349" s="111">
        <v>126.6</v>
      </c>
      <c r="AF349" s="111">
        <v>78.599999999999994</v>
      </c>
      <c r="AG349" s="111">
        <v>87.6</v>
      </c>
      <c r="AH349" s="111">
        <v>12.4</v>
      </c>
    </row>
    <row r="350" spans="1:34">
      <c r="A350" s="112" t="s">
        <v>164</v>
      </c>
      <c r="B350" s="108">
        <v>99.3</v>
      </c>
      <c r="C350" s="108">
        <v>13744</v>
      </c>
      <c r="D350" s="143">
        <f t="shared" si="16"/>
        <v>0.14257211738299111</v>
      </c>
      <c r="E350" s="108">
        <v>87</v>
      </c>
      <c r="F350" s="108">
        <v>9</v>
      </c>
      <c r="G350" s="108">
        <v>145</v>
      </c>
      <c r="H350" s="108">
        <v>13986</v>
      </c>
      <c r="I350" s="143">
        <f t="shared" si="17"/>
        <v>0.12292252107587315</v>
      </c>
      <c r="J350" s="108">
        <v>6582</v>
      </c>
      <c r="K350" s="108">
        <v>1179</v>
      </c>
      <c r="L350" s="108">
        <v>54</v>
      </c>
      <c r="M350" s="108">
        <v>229</v>
      </c>
      <c r="N350" s="108">
        <v>4725</v>
      </c>
      <c r="O350" s="108">
        <v>3</v>
      </c>
      <c r="P350" s="108">
        <v>12766</v>
      </c>
      <c r="Q350" s="108">
        <v>3</v>
      </c>
      <c r="R350" s="108">
        <v>1351</v>
      </c>
      <c r="S350" s="143">
        <f t="shared" si="18"/>
        <v>6.8829113924050639E-2</v>
      </c>
      <c r="T350" s="108">
        <v>1223</v>
      </c>
      <c r="U350" s="108">
        <v>182</v>
      </c>
      <c r="V350" s="108">
        <v>258</v>
      </c>
      <c r="W350" s="108">
        <v>54</v>
      </c>
      <c r="X350" s="108">
        <v>204</v>
      </c>
      <c r="Y350" s="108">
        <v>8302</v>
      </c>
      <c r="Z350" s="108">
        <v>8.9</v>
      </c>
      <c r="AA350" s="111">
        <v>25.1</v>
      </c>
      <c r="AB350" s="111">
        <v>3.1</v>
      </c>
      <c r="AC350" s="111">
        <v>43</v>
      </c>
      <c r="AD350" s="111">
        <v>61</v>
      </c>
      <c r="AE350" s="111">
        <v>138.4</v>
      </c>
      <c r="AF350" s="111">
        <v>83.6</v>
      </c>
      <c r="AG350" s="111">
        <v>75.400000000000006</v>
      </c>
      <c r="AH350" s="111">
        <v>24.6</v>
      </c>
    </row>
    <row r="351" spans="1:34">
      <c r="A351" s="112" t="s">
        <v>163</v>
      </c>
      <c r="B351" s="108">
        <v>106.8</v>
      </c>
      <c r="C351" s="108">
        <v>15351</v>
      </c>
      <c r="D351" s="143">
        <f t="shared" si="16"/>
        <v>0.11692374854481956</v>
      </c>
      <c r="E351" s="108">
        <v>82</v>
      </c>
      <c r="F351" s="108">
        <v>28</v>
      </c>
      <c r="G351" s="108">
        <v>74</v>
      </c>
      <c r="H351" s="108">
        <v>15534</v>
      </c>
      <c r="I351" s="143">
        <f t="shared" si="17"/>
        <v>0.11068211068211069</v>
      </c>
      <c r="J351" s="108">
        <v>7293</v>
      </c>
      <c r="K351" s="108">
        <v>1729</v>
      </c>
      <c r="L351" s="108">
        <v>104</v>
      </c>
      <c r="M351" s="108">
        <v>222</v>
      </c>
      <c r="N351" s="108">
        <v>4947</v>
      </c>
      <c r="O351" s="108">
        <v>8</v>
      </c>
      <c r="P351" s="108">
        <v>14287</v>
      </c>
      <c r="Q351" s="108">
        <v>2</v>
      </c>
      <c r="R351" s="108">
        <v>1474</v>
      </c>
      <c r="S351" s="143">
        <f t="shared" si="18"/>
        <v>9.1043671354552186E-2</v>
      </c>
      <c r="T351" s="108">
        <v>1250</v>
      </c>
      <c r="U351" s="108">
        <v>372</v>
      </c>
      <c r="V351" s="108">
        <v>432</v>
      </c>
      <c r="W351" s="108">
        <v>57</v>
      </c>
      <c r="X351" s="108">
        <v>375</v>
      </c>
      <c r="Y351" s="108">
        <v>9282</v>
      </c>
      <c r="Z351" s="108">
        <v>8.1</v>
      </c>
      <c r="AA351" s="111">
        <v>14.2</v>
      </c>
      <c r="AB351" s="111">
        <v>4.7</v>
      </c>
      <c r="AC351" s="111">
        <v>42.4</v>
      </c>
      <c r="AD351" s="111">
        <v>62.3</v>
      </c>
      <c r="AE351" s="111">
        <v>143.69999999999999</v>
      </c>
      <c r="AF351" s="111">
        <v>86.9</v>
      </c>
      <c r="AG351" s="111">
        <v>81.400000000000006</v>
      </c>
      <c r="AH351" s="111">
        <v>18.600000000000001</v>
      </c>
    </row>
    <row r="352" spans="1:34">
      <c r="A352" s="113" t="s">
        <v>187</v>
      </c>
      <c r="B352" s="108"/>
      <c r="C352" s="108"/>
      <c r="D352" s="143">
        <f t="shared" si="16"/>
        <v>-1</v>
      </c>
      <c r="E352" s="108"/>
      <c r="F352" s="108"/>
      <c r="G352" s="108"/>
      <c r="H352" s="108"/>
      <c r="I352" s="143">
        <f t="shared" si="17"/>
        <v>-1</v>
      </c>
      <c r="J352" s="108"/>
      <c r="K352" s="108"/>
      <c r="L352" s="108"/>
      <c r="M352" s="108"/>
      <c r="N352" s="108"/>
      <c r="O352" s="108"/>
      <c r="P352" s="108"/>
      <c r="Q352" s="108"/>
      <c r="R352" s="108"/>
      <c r="S352" s="143">
        <f t="shared" si="18"/>
        <v>-1</v>
      </c>
      <c r="T352" s="108"/>
      <c r="U352" s="108"/>
      <c r="V352" s="108"/>
      <c r="W352" s="108"/>
      <c r="X352" s="108"/>
      <c r="Y352" s="108"/>
      <c r="Z352" s="108"/>
      <c r="AA352" s="111"/>
      <c r="AB352" s="111"/>
      <c r="AC352" s="111"/>
      <c r="AD352" s="111"/>
      <c r="AE352" s="111"/>
      <c r="AF352" s="111"/>
      <c r="AG352" s="111"/>
      <c r="AH352" s="111"/>
    </row>
    <row r="353" spans="1:34">
      <c r="A353" s="114" t="s">
        <v>186</v>
      </c>
      <c r="B353" s="108"/>
      <c r="C353" s="108"/>
      <c r="D353" s="143" t="e">
        <f t="shared" si="16"/>
        <v>#DIV/0!</v>
      </c>
      <c r="E353" s="108"/>
      <c r="F353" s="108"/>
      <c r="G353" s="108"/>
      <c r="H353" s="108"/>
      <c r="I353" s="143" t="e">
        <f t="shared" si="17"/>
        <v>#DIV/0!</v>
      </c>
      <c r="J353" s="108"/>
      <c r="K353" s="108"/>
      <c r="L353" s="108"/>
      <c r="M353" s="108"/>
      <c r="N353" s="108"/>
      <c r="O353" s="108"/>
      <c r="P353" s="108"/>
      <c r="Q353" s="108"/>
      <c r="R353" s="108"/>
      <c r="S353" s="143" t="e">
        <f t="shared" si="18"/>
        <v>#DIV/0!</v>
      </c>
      <c r="T353" s="108"/>
      <c r="U353" s="108"/>
      <c r="V353" s="108"/>
      <c r="W353" s="108"/>
      <c r="X353" s="108"/>
      <c r="Y353" s="108"/>
      <c r="Z353" s="108"/>
      <c r="AA353" s="111"/>
      <c r="AB353" s="111"/>
      <c r="AC353" s="111"/>
      <c r="AD353" s="111"/>
      <c r="AE353" s="111"/>
      <c r="AF353" s="111"/>
      <c r="AG353" s="111"/>
      <c r="AH353" s="111"/>
    </row>
    <row r="354" spans="1:34">
      <c r="A354" s="112" t="s">
        <v>165</v>
      </c>
      <c r="B354" s="108">
        <v>276.89999999999998</v>
      </c>
      <c r="C354" s="108">
        <v>30297</v>
      </c>
      <c r="D354" s="143" t="e">
        <f t="shared" si="16"/>
        <v>#DIV/0!</v>
      </c>
      <c r="E354" s="108">
        <v>166</v>
      </c>
      <c r="F354" s="108">
        <v>42</v>
      </c>
      <c r="G354" s="108">
        <v>1234</v>
      </c>
      <c r="H354" s="108">
        <v>31740</v>
      </c>
      <c r="I354" s="143" t="e">
        <f t="shared" si="17"/>
        <v>#DIV/0!</v>
      </c>
      <c r="J354" s="108">
        <v>20568</v>
      </c>
      <c r="K354" s="108">
        <v>1330</v>
      </c>
      <c r="L354" s="108">
        <v>248</v>
      </c>
      <c r="M354" s="108">
        <v>1901</v>
      </c>
      <c r="N354" s="108">
        <v>5387</v>
      </c>
      <c r="O354" s="108">
        <v>79</v>
      </c>
      <c r="P354" s="108">
        <v>29355</v>
      </c>
      <c r="Q354" s="108">
        <v>5</v>
      </c>
      <c r="R354" s="108">
        <v>3262</v>
      </c>
      <c r="S354" s="143" t="e">
        <f t="shared" si="18"/>
        <v>#DIV/0!</v>
      </c>
      <c r="T354" s="108">
        <v>2390</v>
      </c>
      <c r="U354" s="108">
        <v>2720</v>
      </c>
      <c r="V354" s="108">
        <v>3456</v>
      </c>
      <c r="W354" s="108">
        <v>149</v>
      </c>
      <c r="X354" s="108">
        <v>3307</v>
      </c>
      <c r="Y354" s="108">
        <v>24585</v>
      </c>
      <c r="Z354" s="108">
        <v>7.9</v>
      </c>
      <c r="AA354" s="111">
        <v>13.2</v>
      </c>
      <c r="AB354" s="111">
        <v>14.1</v>
      </c>
      <c r="AC354" s="111">
        <v>61.6</v>
      </c>
      <c r="AD354" s="111"/>
      <c r="AE354" s="111">
        <v>109.4</v>
      </c>
      <c r="AF354" s="111">
        <v>88.8</v>
      </c>
      <c r="AG354" s="111">
        <v>67.599999999999994</v>
      </c>
      <c r="AH354" s="111">
        <v>32.4</v>
      </c>
    </row>
    <row r="355" spans="1:34">
      <c r="A355" s="112" t="s">
        <v>164</v>
      </c>
      <c r="B355" s="108">
        <v>295.60000000000002</v>
      </c>
      <c r="C355" s="108">
        <v>32502</v>
      </c>
      <c r="D355" s="143">
        <f t="shared" si="16"/>
        <v>7.2779483117140317E-2</v>
      </c>
      <c r="E355" s="108">
        <v>98</v>
      </c>
      <c r="F355" s="108">
        <v>127</v>
      </c>
      <c r="G355" s="108">
        <v>1478</v>
      </c>
      <c r="H355" s="108">
        <v>34204</v>
      </c>
      <c r="I355" s="143">
        <f t="shared" si="17"/>
        <v>7.7630749842470065E-2</v>
      </c>
      <c r="J355" s="108">
        <v>22475</v>
      </c>
      <c r="K355" s="108">
        <v>1986</v>
      </c>
      <c r="L355" s="108">
        <v>341</v>
      </c>
      <c r="M355" s="108">
        <v>2203</v>
      </c>
      <c r="N355" s="108"/>
      <c r="O355" s="108"/>
      <c r="P355" s="108">
        <v>31563</v>
      </c>
      <c r="Q355" s="108">
        <v>-5</v>
      </c>
      <c r="R355" s="108">
        <v>3575</v>
      </c>
      <c r="S355" s="143">
        <f t="shared" si="18"/>
        <v>9.595340282035561E-2</v>
      </c>
      <c r="T355" s="108">
        <v>2637</v>
      </c>
      <c r="U355" s="108">
        <v>3266</v>
      </c>
      <c r="V355" s="108">
        <v>3895</v>
      </c>
      <c r="W355" s="108">
        <v>243</v>
      </c>
      <c r="X355" s="108">
        <v>3652</v>
      </c>
      <c r="Y355" s="108">
        <v>26600</v>
      </c>
      <c r="Z355" s="108">
        <v>8.1</v>
      </c>
      <c r="AA355" s="111">
        <v>10.5</v>
      </c>
      <c r="AB355" s="111">
        <v>14.6</v>
      </c>
      <c r="AC355" s="111">
        <v>62.4</v>
      </c>
      <c r="AD355" s="111"/>
      <c r="AE355" s="111">
        <v>109.9</v>
      </c>
      <c r="AF355" s="111">
        <v>90</v>
      </c>
      <c r="AG355" s="111">
        <v>76.7</v>
      </c>
      <c r="AH355" s="111">
        <v>23.3</v>
      </c>
    </row>
    <row r="356" spans="1:34">
      <c r="A356" s="112" t="s">
        <v>163</v>
      </c>
      <c r="B356" s="108">
        <v>307.39999999999998</v>
      </c>
      <c r="C356" s="108">
        <v>37406</v>
      </c>
      <c r="D356" s="143">
        <f t="shared" si="16"/>
        <v>0.15088302258322564</v>
      </c>
      <c r="E356" s="108"/>
      <c r="F356" s="108"/>
      <c r="G356" s="108">
        <v>1648</v>
      </c>
      <c r="H356" s="108">
        <v>39614</v>
      </c>
      <c r="I356" s="143">
        <f t="shared" si="17"/>
        <v>0.15816863524733948</v>
      </c>
      <c r="J356" s="108">
        <v>24613</v>
      </c>
      <c r="K356" s="108">
        <v>2167</v>
      </c>
      <c r="L356" s="108"/>
      <c r="M356" s="108">
        <v>2454</v>
      </c>
      <c r="N356" s="108">
        <v>6691</v>
      </c>
      <c r="O356" s="108"/>
      <c r="P356" s="108">
        <v>36392</v>
      </c>
      <c r="Q356" s="108">
        <v>11</v>
      </c>
      <c r="R356" s="108">
        <v>4098</v>
      </c>
      <c r="S356" s="143">
        <f t="shared" si="18"/>
        <v>0.1462937062937063</v>
      </c>
      <c r="T356" s="108">
        <v>3233</v>
      </c>
      <c r="U356" s="108">
        <v>4413</v>
      </c>
      <c r="V356" s="108">
        <v>5080</v>
      </c>
      <c r="W356" s="108">
        <v>188</v>
      </c>
      <c r="X356" s="108">
        <v>4892</v>
      </c>
      <c r="Y356" s="108">
        <v>29365</v>
      </c>
      <c r="Z356" s="108">
        <v>8.6</v>
      </c>
      <c r="AA356" s="111"/>
      <c r="AB356" s="111">
        <v>17.3</v>
      </c>
      <c r="AC356" s="111">
        <v>59.1</v>
      </c>
      <c r="AD356" s="111"/>
      <c r="AE356" s="111">
        <v>121.7</v>
      </c>
      <c r="AF356" s="111">
        <v>95.5</v>
      </c>
      <c r="AG356" s="111">
        <v>76.599999999999994</v>
      </c>
      <c r="AH356" s="111">
        <v>23.4</v>
      </c>
    </row>
    <row r="357" spans="1:34">
      <c r="A357" s="114" t="s">
        <v>185</v>
      </c>
      <c r="B357" s="108"/>
      <c r="C357" s="108"/>
      <c r="D357" s="143">
        <f t="shared" si="16"/>
        <v>-1</v>
      </c>
      <c r="E357" s="108"/>
      <c r="F357" s="108"/>
      <c r="G357" s="108"/>
      <c r="H357" s="108"/>
      <c r="I357" s="143">
        <f t="shared" si="17"/>
        <v>-1</v>
      </c>
      <c r="J357" s="108"/>
      <c r="K357" s="108"/>
      <c r="L357" s="108"/>
      <c r="M357" s="108"/>
      <c r="N357" s="108"/>
      <c r="O357" s="108"/>
      <c r="P357" s="108"/>
      <c r="Q357" s="108"/>
      <c r="R357" s="108"/>
      <c r="S357" s="143">
        <f t="shared" si="18"/>
        <v>-1</v>
      </c>
      <c r="T357" s="108"/>
      <c r="U357" s="108"/>
      <c r="V357" s="108"/>
      <c r="W357" s="108"/>
      <c r="X357" s="108"/>
      <c r="Y357" s="108"/>
      <c r="Z357" s="108"/>
      <c r="AA357" s="111"/>
      <c r="AB357" s="111"/>
      <c r="AC357" s="111"/>
      <c r="AD357" s="111"/>
      <c r="AE357" s="111"/>
      <c r="AF357" s="111"/>
      <c r="AG357" s="111"/>
      <c r="AH357" s="111"/>
    </row>
    <row r="358" spans="1:34">
      <c r="A358" s="112" t="s">
        <v>165</v>
      </c>
      <c r="B358" s="108">
        <v>74.599999999999994</v>
      </c>
      <c r="C358" s="108">
        <v>10558</v>
      </c>
      <c r="D358" s="143" t="e">
        <f t="shared" si="16"/>
        <v>#DIV/0!</v>
      </c>
      <c r="E358" s="108">
        <v>229</v>
      </c>
      <c r="F358" s="108">
        <v>22</v>
      </c>
      <c r="G358" s="108">
        <v>521</v>
      </c>
      <c r="H358" s="108">
        <v>11330</v>
      </c>
      <c r="I358" s="143" t="e">
        <f t="shared" si="17"/>
        <v>#DIV/0!</v>
      </c>
      <c r="J358" s="108">
        <v>4869</v>
      </c>
      <c r="K358" s="108">
        <v>920</v>
      </c>
      <c r="L358" s="108">
        <v>174</v>
      </c>
      <c r="M358" s="108">
        <v>577</v>
      </c>
      <c r="N358" s="108">
        <v>3334</v>
      </c>
      <c r="O358" s="108">
        <v>56</v>
      </c>
      <c r="P358" s="108">
        <v>9817</v>
      </c>
      <c r="Q358" s="108">
        <v>-3</v>
      </c>
      <c r="R358" s="108">
        <v>1717</v>
      </c>
      <c r="S358" s="143" t="e">
        <f t="shared" si="18"/>
        <v>#DIV/0!</v>
      </c>
      <c r="T358" s="108">
        <v>1510</v>
      </c>
      <c r="U358" s="108">
        <v>386</v>
      </c>
      <c r="V358" s="108">
        <v>575</v>
      </c>
      <c r="W358" s="108">
        <v>115</v>
      </c>
      <c r="X358" s="108">
        <v>460</v>
      </c>
      <c r="Y358" s="108">
        <v>6655</v>
      </c>
      <c r="Z358" s="108">
        <v>14.3</v>
      </c>
      <c r="AA358" s="111">
        <v>9.9</v>
      </c>
      <c r="AB358" s="111">
        <v>8.6</v>
      </c>
      <c r="AC358" s="111">
        <v>41.7</v>
      </c>
      <c r="AD358" s="111"/>
      <c r="AE358" s="111">
        <v>141.4</v>
      </c>
      <c r="AF358" s="111">
        <v>89.2</v>
      </c>
      <c r="AG358" s="111">
        <v>75</v>
      </c>
      <c r="AH358" s="111">
        <v>25</v>
      </c>
    </row>
    <row r="359" spans="1:34">
      <c r="A359" s="112" t="s">
        <v>164</v>
      </c>
      <c r="B359" s="108">
        <v>77.400000000000006</v>
      </c>
      <c r="C359" s="108">
        <v>12352</v>
      </c>
      <c r="D359" s="143">
        <f t="shared" si="16"/>
        <v>0.16991854517901117</v>
      </c>
      <c r="E359" s="108">
        <v>116</v>
      </c>
      <c r="F359" s="108">
        <v>85</v>
      </c>
      <c r="G359" s="108">
        <v>480</v>
      </c>
      <c r="H359" s="108">
        <v>13033</v>
      </c>
      <c r="I359" s="143">
        <f t="shared" si="17"/>
        <v>0.15030891438658428</v>
      </c>
      <c r="J359" s="108">
        <v>5380</v>
      </c>
      <c r="K359" s="108">
        <v>1220</v>
      </c>
      <c r="L359" s="108">
        <v>230</v>
      </c>
      <c r="M359" s="108">
        <v>585</v>
      </c>
      <c r="N359" s="108">
        <v>4110</v>
      </c>
      <c r="O359" s="108">
        <v>33</v>
      </c>
      <c r="P359" s="108">
        <v>11492</v>
      </c>
      <c r="Q359" s="108">
        <v>13</v>
      </c>
      <c r="R359" s="108">
        <v>1804</v>
      </c>
      <c r="S359" s="143">
        <f t="shared" si="18"/>
        <v>5.0669772859638904E-2</v>
      </c>
      <c r="T359" s="108">
        <v>1554</v>
      </c>
      <c r="U359" s="108">
        <v>607</v>
      </c>
      <c r="V359" s="108">
        <v>709</v>
      </c>
      <c r="W359" s="108">
        <v>37</v>
      </c>
      <c r="X359" s="108">
        <v>672</v>
      </c>
      <c r="Y359" s="108">
        <v>7379</v>
      </c>
      <c r="Z359" s="108">
        <v>12.6</v>
      </c>
      <c r="AA359" s="111">
        <v>7.8</v>
      </c>
      <c r="AB359" s="111">
        <v>9.6</v>
      </c>
      <c r="AC359" s="111">
        <v>39.1</v>
      </c>
      <c r="AD359" s="111"/>
      <c r="AE359" s="111">
        <v>159.6</v>
      </c>
      <c r="AF359" s="111">
        <v>95.4</v>
      </c>
      <c r="AG359" s="111">
        <v>82.9</v>
      </c>
      <c r="AH359" s="111">
        <v>17.100000000000001</v>
      </c>
    </row>
    <row r="360" spans="1:34">
      <c r="A360" s="112" t="s">
        <v>163</v>
      </c>
      <c r="B360" s="108">
        <v>76.599999999999994</v>
      </c>
      <c r="C360" s="108">
        <v>12644</v>
      </c>
      <c r="D360" s="143">
        <f t="shared" si="16"/>
        <v>2.3639896373056996E-2</v>
      </c>
      <c r="E360" s="108">
        <v>201</v>
      </c>
      <c r="F360" s="108">
        <v>120</v>
      </c>
      <c r="G360" s="108">
        <v>330</v>
      </c>
      <c r="H360" s="108">
        <v>13295</v>
      </c>
      <c r="I360" s="143">
        <f t="shared" si="17"/>
        <v>2.0102815928796133E-2</v>
      </c>
      <c r="J360" s="108">
        <v>5749</v>
      </c>
      <c r="K360" s="108">
        <v>1622</v>
      </c>
      <c r="L360" s="108">
        <v>257</v>
      </c>
      <c r="M360" s="108">
        <v>515</v>
      </c>
      <c r="N360" s="108">
        <v>4312</v>
      </c>
      <c r="O360" s="108">
        <v>32</v>
      </c>
      <c r="P360" s="108">
        <v>12423</v>
      </c>
      <c r="Q360" s="108">
        <v>4</v>
      </c>
      <c r="R360" s="108">
        <v>1198</v>
      </c>
      <c r="S360" s="143">
        <f t="shared" si="18"/>
        <v>-0.33592017738359203</v>
      </c>
      <c r="T360" s="108">
        <v>875</v>
      </c>
      <c r="U360" s="108">
        <v>443</v>
      </c>
      <c r="V360" s="108">
        <v>732</v>
      </c>
      <c r="W360" s="108">
        <v>101</v>
      </c>
      <c r="X360" s="108">
        <v>632</v>
      </c>
      <c r="Y360" s="108">
        <v>7249</v>
      </c>
      <c r="Z360" s="108">
        <v>6.9</v>
      </c>
      <c r="AA360" s="111">
        <v>4.7</v>
      </c>
      <c r="AB360" s="111">
        <v>10.1</v>
      </c>
      <c r="AC360" s="111">
        <v>40.6</v>
      </c>
      <c r="AD360" s="111"/>
      <c r="AE360" s="111">
        <v>165.1</v>
      </c>
      <c r="AF360" s="111">
        <v>94.6</v>
      </c>
      <c r="AG360" s="111">
        <v>72.599999999999994</v>
      </c>
      <c r="AH360" s="111">
        <v>27.4</v>
      </c>
    </row>
    <row r="361" spans="1:34">
      <c r="A361" s="114" t="s">
        <v>184</v>
      </c>
      <c r="B361" s="108"/>
      <c r="C361" s="108"/>
      <c r="D361" s="143">
        <f t="shared" si="16"/>
        <v>-1</v>
      </c>
      <c r="E361" s="108"/>
      <c r="F361" s="108"/>
      <c r="G361" s="108"/>
      <c r="H361" s="108"/>
      <c r="I361" s="143">
        <f t="shared" si="17"/>
        <v>-1</v>
      </c>
      <c r="J361" s="108"/>
      <c r="K361" s="108"/>
      <c r="L361" s="108"/>
      <c r="M361" s="108"/>
      <c r="N361" s="108"/>
      <c r="O361" s="108"/>
      <c r="P361" s="108"/>
      <c r="Q361" s="108"/>
      <c r="R361" s="108"/>
      <c r="S361" s="143">
        <f t="shared" si="18"/>
        <v>-1</v>
      </c>
      <c r="T361" s="108"/>
      <c r="U361" s="108"/>
      <c r="V361" s="108"/>
      <c r="W361" s="108"/>
      <c r="X361" s="108"/>
      <c r="Y361" s="108"/>
      <c r="Z361" s="108"/>
      <c r="AA361" s="111"/>
      <c r="AB361" s="111"/>
      <c r="AC361" s="111"/>
      <c r="AD361" s="111"/>
      <c r="AE361" s="111"/>
      <c r="AF361" s="111"/>
      <c r="AG361" s="111"/>
      <c r="AH361" s="111"/>
    </row>
    <row r="362" spans="1:34">
      <c r="A362" s="112" t="s">
        <v>165</v>
      </c>
      <c r="B362" s="108">
        <v>114.7</v>
      </c>
      <c r="C362" s="108">
        <v>9185</v>
      </c>
      <c r="D362" s="143" t="e">
        <f t="shared" si="16"/>
        <v>#DIV/0!</v>
      </c>
      <c r="E362" s="108">
        <v>295</v>
      </c>
      <c r="F362" s="108">
        <v>14</v>
      </c>
      <c r="G362" s="108">
        <v>309</v>
      </c>
      <c r="H362" s="108">
        <v>9802</v>
      </c>
      <c r="I362" s="143" t="e">
        <f t="shared" si="17"/>
        <v>#DIV/0!</v>
      </c>
      <c r="J362" s="108">
        <v>3683</v>
      </c>
      <c r="K362" s="108">
        <v>1025</v>
      </c>
      <c r="L362" s="108">
        <v>46</v>
      </c>
      <c r="M362" s="108">
        <v>243</v>
      </c>
      <c r="N362" s="108">
        <v>3428</v>
      </c>
      <c r="O362" s="108">
        <v>39</v>
      </c>
      <c r="P362" s="108">
        <v>8386</v>
      </c>
      <c r="Q362" s="108">
        <v>9</v>
      </c>
      <c r="R362" s="108">
        <v>1392</v>
      </c>
      <c r="S362" s="143" t="e">
        <f t="shared" si="18"/>
        <v>#DIV/0!</v>
      </c>
      <c r="T362" s="108">
        <v>1425</v>
      </c>
      <c r="U362" s="108">
        <v>312</v>
      </c>
      <c r="V362" s="108">
        <v>399</v>
      </c>
      <c r="W362" s="108">
        <v>63</v>
      </c>
      <c r="X362" s="108">
        <v>336</v>
      </c>
      <c r="Y362" s="108">
        <v>5032</v>
      </c>
      <c r="Z362" s="108">
        <v>15.5</v>
      </c>
      <c r="AA362" s="111">
        <v>30.2</v>
      </c>
      <c r="AB362" s="111">
        <v>7.9</v>
      </c>
      <c r="AC362" s="111">
        <v>36.200000000000003</v>
      </c>
      <c r="AD362" s="111">
        <v>32.700000000000003</v>
      </c>
      <c r="AE362" s="111">
        <v>80.099999999999994</v>
      </c>
      <c r="AF362" s="111">
        <v>43.9</v>
      </c>
      <c r="AG362" s="111">
        <v>81.599999999999994</v>
      </c>
      <c r="AH362" s="111">
        <v>18.399999999999999</v>
      </c>
    </row>
    <row r="363" spans="1:34">
      <c r="A363" s="112" t="s">
        <v>164</v>
      </c>
      <c r="B363" s="108">
        <v>119.9</v>
      </c>
      <c r="C363" s="108">
        <v>11370</v>
      </c>
      <c r="D363" s="143">
        <f t="shared" si="16"/>
        <v>0.23788786064235165</v>
      </c>
      <c r="E363" s="108">
        <v>97</v>
      </c>
      <c r="F363" s="108">
        <v>55</v>
      </c>
      <c r="G363" s="108">
        <v>402</v>
      </c>
      <c r="H363" s="108">
        <v>11924</v>
      </c>
      <c r="I363" s="143">
        <f t="shared" si="17"/>
        <v>0.21648643134054274</v>
      </c>
      <c r="J363" s="108">
        <v>4319</v>
      </c>
      <c r="K363" s="108">
        <v>1234</v>
      </c>
      <c r="L363" s="108">
        <v>60</v>
      </c>
      <c r="M363" s="108">
        <v>286</v>
      </c>
      <c r="N363" s="108"/>
      <c r="O363" s="108"/>
      <c r="P363" s="108">
        <v>10082</v>
      </c>
      <c r="Q363" s="108">
        <v>12</v>
      </c>
      <c r="R363" s="108">
        <v>1742</v>
      </c>
      <c r="S363" s="143">
        <f t="shared" si="18"/>
        <v>0.25143678160919541</v>
      </c>
      <c r="T363" s="108">
        <v>1854</v>
      </c>
      <c r="U363" s="108">
        <v>558</v>
      </c>
      <c r="V363" s="108">
        <v>712</v>
      </c>
      <c r="W363" s="108">
        <v>53</v>
      </c>
      <c r="X363" s="108">
        <v>659</v>
      </c>
      <c r="Y363" s="108">
        <v>6270</v>
      </c>
      <c r="Z363" s="108">
        <v>16.3</v>
      </c>
      <c r="AA363" s="111">
        <v>29.1</v>
      </c>
      <c r="AB363" s="111">
        <v>11.4</v>
      </c>
      <c r="AC363" s="111">
        <v>34.1</v>
      </c>
      <c r="AD363" s="111">
        <v>35.9</v>
      </c>
      <c r="AE363" s="111">
        <v>94.8</v>
      </c>
      <c r="AF363" s="111">
        <v>52.3</v>
      </c>
      <c r="AG363" s="111">
        <v>75.7</v>
      </c>
      <c r="AH363" s="111">
        <v>24.3</v>
      </c>
    </row>
    <row r="364" spans="1:34">
      <c r="A364" s="112" t="s">
        <v>163</v>
      </c>
      <c r="B364" s="108">
        <v>131.9</v>
      </c>
      <c r="C364" s="108">
        <v>12171</v>
      </c>
      <c r="D364" s="143">
        <f t="shared" si="16"/>
        <v>7.0448548812664907E-2</v>
      </c>
      <c r="E364" s="108"/>
      <c r="F364" s="108"/>
      <c r="G364" s="108">
        <v>317</v>
      </c>
      <c r="H364" s="108">
        <v>12852</v>
      </c>
      <c r="I364" s="143">
        <f t="shared" si="17"/>
        <v>7.7826232807782628E-2</v>
      </c>
      <c r="J364" s="108">
        <v>4964</v>
      </c>
      <c r="K364" s="108">
        <v>1344</v>
      </c>
      <c r="L364" s="108"/>
      <c r="M364" s="108">
        <v>320</v>
      </c>
      <c r="N364" s="108">
        <v>4233</v>
      </c>
      <c r="O364" s="108"/>
      <c r="P364" s="108">
        <v>10855</v>
      </c>
      <c r="Q364" s="108">
        <v>3</v>
      </c>
      <c r="R364" s="108">
        <v>2000</v>
      </c>
      <c r="S364" s="143">
        <f t="shared" si="18"/>
        <v>0.14810562571756603</v>
      </c>
      <c r="T364" s="108">
        <v>2001</v>
      </c>
      <c r="U364" s="108">
        <v>536</v>
      </c>
      <c r="V364" s="108">
        <v>679</v>
      </c>
      <c r="W364" s="108">
        <v>38</v>
      </c>
      <c r="X364" s="108">
        <v>640</v>
      </c>
      <c r="Y364" s="108">
        <v>7312</v>
      </c>
      <c r="Z364" s="108">
        <v>16.399999999999999</v>
      </c>
      <c r="AA364" s="111"/>
      <c r="AB364" s="111">
        <v>9.3000000000000007</v>
      </c>
      <c r="AC364" s="111">
        <v>36.4</v>
      </c>
      <c r="AD364" s="111">
        <v>37.299999999999997</v>
      </c>
      <c r="AE364" s="111">
        <v>92.3</v>
      </c>
      <c r="AF364" s="111">
        <v>55.4</v>
      </c>
      <c r="AG364" s="111">
        <v>82.2</v>
      </c>
      <c r="AH364" s="111">
        <v>17.8</v>
      </c>
    </row>
    <row r="365" spans="1:34">
      <c r="A365" s="114" t="s">
        <v>183</v>
      </c>
      <c r="B365" s="108"/>
      <c r="C365" s="108"/>
      <c r="D365" s="143">
        <f t="shared" si="16"/>
        <v>-1</v>
      </c>
      <c r="E365" s="108"/>
      <c r="F365" s="108"/>
      <c r="G365" s="108"/>
      <c r="H365" s="108"/>
      <c r="I365" s="143">
        <f t="shared" si="17"/>
        <v>-1</v>
      </c>
      <c r="J365" s="108"/>
      <c r="K365" s="108"/>
      <c r="L365" s="108"/>
      <c r="M365" s="108"/>
      <c r="N365" s="108"/>
      <c r="O365" s="108"/>
      <c r="P365" s="108"/>
      <c r="Q365" s="108"/>
      <c r="R365" s="108"/>
      <c r="S365" s="143">
        <f t="shared" si="18"/>
        <v>-1</v>
      </c>
      <c r="T365" s="108"/>
      <c r="U365" s="108"/>
      <c r="V365" s="108"/>
      <c r="W365" s="108"/>
      <c r="X365" s="108"/>
      <c r="Y365" s="108"/>
      <c r="Z365" s="108"/>
      <c r="AA365" s="111"/>
      <c r="AB365" s="111"/>
      <c r="AC365" s="111"/>
      <c r="AD365" s="111"/>
      <c r="AE365" s="111"/>
      <c r="AF365" s="111"/>
      <c r="AG365" s="111"/>
      <c r="AH365" s="111"/>
    </row>
    <row r="366" spans="1:34">
      <c r="A366" s="112" t="s">
        <v>165</v>
      </c>
      <c r="B366" s="108">
        <v>466.3</v>
      </c>
      <c r="C366" s="108">
        <v>50040</v>
      </c>
      <c r="D366" s="143" t="e">
        <f t="shared" si="16"/>
        <v>#DIV/0!</v>
      </c>
      <c r="E366" s="108">
        <v>690</v>
      </c>
      <c r="F366" s="108">
        <v>78</v>
      </c>
      <c r="G366" s="108">
        <v>2064</v>
      </c>
      <c r="H366" s="108">
        <v>52872</v>
      </c>
      <c r="I366" s="143" t="e">
        <f t="shared" si="17"/>
        <v>#DIV/0!</v>
      </c>
      <c r="J366" s="108">
        <v>29120</v>
      </c>
      <c r="K366" s="108">
        <v>3276</v>
      </c>
      <c r="L366" s="108">
        <v>467</v>
      </c>
      <c r="M366" s="108">
        <v>2721</v>
      </c>
      <c r="N366" s="108">
        <v>12148</v>
      </c>
      <c r="O366" s="108">
        <v>174</v>
      </c>
      <c r="P366" s="108">
        <v>47558</v>
      </c>
      <c r="Q366" s="108">
        <v>12</v>
      </c>
      <c r="R366" s="108">
        <v>6372</v>
      </c>
      <c r="S366" s="143" t="e">
        <f t="shared" si="18"/>
        <v>#DIV/0!</v>
      </c>
      <c r="T366" s="108">
        <v>5325</v>
      </c>
      <c r="U366" s="108">
        <v>3418</v>
      </c>
      <c r="V366" s="108">
        <v>4430</v>
      </c>
      <c r="W366" s="108">
        <v>326</v>
      </c>
      <c r="X366" s="108">
        <v>4104</v>
      </c>
      <c r="Y366" s="108">
        <v>36272</v>
      </c>
      <c r="Z366" s="108">
        <v>10.6</v>
      </c>
      <c r="AA366" s="111">
        <v>13.6</v>
      </c>
      <c r="AB366" s="111">
        <v>12.2</v>
      </c>
      <c r="AC366" s="111">
        <v>52.7</v>
      </c>
      <c r="AD366" s="111">
        <v>58.7</v>
      </c>
      <c r="AE366" s="111">
        <v>107.3</v>
      </c>
      <c r="AF366" s="111">
        <v>77.8</v>
      </c>
      <c r="AG366" s="111">
        <v>78.5</v>
      </c>
      <c r="AH366" s="111">
        <v>21.5</v>
      </c>
    </row>
    <row r="367" spans="1:34">
      <c r="A367" s="112" t="s">
        <v>164</v>
      </c>
      <c r="B367" s="108">
        <v>493</v>
      </c>
      <c r="C367" s="108">
        <v>56224</v>
      </c>
      <c r="D367" s="143">
        <f t="shared" si="16"/>
        <v>0.12358113509192646</v>
      </c>
      <c r="E367" s="108">
        <v>310</v>
      </c>
      <c r="F367" s="108">
        <v>267</v>
      </c>
      <c r="G367" s="108">
        <v>2360</v>
      </c>
      <c r="H367" s="108">
        <v>59161</v>
      </c>
      <c r="I367" s="143">
        <f t="shared" si="17"/>
        <v>0.11894764714782873</v>
      </c>
      <c r="J367" s="108">
        <v>32174</v>
      </c>
      <c r="K367" s="108">
        <v>4441</v>
      </c>
      <c r="L367" s="108">
        <v>631</v>
      </c>
      <c r="M367" s="108">
        <v>3074</v>
      </c>
      <c r="N367" s="108">
        <v>12884</v>
      </c>
      <c r="O367" s="108">
        <v>66</v>
      </c>
      <c r="P367" s="108">
        <v>53138</v>
      </c>
      <c r="Q367" s="108">
        <v>20</v>
      </c>
      <c r="R367" s="108">
        <v>7121</v>
      </c>
      <c r="S367" s="143">
        <f t="shared" si="18"/>
        <v>0.11754551161330823</v>
      </c>
      <c r="T367" s="108">
        <v>6044</v>
      </c>
      <c r="U367" s="108">
        <v>4431</v>
      </c>
      <c r="V367" s="108">
        <v>5315</v>
      </c>
      <c r="W367" s="108">
        <v>333</v>
      </c>
      <c r="X367" s="108">
        <v>4983</v>
      </c>
      <c r="Y367" s="108">
        <v>40249</v>
      </c>
      <c r="Z367" s="108">
        <v>10.8</v>
      </c>
      <c r="AA367" s="111">
        <v>11.3</v>
      </c>
      <c r="AB367" s="111">
        <v>13.2</v>
      </c>
      <c r="AC367" s="111">
        <v>51.6</v>
      </c>
      <c r="AD367" s="111">
        <v>60.8</v>
      </c>
      <c r="AE367" s="111">
        <v>114.1</v>
      </c>
      <c r="AF367" s="111">
        <v>81.599999999999994</v>
      </c>
      <c r="AG367" s="111">
        <v>77.599999999999994</v>
      </c>
      <c r="AH367" s="111">
        <v>22.4</v>
      </c>
    </row>
    <row r="368" spans="1:34">
      <c r="A368" s="112" t="s">
        <v>163</v>
      </c>
      <c r="B368" s="108">
        <v>515.79999999999995</v>
      </c>
      <c r="C368" s="108">
        <v>62221</v>
      </c>
      <c r="D368" s="143">
        <f t="shared" si="16"/>
        <v>0.10666263517359136</v>
      </c>
      <c r="E368" s="108">
        <v>633</v>
      </c>
      <c r="F368" s="108">
        <v>611</v>
      </c>
      <c r="G368" s="108">
        <v>2295</v>
      </c>
      <c r="H368" s="108">
        <v>65761</v>
      </c>
      <c r="I368" s="143">
        <f t="shared" si="17"/>
        <v>0.11155998039248829</v>
      </c>
      <c r="J368" s="108">
        <v>35326</v>
      </c>
      <c r="K368" s="108">
        <v>5133</v>
      </c>
      <c r="L368" s="108">
        <v>804</v>
      </c>
      <c r="M368" s="108">
        <v>3289</v>
      </c>
      <c r="N368" s="108">
        <v>15236</v>
      </c>
      <c r="O368" s="108">
        <v>119</v>
      </c>
      <c r="P368" s="108">
        <v>59670</v>
      </c>
      <c r="Q368" s="108">
        <v>18</v>
      </c>
      <c r="R368" s="108">
        <v>7296</v>
      </c>
      <c r="S368" s="143">
        <f t="shared" si="18"/>
        <v>2.4575200112343772E-2</v>
      </c>
      <c r="T368" s="108">
        <v>6110</v>
      </c>
      <c r="U368" s="108">
        <v>5393</v>
      </c>
      <c r="V368" s="108">
        <v>6491</v>
      </c>
      <c r="W368" s="108">
        <v>327</v>
      </c>
      <c r="X368" s="108">
        <v>6164</v>
      </c>
      <c r="Y368" s="108">
        <v>43926</v>
      </c>
      <c r="Z368" s="108">
        <v>9.8000000000000007</v>
      </c>
      <c r="AA368" s="111">
        <v>9.1</v>
      </c>
      <c r="AB368" s="111">
        <v>14.8</v>
      </c>
      <c r="AC368" s="111">
        <v>50.9</v>
      </c>
      <c r="AD368" s="111">
        <v>63.3</v>
      </c>
      <c r="AE368" s="111">
        <v>120.6</v>
      </c>
      <c r="AF368" s="111">
        <v>85.2</v>
      </c>
      <c r="AG368" s="111">
        <v>79.3</v>
      </c>
      <c r="AH368" s="111">
        <v>20.7</v>
      </c>
    </row>
    <row r="369" spans="1:34">
      <c r="A369" s="113" t="s">
        <v>182</v>
      </c>
      <c r="B369" s="108"/>
      <c r="C369" s="108"/>
      <c r="D369" s="143">
        <f t="shared" si="16"/>
        <v>-1</v>
      </c>
      <c r="E369" s="108"/>
      <c r="F369" s="108"/>
      <c r="G369" s="108"/>
      <c r="H369" s="108"/>
      <c r="I369" s="143">
        <f t="shared" si="17"/>
        <v>-1</v>
      </c>
      <c r="J369" s="108"/>
      <c r="K369" s="108"/>
      <c r="L369" s="108"/>
      <c r="M369" s="108"/>
      <c r="N369" s="108"/>
      <c r="O369" s="108"/>
      <c r="P369" s="108"/>
      <c r="Q369" s="108"/>
      <c r="R369" s="108"/>
      <c r="S369" s="143">
        <f t="shared" si="18"/>
        <v>-1</v>
      </c>
      <c r="T369" s="108"/>
      <c r="U369" s="108"/>
      <c r="V369" s="108"/>
      <c r="W369" s="108"/>
      <c r="X369" s="108"/>
      <c r="Y369" s="108"/>
      <c r="Z369" s="108"/>
      <c r="AA369" s="111"/>
      <c r="AB369" s="111"/>
      <c r="AC369" s="111"/>
      <c r="AD369" s="111"/>
      <c r="AE369" s="111"/>
      <c r="AF369" s="111"/>
      <c r="AG369" s="111"/>
      <c r="AH369" s="111"/>
    </row>
    <row r="370" spans="1:34">
      <c r="A370" s="114" t="s">
        <v>181</v>
      </c>
      <c r="B370" s="108"/>
      <c r="C370" s="108"/>
      <c r="D370" s="143" t="e">
        <f t="shared" si="16"/>
        <v>#DIV/0!</v>
      </c>
      <c r="E370" s="108"/>
      <c r="F370" s="108"/>
      <c r="G370" s="108"/>
      <c r="H370" s="108"/>
      <c r="I370" s="143" t="e">
        <f t="shared" si="17"/>
        <v>#DIV/0!</v>
      </c>
      <c r="J370" s="108"/>
      <c r="K370" s="108"/>
      <c r="L370" s="108"/>
      <c r="M370" s="108"/>
      <c r="N370" s="108"/>
      <c r="O370" s="108"/>
      <c r="P370" s="108"/>
      <c r="Q370" s="108"/>
      <c r="R370" s="108"/>
      <c r="S370" s="143" t="e">
        <f t="shared" si="18"/>
        <v>#DIV/0!</v>
      </c>
      <c r="T370" s="108"/>
      <c r="U370" s="108"/>
      <c r="V370" s="108"/>
      <c r="W370" s="108"/>
      <c r="X370" s="108"/>
      <c r="Y370" s="108"/>
      <c r="Z370" s="108"/>
      <c r="AA370" s="111"/>
      <c r="AB370" s="111"/>
      <c r="AC370" s="111"/>
      <c r="AD370" s="111"/>
      <c r="AE370" s="111"/>
      <c r="AF370" s="111"/>
      <c r="AG370" s="111"/>
      <c r="AH370" s="111"/>
    </row>
    <row r="371" spans="1:34">
      <c r="A371" s="112" t="s">
        <v>165</v>
      </c>
      <c r="B371" s="108">
        <v>149.5</v>
      </c>
      <c r="C371" s="108">
        <v>21113</v>
      </c>
      <c r="D371" s="143" t="e">
        <f t="shared" si="16"/>
        <v>#DIV/0!</v>
      </c>
      <c r="E371" s="108">
        <v>1061</v>
      </c>
      <c r="F371" s="108">
        <v>9</v>
      </c>
      <c r="G371" s="108">
        <v>501</v>
      </c>
      <c r="H371" s="108">
        <v>22683</v>
      </c>
      <c r="I371" s="143" t="e">
        <f t="shared" si="17"/>
        <v>#DIV/0!</v>
      </c>
      <c r="J371" s="108">
        <v>11208</v>
      </c>
      <c r="K371" s="108">
        <v>4662</v>
      </c>
      <c r="L371" s="108">
        <v>369</v>
      </c>
      <c r="M371" s="108">
        <v>1140</v>
      </c>
      <c r="N371" s="108">
        <v>4864</v>
      </c>
      <c r="O371" s="108">
        <v>19</v>
      </c>
      <c r="P371" s="108">
        <v>22224</v>
      </c>
      <c r="Q371" s="108">
        <v>21</v>
      </c>
      <c r="R371" s="108">
        <v>1480</v>
      </c>
      <c r="S371" s="143" t="e">
        <f t="shared" si="18"/>
        <v>#DIV/0!</v>
      </c>
      <c r="T371" s="108">
        <v>480</v>
      </c>
      <c r="U371" s="108">
        <v>634</v>
      </c>
      <c r="V371" s="108">
        <v>722</v>
      </c>
      <c r="W371" s="108">
        <v>89</v>
      </c>
      <c r="X371" s="108">
        <v>633</v>
      </c>
      <c r="Y371" s="108">
        <v>12619</v>
      </c>
      <c r="Z371" s="108">
        <v>2.2999999999999998</v>
      </c>
      <c r="AA371" s="111">
        <v>4</v>
      </c>
      <c r="AB371" s="111">
        <v>5.7</v>
      </c>
      <c r="AC371" s="111">
        <v>48.1</v>
      </c>
      <c r="AD371" s="111">
        <v>68.3</v>
      </c>
      <c r="AE371" s="111">
        <v>141.30000000000001</v>
      </c>
      <c r="AF371" s="111">
        <v>84.4</v>
      </c>
      <c r="AG371" s="111">
        <v>30.2</v>
      </c>
      <c r="AH371" s="111">
        <v>69.8</v>
      </c>
    </row>
    <row r="372" spans="1:34">
      <c r="A372" s="112" t="s">
        <v>164</v>
      </c>
      <c r="B372" s="108">
        <v>151.6</v>
      </c>
      <c r="C372" s="108">
        <v>21949</v>
      </c>
      <c r="D372" s="143">
        <f t="shared" si="16"/>
        <v>3.9596457159096293E-2</v>
      </c>
      <c r="E372" s="108">
        <v>789</v>
      </c>
      <c r="F372" s="108">
        <v>37</v>
      </c>
      <c r="G372" s="108">
        <v>814</v>
      </c>
      <c r="H372" s="108">
        <v>23589</v>
      </c>
      <c r="I372" s="143">
        <f t="shared" si="17"/>
        <v>3.9941806639333423E-2</v>
      </c>
      <c r="J372" s="108">
        <v>11875</v>
      </c>
      <c r="K372" s="108">
        <v>4742</v>
      </c>
      <c r="L372" s="108">
        <v>342</v>
      </c>
      <c r="M372" s="108">
        <v>1137</v>
      </c>
      <c r="N372" s="108">
        <v>5194</v>
      </c>
      <c r="O372" s="108">
        <v>46</v>
      </c>
      <c r="P372" s="108">
        <v>23243</v>
      </c>
      <c r="Q372" s="108">
        <v>-48</v>
      </c>
      <c r="R372" s="108">
        <v>925</v>
      </c>
      <c r="S372" s="143">
        <f t="shared" si="18"/>
        <v>-0.375</v>
      </c>
      <c r="T372" s="108">
        <v>298</v>
      </c>
      <c r="U372" s="108">
        <v>606</v>
      </c>
      <c r="V372" s="108">
        <v>646</v>
      </c>
      <c r="W372" s="108">
        <v>41</v>
      </c>
      <c r="X372" s="108">
        <v>605</v>
      </c>
      <c r="Y372" s="108">
        <v>13044</v>
      </c>
      <c r="Z372" s="108">
        <v>1.4</v>
      </c>
      <c r="AA372" s="111">
        <v>2.7</v>
      </c>
      <c r="AB372" s="111">
        <v>5</v>
      </c>
      <c r="AC372" s="111">
        <v>48.9</v>
      </c>
      <c r="AD372" s="111">
        <v>71.099999999999994</v>
      </c>
      <c r="AE372" s="111">
        <v>144.80000000000001</v>
      </c>
      <c r="AF372" s="111">
        <v>86.1</v>
      </c>
      <c r="AG372" s="111">
        <v>80.8</v>
      </c>
      <c r="AH372" s="111">
        <v>19.2</v>
      </c>
    </row>
    <row r="373" spans="1:34">
      <c r="A373" s="112" t="s">
        <v>163</v>
      </c>
      <c r="B373" s="108">
        <v>154.5</v>
      </c>
      <c r="C373" s="108">
        <v>23191</v>
      </c>
      <c r="D373" s="143">
        <f t="shared" si="16"/>
        <v>5.6585721445168345E-2</v>
      </c>
      <c r="E373" s="108">
        <v>603</v>
      </c>
      <c r="F373" s="108">
        <v>67</v>
      </c>
      <c r="G373" s="108">
        <v>267</v>
      </c>
      <c r="H373" s="108">
        <v>24128</v>
      </c>
      <c r="I373" s="143">
        <f t="shared" si="17"/>
        <v>2.2849633303658485E-2</v>
      </c>
      <c r="J373" s="108">
        <v>12550</v>
      </c>
      <c r="K373" s="108">
        <v>5051</v>
      </c>
      <c r="L373" s="108">
        <v>459</v>
      </c>
      <c r="M373" s="108">
        <v>1120</v>
      </c>
      <c r="N373" s="108">
        <v>5069</v>
      </c>
      <c r="O373" s="108">
        <v>85</v>
      </c>
      <c r="P373" s="108">
        <v>24164</v>
      </c>
      <c r="Q373" s="108">
        <v>1</v>
      </c>
      <c r="R373" s="108">
        <v>1210</v>
      </c>
      <c r="S373" s="143">
        <f t="shared" si="18"/>
        <v>0.30810810810810813</v>
      </c>
      <c r="T373" s="108">
        <v>-34</v>
      </c>
      <c r="U373" s="108">
        <v>618</v>
      </c>
      <c r="V373" s="108">
        <v>782</v>
      </c>
      <c r="W373" s="108">
        <v>120</v>
      </c>
      <c r="X373" s="108">
        <v>662</v>
      </c>
      <c r="Y373" s="108">
        <v>13962</v>
      </c>
      <c r="Z373" s="108">
        <v>-0.1</v>
      </c>
      <c r="AA373" s="111">
        <v>2.6</v>
      </c>
      <c r="AB373" s="111">
        <v>5.6</v>
      </c>
      <c r="AC373" s="111">
        <v>48.7</v>
      </c>
      <c r="AD373" s="111"/>
      <c r="AE373" s="111">
        <v>150.1</v>
      </c>
      <c r="AF373" s="111">
        <v>90.4</v>
      </c>
      <c r="AG373" s="111">
        <v>78.7</v>
      </c>
      <c r="AH373" s="111">
        <v>21.3</v>
      </c>
    </row>
    <row r="374" spans="1:34">
      <c r="A374" s="114" t="s">
        <v>180</v>
      </c>
      <c r="B374" s="108"/>
      <c r="C374" s="108"/>
      <c r="D374" s="143">
        <f t="shared" si="16"/>
        <v>-1</v>
      </c>
      <c r="E374" s="108"/>
      <c r="F374" s="108"/>
      <c r="G374" s="108"/>
      <c r="H374" s="108"/>
      <c r="I374" s="143">
        <f t="shared" si="17"/>
        <v>-1</v>
      </c>
      <c r="J374" s="108"/>
      <c r="K374" s="108"/>
      <c r="L374" s="108"/>
      <c r="M374" s="108"/>
      <c r="N374" s="108"/>
      <c r="O374" s="108"/>
      <c r="P374" s="108"/>
      <c r="Q374" s="108"/>
      <c r="R374" s="108"/>
      <c r="S374" s="143">
        <f t="shared" si="18"/>
        <v>-1</v>
      </c>
      <c r="T374" s="108"/>
      <c r="U374" s="108"/>
      <c r="V374" s="108"/>
      <c r="W374" s="108"/>
      <c r="X374" s="108"/>
      <c r="Y374" s="108"/>
      <c r="Z374" s="108"/>
      <c r="AA374" s="111"/>
      <c r="AB374" s="111"/>
      <c r="AC374" s="111"/>
      <c r="AD374" s="111"/>
      <c r="AE374" s="111"/>
      <c r="AF374" s="111"/>
      <c r="AG374" s="111"/>
      <c r="AH374" s="111"/>
    </row>
    <row r="375" spans="1:34">
      <c r="A375" s="112" t="s">
        <v>165</v>
      </c>
      <c r="B375" s="108">
        <v>542.6</v>
      </c>
      <c r="C375" s="108">
        <v>96574</v>
      </c>
      <c r="D375" s="143" t="e">
        <f t="shared" si="16"/>
        <v>#DIV/0!</v>
      </c>
      <c r="E375" s="108">
        <v>1662</v>
      </c>
      <c r="F375" s="108">
        <v>50</v>
      </c>
      <c r="G375" s="108">
        <v>1353</v>
      </c>
      <c r="H375" s="108">
        <v>99639</v>
      </c>
      <c r="I375" s="143" t="e">
        <f t="shared" si="17"/>
        <v>#DIV/0!</v>
      </c>
      <c r="J375" s="108">
        <v>28471</v>
      </c>
      <c r="K375" s="108">
        <v>9836</v>
      </c>
      <c r="L375" s="108">
        <v>966</v>
      </c>
      <c r="M375" s="108">
        <v>2787</v>
      </c>
      <c r="N375" s="108">
        <v>28138</v>
      </c>
      <c r="O375" s="108">
        <v>33</v>
      </c>
      <c r="P375" s="108">
        <v>70165</v>
      </c>
      <c r="Q375" s="108">
        <v>25</v>
      </c>
      <c r="R375" s="108">
        <v>31850</v>
      </c>
      <c r="S375" s="143" t="e">
        <f t="shared" si="18"/>
        <v>#DIV/0!</v>
      </c>
      <c r="T375" s="108">
        <v>29499</v>
      </c>
      <c r="U375" s="108">
        <v>2080</v>
      </c>
      <c r="V375" s="108">
        <v>2892</v>
      </c>
      <c r="W375" s="108">
        <v>920</v>
      </c>
      <c r="X375" s="108">
        <v>1973</v>
      </c>
      <c r="Y375" s="108">
        <v>60621</v>
      </c>
      <c r="Z375" s="108">
        <v>30.5</v>
      </c>
      <c r="AA375" s="111">
        <v>33</v>
      </c>
      <c r="AB375" s="111">
        <v>4.8</v>
      </c>
      <c r="AC375" s="111">
        <v>26.8</v>
      </c>
      <c r="AD375" s="111">
        <v>56.5</v>
      </c>
      <c r="AE375" s="111">
        <v>178</v>
      </c>
      <c r="AF375" s="111">
        <v>111.7</v>
      </c>
      <c r="AG375" s="111">
        <v>90.5</v>
      </c>
      <c r="AH375" s="111">
        <v>9.5</v>
      </c>
    </row>
    <row r="376" spans="1:34">
      <c r="A376" s="112" t="s">
        <v>164</v>
      </c>
      <c r="B376" s="108">
        <v>562.20000000000005</v>
      </c>
      <c r="C376" s="108">
        <v>103121</v>
      </c>
      <c r="D376" s="143">
        <f t="shared" si="16"/>
        <v>6.7792573570526232E-2</v>
      </c>
      <c r="E376" s="108">
        <v>1146</v>
      </c>
      <c r="F376" s="108">
        <v>198</v>
      </c>
      <c r="G376" s="108">
        <v>1808</v>
      </c>
      <c r="H376" s="108">
        <v>106273</v>
      </c>
      <c r="I376" s="143">
        <f t="shared" si="17"/>
        <v>6.6580355081845469E-2</v>
      </c>
      <c r="J376" s="108">
        <v>32080</v>
      </c>
      <c r="K376" s="108">
        <v>9767</v>
      </c>
      <c r="L376" s="108">
        <v>1021</v>
      </c>
      <c r="M376" s="108">
        <v>2430</v>
      </c>
      <c r="N376" s="108">
        <v>30678</v>
      </c>
      <c r="O376" s="108">
        <v>46</v>
      </c>
      <c r="P376" s="108">
        <v>75930</v>
      </c>
      <c r="Q376" s="108">
        <v>150</v>
      </c>
      <c r="R376" s="108">
        <v>31939</v>
      </c>
      <c r="S376" s="143">
        <f t="shared" si="18"/>
        <v>2.7943485086342227E-3</v>
      </c>
      <c r="T376" s="108">
        <v>30494</v>
      </c>
      <c r="U376" s="108">
        <v>2623</v>
      </c>
      <c r="V376" s="108">
        <v>3142</v>
      </c>
      <c r="W376" s="108">
        <v>312</v>
      </c>
      <c r="X376" s="108">
        <v>2829</v>
      </c>
      <c r="Y376" s="108">
        <v>65097</v>
      </c>
      <c r="Z376" s="108">
        <v>29.6</v>
      </c>
      <c r="AA376" s="111">
        <v>31.3</v>
      </c>
      <c r="AB376" s="111">
        <v>4.8</v>
      </c>
      <c r="AC376" s="111">
        <v>28</v>
      </c>
      <c r="AD376" s="111">
        <v>59.9</v>
      </c>
      <c r="AE376" s="111">
        <v>183.4</v>
      </c>
      <c r="AF376" s="111">
        <v>115.8</v>
      </c>
      <c r="AG376" s="111">
        <v>86.3</v>
      </c>
      <c r="AH376" s="111">
        <v>13.7</v>
      </c>
    </row>
    <row r="377" spans="1:34">
      <c r="A377" s="112" t="s">
        <v>163</v>
      </c>
      <c r="B377" s="108">
        <v>573.20000000000005</v>
      </c>
      <c r="C377" s="108">
        <v>104203</v>
      </c>
      <c r="D377" s="143">
        <f t="shared" si="16"/>
        <v>1.049252819503302E-2</v>
      </c>
      <c r="E377" s="108">
        <v>1453</v>
      </c>
      <c r="F377" s="108">
        <v>400</v>
      </c>
      <c r="G377" s="108">
        <v>1280</v>
      </c>
      <c r="H377" s="108">
        <v>107335</v>
      </c>
      <c r="I377" s="143">
        <f t="shared" si="17"/>
        <v>9.9931308987231005E-3</v>
      </c>
      <c r="J377" s="108">
        <v>32688</v>
      </c>
      <c r="K377" s="108">
        <v>9326</v>
      </c>
      <c r="L377" s="108">
        <v>1178</v>
      </c>
      <c r="M377" s="108">
        <v>2575</v>
      </c>
      <c r="N377" s="108">
        <v>31809</v>
      </c>
      <c r="O377" s="108">
        <v>83</v>
      </c>
      <c r="P377" s="108">
        <v>77493</v>
      </c>
      <c r="Q377" s="108">
        <v>82</v>
      </c>
      <c r="R377" s="108">
        <v>31997</v>
      </c>
      <c r="S377" s="143">
        <f t="shared" si="18"/>
        <v>1.8159616769466795E-3</v>
      </c>
      <c r="T377" s="108">
        <v>29924</v>
      </c>
      <c r="U377" s="108">
        <v>2226</v>
      </c>
      <c r="V377" s="108">
        <v>2786</v>
      </c>
      <c r="W377" s="108">
        <v>238</v>
      </c>
      <c r="X377" s="108">
        <v>2547</v>
      </c>
      <c r="Y377" s="108">
        <v>66318</v>
      </c>
      <c r="Z377" s="108">
        <v>28.7</v>
      </c>
      <c r="AA377" s="111">
        <v>27.2</v>
      </c>
      <c r="AB377" s="111">
        <v>4.2</v>
      </c>
      <c r="AC377" s="111">
        <v>27.9</v>
      </c>
      <c r="AD377" s="111">
        <v>60.2</v>
      </c>
      <c r="AE377" s="111">
        <v>181.8</v>
      </c>
      <c r="AF377" s="111">
        <v>115.7</v>
      </c>
      <c r="AG377" s="111">
        <v>90.5</v>
      </c>
      <c r="AH377" s="111">
        <v>9.5</v>
      </c>
    </row>
    <row r="378" spans="1:34">
      <c r="A378" s="114" t="s">
        <v>179</v>
      </c>
      <c r="B378" s="108"/>
      <c r="C378" s="108"/>
      <c r="D378" s="143">
        <f t="shared" si="16"/>
        <v>-1</v>
      </c>
      <c r="E378" s="108"/>
      <c r="F378" s="108"/>
      <c r="G378" s="108"/>
      <c r="H378" s="108"/>
      <c r="I378" s="143">
        <f t="shared" si="17"/>
        <v>-1</v>
      </c>
      <c r="J378" s="108"/>
      <c r="K378" s="108"/>
      <c r="L378" s="108"/>
      <c r="M378" s="108"/>
      <c r="N378" s="108"/>
      <c r="O378" s="108"/>
      <c r="P378" s="108"/>
      <c r="Q378" s="108"/>
      <c r="R378" s="108"/>
      <c r="S378" s="143">
        <f t="shared" si="18"/>
        <v>-1</v>
      </c>
      <c r="T378" s="108"/>
      <c r="U378" s="108"/>
      <c r="V378" s="108"/>
      <c r="W378" s="108"/>
      <c r="X378" s="108"/>
      <c r="Y378" s="108"/>
      <c r="Z378" s="108"/>
      <c r="AA378" s="111"/>
      <c r="AB378" s="111"/>
      <c r="AC378" s="111"/>
      <c r="AD378" s="111"/>
      <c r="AE378" s="111"/>
      <c r="AF378" s="111"/>
      <c r="AG378" s="111"/>
      <c r="AH378" s="111"/>
    </row>
    <row r="379" spans="1:34">
      <c r="A379" s="112" t="s">
        <v>165</v>
      </c>
      <c r="B379" s="108">
        <v>319.10000000000002</v>
      </c>
      <c r="C379" s="108">
        <v>29710</v>
      </c>
      <c r="D379" s="143" t="e">
        <f t="shared" si="16"/>
        <v>#DIV/0!</v>
      </c>
      <c r="E379" s="108">
        <v>539</v>
      </c>
      <c r="F379" s="108">
        <v>290</v>
      </c>
      <c r="G379" s="108">
        <v>1497</v>
      </c>
      <c r="H379" s="108">
        <v>32035</v>
      </c>
      <c r="I379" s="143" t="e">
        <f t="shared" si="17"/>
        <v>#DIV/0!</v>
      </c>
      <c r="J379" s="108">
        <v>19045</v>
      </c>
      <c r="K379" s="108">
        <v>2529</v>
      </c>
      <c r="L379" s="108">
        <v>506</v>
      </c>
      <c r="M379" s="108">
        <v>2235</v>
      </c>
      <c r="N379" s="108">
        <v>8226</v>
      </c>
      <c r="O379" s="108">
        <v>117</v>
      </c>
      <c r="P379" s="108">
        <v>32424</v>
      </c>
      <c r="Q379" s="108">
        <v>47</v>
      </c>
      <c r="R379" s="108">
        <v>613</v>
      </c>
      <c r="S379" s="143" t="e">
        <f t="shared" si="18"/>
        <v>#DIV/0!</v>
      </c>
      <c r="T379" s="108">
        <v>-341</v>
      </c>
      <c r="U379" s="108">
        <v>2317</v>
      </c>
      <c r="V379" s="108">
        <v>3117</v>
      </c>
      <c r="W379" s="108">
        <v>795</v>
      </c>
      <c r="X379" s="108">
        <v>2322</v>
      </c>
      <c r="Y379" s="108">
        <v>20397</v>
      </c>
      <c r="Z379" s="108">
        <v>-1.1000000000000001</v>
      </c>
      <c r="AA379" s="111">
        <v>1.2</v>
      </c>
      <c r="AB379" s="111">
        <v>15.3</v>
      </c>
      <c r="AC379" s="111">
        <v>57.6</v>
      </c>
      <c r="AD379" s="111">
        <v>53.7</v>
      </c>
      <c r="AE379" s="111">
        <v>93.1</v>
      </c>
      <c r="AF379" s="111">
        <v>63.9</v>
      </c>
      <c r="AG379" s="111">
        <v>43.1</v>
      </c>
      <c r="AH379" s="111">
        <v>56.9</v>
      </c>
    </row>
    <row r="380" spans="1:34">
      <c r="A380" s="112" t="s">
        <v>164</v>
      </c>
      <c r="B380" s="108">
        <v>356.8</v>
      </c>
      <c r="C380" s="108">
        <v>34297</v>
      </c>
      <c r="D380" s="143">
        <f t="shared" si="16"/>
        <v>0.15439246045102659</v>
      </c>
      <c r="E380" s="108">
        <v>438</v>
      </c>
      <c r="F380" s="108">
        <v>549</v>
      </c>
      <c r="G380" s="108">
        <v>1402</v>
      </c>
      <c r="H380" s="108">
        <v>36685</v>
      </c>
      <c r="I380" s="143">
        <f t="shared" si="17"/>
        <v>0.14515373809895427</v>
      </c>
      <c r="J380" s="108">
        <v>20511</v>
      </c>
      <c r="K380" s="108">
        <v>2801</v>
      </c>
      <c r="L380" s="108">
        <v>786</v>
      </c>
      <c r="M380" s="108">
        <v>1997</v>
      </c>
      <c r="N380" s="108">
        <v>9144</v>
      </c>
      <c r="O380" s="108">
        <v>230</v>
      </c>
      <c r="P380" s="108">
        <v>35010</v>
      </c>
      <c r="Q380" s="108">
        <v>-19</v>
      </c>
      <c r="R380" s="108">
        <v>2489</v>
      </c>
      <c r="S380" s="143">
        <f t="shared" si="18"/>
        <v>3.060358890701468</v>
      </c>
      <c r="T380" s="108">
        <v>1656</v>
      </c>
      <c r="U380" s="108">
        <v>2318</v>
      </c>
      <c r="V380" s="108">
        <v>4108</v>
      </c>
      <c r="W380" s="108">
        <v>636</v>
      </c>
      <c r="X380" s="108">
        <v>3473</v>
      </c>
      <c r="Y380" s="108">
        <v>23861</v>
      </c>
      <c r="Z380" s="108">
        <v>4.8</v>
      </c>
      <c r="AA380" s="111">
        <v>3.2</v>
      </c>
      <c r="AB380" s="111">
        <v>17.2</v>
      </c>
      <c r="AC380" s="111">
        <v>53.4</v>
      </c>
      <c r="AD380" s="111">
        <v>51.4</v>
      </c>
      <c r="AE380" s="111">
        <v>96.1</v>
      </c>
      <c r="AF380" s="111">
        <v>66.900000000000006</v>
      </c>
      <c r="AG380" s="111">
        <v>66.8</v>
      </c>
      <c r="AH380" s="111">
        <v>33.200000000000003</v>
      </c>
    </row>
    <row r="381" spans="1:34">
      <c r="A381" s="112" t="s">
        <v>163</v>
      </c>
      <c r="B381" s="108">
        <v>389.8</v>
      </c>
      <c r="C381" s="108">
        <v>39769</v>
      </c>
      <c r="D381" s="143">
        <f t="shared" si="16"/>
        <v>0.15954748228708052</v>
      </c>
      <c r="E381" s="108">
        <v>424</v>
      </c>
      <c r="F381" s="108">
        <v>1267</v>
      </c>
      <c r="G381" s="108">
        <v>2907</v>
      </c>
      <c r="H381" s="108">
        <v>44367</v>
      </c>
      <c r="I381" s="143">
        <f t="shared" si="17"/>
        <v>0.20940438871473355</v>
      </c>
      <c r="J381" s="108">
        <v>25941</v>
      </c>
      <c r="K381" s="108">
        <v>3050</v>
      </c>
      <c r="L381" s="108">
        <v>1104</v>
      </c>
      <c r="M381" s="108">
        <v>2116</v>
      </c>
      <c r="N381" s="108">
        <v>10101</v>
      </c>
      <c r="O381" s="108">
        <v>267</v>
      </c>
      <c r="P381" s="108">
        <v>42045</v>
      </c>
      <c r="Q381" s="108">
        <v>10</v>
      </c>
      <c r="R381" s="108">
        <v>1378</v>
      </c>
      <c r="S381" s="143">
        <f t="shared" si="18"/>
        <v>-0.44636400160707113</v>
      </c>
      <c r="T381" s="108">
        <v>2332</v>
      </c>
      <c r="U381" s="108">
        <v>2972</v>
      </c>
      <c r="V381" s="108">
        <v>3841</v>
      </c>
      <c r="W381" s="108">
        <v>614</v>
      </c>
      <c r="X381" s="108">
        <v>3228</v>
      </c>
      <c r="Y381" s="108">
        <v>28245</v>
      </c>
      <c r="Z381" s="108">
        <v>5.9</v>
      </c>
      <c r="AA381" s="111">
        <v>1.2</v>
      </c>
      <c r="AB381" s="111">
        <v>13.6</v>
      </c>
      <c r="AC381" s="111">
        <v>58</v>
      </c>
      <c r="AD381" s="111"/>
      <c r="AE381" s="111">
        <v>102</v>
      </c>
      <c r="AF381" s="111">
        <v>72.5</v>
      </c>
      <c r="AG381" s="111">
        <v>72.7</v>
      </c>
      <c r="AH381" s="111">
        <v>27.3</v>
      </c>
    </row>
    <row r="382" spans="1:34">
      <c r="A382" s="114" t="s">
        <v>178</v>
      </c>
      <c r="B382" s="108"/>
      <c r="C382" s="108"/>
      <c r="D382" s="143">
        <f t="shared" si="16"/>
        <v>-1</v>
      </c>
      <c r="E382" s="108"/>
      <c r="F382" s="108"/>
      <c r="G382" s="108"/>
      <c r="H382" s="108"/>
      <c r="I382" s="143">
        <f t="shared" si="17"/>
        <v>-1</v>
      </c>
      <c r="J382" s="108"/>
      <c r="K382" s="108"/>
      <c r="L382" s="108"/>
      <c r="M382" s="108"/>
      <c r="N382" s="108"/>
      <c r="O382" s="108"/>
      <c r="P382" s="108"/>
      <c r="Q382" s="108"/>
      <c r="R382" s="108"/>
      <c r="S382" s="143">
        <f t="shared" si="18"/>
        <v>-1</v>
      </c>
      <c r="T382" s="108"/>
      <c r="U382" s="108"/>
      <c r="V382" s="108"/>
      <c r="W382" s="108"/>
      <c r="X382" s="108"/>
      <c r="Y382" s="108"/>
      <c r="Z382" s="108"/>
      <c r="AA382" s="111"/>
      <c r="AB382" s="111"/>
      <c r="AC382" s="111"/>
      <c r="AD382" s="111"/>
      <c r="AE382" s="111"/>
      <c r="AF382" s="111"/>
      <c r="AG382" s="111"/>
      <c r="AH382" s="111"/>
    </row>
    <row r="383" spans="1:34">
      <c r="A383" s="112" t="s">
        <v>165</v>
      </c>
      <c r="B383" s="108">
        <v>529.20000000000005</v>
      </c>
      <c r="C383" s="108">
        <v>42449</v>
      </c>
      <c r="D383" s="143" t="e">
        <f t="shared" si="16"/>
        <v>#DIV/0!</v>
      </c>
      <c r="E383" s="108">
        <v>1039</v>
      </c>
      <c r="F383" s="108">
        <v>57</v>
      </c>
      <c r="G383" s="108">
        <v>4158</v>
      </c>
      <c r="H383" s="108">
        <v>47703</v>
      </c>
      <c r="I383" s="143" t="e">
        <f t="shared" si="17"/>
        <v>#DIV/0!</v>
      </c>
      <c r="J383" s="108">
        <v>28529</v>
      </c>
      <c r="K383" s="108">
        <v>3475</v>
      </c>
      <c r="L383" s="108">
        <v>419</v>
      </c>
      <c r="M383" s="108">
        <v>1535</v>
      </c>
      <c r="N383" s="108">
        <v>9855</v>
      </c>
      <c r="O383" s="108">
        <v>56</v>
      </c>
      <c r="P383" s="108">
        <v>43758</v>
      </c>
      <c r="Q383" s="108">
        <v>-37</v>
      </c>
      <c r="R383" s="108">
        <v>1647</v>
      </c>
      <c r="S383" s="143" t="e">
        <f t="shared" si="18"/>
        <v>#DIV/0!</v>
      </c>
      <c r="T383" s="108">
        <v>3909</v>
      </c>
      <c r="U383" s="108">
        <v>1601</v>
      </c>
      <c r="V383" s="108">
        <v>2796</v>
      </c>
      <c r="W383" s="108">
        <v>298</v>
      </c>
      <c r="X383" s="108">
        <v>2498</v>
      </c>
      <c r="Y383" s="108">
        <v>31022</v>
      </c>
      <c r="Z383" s="108">
        <v>9.1999999999999993</v>
      </c>
      <c r="AA383" s="111">
        <v>3.9</v>
      </c>
      <c r="AB383" s="111">
        <v>9</v>
      </c>
      <c r="AC383" s="111">
        <v>60.1</v>
      </c>
      <c r="AD383" s="111">
        <v>49.4</v>
      </c>
      <c r="AE383" s="111">
        <v>80.2</v>
      </c>
      <c r="AF383" s="111">
        <v>58.6</v>
      </c>
      <c r="AG383" s="111">
        <v>77.8</v>
      </c>
      <c r="AH383" s="111">
        <v>22.2</v>
      </c>
    </row>
    <row r="384" spans="1:34">
      <c r="A384" s="112" t="s">
        <v>164</v>
      </c>
      <c r="B384" s="108">
        <v>596.1</v>
      </c>
      <c r="C384" s="108">
        <v>48924</v>
      </c>
      <c r="D384" s="143">
        <f t="shared" si="16"/>
        <v>0.15253598435769983</v>
      </c>
      <c r="E384" s="108">
        <v>918</v>
      </c>
      <c r="F384" s="108">
        <v>161</v>
      </c>
      <c r="G384" s="108">
        <v>5351</v>
      </c>
      <c r="H384" s="108">
        <v>55355</v>
      </c>
      <c r="I384" s="143">
        <f t="shared" si="17"/>
        <v>0.16040919858289834</v>
      </c>
      <c r="J384" s="108">
        <v>31742</v>
      </c>
      <c r="K384" s="108">
        <v>4285</v>
      </c>
      <c r="L384" s="108">
        <v>591</v>
      </c>
      <c r="M384" s="108">
        <v>1443</v>
      </c>
      <c r="N384" s="108">
        <v>12992</v>
      </c>
      <c r="O384" s="108">
        <v>287</v>
      </c>
      <c r="P384" s="108">
        <v>50765</v>
      </c>
      <c r="Q384" s="108">
        <v>-31</v>
      </c>
      <c r="R384" s="108">
        <v>1080</v>
      </c>
      <c r="S384" s="143">
        <f t="shared" si="18"/>
        <v>-0.34426229508196721</v>
      </c>
      <c r="T384" s="108">
        <v>4558</v>
      </c>
      <c r="U384" s="108">
        <v>2067</v>
      </c>
      <c r="V384" s="108">
        <v>2666</v>
      </c>
      <c r="W384" s="108">
        <v>361</v>
      </c>
      <c r="X384" s="108">
        <v>2305</v>
      </c>
      <c r="Y384" s="108">
        <v>35722</v>
      </c>
      <c r="Z384" s="108">
        <v>9.3000000000000007</v>
      </c>
      <c r="AA384" s="111">
        <v>1.8</v>
      </c>
      <c r="AB384" s="111">
        <v>7.5</v>
      </c>
      <c r="AC384" s="111">
        <v>58.1</v>
      </c>
      <c r="AD384" s="111">
        <v>48.6</v>
      </c>
      <c r="AE384" s="111">
        <v>82.1</v>
      </c>
      <c r="AF384" s="111">
        <v>59.9</v>
      </c>
      <c r="AG384" s="111">
        <v>81.400000000000006</v>
      </c>
      <c r="AH384" s="111">
        <v>18.600000000000001</v>
      </c>
    </row>
    <row r="385" spans="1:34">
      <c r="A385" s="112" t="s">
        <v>163</v>
      </c>
      <c r="B385" s="108">
        <v>679.5</v>
      </c>
      <c r="C385" s="108">
        <v>56838</v>
      </c>
      <c r="D385" s="143">
        <f t="shared" si="16"/>
        <v>0.16176109884719156</v>
      </c>
      <c r="E385" s="108">
        <v>947</v>
      </c>
      <c r="F385" s="108">
        <v>323</v>
      </c>
      <c r="G385" s="108">
        <v>4230</v>
      </c>
      <c r="H385" s="108">
        <v>62337</v>
      </c>
      <c r="I385" s="143">
        <f t="shared" si="17"/>
        <v>0.12613133411615934</v>
      </c>
      <c r="J385" s="108">
        <v>37915</v>
      </c>
      <c r="K385" s="108">
        <v>3390</v>
      </c>
      <c r="L385" s="108">
        <v>674</v>
      </c>
      <c r="M385" s="108">
        <v>1441</v>
      </c>
      <c r="N385" s="108">
        <v>13788</v>
      </c>
      <c r="O385" s="108">
        <v>15</v>
      </c>
      <c r="P385" s="108">
        <v>57193</v>
      </c>
      <c r="Q385" s="108">
        <v>7</v>
      </c>
      <c r="R385" s="108">
        <v>2713</v>
      </c>
      <c r="S385" s="143">
        <f t="shared" si="18"/>
        <v>1.5120370370370371</v>
      </c>
      <c r="T385" s="108">
        <v>5151</v>
      </c>
      <c r="U385" s="108">
        <v>2124</v>
      </c>
      <c r="V385" s="108">
        <v>2962</v>
      </c>
      <c r="W385" s="108">
        <v>424</v>
      </c>
      <c r="X385" s="108">
        <v>2538</v>
      </c>
      <c r="Y385" s="108">
        <v>43547</v>
      </c>
      <c r="Z385" s="108">
        <v>9.1</v>
      </c>
      <c r="AA385" s="111">
        <v>4</v>
      </c>
      <c r="AB385" s="111">
        <v>6.8</v>
      </c>
      <c r="AC385" s="111">
        <v>59</v>
      </c>
      <c r="AD385" s="111">
        <v>50.6</v>
      </c>
      <c r="AE385" s="111">
        <v>83.7</v>
      </c>
      <c r="AF385" s="111">
        <v>64.099999999999994</v>
      </c>
      <c r="AG385" s="111">
        <v>77.599999999999994</v>
      </c>
      <c r="AH385" s="111">
        <v>22.4</v>
      </c>
    </row>
    <row r="386" spans="1:34">
      <c r="A386" s="114" t="s">
        <v>177</v>
      </c>
      <c r="B386" s="108"/>
      <c r="C386" s="108"/>
      <c r="D386" s="143">
        <f t="shared" si="16"/>
        <v>-1</v>
      </c>
      <c r="E386" s="108"/>
      <c r="F386" s="108"/>
      <c r="G386" s="108"/>
      <c r="H386" s="108"/>
      <c r="I386" s="143">
        <f t="shared" si="17"/>
        <v>-1</v>
      </c>
      <c r="J386" s="108"/>
      <c r="K386" s="108"/>
      <c r="L386" s="108"/>
      <c r="M386" s="108"/>
      <c r="N386" s="108"/>
      <c r="O386" s="108"/>
      <c r="P386" s="108"/>
      <c r="Q386" s="108"/>
      <c r="R386" s="108"/>
      <c r="S386" s="143">
        <f t="shared" si="18"/>
        <v>-1</v>
      </c>
      <c r="T386" s="108"/>
      <c r="U386" s="108"/>
      <c r="V386" s="108"/>
      <c r="W386" s="108"/>
      <c r="X386" s="108"/>
      <c r="Y386" s="108"/>
      <c r="Z386" s="108"/>
      <c r="AA386" s="111"/>
      <c r="AB386" s="111"/>
      <c r="AC386" s="111"/>
      <c r="AD386" s="111"/>
      <c r="AE386" s="111"/>
      <c r="AF386" s="111"/>
      <c r="AG386" s="111"/>
      <c r="AH386" s="111"/>
    </row>
    <row r="387" spans="1:34">
      <c r="A387" s="112" t="s">
        <v>165</v>
      </c>
      <c r="B387" s="108">
        <v>1540.3</v>
      </c>
      <c r="C387" s="108">
        <v>189846</v>
      </c>
      <c r="D387" s="143" t="e">
        <f t="shared" si="16"/>
        <v>#DIV/0!</v>
      </c>
      <c r="E387" s="108">
        <v>4301</v>
      </c>
      <c r="F387" s="108">
        <v>406</v>
      </c>
      <c r="G387" s="108">
        <v>7508</v>
      </c>
      <c r="H387" s="108">
        <v>202061</v>
      </c>
      <c r="I387" s="143" t="e">
        <f t="shared" si="17"/>
        <v>#DIV/0!</v>
      </c>
      <c r="J387" s="108">
        <v>87253</v>
      </c>
      <c r="K387" s="108">
        <v>20502</v>
      </c>
      <c r="L387" s="108">
        <v>2260</v>
      </c>
      <c r="M387" s="108">
        <v>7698</v>
      </c>
      <c r="N387" s="108">
        <v>51083</v>
      </c>
      <c r="O387" s="108">
        <v>225</v>
      </c>
      <c r="P387" s="108">
        <v>168571</v>
      </c>
      <c r="Q387" s="108">
        <v>56</v>
      </c>
      <c r="R387" s="108">
        <v>35590</v>
      </c>
      <c r="S387" s="143" t="e">
        <f t="shared" si="18"/>
        <v>#DIV/0!</v>
      </c>
      <c r="T387" s="108">
        <v>33547</v>
      </c>
      <c r="U387" s="108">
        <v>6633</v>
      </c>
      <c r="V387" s="108">
        <v>9527</v>
      </c>
      <c r="W387" s="108">
        <v>2102</v>
      </c>
      <c r="X387" s="108">
        <v>7426</v>
      </c>
      <c r="Y387" s="108">
        <v>124658</v>
      </c>
      <c r="Z387" s="108">
        <v>17.7</v>
      </c>
      <c r="AA387" s="111">
        <v>15.7</v>
      </c>
      <c r="AB387" s="111">
        <v>7.6</v>
      </c>
      <c r="AC387" s="111">
        <v>41.4</v>
      </c>
      <c r="AD387" s="111">
        <v>54.6</v>
      </c>
      <c r="AE387" s="111">
        <v>123.3</v>
      </c>
      <c r="AF387" s="111">
        <v>80.900000000000006</v>
      </c>
      <c r="AG387" s="111">
        <v>87.2</v>
      </c>
      <c r="AH387" s="111">
        <v>12.8</v>
      </c>
    </row>
    <row r="388" spans="1:34">
      <c r="A388" s="112" t="s">
        <v>164</v>
      </c>
      <c r="B388" s="108">
        <v>1666.7</v>
      </c>
      <c r="C388" s="108">
        <v>208291</v>
      </c>
      <c r="D388" s="143">
        <f t="shared" si="16"/>
        <v>9.7157696238003438E-2</v>
      </c>
      <c r="E388" s="108">
        <v>3292</v>
      </c>
      <c r="F388" s="108">
        <v>945</v>
      </c>
      <c r="G388" s="108">
        <v>9375</v>
      </c>
      <c r="H388" s="108">
        <v>221902</v>
      </c>
      <c r="I388" s="143">
        <f t="shared" si="17"/>
        <v>9.8193119899436312E-2</v>
      </c>
      <c r="J388" s="108">
        <v>96208</v>
      </c>
      <c r="K388" s="108">
        <v>21595</v>
      </c>
      <c r="L388" s="108">
        <v>2739</v>
      </c>
      <c r="M388" s="108">
        <v>7007</v>
      </c>
      <c r="N388" s="108">
        <v>58007</v>
      </c>
      <c r="O388" s="108">
        <v>609</v>
      </c>
      <c r="P388" s="108">
        <v>184948</v>
      </c>
      <c r="Q388" s="108">
        <v>51</v>
      </c>
      <c r="R388" s="108">
        <v>36433</v>
      </c>
      <c r="S388" s="143">
        <f t="shared" si="18"/>
        <v>2.3686428772127004E-2</v>
      </c>
      <c r="T388" s="108">
        <v>37006</v>
      </c>
      <c r="U388" s="108">
        <v>7614</v>
      </c>
      <c r="V388" s="108">
        <v>10562</v>
      </c>
      <c r="W388" s="108">
        <v>1350</v>
      </c>
      <c r="X388" s="108">
        <v>9212</v>
      </c>
      <c r="Y388" s="108">
        <v>137723</v>
      </c>
      <c r="Z388" s="108">
        <v>17.8</v>
      </c>
      <c r="AA388" s="111">
        <v>13.3</v>
      </c>
      <c r="AB388" s="111">
        <v>7.7</v>
      </c>
      <c r="AC388" s="111">
        <v>41.4</v>
      </c>
      <c r="AD388" s="111">
        <v>54.8</v>
      </c>
      <c r="AE388" s="111">
        <v>125</v>
      </c>
      <c r="AF388" s="111">
        <v>82.6</v>
      </c>
      <c r="AG388" s="111">
        <v>85.1</v>
      </c>
      <c r="AH388" s="111">
        <v>14.9</v>
      </c>
    </row>
    <row r="389" spans="1:34">
      <c r="A389" s="112" t="s">
        <v>163</v>
      </c>
      <c r="B389" s="108">
        <v>1796.9</v>
      </c>
      <c r="C389" s="108">
        <v>224001</v>
      </c>
      <c r="D389" s="143">
        <f t="shared" si="16"/>
        <v>7.5423326019847234E-2</v>
      </c>
      <c r="E389" s="108">
        <v>3427</v>
      </c>
      <c r="F389" s="108">
        <v>2057</v>
      </c>
      <c r="G389" s="108">
        <v>8684</v>
      </c>
      <c r="H389" s="108">
        <v>238169</v>
      </c>
      <c r="I389" s="143">
        <f t="shared" si="17"/>
        <v>7.33071355823742E-2</v>
      </c>
      <c r="J389" s="108">
        <v>109094</v>
      </c>
      <c r="K389" s="108">
        <v>20818</v>
      </c>
      <c r="L389" s="108">
        <v>3415</v>
      </c>
      <c r="M389" s="108">
        <v>7251</v>
      </c>
      <c r="N389" s="108">
        <v>60767</v>
      </c>
      <c r="O389" s="108">
        <v>449</v>
      </c>
      <c r="P389" s="108">
        <v>200896</v>
      </c>
      <c r="Q389" s="108">
        <v>100</v>
      </c>
      <c r="R389" s="108">
        <v>37298</v>
      </c>
      <c r="S389" s="143">
        <f t="shared" si="18"/>
        <v>2.3742211731122884E-2</v>
      </c>
      <c r="T389" s="108">
        <v>37373</v>
      </c>
      <c r="U389" s="108">
        <v>7941</v>
      </c>
      <c r="V389" s="108">
        <v>10371</v>
      </c>
      <c r="W389" s="108">
        <v>1396</v>
      </c>
      <c r="X389" s="108">
        <v>8975</v>
      </c>
      <c r="Y389" s="108">
        <v>152072</v>
      </c>
      <c r="Z389" s="108">
        <v>16.7</v>
      </c>
      <c r="AA389" s="111">
        <v>10.9</v>
      </c>
      <c r="AB389" s="111">
        <v>6.8</v>
      </c>
      <c r="AC389" s="111">
        <v>43.3</v>
      </c>
      <c r="AD389" s="111">
        <v>57.4</v>
      </c>
      <c r="AE389" s="111">
        <v>124.7</v>
      </c>
      <c r="AF389" s="111">
        <v>84.6</v>
      </c>
      <c r="AG389" s="111">
        <v>87.6</v>
      </c>
      <c r="AH389" s="111">
        <v>12.4</v>
      </c>
    </row>
    <row r="390" spans="1:34">
      <c r="A390" s="113" t="s">
        <v>176</v>
      </c>
      <c r="B390" s="108"/>
      <c r="C390" s="108"/>
      <c r="D390" s="143">
        <f t="shared" si="16"/>
        <v>-1</v>
      </c>
      <c r="E390" s="108"/>
      <c r="F390" s="108"/>
      <c r="G390" s="108"/>
      <c r="H390" s="108"/>
      <c r="I390" s="143">
        <f t="shared" si="17"/>
        <v>-1</v>
      </c>
      <c r="J390" s="108"/>
      <c r="K390" s="108"/>
      <c r="L390" s="108"/>
      <c r="M390" s="108"/>
      <c r="N390" s="108"/>
      <c r="O390" s="108"/>
      <c r="P390" s="108"/>
      <c r="Q390" s="108"/>
      <c r="R390" s="108"/>
      <c r="S390" s="143">
        <f t="shared" si="18"/>
        <v>-1</v>
      </c>
      <c r="T390" s="108"/>
      <c r="U390" s="108"/>
      <c r="V390" s="108"/>
      <c r="W390" s="108"/>
      <c r="X390" s="108"/>
      <c r="Y390" s="108"/>
      <c r="Z390" s="108"/>
      <c r="AA390" s="111"/>
      <c r="AB390" s="111"/>
      <c r="AC390" s="111"/>
      <c r="AD390" s="111"/>
      <c r="AE390" s="111"/>
      <c r="AF390" s="111"/>
      <c r="AG390" s="111"/>
      <c r="AH390" s="111"/>
    </row>
    <row r="391" spans="1:34">
      <c r="A391" s="114" t="s">
        <v>175</v>
      </c>
      <c r="B391" s="108"/>
      <c r="C391" s="108"/>
      <c r="D391" s="143" t="e">
        <f t="shared" si="16"/>
        <v>#DIV/0!</v>
      </c>
      <c r="E391" s="108"/>
      <c r="F391" s="108"/>
      <c r="G391" s="108"/>
      <c r="H391" s="108"/>
      <c r="I391" s="143" t="e">
        <f t="shared" si="17"/>
        <v>#DIV/0!</v>
      </c>
      <c r="J391" s="108"/>
      <c r="K391" s="108"/>
      <c r="L391" s="108"/>
      <c r="M391" s="108"/>
      <c r="N391" s="108"/>
      <c r="O391" s="108"/>
      <c r="P391" s="108"/>
      <c r="Q391" s="108"/>
      <c r="R391" s="108"/>
      <c r="S391" s="143" t="e">
        <f t="shared" si="18"/>
        <v>#DIV/0!</v>
      </c>
      <c r="T391" s="108"/>
      <c r="U391" s="108"/>
      <c r="V391" s="108"/>
      <c r="W391" s="108"/>
      <c r="X391" s="108"/>
      <c r="Y391" s="108"/>
      <c r="Z391" s="108"/>
      <c r="AA391" s="111"/>
      <c r="AB391" s="111"/>
      <c r="AC391" s="111"/>
      <c r="AD391" s="111"/>
      <c r="AE391" s="111"/>
      <c r="AF391" s="111"/>
      <c r="AG391" s="111"/>
      <c r="AH391" s="111"/>
    </row>
    <row r="392" spans="1:34">
      <c r="A392" s="112" t="s">
        <v>165</v>
      </c>
      <c r="B392" s="108">
        <v>9.5</v>
      </c>
      <c r="C392" s="108">
        <v>746</v>
      </c>
      <c r="D392" s="143" t="e">
        <f t="shared" si="16"/>
        <v>#DIV/0!</v>
      </c>
      <c r="E392" s="108">
        <v>213</v>
      </c>
      <c r="F392" s="108">
        <v>3</v>
      </c>
      <c r="G392" s="108">
        <v>294</v>
      </c>
      <c r="H392" s="108">
        <v>1256</v>
      </c>
      <c r="I392" s="143" t="e">
        <f t="shared" si="17"/>
        <v>#DIV/0!</v>
      </c>
      <c r="J392" s="108">
        <v>503</v>
      </c>
      <c r="K392" s="108">
        <v>157</v>
      </c>
      <c r="L392" s="108">
        <v>15</v>
      </c>
      <c r="M392" s="108">
        <v>121</v>
      </c>
      <c r="N392" s="108">
        <v>348</v>
      </c>
      <c r="O392" s="108">
        <v>29</v>
      </c>
      <c r="P392" s="108">
        <v>1115</v>
      </c>
      <c r="Q392" s="108">
        <v>2</v>
      </c>
      <c r="R392" s="108">
        <v>-19</v>
      </c>
      <c r="S392" s="143" t="e">
        <f t="shared" si="18"/>
        <v>#DIV/0!</v>
      </c>
      <c r="T392" s="108">
        <v>143</v>
      </c>
      <c r="U392" s="108">
        <v>104</v>
      </c>
      <c r="V392" s="108">
        <v>126</v>
      </c>
      <c r="W392" s="108"/>
      <c r="X392" s="108"/>
      <c r="Y392" s="108">
        <v>518</v>
      </c>
      <c r="Z392" s="108">
        <v>19.2</v>
      </c>
      <c r="AA392" s="111">
        <v>-1.3</v>
      </c>
      <c r="AB392" s="111">
        <v>24.4</v>
      </c>
      <c r="AC392" s="111">
        <v>60.5</v>
      </c>
      <c r="AD392" s="111"/>
      <c r="AE392" s="111">
        <v>78.5</v>
      </c>
      <c r="AF392" s="111">
        <v>54.5</v>
      </c>
      <c r="AG392" s="111">
        <v>73.900000000000006</v>
      </c>
      <c r="AH392" s="111">
        <v>26.1</v>
      </c>
    </row>
    <row r="393" spans="1:34">
      <c r="A393" s="112" t="s">
        <v>164</v>
      </c>
      <c r="B393" s="108">
        <v>9.8000000000000007</v>
      </c>
      <c r="C393" s="108">
        <v>1026</v>
      </c>
      <c r="D393" s="143">
        <f t="shared" ref="D393:D427" si="19">(C393-C392)/C392</f>
        <v>0.37533512064343161</v>
      </c>
      <c r="E393" s="108"/>
      <c r="F393" s="108"/>
      <c r="G393" s="108"/>
      <c r="H393" s="108">
        <v>1467</v>
      </c>
      <c r="I393" s="143">
        <f t="shared" ref="I393:I427" si="20">(H393-H392)/H392</f>
        <v>0.1679936305732484</v>
      </c>
      <c r="J393" s="108">
        <v>571</v>
      </c>
      <c r="K393" s="108">
        <v>208</v>
      </c>
      <c r="L393" s="108">
        <v>24</v>
      </c>
      <c r="M393" s="108">
        <v>141</v>
      </c>
      <c r="N393" s="108"/>
      <c r="O393" s="108"/>
      <c r="P393" s="108">
        <v>1331</v>
      </c>
      <c r="Q393" s="108">
        <v>6</v>
      </c>
      <c r="R393" s="108">
        <v>15</v>
      </c>
      <c r="S393" s="143">
        <f t="shared" si="18"/>
        <v>-1.7894736842105263</v>
      </c>
      <c r="T393" s="108">
        <v>143</v>
      </c>
      <c r="U393" s="108">
        <v>129</v>
      </c>
      <c r="V393" s="108">
        <v>151</v>
      </c>
      <c r="W393" s="108"/>
      <c r="X393" s="108"/>
      <c r="Y393" s="108">
        <v>760</v>
      </c>
      <c r="Z393" s="108">
        <v>13.9</v>
      </c>
      <c r="AA393" s="111">
        <v>0.6</v>
      </c>
      <c r="AB393" s="111">
        <v>19.8</v>
      </c>
      <c r="AC393" s="111">
        <v>49.8</v>
      </c>
      <c r="AD393" s="111">
        <v>53.2</v>
      </c>
      <c r="AE393" s="111">
        <v>104.4</v>
      </c>
      <c r="AF393" s="111">
        <v>77.3</v>
      </c>
      <c r="AG393" s="111">
        <v>62.1</v>
      </c>
      <c r="AH393" s="111">
        <v>37.9</v>
      </c>
    </row>
    <row r="394" spans="1:34">
      <c r="A394" s="112" t="s">
        <v>163</v>
      </c>
      <c r="B394" s="108">
        <v>10.9</v>
      </c>
      <c r="C394" s="108">
        <v>1211</v>
      </c>
      <c r="D394" s="143">
        <f t="shared" si="19"/>
        <v>0.18031189083820662</v>
      </c>
      <c r="E394" s="108">
        <v>158</v>
      </c>
      <c r="F394" s="108">
        <v>32</v>
      </c>
      <c r="G394" s="108">
        <v>225</v>
      </c>
      <c r="H394" s="108">
        <v>1627</v>
      </c>
      <c r="I394" s="143">
        <f t="shared" si="20"/>
        <v>0.10906612133605999</v>
      </c>
      <c r="J394" s="108">
        <v>652</v>
      </c>
      <c r="K394" s="108">
        <v>273</v>
      </c>
      <c r="L394" s="108">
        <v>19</v>
      </c>
      <c r="M394" s="108">
        <v>152</v>
      </c>
      <c r="N394" s="108">
        <v>463</v>
      </c>
      <c r="O394" s="108">
        <v>39</v>
      </c>
      <c r="P394" s="108">
        <v>1521</v>
      </c>
      <c r="Q394" s="108"/>
      <c r="R394" s="108">
        <v>20</v>
      </c>
      <c r="S394" s="143">
        <f t="shared" si="18"/>
        <v>0.33333333333333331</v>
      </c>
      <c r="T394" s="108">
        <v>106</v>
      </c>
      <c r="U394" s="108">
        <v>139</v>
      </c>
      <c r="V394" s="108">
        <v>160</v>
      </c>
      <c r="W394" s="108">
        <v>17</v>
      </c>
      <c r="X394" s="108">
        <v>143</v>
      </c>
      <c r="Y394" s="108">
        <v>839</v>
      </c>
      <c r="Z394" s="108">
        <v>8.8000000000000007</v>
      </c>
      <c r="AA394" s="111">
        <v>1</v>
      </c>
      <c r="AB394" s="111">
        <v>19.100000000000001</v>
      </c>
      <c r="AC394" s="111">
        <v>48</v>
      </c>
      <c r="AD394" s="111">
        <v>54.4</v>
      </c>
      <c r="AE394" s="111">
        <v>111</v>
      </c>
      <c r="AF394" s="111">
        <v>77</v>
      </c>
      <c r="AG394" s="111">
        <v>61.7</v>
      </c>
      <c r="AH394" s="111">
        <v>38.299999999999997</v>
      </c>
    </row>
    <row r="395" spans="1:34">
      <c r="A395" s="114" t="s">
        <v>174</v>
      </c>
      <c r="B395" s="108"/>
      <c r="C395" s="108"/>
      <c r="D395" s="143">
        <f t="shared" si="19"/>
        <v>-1</v>
      </c>
      <c r="E395" s="108"/>
      <c r="F395" s="108"/>
      <c r="G395" s="108"/>
      <c r="H395" s="108"/>
      <c r="I395" s="143">
        <f t="shared" si="20"/>
        <v>-1</v>
      </c>
      <c r="J395" s="108"/>
      <c r="K395" s="108"/>
      <c r="L395" s="108"/>
      <c r="M395" s="108"/>
      <c r="N395" s="108"/>
      <c r="O395" s="108"/>
      <c r="P395" s="108"/>
      <c r="Q395" s="108"/>
      <c r="R395" s="108"/>
      <c r="S395" s="143">
        <f t="shared" si="18"/>
        <v>-1</v>
      </c>
      <c r="T395" s="108"/>
      <c r="U395" s="108"/>
      <c r="V395" s="108"/>
      <c r="W395" s="108"/>
      <c r="X395" s="108"/>
      <c r="Y395" s="108"/>
      <c r="Z395" s="108"/>
      <c r="AA395" s="111"/>
      <c r="AB395" s="111"/>
      <c r="AC395" s="111"/>
      <c r="AD395" s="111"/>
      <c r="AE395" s="111"/>
      <c r="AF395" s="111"/>
      <c r="AG395" s="111"/>
      <c r="AH395" s="111"/>
    </row>
    <row r="396" spans="1:34">
      <c r="A396" s="112" t="s">
        <v>165</v>
      </c>
      <c r="B396" s="108">
        <v>42.2</v>
      </c>
      <c r="C396" s="108">
        <v>3764</v>
      </c>
      <c r="D396" s="143" t="e">
        <f t="shared" si="19"/>
        <v>#DIV/0!</v>
      </c>
      <c r="E396" s="108">
        <v>798</v>
      </c>
      <c r="F396" s="108">
        <v>30</v>
      </c>
      <c r="G396" s="108">
        <v>383</v>
      </c>
      <c r="H396" s="108">
        <v>4976</v>
      </c>
      <c r="I396" s="143" t="e">
        <f t="shared" si="20"/>
        <v>#DIV/0!</v>
      </c>
      <c r="J396" s="108">
        <v>1285</v>
      </c>
      <c r="K396" s="108">
        <v>392</v>
      </c>
      <c r="L396" s="108">
        <v>27</v>
      </c>
      <c r="M396" s="108">
        <v>184</v>
      </c>
      <c r="N396" s="108">
        <v>1668</v>
      </c>
      <c r="O396" s="108">
        <v>48</v>
      </c>
      <c r="P396" s="108">
        <v>3508</v>
      </c>
      <c r="Q396" s="108">
        <v>5</v>
      </c>
      <c r="R396" s="108">
        <v>1270</v>
      </c>
      <c r="S396" s="143" t="e">
        <f t="shared" si="18"/>
        <v>#DIV/0!</v>
      </c>
      <c r="T396" s="108">
        <v>1472</v>
      </c>
      <c r="U396" s="108">
        <v>401</v>
      </c>
      <c r="V396" s="108">
        <v>437</v>
      </c>
      <c r="W396" s="108">
        <v>33</v>
      </c>
      <c r="X396" s="108">
        <v>403</v>
      </c>
      <c r="Y396" s="108">
        <v>2370</v>
      </c>
      <c r="Z396" s="108">
        <v>39.1</v>
      </c>
      <c r="AA396" s="111">
        <v>46.5</v>
      </c>
      <c r="AB396" s="111">
        <v>18.399999999999999</v>
      </c>
      <c r="AC396" s="111">
        <v>30.7</v>
      </c>
      <c r="AD396" s="111">
        <v>40.799999999999997</v>
      </c>
      <c r="AE396" s="111">
        <v>89.2</v>
      </c>
      <c r="AF396" s="111">
        <v>56.1</v>
      </c>
      <c r="AG396" s="111">
        <v>88.1</v>
      </c>
      <c r="AH396" s="111">
        <v>11.9</v>
      </c>
    </row>
    <row r="397" spans="1:34">
      <c r="A397" s="112" t="s">
        <v>164</v>
      </c>
      <c r="B397" s="108">
        <v>49.2</v>
      </c>
      <c r="C397" s="108">
        <v>5676</v>
      </c>
      <c r="D397" s="143">
        <f t="shared" si="19"/>
        <v>0.50797024442082894</v>
      </c>
      <c r="E397" s="108">
        <v>567</v>
      </c>
      <c r="F397" s="108">
        <v>44</v>
      </c>
      <c r="G397" s="108">
        <v>269</v>
      </c>
      <c r="H397" s="108">
        <v>6556</v>
      </c>
      <c r="I397" s="143">
        <f t="shared" si="20"/>
        <v>0.317524115755627</v>
      </c>
      <c r="J397" s="108">
        <v>1690</v>
      </c>
      <c r="K397" s="108">
        <v>766</v>
      </c>
      <c r="L397" s="108">
        <v>44</v>
      </c>
      <c r="M397" s="108">
        <v>196</v>
      </c>
      <c r="N397" s="108">
        <v>2236</v>
      </c>
      <c r="O397" s="108">
        <v>2</v>
      </c>
      <c r="P397" s="108">
        <v>4931</v>
      </c>
      <c r="Q397" s="108">
        <v>15</v>
      </c>
      <c r="R397" s="108">
        <v>1568</v>
      </c>
      <c r="S397" s="143">
        <f t="shared" si="18"/>
        <v>0.23464566929133859</v>
      </c>
      <c r="T397" s="108">
        <v>1641</v>
      </c>
      <c r="U397" s="108">
        <v>418</v>
      </c>
      <c r="V397" s="108">
        <v>445</v>
      </c>
      <c r="W397" s="108">
        <v>13</v>
      </c>
      <c r="X397" s="108">
        <v>432</v>
      </c>
      <c r="Y397" s="108">
        <v>3516</v>
      </c>
      <c r="Z397" s="108">
        <v>28.9</v>
      </c>
      <c r="AA397" s="111">
        <v>35.9</v>
      </c>
      <c r="AB397" s="111">
        <v>12.6</v>
      </c>
      <c r="AC397" s="111">
        <v>26.7</v>
      </c>
      <c r="AD397" s="111">
        <v>42.4</v>
      </c>
      <c r="AE397" s="111">
        <v>115.4</v>
      </c>
      <c r="AF397" s="111">
        <v>71.5</v>
      </c>
      <c r="AG397" s="111">
        <v>84.9</v>
      </c>
      <c r="AH397" s="111">
        <v>15.1</v>
      </c>
    </row>
    <row r="398" spans="1:34">
      <c r="A398" s="112" t="s">
        <v>163</v>
      </c>
      <c r="B398" s="108">
        <v>47.1</v>
      </c>
      <c r="C398" s="108">
        <v>5847</v>
      </c>
      <c r="D398" s="143">
        <f t="shared" si="19"/>
        <v>3.0126849894291756E-2</v>
      </c>
      <c r="E398" s="108">
        <v>450</v>
      </c>
      <c r="F398" s="108">
        <v>42</v>
      </c>
      <c r="G398" s="108">
        <v>295</v>
      </c>
      <c r="H398" s="108">
        <v>6635</v>
      </c>
      <c r="I398" s="143">
        <f t="shared" si="20"/>
        <v>1.2050030506406345E-2</v>
      </c>
      <c r="J398" s="108">
        <v>1712</v>
      </c>
      <c r="K398" s="108">
        <v>831</v>
      </c>
      <c r="L398" s="108">
        <v>44</v>
      </c>
      <c r="M398" s="108">
        <v>170</v>
      </c>
      <c r="N398" s="108">
        <v>2061</v>
      </c>
      <c r="O398" s="108">
        <v>5</v>
      </c>
      <c r="P398" s="108">
        <v>4812</v>
      </c>
      <c r="Q398" s="108">
        <v>-25</v>
      </c>
      <c r="R398" s="108">
        <v>1674</v>
      </c>
      <c r="S398" s="143">
        <f t="shared" ref="S398:S427" si="21">(R398-R397)/R397</f>
        <v>6.7602040816326536E-2</v>
      </c>
      <c r="T398" s="108">
        <v>1798</v>
      </c>
      <c r="U398" s="108">
        <v>330</v>
      </c>
      <c r="V398" s="108">
        <v>453</v>
      </c>
      <c r="W398" s="108">
        <v>11</v>
      </c>
      <c r="X398" s="108">
        <v>441</v>
      </c>
      <c r="Y398" s="108">
        <v>3557</v>
      </c>
      <c r="Z398" s="108">
        <v>30.7</v>
      </c>
      <c r="AA398" s="111">
        <v>38.4</v>
      </c>
      <c r="AB398" s="111">
        <v>12.7</v>
      </c>
      <c r="AC398" s="111">
        <v>26.1</v>
      </c>
      <c r="AD398" s="111">
        <v>46.3</v>
      </c>
      <c r="AE398" s="111">
        <v>124.2</v>
      </c>
      <c r="AF398" s="111">
        <v>75.5</v>
      </c>
      <c r="AG398" s="111">
        <v>83.9</v>
      </c>
      <c r="AH398" s="111">
        <v>16.100000000000001</v>
      </c>
    </row>
    <row r="399" spans="1:34">
      <c r="A399" s="114" t="s">
        <v>173</v>
      </c>
      <c r="B399" s="108"/>
      <c r="C399" s="108"/>
      <c r="D399" s="143">
        <f t="shared" si="19"/>
        <v>-1</v>
      </c>
      <c r="E399" s="108"/>
      <c r="F399" s="108"/>
      <c r="G399" s="108"/>
      <c r="H399" s="108"/>
      <c r="I399" s="143">
        <f t="shared" si="20"/>
        <v>-1</v>
      </c>
      <c r="J399" s="108"/>
      <c r="K399" s="108"/>
      <c r="L399" s="108"/>
      <c r="M399" s="108"/>
      <c r="N399" s="108"/>
      <c r="O399" s="108"/>
      <c r="P399" s="108"/>
      <c r="Q399" s="108"/>
      <c r="R399" s="108"/>
      <c r="S399" s="143">
        <f t="shared" si="21"/>
        <v>-1</v>
      </c>
      <c r="T399" s="108"/>
      <c r="U399" s="108"/>
      <c r="V399" s="108"/>
      <c r="W399" s="108"/>
      <c r="X399" s="108"/>
      <c r="Y399" s="108"/>
      <c r="Z399" s="108"/>
      <c r="AA399" s="111"/>
      <c r="AB399" s="111"/>
      <c r="AC399" s="111"/>
      <c r="AD399" s="111"/>
      <c r="AE399" s="111"/>
      <c r="AF399" s="111"/>
      <c r="AG399" s="111"/>
      <c r="AH399" s="111"/>
    </row>
    <row r="400" spans="1:34">
      <c r="A400" s="112" t="s">
        <v>165</v>
      </c>
      <c r="B400" s="108">
        <v>159.4</v>
      </c>
      <c r="C400" s="108">
        <v>17898</v>
      </c>
      <c r="D400" s="143" t="e">
        <f t="shared" si="19"/>
        <v>#DIV/0!</v>
      </c>
      <c r="E400" s="108">
        <v>1113</v>
      </c>
      <c r="F400" s="108">
        <v>129</v>
      </c>
      <c r="G400" s="108">
        <v>1757</v>
      </c>
      <c r="H400" s="108">
        <v>20897</v>
      </c>
      <c r="I400" s="143" t="e">
        <f t="shared" si="20"/>
        <v>#DIV/0!</v>
      </c>
      <c r="J400" s="108">
        <v>5559</v>
      </c>
      <c r="K400" s="108">
        <v>1913</v>
      </c>
      <c r="L400" s="108">
        <v>536</v>
      </c>
      <c r="M400" s="108">
        <v>1376</v>
      </c>
      <c r="N400" s="108">
        <v>10151</v>
      </c>
      <c r="O400" s="108">
        <v>43</v>
      </c>
      <c r="P400" s="108">
        <v>19492</v>
      </c>
      <c r="Q400" s="108">
        <v>-4</v>
      </c>
      <c r="R400" s="108">
        <v>1426</v>
      </c>
      <c r="S400" s="143" t="e">
        <f t="shared" si="21"/>
        <v>#DIV/0!</v>
      </c>
      <c r="T400" s="108">
        <v>1400</v>
      </c>
      <c r="U400" s="108">
        <v>1495</v>
      </c>
      <c r="V400" s="108">
        <v>2051</v>
      </c>
      <c r="W400" s="108">
        <v>250</v>
      </c>
      <c r="X400" s="108">
        <v>1801</v>
      </c>
      <c r="Y400" s="108">
        <v>6951</v>
      </c>
      <c r="Z400" s="108">
        <v>7.8</v>
      </c>
      <c r="AA400" s="111">
        <v>2.7</v>
      </c>
      <c r="AB400" s="111">
        <v>29.5</v>
      </c>
      <c r="AC400" s="111">
        <v>27.9</v>
      </c>
      <c r="AD400" s="111">
        <v>32.4</v>
      </c>
      <c r="AE400" s="111">
        <v>112.3</v>
      </c>
      <c r="AF400" s="111">
        <v>43.6</v>
      </c>
      <c r="AG400" s="111">
        <v>74.599999999999994</v>
      </c>
      <c r="AH400" s="111">
        <v>25.4</v>
      </c>
    </row>
    <row r="401" spans="1:34">
      <c r="A401" s="112" t="s">
        <v>164</v>
      </c>
      <c r="B401" s="108">
        <v>163.4</v>
      </c>
      <c r="C401" s="108">
        <v>23064</v>
      </c>
      <c r="D401" s="143">
        <f t="shared" si="19"/>
        <v>0.28863560174321151</v>
      </c>
      <c r="E401" s="108">
        <v>1485</v>
      </c>
      <c r="F401" s="108">
        <v>114</v>
      </c>
      <c r="G401" s="108">
        <v>2524</v>
      </c>
      <c r="H401" s="108">
        <v>27187</v>
      </c>
      <c r="I401" s="143">
        <f t="shared" si="20"/>
        <v>0.30100014356127675</v>
      </c>
      <c r="J401" s="108">
        <v>6686</v>
      </c>
      <c r="K401" s="108">
        <v>2621</v>
      </c>
      <c r="L401" s="108">
        <v>536</v>
      </c>
      <c r="M401" s="108">
        <v>1351</v>
      </c>
      <c r="N401" s="108">
        <v>12231</v>
      </c>
      <c r="O401" s="108">
        <v>27</v>
      </c>
      <c r="P401" s="108">
        <v>23398</v>
      </c>
      <c r="Q401" s="108">
        <v>35</v>
      </c>
      <c r="R401" s="108">
        <v>3073</v>
      </c>
      <c r="S401" s="143">
        <f t="shared" si="21"/>
        <v>1.1549789621318374</v>
      </c>
      <c r="T401" s="108">
        <v>3823</v>
      </c>
      <c r="U401" s="108">
        <v>2163</v>
      </c>
      <c r="V401" s="108">
        <v>2299</v>
      </c>
      <c r="W401" s="108">
        <v>189</v>
      </c>
      <c r="X401" s="108">
        <v>2110</v>
      </c>
      <c r="Y401" s="108">
        <v>9814</v>
      </c>
      <c r="Z401" s="108">
        <v>16.600000000000001</v>
      </c>
      <c r="AA401" s="111">
        <v>5.7</v>
      </c>
      <c r="AB401" s="111">
        <v>23.4</v>
      </c>
      <c r="AC401" s="111">
        <v>26.1</v>
      </c>
      <c r="AD401" s="111">
        <v>38.4</v>
      </c>
      <c r="AE401" s="111">
        <v>141.1</v>
      </c>
      <c r="AF401" s="111">
        <v>60</v>
      </c>
      <c r="AG401" s="111">
        <v>74</v>
      </c>
      <c r="AH401" s="111">
        <v>26</v>
      </c>
    </row>
    <row r="402" spans="1:34">
      <c r="A402" s="112" t="s">
        <v>163</v>
      </c>
      <c r="B402" s="108">
        <v>186.5</v>
      </c>
      <c r="C402" s="108">
        <v>25127</v>
      </c>
      <c r="D402" s="143">
        <f t="shared" si="19"/>
        <v>8.9446756850502948E-2</v>
      </c>
      <c r="E402" s="108">
        <v>781</v>
      </c>
      <c r="F402" s="108">
        <v>158</v>
      </c>
      <c r="G402" s="108">
        <v>2375</v>
      </c>
      <c r="H402" s="108">
        <v>28441</v>
      </c>
      <c r="I402" s="143">
        <f t="shared" si="20"/>
        <v>4.6124986206642883E-2</v>
      </c>
      <c r="J402" s="108">
        <v>7445</v>
      </c>
      <c r="K402" s="108">
        <v>2987</v>
      </c>
      <c r="L402" s="108">
        <v>784</v>
      </c>
      <c r="M402" s="108">
        <v>1377</v>
      </c>
      <c r="N402" s="108">
        <v>13184</v>
      </c>
      <c r="O402" s="108">
        <v>83</v>
      </c>
      <c r="P402" s="108">
        <v>25694</v>
      </c>
      <c r="Q402" s="108">
        <v>10</v>
      </c>
      <c r="R402" s="108">
        <v>2385</v>
      </c>
      <c r="S402" s="143">
        <f t="shared" si="21"/>
        <v>-0.22388545395379109</v>
      </c>
      <c r="T402" s="108">
        <v>2757</v>
      </c>
      <c r="U402" s="108">
        <v>2197</v>
      </c>
      <c r="V402" s="108">
        <v>2388</v>
      </c>
      <c r="W402" s="108">
        <v>165</v>
      </c>
      <c r="X402" s="108">
        <v>2223</v>
      </c>
      <c r="Y402" s="108">
        <v>10364</v>
      </c>
      <c r="Z402" s="108">
        <v>11</v>
      </c>
      <c r="AA402" s="111">
        <v>3</v>
      </c>
      <c r="AB402" s="111">
        <v>23</v>
      </c>
      <c r="AC402" s="111">
        <v>26.5</v>
      </c>
      <c r="AD402" s="111">
        <v>36.700000000000003</v>
      </c>
      <c r="AE402" s="111">
        <v>134.69999999999999</v>
      </c>
      <c r="AF402" s="111">
        <v>55.6</v>
      </c>
      <c r="AG402" s="111">
        <v>77.5</v>
      </c>
      <c r="AH402" s="111">
        <v>22.5</v>
      </c>
    </row>
    <row r="403" spans="1:34">
      <c r="A403" s="114" t="s">
        <v>172</v>
      </c>
      <c r="B403" s="108"/>
      <c r="C403" s="108"/>
      <c r="D403" s="143">
        <f t="shared" si="19"/>
        <v>-1</v>
      </c>
      <c r="E403" s="108"/>
      <c r="F403" s="108"/>
      <c r="G403" s="108"/>
      <c r="H403" s="108"/>
      <c r="I403" s="143">
        <f t="shared" si="20"/>
        <v>-1</v>
      </c>
      <c r="J403" s="108"/>
      <c r="K403" s="108"/>
      <c r="L403" s="108"/>
      <c r="M403" s="108"/>
      <c r="N403" s="108"/>
      <c r="O403" s="108"/>
      <c r="P403" s="108"/>
      <c r="Q403" s="108"/>
      <c r="R403" s="108"/>
      <c r="S403" s="143">
        <f t="shared" si="21"/>
        <v>-1</v>
      </c>
      <c r="T403" s="108"/>
      <c r="U403" s="108"/>
      <c r="V403" s="108"/>
      <c r="W403" s="108"/>
      <c r="X403" s="108"/>
      <c r="Y403" s="108"/>
      <c r="Z403" s="108"/>
      <c r="AA403" s="111"/>
      <c r="AB403" s="111"/>
      <c r="AC403" s="111"/>
      <c r="AD403" s="111"/>
      <c r="AE403" s="111"/>
      <c r="AF403" s="111"/>
      <c r="AG403" s="111"/>
      <c r="AH403" s="111"/>
    </row>
    <row r="404" spans="1:34">
      <c r="A404" s="112" t="s">
        <v>165</v>
      </c>
      <c r="B404" s="108">
        <v>31.9</v>
      </c>
      <c r="C404" s="108">
        <v>16023</v>
      </c>
      <c r="D404" s="143" t="e">
        <f t="shared" si="19"/>
        <v>#DIV/0!</v>
      </c>
      <c r="E404" s="108">
        <v>235</v>
      </c>
      <c r="F404" s="108">
        <v>12</v>
      </c>
      <c r="G404" s="108">
        <v>473</v>
      </c>
      <c r="H404" s="108">
        <v>16743</v>
      </c>
      <c r="I404" s="143" t="e">
        <f t="shared" si="20"/>
        <v>#DIV/0!</v>
      </c>
      <c r="J404" s="108">
        <v>2193</v>
      </c>
      <c r="K404" s="108">
        <v>466</v>
      </c>
      <c r="L404" s="108">
        <v>64</v>
      </c>
      <c r="M404" s="108">
        <v>1092</v>
      </c>
      <c r="N404" s="108">
        <v>10783</v>
      </c>
      <c r="O404" s="108">
        <v>85</v>
      </c>
      <c r="P404" s="108">
        <v>14512</v>
      </c>
      <c r="Q404" s="108">
        <v>12</v>
      </c>
      <c r="R404" s="108">
        <v>2914</v>
      </c>
      <c r="S404" s="143" t="e">
        <f t="shared" si="21"/>
        <v>#DIV/0!</v>
      </c>
      <c r="T404" s="108">
        <v>2243</v>
      </c>
      <c r="U404" s="108">
        <v>461</v>
      </c>
      <c r="V404" s="108">
        <v>509</v>
      </c>
      <c r="W404" s="108"/>
      <c r="X404" s="108"/>
      <c r="Y404" s="108">
        <v>5275</v>
      </c>
      <c r="Z404" s="108">
        <v>14</v>
      </c>
      <c r="AA404" s="111">
        <v>45.4</v>
      </c>
      <c r="AB404" s="111">
        <v>9.6999999999999993</v>
      </c>
      <c r="AC404" s="111">
        <v>12.5</v>
      </c>
      <c r="AD404" s="111"/>
      <c r="AE404" s="111">
        <v>502.4</v>
      </c>
      <c r="AF404" s="111">
        <v>165.4</v>
      </c>
      <c r="AG404" s="111">
        <v>85.5</v>
      </c>
      <c r="AH404" s="111">
        <v>14.5</v>
      </c>
    </row>
    <row r="405" spans="1:34">
      <c r="A405" s="112" t="s">
        <v>164</v>
      </c>
      <c r="B405" s="108">
        <v>33</v>
      </c>
      <c r="C405" s="108">
        <v>17224</v>
      </c>
      <c r="D405" s="143">
        <f t="shared" si="19"/>
        <v>7.4954752543219122E-2</v>
      </c>
      <c r="E405" s="108"/>
      <c r="F405" s="108"/>
      <c r="G405" s="108"/>
      <c r="H405" s="108">
        <v>15613</v>
      </c>
      <c r="I405" s="143">
        <f t="shared" si="20"/>
        <v>-6.7490891715940984E-2</v>
      </c>
      <c r="J405" s="108">
        <v>2583</v>
      </c>
      <c r="K405" s="108">
        <v>650</v>
      </c>
      <c r="L405" s="108">
        <v>72</v>
      </c>
      <c r="M405" s="108">
        <v>911</v>
      </c>
      <c r="N405" s="108"/>
      <c r="O405" s="108"/>
      <c r="P405" s="108">
        <v>15691</v>
      </c>
      <c r="Q405" s="108">
        <v>4</v>
      </c>
      <c r="R405" s="108">
        <v>2745</v>
      </c>
      <c r="S405" s="143">
        <f t="shared" si="21"/>
        <v>-5.7995881949210709E-2</v>
      </c>
      <c r="T405" s="108">
        <v>-73</v>
      </c>
      <c r="U405" s="108">
        <v>460</v>
      </c>
      <c r="V405" s="108">
        <v>634</v>
      </c>
      <c r="W405" s="108"/>
      <c r="X405" s="108"/>
      <c r="Y405" s="108">
        <v>5572</v>
      </c>
      <c r="Z405" s="108">
        <v>-0.4</v>
      </c>
      <c r="AA405" s="111">
        <v>38.1</v>
      </c>
      <c r="AB405" s="111">
        <v>11.4</v>
      </c>
      <c r="AC405" s="111">
        <v>13.6</v>
      </c>
      <c r="AD405" s="111">
        <v>72.400000000000006</v>
      </c>
      <c r="AE405" s="111">
        <v>522.4</v>
      </c>
      <c r="AF405" s="111">
        <v>169</v>
      </c>
      <c r="AG405" s="111">
        <v>84.1</v>
      </c>
      <c r="AH405" s="111">
        <v>15.9</v>
      </c>
    </row>
    <row r="406" spans="1:34">
      <c r="A406" s="112" t="s">
        <v>163</v>
      </c>
      <c r="B406" s="108">
        <v>32.799999999999997</v>
      </c>
      <c r="C406" s="108">
        <v>17800</v>
      </c>
      <c r="D406" s="143">
        <f t="shared" si="19"/>
        <v>3.344170924291686E-2</v>
      </c>
      <c r="E406" s="108">
        <v>444</v>
      </c>
      <c r="F406" s="108">
        <v>117</v>
      </c>
      <c r="G406" s="108">
        <v>-835</v>
      </c>
      <c r="H406" s="108">
        <v>17526</v>
      </c>
      <c r="I406" s="143">
        <f t="shared" si="20"/>
        <v>0.12252610004483443</v>
      </c>
      <c r="J406" s="108">
        <v>2800</v>
      </c>
      <c r="K406" s="108">
        <v>699</v>
      </c>
      <c r="L406" s="108">
        <v>122</v>
      </c>
      <c r="M406" s="108">
        <v>769</v>
      </c>
      <c r="N406" s="108">
        <v>12225</v>
      </c>
      <c r="O406" s="108">
        <v>131</v>
      </c>
      <c r="P406" s="108">
        <v>16485</v>
      </c>
      <c r="Q406" s="108">
        <v>-7</v>
      </c>
      <c r="R406" s="108">
        <v>2644</v>
      </c>
      <c r="S406" s="143">
        <f t="shared" si="21"/>
        <v>-3.6794171220400726E-2</v>
      </c>
      <c r="T406" s="108">
        <v>1034</v>
      </c>
      <c r="U406" s="108">
        <v>514</v>
      </c>
      <c r="V406" s="108">
        <v>660</v>
      </c>
      <c r="W406" s="108">
        <v>138</v>
      </c>
      <c r="X406" s="108">
        <v>521</v>
      </c>
      <c r="Y406" s="108">
        <v>5730</v>
      </c>
      <c r="Z406" s="108">
        <v>5.8</v>
      </c>
      <c r="AA406" s="111">
        <v>21.6</v>
      </c>
      <c r="AB406" s="111">
        <v>11.5</v>
      </c>
      <c r="AC406" s="111">
        <v>14.1</v>
      </c>
      <c r="AD406" s="111">
        <v>77.7</v>
      </c>
      <c r="AE406" s="111">
        <v>542.29999999999995</v>
      </c>
      <c r="AF406" s="111">
        <v>174.6</v>
      </c>
      <c r="AG406" s="111">
        <v>57.5</v>
      </c>
      <c r="AH406" s="111">
        <v>42.5</v>
      </c>
    </row>
    <row r="407" spans="1:34">
      <c r="A407" s="114" t="s">
        <v>171</v>
      </c>
      <c r="B407" s="108"/>
      <c r="C407" s="108"/>
      <c r="D407" s="143">
        <f t="shared" si="19"/>
        <v>-1</v>
      </c>
      <c r="E407" s="108"/>
      <c r="F407" s="108"/>
      <c r="G407" s="108"/>
      <c r="H407" s="108"/>
      <c r="I407" s="143">
        <f t="shared" si="20"/>
        <v>-1</v>
      </c>
      <c r="J407" s="108"/>
      <c r="K407" s="108"/>
      <c r="L407" s="108"/>
      <c r="M407" s="108"/>
      <c r="N407" s="108"/>
      <c r="O407" s="108"/>
      <c r="P407" s="108"/>
      <c r="Q407" s="108"/>
      <c r="R407" s="108"/>
      <c r="S407" s="143">
        <f t="shared" si="21"/>
        <v>-1</v>
      </c>
      <c r="T407" s="108"/>
      <c r="U407" s="108"/>
      <c r="V407" s="108"/>
      <c r="W407" s="108"/>
      <c r="X407" s="108"/>
      <c r="Y407" s="108"/>
      <c r="Z407" s="108"/>
      <c r="AA407" s="111"/>
      <c r="AB407" s="111"/>
      <c r="AC407" s="111"/>
      <c r="AD407" s="111"/>
      <c r="AE407" s="111"/>
      <c r="AF407" s="111"/>
      <c r="AG407" s="111"/>
      <c r="AH407" s="111"/>
    </row>
    <row r="408" spans="1:34">
      <c r="A408" s="112" t="s">
        <v>165</v>
      </c>
      <c r="B408" s="108">
        <v>243</v>
      </c>
      <c r="C408" s="108">
        <v>38431</v>
      </c>
      <c r="D408" s="143" t="e">
        <f t="shared" si="19"/>
        <v>#DIV/0!</v>
      </c>
      <c r="E408" s="108">
        <v>2360</v>
      </c>
      <c r="F408" s="108">
        <v>174</v>
      </c>
      <c r="G408" s="108">
        <v>2907</v>
      </c>
      <c r="H408" s="108">
        <v>43872</v>
      </c>
      <c r="I408" s="143" t="e">
        <f t="shared" si="20"/>
        <v>#DIV/0!</v>
      </c>
      <c r="J408" s="108">
        <v>9540</v>
      </c>
      <c r="K408" s="108">
        <v>2929</v>
      </c>
      <c r="L408" s="108">
        <v>642</v>
      </c>
      <c r="M408" s="108">
        <v>2772</v>
      </c>
      <c r="N408" s="108">
        <v>22951</v>
      </c>
      <c r="O408" s="108">
        <v>205</v>
      </c>
      <c r="P408" s="108">
        <v>38628</v>
      </c>
      <c r="Q408" s="108">
        <v>14</v>
      </c>
      <c r="R408" s="108">
        <v>5591</v>
      </c>
      <c r="S408" s="143" t="e">
        <f t="shared" si="21"/>
        <v>#DIV/0!</v>
      </c>
      <c r="T408" s="108">
        <v>5259</v>
      </c>
      <c r="U408" s="108">
        <v>2461</v>
      </c>
      <c r="V408" s="108">
        <v>3123</v>
      </c>
      <c r="W408" s="108">
        <v>353</v>
      </c>
      <c r="X408" s="108">
        <v>2770</v>
      </c>
      <c r="Y408" s="108">
        <v>15113</v>
      </c>
      <c r="Z408" s="108">
        <v>13.7</v>
      </c>
      <c r="AA408" s="111">
        <v>8.6999999999999993</v>
      </c>
      <c r="AB408" s="111">
        <v>20.7</v>
      </c>
      <c r="AC408" s="111">
        <v>22.4</v>
      </c>
      <c r="AD408" s="111">
        <v>38.6</v>
      </c>
      <c r="AE408" s="111">
        <v>158.1</v>
      </c>
      <c r="AF408" s="111">
        <v>62.2</v>
      </c>
      <c r="AG408" s="111">
        <v>81.099999999999994</v>
      </c>
      <c r="AH408" s="111">
        <v>18.899999999999999</v>
      </c>
    </row>
    <row r="409" spans="1:34">
      <c r="A409" s="112" t="s">
        <v>164</v>
      </c>
      <c r="B409" s="108">
        <v>255.4</v>
      </c>
      <c r="C409" s="108">
        <v>46989</v>
      </c>
      <c r="D409" s="143">
        <f t="shared" si="19"/>
        <v>0.22268481174052199</v>
      </c>
      <c r="E409" s="108">
        <v>2425</v>
      </c>
      <c r="F409" s="108">
        <v>216</v>
      </c>
      <c r="G409" s="108">
        <v>1192</v>
      </c>
      <c r="H409" s="108">
        <v>50823</v>
      </c>
      <c r="I409" s="143">
        <f t="shared" si="20"/>
        <v>0.15843818380743982</v>
      </c>
      <c r="J409" s="108">
        <v>11530</v>
      </c>
      <c r="K409" s="108">
        <v>4244</v>
      </c>
      <c r="L409" s="108">
        <v>676</v>
      </c>
      <c r="M409" s="108">
        <v>2600</v>
      </c>
      <c r="N409" s="108">
        <v>26439</v>
      </c>
      <c r="O409" s="108">
        <v>138</v>
      </c>
      <c r="P409" s="108">
        <v>45350</v>
      </c>
      <c r="Q409" s="108">
        <v>61</v>
      </c>
      <c r="R409" s="108">
        <v>7400</v>
      </c>
      <c r="S409" s="143">
        <f t="shared" si="21"/>
        <v>0.32355571454122695</v>
      </c>
      <c r="T409" s="108">
        <v>5533</v>
      </c>
      <c r="U409" s="108">
        <v>3171</v>
      </c>
      <c r="V409" s="108">
        <v>3528</v>
      </c>
      <c r="W409" s="108">
        <v>283</v>
      </c>
      <c r="X409" s="108">
        <v>3245</v>
      </c>
      <c r="Y409" s="108">
        <v>19661</v>
      </c>
      <c r="Z409" s="108">
        <v>11.8</v>
      </c>
      <c r="AA409" s="111">
        <v>11</v>
      </c>
      <c r="AB409" s="111">
        <v>17.899999999999999</v>
      </c>
      <c r="AC409" s="111">
        <v>22.1</v>
      </c>
      <c r="AD409" s="111">
        <v>44.3</v>
      </c>
      <c r="AE409" s="111">
        <v>184</v>
      </c>
      <c r="AF409" s="111">
        <v>77</v>
      </c>
      <c r="AG409" s="111">
        <v>79</v>
      </c>
      <c r="AH409" s="111">
        <v>21</v>
      </c>
    </row>
    <row r="410" spans="1:34">
      <c r="A410" s="112" t="s">
        <v>163</v>
      </c>
      <c r="B410" s="108">
        <v>277.3</v>
      </c>
      <c r="C410" s="108">
        <v>49985</v>
      </c>
      <c r="D410" s="143">
        <f t="shared" si="19"/>
        <v>6.375960331141331E-2</v>
      </c>
      <c r="E410" s="108">
        <v>1834</v>
      </c>
      <c r="F410" s="108">
        <v>349</v>
      </c>
      <c r="G410" s="108">
        <v>2061</v>
      </c>
      <c r="H410" s="108">
        <v>54229</v>
      </c>
      <c r="I410" s="143">
        <f t="shared" si="20"/>
        <v>6.7016901796430745E-2</v>
      </c>
      <c r="J410" s="108">
        <v>12609</v>
      </c>
      <c r="K410" s="108">
        <v>4791</v>
      </c>
      <c r="L410" s="108">
        <v>970</v>
      </c>
      <c r="M410" s="108">
        <v>2468</v>
      </c>
      <c r="N410" s="108">
        <v>27933</v>
      </c>
      <c r="O410" s="108">
        <v>258</v>
      </c>
      <c r="P410" s="108">
        <v>48512</v>
      </c>
      <c r="Q410" s="108">
        <v>-22</v>
      </c>
      <c r="R410" s="108">
        <v>6723</v>
      </c>
      <c r="S410" s="143">
        <f t="shared" si="21"/>
        <v>-9.1486486486486482E-2</v>
      </c>
      <c r="T410" s="108">
        <v>5695</v>
      </c>
      <c r="U410" s="108">
        <v>3180</v>
      </c>
      <c r="V410" s="108">
        <v>3661</v>
      </c>
      <c r="W410" s="108">
        <v>332</v>
      </c>
      <c r="X410" s="108">
        <v>3329</v>
      </c>
      <c r="Y410" s="108">
        <v>20491</v>
      </c>
      <c r="Z410" s="108">
        <v>11.4</v>
      </c>
      <c r="AA410" s="111">
        <v>6.9</v>
      </c>
      <c r="AB410" s="111">
        <v>17.899999999999999</v>
      </c>
      <c r="AC410" s="111">
        <v>22.5</v>
      </c>
      <c r="AD410" s="111">
        <v>43.9</v>
      </c>
      <c r="AE410" s="111">
        <v>180.2</v>
      </c>
      <c r="AF410" s="111">
        <v>73.900000000000006</v>
      </c>
      <c r="AG410" s="111">
        <v>79.400000000000006</v>
      </c>
      <c r="AH410" s="111">
        <v>20.6</v>
      </c>
    </row>
    <row r="411" spans="1:34">
      <c r="A411" s="113" t="s">
        <v>170</v>
      </c>
      <c r="B411" s="108"/>
      <c r="C411" s="108"/>
      <c r="D411" s="143">
        <f t="shared" si="19"/>
        <v>-1</v>
      </c>
      <c r="E411" s="108"/>
      <c r="F411" s="108"/>
      <c r="G411" s="108"/>
      <c r="H411" s="108"/>
      <c r="I411" s="143">
        <f t="shared" si="20"/>
        <v>-1</v>
      </c>
      <c r="J411" s="108"/>
      <c r="K411" s="108"/>
      <c r="L411" s="108"/>
      <c r="M411" s="108"/>
      <c r="N411" s="108"/>
      <c r="O411" s="108"/>
      <c r="P411" s="108"/>
      <c r="Q411" s="108"/>
      <c r="R411" s="108"/>
      <c r="S411" s="143">
        <f t="shared" si="21"/>
        <v>-1</v>
      </c>
      <c r="T411" s="108"/>
      <c r="U411" s="108"/>
      <c r="V411" s="108"/>
      <c r="W411" s="108"/>
      <c r="X411" s="108"/>
      <c r="Y411" s="108"/>
      <c r="Z411" s="108"/>
      <c r="AA411" s="111"/>
      <c r="AB411" s="111"/>
      <c r="AC411" s="111"/>
      <c r="AD411" s="111"/>
      <c r="AE411" s="111"/>
      <c r="AF411" s="111"/>
      <c r="AG411" s="111"/>
      <c r="AH411" s="111"/>
    </row>
    <row r="412" spans="1:34">
      <c r="A412" s="114" t="s">
        <v>169</v>
      </c>
      <c r="B412" s="108"/>
      <c r="C412" s="108"/>
      <c r="D412" s="143" t="e">
        <f t="shared" si="19"/>
        <v>#DIV/0!</v>
      </c>
      <c r="E412" s="108"/>
      <c r="F412" s="108"/>
      <c r="G412" s="108"/>
      <c r="H412" s="108"/>
      <c r="I412" s="143" t="e">
        <f t="shared" si="20"/>
        <v>#DIV/0!</v>
      </c>
      <c r="J412" s="108"/>
      <c r="K412" s="108"/>
      <c r="L412" s="108"/>
      <c r="M412" s="108"/>
      <c r="N412" s="108"/>
      <c r="O412" s="108"/>
      <c r="P412" s="108"/>
      <c r="Q412" s="108"/>
      <c r="R412" s="108"/>
      <c r="S412" s="143" t="e">
        <f t="shared" si="21"/>
        <v>#DIV/0!</v>
      </c>
      <c r="T412" s="108"/>
      <c r="U412" s="108"/>
      <c r="V412" s="108"/>
      <c r="W412" s="108"/>
      <c r="X412" s="108"/>
      <c r="Y412" s="108"/>
      <c r="Z412" s="108"/>
      <c r="AA412" s="111"/>
      <c r="AB412" s="111"/>
      <c r="AC412" s="111"/>
      <c r="AD412" s="111"/>
      <c r="AE412" s="111"/>
      <c r="AF412" s="111"/>
      <c r="AG412" s="111"/>
      <c r="AH412" s="111"/>
    </row>
    <row r="413" spans="1:34">
      <c r="A413" s="112" t="s">
        <v>165</v>
      </c>
      <c r="B413" s="108">
        <v>203</v>
      </c>
      <c r="C413" s="108">
        <v>44187</v>
      </c>
      <c r="D413" s="143" t="e">
        <f t="shared" si="19"/>
        <v>#DIV/0!</v>
      </c>
      <c r="E413" s="108">
        <v>380</v>
      </c>
      <c r="F413" s="108">
        <v>67</v>
      </c>
      <c r="G413" s="108">
        <v>409</v>
      </c>
      <c r="H413" s="108">
        <v>45043</v>
      </c>
      <c r="I413" s="143" t="e">
        <f t="shared" si="20"/>
        <v>#DIV/0!</v>
      </c>
      <c r="J413" s="108">
        <v>12204</v>
      </c>
      <c r="K413" s="108">
        <v>18082</v>
      </c>
      <c r="L413" s="108">
        <v>486</v>
      </c>
      <c r="M413" s="108">
        <v>1436</v>
      </c>
      <c r="N413" s="108">
        <v>8219</v>
      </c>
      <c r="O413" s="108">
        <v>198</v>
      </c>
      <c r="P413" s="108">
        <v>40229</v>
      </c>
      <c r="Q413" s="108">
        <v>72</v>
      </c>
      <c r="R413" s="108">
        <v>6332</v>
      </c>
      <c r="S413" s="143" t="e">
        <f t="shared" si="21"/>
        <v>#DIV/0!</v>
      </c>
      <c r="T413" s="108">
        <v>4886</v>
      </c>
      <c r="U413" s="108">
        <v>890</v>
      </c>
      <c r="V413" s="108">
        <v>1355</v>
      </c>
      <c r="W413" s="108">
        <v>408</v>
      </c>
      <c r="X413" s="108">
        <v>947</v>
      </c>
      <c r="Y413" s="108">
        <v>18665</v>
      </c>
      <c r="Z413" s="108">
        <v>11.1</v>
      </c>
      <c r="AA413" s="111">
        <v>13</v>
      </c>
      <c r="AB413" s="111">
        <v>7.3</v>
      </c>
      <c r="AC413" s="111">
        <v>24.8</v>
      </c>
      <c r="AD413" s="111">
        <v>64.099999999999994</v>
      </c>
      <c r="AE413" s="111">
        <v>217.6</v>
      </c>
      <c r="AF413" s="111">
        <v>91.9</v>
      </c>
      <c r="AG413" s="111">
        <v>79.400000000000006</v>
      </c>
      <c r="AH413" s="111">
        <v>20.6</v>
      </c>
    </row>
    <row r="414" spans="1:34">
      <c r="A414" s="112" t="s">
        <v>164</v>
      </c>
      <c r="B414" s="108">
        <v>213.1</v>
      </c>
      <c r="C414" s="108">
        <v>48002</v>
      </c>
      <c r="D414" s="143">
        <f t="shared" si="19"/>
        <v>8.6337610609455273E-2</v>
      </c>
      <c r="E414" s="108">
        <v>196</v>
      </c>
      <c r="F414" s="108">
        <v>32</v>
      </c>
      <c r="G414" s="108">
        <v>486</v>
      </c>
      <c r="H414" s="108">
        <v>48716</v>
      </c>
      <c r="I414" s="143">
        <f t="shared" si="20"/>
        <v>8.1544302111315858E-2</v>
      </c>
      <c r="J414" s="108">
        <v>13448</v>
      </c>
      <c r="K414" s="108">
        <v>19590</v>
      </c>
      <c r="L414" s="108">
        <v>224</v>
      </c>
      <c r="M414" s="108">
        <v>1399</v>
      </c>
      <c r="N414" s="108">
        <v>8538</v>
      </c>
      <c r="O414" s="108">
        <v>77</v>
      </c>
      <c r="P414" s="108">
        <v>43121</v>
      </c>
      <c r="Q414" s="108">
        <v>441</v>
      </c>
      <c r="R414" s="108">
        <v>7140</v>
      </c>
      <c r="S414" s="143">
        <f t="shared" si="21"/>
        <v>0.12760581174984206</v>
      </c>
      <c r="T414" s="108">
        <v>6035</v>
      </c>
      <c r="U414" s="108">
        <v>1622</v>
      </c>
      <c r="V414" s="108">
        <v>2263</v>
      </c>
      <c r="W414" s="108">
        <v>448</v>
      </c>
      <c r="X414" s="108">
        <v>1815</v>
      </c>
      <c r="Y414" s="108">
        <v>21340</v>
      </c>
      <c r="Z414" s="108">
        <v>12.6</v>
      </c>
      <c r="AA414" s="111">
        <v>31.9</v>
      </c>
      <c r="AB414" s="111">
        <v>10.6</v>
      </c>
      <c r="AC414" s="111">
        <v>25.1</v>
      </c>
      <c r="AD414" s="111">
        <v>65.3</v>
      </c>
      <c r="AE414" s="111">
        <v>225.2</v>
      </c>
      <c r="AF414" s="111">
        <v>100.1</v>
      </c>
      <c r="AG414" s="111">
        <v>79.3</v>
      </c>
      <c r="AH414" s="111">
        <v>20.7</v>
      </c>
    </row>
    <row r="415" spans="1:34">
      <c r="A415" s="112" t="s">
        <v>163</v>
      </c>
      <c r="B415" s="108">
        <v>224.4</v>
      </c>
      <c r="C415" s="108">
        <v>58753</v>
      </c>
      <c r="D415" s="143">
        <f t="shared" si="19"/>
        <v>0.2239698345902254</v>
      </c>
      <c r="E415" s="108">
        <v>139</v>
      </c>
      <c r="F415" s="108">
        <v>100</v>
      </c>
      <c r="G415" s="108">
        <v>697</v>
      </c>
      <c r="H415" s="108">
        <v>59689</v>
      </c>
      <c r="I415" s="143">
        <f t="shared" si="20"/>
        <v>0.22524427292881188</v>
      </c>
      <c r="J415" s="108">
        <v>15223</v>
      </c>
      <c r="K415" s="108">
        <v>26493</v>
      </c>
      <c r="L415" s="108">
        <v>312</v>
      </c>
      <c r="M415" s="108">
        <v>856</v>
      </c>
      <c r="N415" s="108">
        <v>10358</v>
      </c>
      <c r="O415" s="108">
        <v>33</v>
      </c>
      <c r="P415" s="108">
        <v>53208</v>
      </c>
      <c r="Q415" s="108">
        <v>158</v>
      </c>
      <c r="R415" s="108">
        <v>7009</v>
      </c>
      <c r="S415" s="143">
        <f t="shared" si="21"/>
        <v>-1.834733893557423E-2</v>
      </c>
      <c r="T415" s="108">
        <v>6639</v>
      </c>
      <c r="U415" s="108">
        <v>1393</v>
      </c>
      <c r="V415" s="108">
        <v>1811</v>
      </c>
      <c r="W415" s="108">
        <v>387</v>
      </c>
      <c r="X415" s="108">
        <v>1424</v>
      </c>
      <c r="Y415" s="108">
        <v>23282</v>
      </c>
      <c r="Z415" s="108">
        <v>11.3</v>
      </c>
      <c r="AA415" s="111">
        <v>22.5</v>
      </c>
      <c r="AB415" s="111">
        <v>7.8</v>
      </c>
      <c r="AC415" s="111">
        <v>23.1</v>
      </c>
      <c r="AD415" s="111">
        <v>71.5</v>
      </c>
      <c r="AE415" s="111">
        <v>261.8</v>
      </c>
      <c r="AF415" s="111">
        <v>103.7</v>
      </c>
      <c r="AG415" s="111">
        <v>79.599999999999994</v>
      </c>
      <c r="AH415" s="111">
        <v>20.399999999999999</v>
      </c>
    </row>
    <row r="416" spans="1:34">
      <c r="A416" s="114" t="s">
        <v>168</v>
      </c>
      <c r="B416" s="108"/>
      <c r="C416" s="108"/>
      <c r="D416" s="143">
        <f t="shared" si="19"/>
        <v>-1</v>
      </c>
      <c r="E416" s="108"/>
      <c r="F416" s="108"/>
      <c r="G416" s="108"/>
      <c r="H416" s="108"/>
      <c r="I416" s="143">
        <f t="shared" si="20"/>
        <v>-1</v>
      </c>
      <c r="J416" s="108"/>
      <c r="K416" s="108"/>
      <c r="L416" s="108"/>
      <c r="M416" s="108"/>
      <c r="N416" s="108"/>
      <c r="O416" s="108"/>
      <c r="P416" s="108"/>
      <c r="Q416" s="108"/>
      <c r="R416" s="108"/>
      <c r="S416" s="143">
        <f t="shared" si="21"/>
        <v>-1</v>
      </c>
      <c r="T416" s="108"/>
      <c r="U416" s="108"/>
      <c r="V416" s="108"/>
      <c r="W416" s="108"/>
      <c r="X416" s="108"/>
      <c r="Y416" s="108"/>
      <c r="Z416" s="108"/>
      <c r="AA416" s="111"/>
      <c r="AB416" s="111"/>
      <c r="AC416" s="111"/>
      <c r="AD416" s="111"/>
      <c r="AE416" s="111"/>
      <c r="AF416" s="111"/>
      <c r="AG416" s="111"/>
      <c r="AH416" s="111"/>
    </row>
    <row r="417" spans="1:34">
      <c r="A417" s="112" t="s">
        <v>165</v>
      </c>
      <c r="B417" s="108">
        <v>344.9</v>
      </c>
      <c r="C417" s="108">
        <v>31923</v>
      </c>
      <c r="D417" s="143" t="e">
        <f t="shared" si="19"/>
        <v>#DIV/0!</v>
      </c>
      <c r="E417" s="108">
        <v>3930</v>
      </c>
      <c r="F417" s="108">
        <v>147</v>
      </c>
      <c r="G417" s="108">
        <v>8969</v>
      </c>
      <c r="H417" s="108">
        <v>44970</v>
      </c>
      <c r="I417" s="143" t="e">
        <f t="shared" si="20"/>
        <v>#DIV/0!</v>
      </c>
      <c r="J417" s="108">
        <v>15900</v>
      </c>
      <c r="K417" s="108">
        <v>4475</v>
      </c>
      <c r="L417" s="108">
        <v>307</v>
      </c>
      <c r="M417" s="108">
        <v>1466</v>
      </c>
      <c r="N417" s="108">
        <v>16044</v>
      </c>
      <c r="O417" s="108">
        <v>76</v>
      </c>
      <c r="P417" s="108">
        <v>38118</v>
      </c>
      <c r="Q417" s="108">
        <v>-46</v>
      </c>
      <c r="R417" s="108">
        <v>-536</v>
      </c>
      <c r="S417" s="143" t="e">
        <f t="shared" si="21"/>
        <v>#DIV/0!</v>
      </c>
      <c r="T417" s="108">
        <v>6806</v>
      </c>
      <c r="U417" s="108">
        <v>1799</v>
      </c>
      <c r="V417" s="108">
        <v>2238</v>
      </c>
      <c r="W417" s="108">
        <v>268</v>
      </c>
      <c r="X417" s="108">
        <v>1970</v>
      </c>
      <c r="Y417" s="108">
        <v>20087</v>
      </c>
      <c r="Z417" s="108">
        <v>21.3</v>
      </c>
      <c r="AA417" s="111">
        <v>-1.7</v>
      </c>
      <c r="AB417" s="111">
        <v>11.1</v>
      </c>
      <c r="AC417" s="111">
        <v>44.7</v>
      </c>
      <c r="AD417" s="111">
        <v>46.2</v>
      </c>
      <c r="AE417" s="111">
        <v>92.6</v>
      </c>
      <c r="AF417" s="111">
        <v>58.2</v>
      </c>
      <c r="AG417" s="111">
        <v>81.599999999999994</v>
      </c>
      <c r="AH417" s="111">
        <v>18.399999999999999</v>
      </c>
    </row>
    <row r="418" spans="1:34">
      <c r="A418" s="112" t="s">
        <v>164</v>
      </c>
      <c r="B418" s="108">
        <v>372</v>
      </c>
      <c r="C418" s="108">
        <v>40375</v>
      </c>
      <c r="D418" s="143">
        <f t="shared" si="19"/>
        <v>0.26476208376405724</v>
      </c>
      <c r="E418" s="108">
        <v>3220</v>
      </c>
      <c r="F418" s="108">
        <v>375</v>
      </c>
      <c r="G418" s="108">
        <v>8489</v>
      </c>
      <c r="H418" s="108">
        <v>52459</v>
      </c>
      <c r="I418" s="143">
        <f t="shared" si="20"/>
        <v>0.16653324438514566</v>
      </c>
      <c r="J418" s="108">
        <v>18585</v>
      </c>
      <c r="K418" s="108">
        <v>7268</v>
      </c>
      <c r="L418" s="108">
        <v>650</v>
      </c>
      <c r="M418" s="108">
        <v>1503</v>
      </c>
      <c r="N418" s="108">
        <v>18971</v>
      </c>
      <c r="O418" s="108">
        <v>106</v>
      </c>
      <c r="P418" s="108">
        <v>46870</v>
      </c>
      <c r="Q418" s="108">
        <v>-19</v>
      </c>
      <c r="R418" s="108">
        <v>-1142</v>
      </c>
      <c r="S418" s="143">
        <f t="shared" si="21"/>
        <v>1.1305970149253732</v>
      </c>
      <c r="T418" s="108">
        <v>5569</v>
      </c>
      <c r="U418" s="108">
        <v>2170</v>
      </c>
      <c r="V418" s="108">
        <v>3090</v>
      </c>
      <c r="W418" s="108">
        <v>602</v>
      </c>
      <c r="X418" s="108">
        <v>2488</v>
      </c>
      <c r="Y418" s="108">
        <v>24620</v>
      </c>
      <c r="Z418" s="108">
        <v>13.8</v>
      </c>
      <c r="AA418" s="111">
        <v>-1.8</v>
      </c>
      <c r="AB418" s="111">
        <v>12.5</v>
      </c>
      <c r="AC418" s="111">
        <v>41.3</v>
      </c>
      <c r="AD418" s="111">
        <v>49.1</v>
      </c>
      <c r="AE418" s="111">
        <v>108.5</v>
      </c>
      <c r="AF418" s="111">
        <v>66.2</v>
      </c>
      <c r="AG418" s="111">
        <v>72.900000000000006</v>
      </c>
      <c r="AH418" s="111">
        <v>27.1</v>
      </c>
    </row>
    <row r="419" spans="1:34">
      <c r="A419" s="112" t="s">
        <v>163</v>
      </c>
      <c r="B419" s="108">
        <v>358.7</v>
      </c>
      <c r="C419" s="108">
        <v>41289</v>
      </c>
      <c r="D419" s="143">
        <f t="shared" si="19"/>
        <v>2.2637770897832817E-2</v>
      </c>
      <c r="E419" s="108">
        <v>3939</v>
      </c>
      <c r="F419" s="108">
        <v>732</v>
      </c>
      <c r="G419" s="108">
        <v>8798</v>
      </c>
      <c r="H419" s="108">
        <v>54758</v>
      </c>
      <c r="I419" s="143">
        <f t="shared" si="20"/>
        <v>4.3824701195219126E-2</v>
      </c>
      <c r="J419" s="108">
        <v>20245</v>
      </c>
      <c r="K419" s="108">
        <v>7715</v>
      </c>
      <c r="L419" s="108">
        <v>793</v>
      </c>
      <c r="M419" s="108">
        <v>2175</v>
      </c>
      <c r="N419" s="108">
        <v>19065</v>
      </c>
      <c r="O419" s="108">
        <v>86</v>
      </c>
      <c r="P419" s="108">
        <v>49907</v>
      </c>
      <c r="Q419" s="108">
        <v>-13</v>
      </c>
      <c r="R419" s="108">
        <v>-1724</v>
      </c>
      <c r="S419" s="143">
        <f t="shared" si="21"/>
        <v>0.50963222416812615</v>
      </c>
      <c r="T419" s="108">
        <v>4838</v>
      </c>
      <c r="U419" s="108">
        <v>1815</v>
      </c>
      <c r="V419" s="108">
        <v>3063</v>
      </c>
      <c r="W419" s="108">
        <v>818</v>
      </c>
      <c r="X419" s="108">
        <v>2245</v>
      </c>
      <c r="Y419" s="108">
        <v>25694</v>
      </c>
      <c r="Z419" s="108">
        <v>11.7</v>
      </c>
      <c r="AA419" s="111">
        <v>-2.2000000000000002</v>
      </c>
      <c r="AB419" s="111">
        <v>11.9</v>
      </c>
      <c r="AC419" s="111">
        <v>43.8</v>
      </c>
      <c r="AD419" s="111">
        <v>56</v>
      </c>
      <c r="AE419" s="111">
        <v>115.1</v>
      </c>
      <c r="AF419" s="111">
        <v>71.599999999999994</v>
      </c>
      <c r="AG419" s="111">
        <v>76.599999999999994</v>
      </c>
      <c r="AH419" s="111">
        <v>23.4</v>
      </c>
    </row>
    <row r="420" spans="1:34">
      <c r="A420" s="114" t="s">
        <v>167</v>
      </c>
      <c r="B420" s="108"/>
      <c r="C420" s="108"/>
      <c r="D420" s="143">
        <f t="shared" si="19"/>
        <v>-1</v>
      </c>
      <c r="E420" s="108"/>
      <c r="F420" s="108"/>
      <c r="G420" s="108"/>
      <c r="H420" s="108"/>
      <c r="I420" s="143">
        <f t="shared" si="20"/>
        <v>-1</v>
      </c>
      <c r="J420" s="108"/>
      <c r="K420" s="108"/>
      <c r="L420" s="108"/>
      <c r="M420" s="108"/>
      <c r="N420" s="108"/>
      <c r="O420" s="108"/>
      <c r="P420" s="108"/>
      <c r="Q420" s="108"/>
      <c r="R420" s="108"/>
      <c r="S420" s="143">
        <f t="shared" si="21"/>
        <v>-1</v>
      </c>
      <c r="T420" s="108"/>
      <c r="U420" s="108"/>
      <c r="V420" s="108"/>
      <c r="W420" s="108"/>
      <c r="X420" s="108"/>
      <c r="Y420" s="108"/>
      <c r="Z420" s="108"/>
      <c r="AA420" s="111"/>
      <c r="AB420" s="111"/>
      <c r="AC420" s="111"/>
      <c r="AD420" s="111"/>
      <c r="AE420" s="111"/>
      <c r="AF420" s="111"/>
      <c r="AG420" s="111"/>
      <c r="AH420" s="111"/>
    </row>
    <row r="421" spans="1:34">
      <c r="A421" s="112" t="s">
        <v>165</v>
      </c>
      <c r="B421" s="108">
        <v>547.9</v>
      </c>
      <c r="C421" s="108">
        <v>76110</v>
      </c>
      <c r="D421" s="143" t="e">
        <f t="shared" si="19"/>
        <v>#DIV/0!</v>
      </c>
      <c r="E421" s="108">
        <v>4311</v>
      </c>
      <c r="F421" s="108">
        <v>214</v>
      </c>
      <c r="G421" s="108">
        <v>9378</v>
      </c>
      <c r="H421" s="108">
        <v>90013</v>
      </c>
      <c r="I421" s="143" t="e">
        <f t="shared" si="20"/>
        <v>#DIV/0!</v>
      </c>
      <c r="J421" s="108">
        <v>28104</v>
      </c>
      <c r="K421" s="108">
        <v>22558</v>
      </c>
      <c r="L421" s="108">
        <v>793</v>
      </c>
      <c r="M421" s="108">
        <v>2902</v>
      </c>
      <c r="N421" s="108">
        <v>24263</v>
      </c>
      <c r="O421" s="108">
        <v>274</v>
      </c>
      <c r="P421" s="108">
        <v>78347</v>
      </c>
      <c r="Q421" s="108">
        <v>26</v>
      </c>
      <c r="R421" s="108">
        <v>5795</v>
      </c>
      <c r="S421" s="143" t="e">
        <f t="shared" si="21"/>
        <v>#DIV/0!</v>
      </c>
      <c r="T421" s="108">
        <v>11692</v>
      </c>
      <c r="U421" s="108">
        <v>2689</v>
      </c>
      <c r="V421" s="108">
        <v>3593</v>
      </c>
      <c r="W421" s="108">
        <v>676</v>
      </c>
      <c r="X421" s="108">
        <v>2918</v>
      </c>
      <c r="Y421" s="108">
        <v>38753</v>
      </c>
      <c r="Z421" s="108">
        <v>15.4</v>
      </c>
      <c r="AA421" s="111">
        <v>7.3</v>
      </c>
      <c r="AB421" s="111">
        <v>9.3000000000000007</v>
      </c>
      <c r="AC421" s="111">
        <v>33.1</v>
      </c>
      <c r="AD421" s="111">
        <v>52.5</v>
      </c>
      <c r="AE421" s="111">
        <v>138.9</v>
      </c>
      <c r="AF421" s="111">
        <v>70.7</v>
      </c>
      <c r="AG421" s="111">
        <v>80.7</v>
      </c>
      <c r="AH421" s="111">
        <v>19.3</v>
      </c>
    </row>
    <row r="422" spans="1:34">
      <c r="A422" s="112" t="s">
        <v>164</v>
      </c>
      <c r="B422" s="108">
        <v>585.20000000000005</v>
      </c>
      <c r="C422" s="108">
        <v>88378</v>
      </c>
      <c r="D422" s="143">
        <f t="shared" si="19"/>
        <v>0.16118775456576009</v>
      </c>
      <c r="E422" s="108">
        <v>3416</v>
      </c>
      <c r="F422" s="108">
        <v>406</v>
      </c>
      <c r="G422" s="108">
        <v>8975</v>
      </c>
      <c r="H422" s="108">
        <v>101175</v>
      </c>
      <c r="I422" s="143">
        <f t="shared" si="20"/>
        <v>0.124004310488485</v>
      </c>
      <c r="J422" s="108">
        <v>32033</v>
      </c>
      <c r="K422" s="108">
        <v>26858</v>
      </c>
      <c r="L422" s="108">
        <v>874</v>
      </c>
      <c r="M422" s="108">
        <v>2901</v>
      </c>
      <c r="N422" s="108">
        <v>27509</v>
      </c>
      <c r="O422" s="108">
        <v>183</v>
      </c>
      <c r="P422" s="108">
        <v>89992</v>
      </c>
      <c r="Q422" s="108">
        <v>421</v>
      </c>
      <c r="R422" s="108">
        <v>5999</v>
      </c>
      <c r="S422" s="143">
        <f t="shared" si="21"/>
        <v>3.5202761000862816E-2</v>
      </c>
      <c r="T422" s="108">
        <v>11605</v>
      </c>
      <c r="U422" s="108">
        <v>3792</v>
      </c>
      <c r="V422" s="108">
        <v>5352</v>
      </c>
      <c r="W422" s="108">
        <v>1049</v>
      </c>
      <c r="X422" s="108">
        <v>4303</v>
      </c>
      <c r="Y422" s="108">
        <v>45960</v>
      </c>
      <c r="Z422" s="108">
        <v>13.1</v>
      </c>
      <c r="AA422" s="111">
        <v>6.9</v>
      </c>
      <c r="AB422" s="111">
        <v>11.6</v>
      </c>
      <c r="AC422" s="111">
        <v>32.5</v>
      </c>
      <c r="AD422" s="111">
        <v>54.8</v>
      </c>
      <c r="AE422" s="111">
        <v>151</v>
      </c>
      <c r="AF422" s="111">
        <v>78.5</v>
      </c>
      <c r="AG422" s="111">
        <v>75.599999999999994</v>
      </c>
      <c r="AH422" s="111">
        <v>24.4</v>
      </c>
    </row>
    <row r="423" spans="1:34">
      <c r="A423" s="112" t="s">
        <v>163</v>
      </c>
      <c r="B423" s="108">
        <v>583.20000000000005</v>
      </c>
      <c r="C423" s="108">
        <v>100042</v>
      </c>
      <c r="D423" s="143">
        <f t="shared" si="19"/>
        <v>0.13197854669714182</v>
      </c>
      <c r="E423" s="108">
        <v>4077</v>
      </c>
      <c r="F423" s="108">
        <v>832</v>
      </c>
      <c r="G423" s="108">
        <v>9496</v>
      </c>
      <c r="H423" s="108">
        <v>114447</v>
      </c>
      <c r="I423" s="143">
        <f t="shared" si="20"/>
        <v>0.13117865085248331</v>
      </c>
      <c r="J423" s="108">
        <v>35468</v>
      </c>
      <c r="K423" s="108">
        <v>34208</v>
      </c>
      <c r="L423" s="108">
        <v>1105</v>
      </c>
      <c r="M423" s="108">
        <v>3031</v>
      </c>
      <c r="N423" s="108">
        <v>29423</v>
      </c>
      <c r="O423" s="108">
        <v>119</v>
      </c>
      <c r="P423" s="108">
        <v>103115</v>
      </c>
      <c r="Q423" s="108">
        <v>145</v>
      </c>
      <c r="R423" s="108">
        <v>5285</v>
      </c>
      <c r="S423" s="143">
        <f t="shared" si="21"/>
        <v>-0.11901983663943991</v>
      </c>
      <c r="T423" s="108">
        <v>11477</v>
      </c>
      <c r="U423" s="108">
        <v>3209</v>
      </c>
      <c r="V423" s="108">
        <v>4874</v>
      </c>
      <c r="W423" s="108">
        <v>1205</v>
      </c>
      <c r="X423" s="108">
        <v>3669</v>
      </c>
      <c r="Y423" s="108">
        <v>48976</v>
      </c>
      <c r="Z423" s="108">
        <v>11.5</v>
      </c>
      <c r="AA423" s="111">
        <v>4.8</v>
      </c>
      <c r="AB423" s="111">
        <v>10</v>
      </c>
      <c r="AC423" s="111">
        <v>31.6</v>
      </c>
      <c r="AD423" s="111">
        <v>61.7</v>
      </c>
      <c r="AE423" s="111">
        <v>171.6</v>
      </c>
      <c r="AF423" s="111">
        <v>84</v>
      </c>
      <c r="AG423" s="111">
        <v>77.900000000000006</v>
      </c>
      <c r="AH423" s="111">
        <v>22.1</v>
      </c>
    </row>
    <row r="424" spans="1:34">
      <c r="A424" s="113" t="s">
        <v>166</v>
      </c>
      <c r="B424" s="108"/>
      <c r="C424" s="108"/>
      <c r="D424" s="143">
        <f t="shared" si="19"/>
        <v>-1</v>
      </c>
      <c r="E424" s="108"/>
      <c r="F424" s="108"/>
      <c r="G424" s="108"/>
      <c r="H424" s="108"/>
      <c r="I424" s="143">
        <f t="shared" si="20"/>
        <v>-1</v>
      </c>
      <c r="J424" s="108"/>
      <c r="K424" s="108"/>
      <c r="L424" s="108"/>
      <c r="M424" s="108"/>
      <c r="N424" s="108"/>
      <c r="O424" s="108"/>
      <c r="P424" s="108"/>
      <c r="Q424" s="108"/>
      <c r="R424" s="108"/>
      <c r="S424" s="143">
        <f t="shared" si="21"/>
        <v>-1</v>
      </c>
      <c r="T424" s="108"/>
      <c r="U424" s="108"/>
      <c r="V424" s="108"/>
      <c r="W424" s="108"/>
      <c r="X424" s="108"/>
      <c r="Y424" s="108"/>
      <c r="Z424" s="108"/>
      <c r="AA424" s="111"/>
      <c r="AB424" s="111"/>
      <c r="AC424" s="111"/>
      <c r="AD424" s="111"/>
      <c r="AE424" s="111"/>
      <c r="AF424" s="111"/>
      <c r="AG424" s="111"/>
      <c r="AH424" s="111"/>
    </row>
    <row r="425" spans="1:34">
      <c r="A425" s="112" t="s">
        <v>165</v>
      </c>
      <c r="B425" s="108">
        <v>12523.8</v>
      </c>
      <c r="C425" s="108">
        <v>4281989</v>
      </c>
      <c r="D425" s="143" t="e">
        <f t="shared" si="19"/>
        <v>#DIV/0!</v>
      </c>
      <c r="E425" s="108">
        <v>40908</v>
      </c>
      <c r="F425" s="108">
        <v>11880</v>
      </c>
      <c r="G425" s="108">
        <v>217456</v>
      </c>
      <c r="H425" s="108">
        <v>4552233</v>
      </c>
      <c r="I425" s="143" t="e">
        <f t="shared" si="20"/>
        <v>#DIV/0!</v>
      </c>
      <c r="J425" s="108">
        <v>816095</v>
      </c>
      <c r="K425" s="108">
        <v>1786028</v>
      </c>
      <c r="L425" s="108">
        <v>65550</v>
      </c>
      <c r="M425" s="108">
        <v>185899</v>
      </c>
      <c r="N425" s="108">
        <v>1054548</v>
      </c>
      <c r="O425" s="108">
        <v>24957</v>
      </c>
      <c r="P425" s="108">
        <v>3883163</v>
      </c>
      <c r="Q425" s="108">
        <v>33962</v>
      </c>
      <c r="R425" s="108">
        <v>725145</v>
      </c>
      <c r="S425" s="143" t="e">
        <f t="shared" si="21"/>
        <v>#DIV/0!</v>
      </c>
      <c r="T425" s="108">
        <v>703031</v>
      </c>
      <c r="U425" s="108">
        <v>182145</v>
      </c>
      <c r="V425" s="108">
        <v>259339</v>
      </c>
      <c r="W425" s="108">
        <v>63415</v>
      </c>
      <c r="X425" s="108">
        <v>195924</v>
      </c>
      <c r="Y425" s="108">
        <v>1603972</v>
      </c>
      <c r="Z425" s="108">
        <v>16.399999999999999</v>
      </c>
      <c r="AA425" s="111">
        <v>11.1</v>
      </c>
      <c r="AB425" s="111">
        <v>16.2</v>
      </c>
      <c r="AC425" s="111">
        <v>17.2</v>
      </c>
      <c r="AD425" s="111">
        <v>64.8</v>
      </c>
      <c r="AE425" s="111">
        <v>341.9</v>
      </c>
      <c r="AF425" s="111">
        <v>128.1</v>
      </c>
      <c r="AG425" s="111">
        <v>79.900000000000006</v>
      </c>
      <c r="AH425" s="111">
        <v>20.100000000000001</v>
      </c>
    </row>
    <row r="426" spans="1:34">
      <c r="A426" s="112" t="s">
        <v>164</v>
      </c>
      <c r="B426" s="108">
        <v>13025.5</v>
      </c>
      <c r="C426" s="108">
        <v>4869140</v>
      </c>
      <c r="D426" s="143">
        <f t="shared" si="19"/>
        <v>0.13712109022232424</v>
      </c>
      <c r="E426" s="108">
        <v>27780</v>
      </c>
      <c r="F426" s="108">
        <v>27448</v>
      </c>
      <c r="G426" s="108">
        <v>146620</v>
      </c>
      <c r="H426" s="108">
        <v>5070988</v>
      </c>
      <c r="I426" s="143">
        <f t="shared" si="20"/>
        <v>0.11395616173425217</v>
      </c>
      <c r="J426" s="108">
        <v>911666</v>
      </c>
      <c r="K426" s="108">
        <v>2044925</v>
      </c>
      <c r="L426" s="108">
        <v>96551</v>
      </c>
      <c r="M426" s="108">
        <v>192543</v>
      </c>
      <c r="N426" s="108">
        <v>1181296</v>
      </c>
      <c r="O426" s="108">
        <v>26261</v>
      </c>
      <c r="P426" s="108">
        <v>4400720</v>
      </c>
      <c r="Q426" s="108">
        <v>30614</v>
      </c>
      <c r="R426" s="108">
        <v>815908</v>
      </c>
      <c r="S426" s="143">
        <f t="shared" si="21"/>
        <v>0.12516531176523316</v>
      </c>
      <c r="T426" s="108">
        <v>700882</v>
      </c>
      <c r="U426" s="108">
        <v>214121</v>
      </c>
      <c r="V426" s="108">
        <v>286849</v>
      </c>
      <c r="W426" s="108">
        <v>63569</v>
      </c>
      <c r="X426" s="108">
        <v>223280</v>
      </c>
      <c r="Y426" s="108">
        <v>1830964</v>
      </c>
      <c r="Z426" s="108">
        <v>14.4</v>
      </c>
      <c r="AA426" s="111">
        <v>8.5</v>
      </c>
      <c r="AB426" s="111">
        <v>15.7</v>
      </c>
      <c r="AC426" s="111">
        <v>16.8</v>
      </c>
      <c r="AD426" s="111">
        <v>68.8</v>
      </c>
      <c r="AE426" s="111">
        <v>373.8</v>
      </c>
      <c r="AF426" s="111">
        <v>140.6</v>
      </c>
      <c r="AG426" s="111">
        <v>79.3</v>
      </c>
      <c r="AH426" s="111">
        <v>20.7</v>
      </c>
    </row>
    <row r="427" spans="1:34">
      <c r="A427" s="112" t="s">
        <v>163</v>
      </c>
      <c r="B427" s="108">
        <v>13370.6</v>
      </c>
      <c r="C427" s="108">
        <v>5063997</v>
      </c>
      <c r="D427" s="143">
        <f t="shared" si="19"/>
        <v>4.0018771281992299E-2</v>
      </c>
      <c r="E427" s="108">
        <v>27409</v>
      </c>
      <c r="F427" s="108">
        <v>44445</v>
      </c>
      <c r="G427" s="108">
        <v>136982</v>
      </c>
      <c r="H427" s="108">
        <v>5272832</v>
      </c>
      <c r="I427" s="143">
        <f t="shared" si="20"/>
        <v>3.9803683227016114E-2</v>
      </c>
      <c r="J427" s="108">
        <v>985569</v>
      </c>
      <c r="K427" s="108">
        <v>2090776</v>
      </c>
      <c r="L427" s="108">
        <v>126888</v>
      </c>
      <c r="M427" s="108">
        <v>198432</v>
      </c>
      <c r="N427" s="108">
        <v>1266157</v>
      </c>
      <c r="O427" s="108">
        <v>31658</v>
      </c>
      <c r="P427" s="108">
        <v>4636163</v>
      </c>
      <c r="Q427" s="108">
        <v>4214</v>
      </c>
      <c r="R427" s="108">
        <v>784776</v>
      </c>
      <c r="S427" s="143">
        <f t="shared" si="21"/>
        <v>-3.8156262715894437E-2</v>
      </c>
      <c r="T427" s="108">
        <v>640883</v>
      </c>
      <c r="U427" s="108">
        <v>229442</v>
      </c>
      <c r="V427" s="108">
        <v>305331</v>
      </c>
      <c r="W427" s="108">
        <v>62775</v>
      </c>
      <c r="X427" s="108">
        <v>242556</v>
      </c>
      <c r="Y427" s="108">
        <v>1876560</v>
      </c>
      <c r="Z427" s="108">
        <v>12.7</v>
      </c>
      <c r="AA427" s="111">
        <v>6.2</v>
      </c>
      <c r="AB427" s="111">
        <v>16.3</v>
      </c>
      <c r="AC427" s="111">
        <v>17.399999999999999</v>
      </c>
      <c r="AD427" s="111">
        <v>72.2</v>
      </c>
      <c r="AE427" s="111">
        <v>378.7</v>
      </c>
      <c r="AF427" s="111">
        <v>140.30000000000001</v>
      </c>
      <c r="AG427" s="111">
        <v>79.2</v>
      </c>
      <c r="AH427" s="111">
        <v>20.8</v>
      </c>
    </row>
    <row r="428" spans="1:34">
      <c r="A428" s="110"/>
      <c r="B428" s="108"/>
      <c r="C428" s="108"/>
      <c r="D428" s="144"/>
      <c r="E428" s="108"/>
      <c r="F428" s="108"/>
      <c r="G428" s="108"/>
      <c r="H428" s="108"/>
      <c r="I428" s="144"/>
      <c r="J428" s="108"/>
      <c r="K428" s="108"/>
      <c r="L428" s="108"/>
      <c r="M428" s="108"/>
      <c r="N428" s="108"/>
      <c r="O428" s="108"/>
      <c r="P428" s="108"/>
      <c r="Q428" s="108"/>
      <c r="R428" s="108"/>
      <c r="S428" s="144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</row>
    <row r="429" spans="1:34">
      <c r="A429" s="110"/>
      <c r="B429" s="108"/>
      <c r="C429" s="108"/>
      <c r="D429" s="144"/>
      <c r="E429" s="108"/>
      <c r="F429" s="108"/>
      <c r="G429" s="108"/>
      <c r="H429" s="108"/>
      <c r="I429" s="144"/>
      <c r="J429" s="108"/>
      <c r="K429" s="108"/>
      <c r="L429" s="108"/>
      <c r="M429" s="108"/>
      <c r="N429" s="108"/>
      <c r="O429" s="108"/>
      <c r="P429" s="108"/>
      <c r="Q429" s="108"/>
      <c r="R429" s="108"/>
      <c r="S429" s="144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</row>
    <row r="430" spans="1:34">
      <c r="A430" s="109" t="s">
        <v>162</v>
      </c>
      <c r="B430" s="108"/>
      <c r="C430" s="108"/>
      <c r="D430" s="144"/>
      <c r="E430" s="108"/>
      <c r="F430" s="108"/>
      <c r="G430" s="108"/>
      <c r="H430" s="108"/>
      <c r="I430" s="144"/>
      <c r="J430" s="108"/>
      <c r="K430" s="108"/>
      <c r="L430" s="108"/>
      <c r="M430" s="108"/>
      <c r="N430" s="108"/>
      <c r="O430" s="108"/>
      <c r="P430" s="108"/>
      <c r="Q430" s="108"/>
      <c r="R430" s="108"/>
      <c r="S430" s="144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</row>
    <row r="431" spans="1:34">
      <c r="B431" s="108"/>
      <c r="C431" s="108"/>
      <c r="D431" s="144"/>
      <c r="E431" s="108"/>
      <c r="F431" s="108"/>
      <c r="G431" s="108"/>
      <c r="H431" s="108"/>
      <c r="I431" s="144"/>
      <c r="J431" s="108"/>
      <c r="K431" s="108"/>
      <c r="L431" s="108"/>
      <c r="M431" s="108"/>
      <c r="N431" s="108"/>
      <c r="O431" s="108"/>
      <c r="P431" s="108"/>
      <c r="Q431" s="108"/>
      <c r="R431" s="108"/>
      <c r="S431" s="144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</row>
    <row r="432" spans="1:34">
      <c r="B432" s="108"/>
      <c r="C432" s="108"/>
      <c r="D432" s="144"/>
      <c r="E432" s="108"/>
      <c r="F432" s="108"/>
      <c r="G432" s="108"/>
      <c r="H432" s="108"/>
      <c r="I432" s="144"/>
      <c r="J432" s="108"/>
      <c r="K432" s="108"/>
      <c r="L432" s="108"/>
      <c r="M432" s="108"/>
      <c r="N432" s="108"/>
      <c r="O432" s="108"/>
      <c r="P432" s="108"/>
      <c r="Q432" s="108"/>
      <c r="R432" s="108"/>
      <c r="S432" s="144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</row>
    <row r="433" spans="2:34">
      <c r="B433" s="108"/>
      <c r="C433" s="108"/>
      <c r="D433" s="144"/>
      <c r="E433" s="108"/>
      <c r="F433" s="108"/>
      <c r="G433" s="108"/>
      <c r="H433" s="108"/>
      <c r="I433" s="144"/>
      <c r="J433" s="108"/>
      <c r="K433" s="108"/>
      <c r="L433" s="108"/>
      <c r="M433" s="108"/>
      <c r="N433" s="108"/>
      <c r="O433" s="108"/>
      <c r="P433" s="108"/>
      <c r="Q433" s="108"/>
      <c r="R433" s="108"/>
      <c r="S433" s="144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</row>
    <row r="434" spans="2:34">
      <c r="B434" s="108"/>
      <c r="C434" s="108"/>
      <c r="D434" s="144"/>
      <c r="E434" s="108"/>
      <c r="F434" s="108"/>
      <c r="G434" s="108"/>
      <c r="H434" s="108"/>
      <c r="I434" s="144"/>
      <c r="J434" s="108"/>
      <c r="K434" s="108"/>
      <c r="L434" s="108"/>
      <c r="M434" s="108"/>
      <c r="N434" s="108"/>
      <c r="O434" s="108"/>
      <c r="P434" s="108"/>
      <c r="Q434" s="108"/>
      <c r="R434" s="108"/>
      <c r="S434" s="144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</row>
    <row r="435" spans="2:34">
      <c r="B435" s="108"/>
      <c r="C435" s="108"/>
      <c r="D435" s="144"/>
      <c r="E435" s="108"/>
      <c r="F435" s="108"/>
      <c r="G435" s="108"/>
      <c r="H435" s="108"/>
      <c r="I435" s="144"/>
      <c r="J435" s="108"/>
      <c r="K435" s="108"/>
      <c r="L435" s="108"/>
      <c r="M435" s="108"/>
      <c r="N435" s="108"/>
      <c r="O435" s="108"/>
      <c r="P435" s="108"/>
      <c r="Q435" s="108"/>
      <c r="R435" s="108"/>
      <c r="S435" s="144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</row>
    <row r="436" spans="2:34">
      <c r="B436" s="108"/>
      <c r="C436" s="108"/>
      <c r="D436" s="144"/>
      <c r="E436" s="108"/>
      <c r="F436" s="108"/>
      <c r="G436" s="108"/>
      <c r="H436" s="108"/>
      <c r="I436" s="144"/>
      <c r="J436" s="108"/>
      <c r="K436" s="108"/>
      <c r="L436" s="108"/>
      <c r="M436" s="108"/>
      <c r="N436" s="108"/>
      <c r="O436" s="108"/>
      <c r="P436" s="108"/>
      <c r="Q436" s="108"/>
      <c r="R436" s="108"/>
      <c r="S436" s="144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</row>
    <row r="437" spans="2:34">
      <c r="B437" s="108"/>
      <c r="C437" s="108"/>
      <c r="D437" s="144"/>
      <c r="E437" s="108"/>
      <c r="F437" s="108"/>
      <c r="G437" s="108"/>
      <c r="H437" s="108"/>
      <c r="I437" s="144"/>
      <c r="J437" s="108"/>
      <c r="K437" s="108"/>
      <c r="L437" s="108"/>
      <c r="M437" s="108"/>
      <c r="N437" s="108"/>
      <c r="O437" s="108"/>
      <c r="P437" s="108"/>
      <c r="Q437" s="108"/>
      <c r="R437" s="108"/>
      <c r="S437" s="144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</row>
    <row r="438" spans="2:34">
      <c r="B438" s="108"/>
      <c r="C438" s="108"/>
      <c r="D438" s="144"/>
      <c r="E438" s="108"/>
      <c r="F438" s="108"/>
      <c r="G438" s="108"/>
      <c r="H438" s="108"/>
      <c r="I438" s="144"/>
      <c r="J438" s="108"/>
      <c r="K438" s="108"/>
      <c r="L438" s="108"/>
      <c r="M438" s="108"/>
      <c r="N438" s="108"/>
      <c r="O438" s="108"/>
      <c r="P438" s="108"/>
      <c r="Q438" s="108"/>
      <c r="R438" s="108"/>
      <c r="S438" s="144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</row>
    <row r="439" spans="2:34">
      <c r="B439" s="108"/>
      <c r="C439" s="108"/>
      <c r="D439" s="144"/>
      <c r="E439" s="108"/>
      <c r="F439" s="108"/>
      <c r="G439" s="108"/>
      <c r="H439" s="108"/>
      <c r="I439" s="144"/>
      <c r="J439" s="108"/>
      <c r="K439" s="108"/>
      <c r="L439" s="108"/>
      <c r="M439" s="108"/>
      <c r="N439" s="108"/>
      <c r="O439" s="108"/>
      <c r="P439" s="108"/>
      <c r="Q439" s="108"/>
      <c r="R439" s="108"/>
      <c r="S439" s="144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</row>
    <row r="440" spans="2:34">
      <c r="B440" s="108"/>
      <c r="C440" s="108"/>
      <c r="D440" s="144"/>
      <c r="E440" s="108"/>
      <c r="F440" s="108"/>
      <c r="G440" s="108"/>
      <c r="H440" s="108"/>
      <c r="I440" s="144"/>
      <c r="J440" s="108"/>
      <c r="K440" s="108"/>
      <c r="L440" s="108"/>
      <c r="M440" s="108"/>
      <c r="N440" s="108"/>
      <c r="O440" s="108"/>
      <c r="P440" s="108"/>
      <c r="Q440" s="108"/>
      <c r="R440" s="108"/>
      <c r="S440" s="144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</row>
    <row r="441" spans="2:34">
      <c r="B441" s="108"/>
      <c r="C441" s="108"/>
      <c r="D441" s="144"/>
      <c r="E441" s="108"/>
      <c r="F441" s="108"/>
      <c r="G441" s="108"/>
      <c r="H441" s="108"/>
      <c r="I441" s="144"/>
      <c r="J441" s="108"/>
      <c r="K441" s="108"/>
      <c r="L441" s="108"/>
      <c r="M441" s="108"/>
      <c r="N441" s="108"/>
      <c r="O441" s="108"/>
      <c r="P441" s="108"/>
      <c r="Q441" s="108"/>
      <c r="R441" s="108"/>
      <c r="S441" s="144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</row>
    <row r="442" spans="2:34">
      <c r="B442" s="108"/>
      <c r="C442" s="108"/>
      <c r="D442" s="144"/>
      <c r="E442" s="108"/>
      <c r="F442" s="108"/>
      <c r="G442" s="108"/>
      <c r="H442" s="108"/>
      <c r="I442" s="144"/>
      <c r="J442" s="108"/>
      <c r="K442" s="108"/>
      <c r="L442" s="108"/>
      <c r="M442" s="108"/>
      <c r="N442" s="108"/>
      <c r="O442" s="108"/>
      <c r="P442" s="108"/>
      <c r="Q442" s="108"/>
      <c r="R442" s="108"/>
      <c r="S442" s="144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</row>
    <row r="443" spans="2:34">
      <c r="B443" s="108"/>
      <c r="C443" s="108"/>
      <c r="D443" s="144"/>
      <c r="E443" s="108"/>
      <c r="F443" s="108"/>
      <c r="G443" s="108"/>
      <c r="H443" s="108"/>
      <c r="I443" s="144"/>
      <c r="J443" s="108"/>
      <c r="K443" s="108"/>
      <c r="L443" s="108"/>
      <c r="M443" s="108"/>
      <c r="N443" s="108"/>
      <c r="O443" s="108"/>
      <c r="P443" s="108"/>
      <c r="Q443" s="108"/>
      <c r="R443" s="108"/>
      <c r="S443" s="144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</row>
    <row r="444" spans="2:34">
      <c r="B444" s="108"/>
      <c r="C444" s="108"/>
      <c r="D444" s="144"/>
      <c r="E444" s="108"/>
      <c r="F444" s="108"/>
      <c r="G444" s="108"/>
      <c r="H444" s="108"/>
      <c r="I444" s="144"/>
      <c r="J444" s="108"/>
      <c r="K444" s="108"/>
      <c r="L444" s="108"/>
      <c r="M444" s="108"/>
      <c r="N444" s="108"/>
      <c r="O444" s="108"/>
      <c r="P444" s="108"/>
      <c r="Q444" s="108"/>
      <c r="R444" s="108"/>
      <c r="S444" s="144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</row>
    <row r="445" spans="2:34">
      <c r="B445" s="108"/>
      <c r="C445" s="108"/>
      <c r="D445" s="144"/>
      <c r="E445" s="108"/>
      <c r="F445" s="108"/>
      <c r="G445" s="108"/>
      <c r="H445" s="108"/>
      <c r="I445" s="144"/>
      <c r="J445" s="108"/>
      <c r="K445" s="108"/>
      <c r="L445" s="108"/>
      <c r="M445" s="108"/>
      <c r="N445" s="108"/>
      <c r="O445" s="108"/>
      <c r="P445" s="108"/>
      <c r="Q445" s="108"/>
      <c r="R445" s="108"/>
      <c r="S445" s="144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</row>
    <row r="446" spans="2:34">
      <c r="B446" s="108"/>
      <c r="C446" s="108"/>
      <c r="D446" s="144"/>
      <c r="E446" s="108"/>
      <c r="F446" s="108"/>
      <c r="G446" s="108"/>
      <c r="H446" s="108"/>
      <c r="I446" s="144"/>
      <c r="J446" s="108"/>
      <c r="K446" s="108"/>
      <c r="L446" s="108"/>
      <c r="M446" s="108"/>
      <c r="N446" s="108"/>
      <c r="O446" s="108"/>
      <c r="P446" s="108"/>
      <c r="Q446" s="108"/>
      <c r="R446" s="108"/>
      <c r="S446" s="144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</row>
    <row r="447" spans="2:34">
      <c r="B447" s="108"/>
      <c r="C447" s="108"/>
      <c r="D447" s="144"/>
      <c r="E447" s="108"/>
      <c r="F447" s="108"/>
      <c r="G447" s="108"/>
      <c r="H447" s="108"/>
      <c r="I447" s="144"/>
      <c r="J447" s="108"/>
      <c r="K447" s="108"/>
      <c r="L447" s="108"/>
      <c r="M447" s="108"/>
      <c r="N447" s="108"/>
      <c r="O447" s="108"/>
      <c r="P447" s="108"/>
      <c r="Q447" s="108"/>
      <c r="R447" s="108"/>
      <c r="S447" s="144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</row>
    <row r="448" spans="2:34">
      <c r="B448" s="108"/>
      <c r="C448" s="108"/>
      <c r="D448" s="144"/>
      <c r="E448" s="108"/>
      <c r="F448" s="108"/>
      <c r="G448" s="108"/>
      <c r="H448" s="108"/>
      <c r="I448" s="144"/>
      <c r="J448" s="108"/>
      <c r="K448" s="108"/>
      <c r="L448" s="108"/>
      <c r="M448" s="108"/>
      <c r="N448" s="108"/>
      <c r="O448" s="108"/>
      <c r="P448" s="108"/>
      <c r="Q448" s="108"/>
      <c r="R448" s="108"/>
      <c r="S448" s="144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</row>
    <row r="449" spans="2:34">
      <c r="B449" s="108"/>
      <c r="C449" s="108"/>
      <c r="D449" s="144"/>
      <c r="E449" s="108"/>
      <c r="F449" s="108"/>
      <c r="G449" s="108"/>
      <c r="H449" s="108"/>
      <c r="I449" s="144"/>
      <c r="J449" s="108"/>
      <c r="K449" s="108"/>
      <c r="L449" s="108"/>
      <c r="M449" s="108"/>
      <c r="N449" s="108"/>
      <c r="O449" s="108"/>
      <c r="P449" s="108"/>
      <c r="Q449" s="108"/>
      <c r="R449" s="108"/>
      <c r="S449" s="144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</row>
    <row r="450" spans="2:34">
      <c r="B450" s="108"/>
      <c r="C450" s="108"/>
      <c r="D450" s="144"/>
      <c r="E450" s="108"/>
      <c r="F450" s="108"/>
      <c r="G450" s="108"/>
      <c r="H450" s="108"/>
      <c r="I450" s="144"/>
      <c r="J450" s="108"/>
      <c r="K450" s="108"/>
      <c r="L450" s="108"/>
      <c r="M450" s="108"/>
      <c r="N450" s="108"/>
      <c r="O450" s="108"/>
      <c r="P450" s="108"/>
      <c r="Q450" s="108"/>
      <c r="R450" s="108"/>
      <c r="S450" s="144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</row>
    <row r="451" spans="2:34">
      <c r="B451" s="108"/>
      <c r="C451" s="108"/>
      <c r="D451" s="144"/>
      <c r="E451" s="108"/>
      <c r="F451" s="108"/>
      <c r="G451" s="108"/>
      <c r="H451" s="108"/>
      <c r="I451" s="144"/>
      <c r="J451" s="108"/>
      <c r="K451" s="108"/>
      <c r="L451" s="108"/>
      <c r="M451" s="108"/>
      <c r="N451" s="108"/>
      <c r="O451" s="108"/>
      <c r="P451" s="108"/>
      <c r="Q451" s="108"/>
      <c r="R451" s="108"/>
      <c r="S451" s="144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</row>
    <row r="452" spans="2:34">
      <c r="B452" s="108"/>
      <c r="C452" s="108"/>
      <c r="D452" s="144"/>
      <c r="E452" s="108"/>
      <c r="F452" s="108"/>
      <c r="G452" s="108"/>
      <c r="H452" s="108"/>
      <c r="I452" s="144"/>
      <c r="J452" s="108"/>
      <c r="K452" s="108"/>
      <c r="L452" s="108"/>
      <c r="M452" s="108"/>
      <c r="N452" s="108"/>
      <c r="O452" s="108"/>
      <c r="P452" s="108"/>
      <c r="Q452" s="108"/>
      <c r="R452" s="108"/>
      <c r="S452" s="144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</row>
    <row r="453" spans="2:34">
      <c r="B453" s="108"/>
      <c r="C453" s="108"/>
      <c r="D453" s="144"/>
      <c r="E453" s="108"/>
      <c r="F453" s="108"/>
      <c r="G453" s="108"/>
      <c r="H453" s="108"/>
      <c r="I453" s="144"/>
      <c r="J453" s="108"/>
      <c r="K453" s="108"/>
      <c r="L453" s="108"/>
      <c r="M453" s="108"/>
      <c r="N453" s="108"/>
      <c r="O453" s="108"/>
      <c r="P453" s="108"/>
      <c r="Q453" s="108"/>
      <c r="R453" s="108"/>
      <c r="S453" s="144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</row>
    <row r="454" spans="2:34">
      <c r="B454" s="108"/>
      <c r="C454" s="108"/>
      <c r="D454" s="144"/>
      <c r="E454" s="108"/>
      <c r="F454" s="108"/>
      <c r="G454" s="108"/>
      <c r="H454" s="108"/>
      <c r="I454" s="144"/>
      <c r="J454" s="108"/>
      <c r="K454" s="108"/>
      <c r="L454" s="108"/>
      <c r="M454" s="108"/>
      <c r="N454" s="108"/>
      <c r="O454" s="108"/>
      <c r="P454" s="108"/>
      <c r="Q454" s="108"/>
      <c r="R454" s="108"/>
      <c r="S454" s="144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</row>
    <row r="455" spans="2:34">
      <c r="B455" s="108"/>
      <c r="C455" s="108"/>
      <c r="D455" s="144"/>
      <c r="E455" s="108"/>
      <c r="F455" s="108"/>
      <c r="G455" s="108"/>
      <c r="H455" s="108"/>
      <c r="I455" s="144"/>
      <c r="J455" s="108"/>
      <c r="K455" s="108"/>
      <c r="L455" s="108"/>
      <c r="M455" s="108"/>
      <c r="N455" s="108"/>
      <c r="O455" s="108"/>
      <c r="P455" s="108"/>
      <c r="Q455" s="108"/>
      <c r="R455" s="108"/>
      <c r="S455" s="144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</row>
    <row r="456" spans="2:34">
      <c r="B456" s="108"/>
      <c r="C456" s="108"/>
      <c r="D456" s="144"/>
      <c r="E456" s="108"/>
      <c r="F456" s="108"/>
      <c r="G456" s="108"/>
      <c r="H456" s="108"/>
      <c r="I456" s="144"/>
      <c r="J456" s="108"/>
      <c r="K456" s="108"/>
      <c r="L456" s="108"/>
      <c r="M456" s="108"/>
      <c r="N456" s="108"/>
      <c r="O456" s="108"/>
      <c r="P456" s="108"/>
      <c r="Q456" s="108"/>
      <c r="R456" s="108"/>
      <c r="S456" s="144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</row>
    <row r="457" spans="2:34">
      <c r="B457" s="108"/>
      <c r="C457" s="108"/>
      <c r="D457" s="144"/>
      <c r="E457" s="108"/>
      <c r="F457" s="108"/>
      <c r="G457" s="108"/>
      <c r="H457" s="108"/>
      <c r="I457" s="144"/>
      <c r="J457" s="108"/>
      <c r="K457" s="108"/>
      <c r="L457" s="108"/>
      <c r="M457" s="108"/>
      <c r="N457" s="108"/>
      <c r="O457" s="108"/>
      <c r="P457" s="108"/>
      <c r="Q457" s="108"/>
      <c r="R457" s="108"/>
      <c r="S457" s="144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</row>
    <row r="458" spans="2:34">
      <c r="B458" s="108"/>
      <c r="C458" s="108"/>
      <c r="D458" s="144"/>
      <c r="E458" s="108"/>
      <c r="F458" s="108"/>
      <c r="G458" s="108"/>
      <c r="H458" s="108"/>
      <c r="I458" s="144"/>
      <c r="J458" s="108"/>
      <c r="K458" s="108"/>
      <c r="L458" s="108"/>
      <c r="M458" s="108"/>
      <c r="N458" s="108"/>
      <c r="O458" s="108"/>
      <c r="P458" s="108"/>
      <c r="Q458" s="108"/>
      <c r="R458" s="108"/>
      <c r="S458" s="144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</row>
    <row r="459" spans="2:34">
      <c r="B459" s="108"/>
      <c r="C459" s="108"/>
      <c r="D459" s="144"/>
      <c r="E459" s="108"/>
      <c r="F459" s="108"/>
      <c r="G459" s="108"/>
      <c r="H459" s="108"/>
      <c r="I459" s="144"/>
      <c r="J459" s="108"/>
      <c r="K459" s="108"/>
      <c r="L459" s="108"/>
      <c r="M459" s="108"/>
      <c r="N459" s="108"/>
      <c r="O459" s="108"/>
      <c r="P459" s="108"/>
      <c r="Q459" s="108"/>
      <c r="R459" s="108"/>
      <c r="S459" s="144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</row>
    <row r="460" spans="2:34">
      <c r="B460" s="108"/>
      <c r="C460" s="108"/>
      <c r="D460" s="144"/>
      <c r="E460" s="108"/>
      <c r="F460" s="108"/>
      <c r="G460" s="108"/>
      <c r="H460" s="108"/>
      <c r="I460" s="144"/>
      <c r="J460" s="108"/>
      <c r="K460" s="108"/>
      <c r="L460" s="108"/>
      <c r="M460" s="108"/>
      <c r="N460" s="108"/>
      <c r="O460" s="108"/>
      <c r="P460" s="108"/>
      <c r="Q460" s="108"/>
      <c r="R460" s="108"/>
      <c r="S460" s="144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</row>
    <row r="461" spans="2:34"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</row>
    <row r="462" spans="2:34"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</row>
    <row r="463" spans="2:34"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</row>
    <row r="464" spans="2:34"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</row>
    <row r="465" spans="20:34"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</row>
    <row r="466" spans="20:34"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</row>
    <row r="467" spans="20:34"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</row>
    <row r="468" spans="20:34"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</row>
    <row r="469" spans="20:34"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</row>
    <row r="470" spans="20:34"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</row>
    <row r="471" spans="20:34"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</row>
    <row r="472" spans="20:34"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</row>
    <row r="473" spans="20:34"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</row>
    <row r="474" spans="20:34"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</row>
    <row r="475" spans="20:34"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</row>
    <row r="476" spans="20:34"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</row>
    <row r="477" spans="20:34"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</row>
    <row r="478" spans="20:34"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</row>
    <row r="479" spans="20:34"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</row>
    <row r="480" spans="20:34"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</row>
    <row r="481" spans="20:34"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</row>
    <row r="482" spans="20:34"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</row>
    <row r="483" spans="20:34"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</row>
    <row r="484" spans="20:34"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</row>
    <row r="485" spans="20:34"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</row>
    <row r="486" spans="20:34"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</row>
  </sheetData>
  <mergeCells count="6">
    <mergeCell ref="AG5:AH5"/>
    <mergeCell ref="K6:N6"/>
    <mergeCell ref="C5:H5"/>
    <mergeCell ref="J5:P5"/>
    <mergeCell ref="Z5:AF5"/>
    <mergeCell ref="Q5:Y5"/>
  </mergeCells>
  <hyperlinks>
    <hyperlink ref="A430" r:id="rId1" xr:uid="{67F6BF25-E388-384A-A51A-9B2DF9A0F7A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Formula</vt:lpstr>
      <vt:lpstr>Business Data</vt:lpstr>
      <vt:lpstr>Data Card</vt:lpstr>
      <vt:lpstr>businessIndustry</vt:lpstr>
      <vt:lpstr>Industry Manager Title</vt:lpstr>
      <vt:lpstr>Manager Annual Wage</vt:lpstr>
      <vt:lpstr>Retail Industry Metrics</vt:lpstr>
      <vt:lpstr>Industry Performance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Nguyen</dc:creator>
  <cp:lastModifiedBy>Ronny Nguyen</cp:lastModifiedBy>
  <dcterms:created xsi:type="dcterms:W3CDTF">2025-03-18T11:06:22Z</dcterms:created>
  <dcterms:modified xsi:type="dcterms:W3CDTF">2025-06-04T14:15:51Z</dcterms:modified>
</cp:coreProperties>
</file>