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m\Downloads\"/>
    </mc:Choice>
  </mc:AlternateContent>
  <xr:revisionPtr revIDLastSave="0" documentId="13_ncr:1_{DB934041-4DC1-4121-8C5B-A3C977CC0BD7}" xr6:coauthVersionLast="47" xr6:coauthVersionMax="47" xr10:uidLastSave="{00000000-0000-0000-0000-000000000000}"/>
  <bookViews>
    <workbookView xWindow="-108" yWindow="-108" windowWidth="23256" windowHeight="12456" xr2:uid="{F16CB531-C659-473F-AA16-93C1536AEB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1" l="1"/>
  <c r="J61" i="1"/>
  <c r="J62" i="1"/>
  <c r="J63" i="1"/>
  <c r="J43" i="1"/>
  <c r="J44" i="1"/>
  <c r="J45" i="1"/>
  <c r="J46" i="1"/>
  <c r="J47" i="1"/>
  <c r="F65" i="1"/>
  <c r="E66" i="1" s="1"/>
  <c r="F66" i="1" s="1"/>
  <c r="F64" i="1"/>
  <c r="F63" i="1"/>
  <c r="F62" i="1"/>
  <c r="F61" i="1"/>
  <c r="F60" i="1"/>
  <c r="F49" i="1"/>
  <c r="E50" i="1" s="1"/>
  <c r="F50" i="1" s="1"/>
  <c r="F48" i="1"/>
  <c r="F47" i="1"/>
  <c r="F46" i="1"/>
  <c r="F45" i="1"/>
  <c r="F44" i="1"/>
  <c r="F43" i="1"/>
  <c r="J6" i="1"/>
  <c r="J7" i="1"/>
  <c r="J8" i="1"/>
  <c r="J9" i="1"/>
  <c r="J10" i="1"/>
  <c r="J11" i="1"/>
  <c r="J12" i="1"/>
  <c r="J27" i="1"/>
  <c r="J28" i="1"/>
  <c r="J29" i="1"/>
  <c r="J30" i="1"/>
  <c r="J31" i="1"/>
  <c r="F33" i="1"/>
  <c r="E34" i="1" s="1"/>
  <c r="F34" i="1" s="1"/>
  <c r="F32" i="1"/>
  <c r="F31" i="1"/>
  <c r="F30" i="1"/>
  <c r="F29" i="1"/>
  <c r="F28" i="1"/>
  <c r="F27" i="1"/>
  <c r="J96" i="1"/>
  <c r="J97" i="1"/>
  <c r="J79" i="1"/>
  <c r="J80" i="1"/>
  <c r="J82" i="1"/>
  <c r="F99" i="1"/>
  <c r="E100" i="1" s="1"/>
  <c r="F100" i="1" s="1"/>
  <c r="F98" i="1"/>
  <c r="F97" i="1"/>
  <c r="F96" i="1"/>
  <c r="F84" i="1"/>
  <c r="E85" i="1" s="1"/>
  <c r="F85" i="1" s="1"/>
  <c r="F83" i="1"/>
  <c r="F82" i="1"/>
  <c r="F81" i="1"/>
  <c r="F80" i="1"/>
  <c r="F79" i="1"/>
  <c r="F7" i="1"/>
  <c r="F8" i="1"/>
  <c r="F9" i="1"/>
  <c r="F10" i="1"/>
  <c r="F11" i="1"/>
  <c r="F12" i="1"/>
  <c r="F13" i="1"/>
  <c r="F14" i="1"/>
  <c r="F15" i="1"/>
  <c r="F16" i="1"/>
  <c r="F6" i="1"/>
  <c r="F67" i="1" l="1"/>
  <c r="F51" i="1"/>
  <c r="F35" i="1"/>
  <c r="F36" i="1" s="1"/>
  <c r="F101" i="1"/>
  <c r="F102" i="1" s="1"/>
  <c r="E17" i="1"/>
  <c r="F17" i="1" s="1"/>
  <c r="F18" i="1" s="1"/>
  <c r="F19" i="1" s="1"/>
  <c r="F86" i="1"/>
  <c r="F87" i="1" s="1"/>
</calcChain>
</file>

<file path=xl/sharedStrings.xml><?xml version="1.0" encoding="utf-8"?>
<sst xmlns="http://schemas.openxmlformats.org/spreadsheetml/2006/main" count="309" uniqueCount="145">
  <si>
    <t>Tipo</t>
  </si>
  <si>
    <t>Recurso</t>
  </si>
  <si>
    <t>Unidad</t>
  </si>
  <si>
    <t>P.U (CLP)</t>
  </si>
  <si>
    <t>Cantidad</t>
  </si>
  <si>
    <t>Material</t>
  </si>
  <si>
    <t>Bloque de hormigón vibrado tipo G 39x19x14 cm</t>
  </si>
  <si>
    <t>un</t>
  </si>
  <si>
    <t>Mortero cemento-arena 1:4</t>
  </si>
  <si>
    <t>kg</t>
  </si>
  <si>
    <t>Reja metálica galvanizada 2,00 m altura</t>
  </si>
  <si>
    <t>ml</t>
  </si>
  <si>
    <t>Pilar metálico cuadrado 60x60x2 mm</t>
  </si>
  <si>
    <t>Hormigón G-25 para fundación (considerando zanja 20x40 cm)</t>
  </si>
  <si>
    <t>m³</t>
  </si>
  <si>
    <t>Acero A63-42H Ø10 mm (para fundación)</t>
  </si>
  <si>
    <t>Aditivos impermeabilizantes</t>
  </si>
  <si>
    <t>lt</t>
  </si>
  <si>
    <t>Equipo/Herr.</t>
  </si>
  <si>
    <t>Herramientas menores y encofrado manual</t>
  </si>
  <si>
    <t>global</t>
  </si>
  <si>
    <t>Mano de Obra</t>
  </si>
  <si>
    <t>Maestro albañil</t>
  </si>
  <si>
    <t>día</t>
  </si>
  <si>
    <t>Ayudante albañil</t>
  </si>
  <si>
    <t>Instalador metálico</t>
  </si>
  <si>
    <t>Leyes Sociales</t>
  </si>
  <si>
    <t>%</t>
  </si>
  <si>
    <t>Subtotal (CLP)</t>
  </si>
  <si>
    <t>Cierre Sólido Mixto de Alta Seguridad</t>
  </si>
  <si>
    <t>3,00 m (1,00 m muro + 2,00 m reja metálica)</t>
  </si>
  <si>
    <t>metro lineal (ml)</t>
  </si>
  <si>
    <t>Unidad:</t>
  </si>
  <si>
    <t>Cantidad estimada:</t>
  </si>
  <si>
    <t>Opción 1:</t>
  </si>
  <si>
    <t>Altura total:</t>
  </si>
  <si>
    <t>Se considera fundación corrida para muro y pilares metálicos embebidos.</t>
  </si>
  <si>
    <t>Espaciamiento entre pilares: 2,50 m</t>
  </si>
  <si>
    <t>Altura total desde fundación hasta extremo superior: 3,00 m</t>
  </si>
  <si>
    <t>Reja metálica tipo panel modular galvanizado con fijación mecánica superior.</t>
  </si>
  <si>
    <t>Iluminación Solar con Sensor de Movimiento (Tipo Poste)</t>
  </si>
  <si>
    <t xml:space="preserve">Altura poste: </t>
  </si>
  <si>
    <t xml:space="preserve">Unidad: </t>
  </si>
  <si>
    <t>unidad (u)</t>
  </si>
  <si>
    <t>Opción 1</t>
  </si>
  <si>
    <t>3,5 m. Instalación cada 25 m.</t>
  </si>
  <si>
    <t>Poste metálico galvanizado 3,5 m (tubo Ø76 mm)</t>
  </si>
  <si>
    <t>Luminaria solar LED 15W con panel, batería y sensor</t>
  </si>
  <si>
    <t>Fijación mecánica + pernos de anclaje</t>
  </si>
  <si>
    <t>set</t>
  </si>
  <si>
    <t>Fundaciones de hormigón simple (0,30x0,30x0,50 m)</t>
  </si>
  <si>
    <t>Herramienta menor y encofrado</t>
  </si>
  <si>
    <t>Instalador eléctrico especializado</t>
  </si>
  <si>
    <t>Cotizaciones</t>
  </si>
  <si>
    <t>Cotización real</t>
  </si>
  <si>
    <t>Fuente / Observación</t>
  </si>
  <si>
    <t>Poste galvanizado Ø76 mm x 3,5 m</t>
  </si>
  <si>
    <t>Luminaria solar LED 15W con sensor y batería</t>
  </si>
  <si>
    <t>$97.990 – $99.990</t>
  </si>
  <si>
    <t>Fijación + pernos de anclaje</t>
  </si>
  <si>
    <t>Ferretería O’Higgins y Alvi [valores promedio]</t>
  </si>
  <si>
    <t>Hormigón simple fundación (0,045 m³)</t>
  </si>
  <si>
    <t>$133.700/m³</t>
  </si>
  <si>
    <t>Valor estimado en proyectos similares</t>
  </si>
  <si>
    <t>Opción 2</t>
  </si>
  <si>
    <t>Se instalará sobre muro cada 25 m.</t>
  </si>
  <si>
    <t>Fijación mecánica a muro o estructura metálica</t>
  </si>
  <si>
    <t>Herramientas menores y elementos de fijación secundaria</t>
  </si>
  <si>
    <t>$1.590/un</t>
  </si>
  <si>
    <t>Herramienta menor y elementos de fijación secundaria</t>
  </si>
  <si>
    <t>Valor estimado por punto de instalación</t>
  </si>
  <si>
    <t>Bloque de hormigón vibrado tipo G 14×19×39 cm</t>
  </si>
  <si>
    <t>Reja metálica galvanizada 2,00 m</t>
  </si>
  <si>
    <t>$42.000/ml</t>
  </si>
  <si>
    <t>Pilar metálico cuadrado 60×60×2 mm</t>
  </si>
  <si>
    <t>$5.800/ml</t>
  </si>
  <si>
    <t>$3.500/lt</t>
  </si>
  <si>
    <t>Hormigón G-25 (fundaciones muro y pilares)</t>
  </si>
  <si>
    <t>Opción 2:</t>
  </si>
  <si>
    <t>Cierre Económico Reforzado</t>
  </si>
  <si>
    <t>3,00 m</t>
  </si>
  <si>
    <t>Postes metálicos galvanizados 60×60×2 mm, cada 2,5 m</t>
  </si>
  <si>
    <t>Malla Acma galvanizada electrosoldada 2,4 m alto</t>
  </si>
  <si>
    <t>Zócalo de hormigón ciclópeo de 0,30 m altura (seguridad y estabilidad)</t>
  </si>
  <si>
    <t>Fundación de hormigón simple por poste</t>
  </si>
  <si>
    <t>Portón metálico de 6 m + acceso peatonal universal</t>
  </si>
  <si>
    <t>Malla Acma galvanizada 2,40 m alto, paso 100×50 mm</t>
  </si>
  <si>
    <t>Postes metálicos 60×60×2 mm (cada 2,5 m)</t>
  </si>
  <si>
    <t>Hormigón simple para fundación de postes</t>
  </si>
  <si>
    <t>Zócalo hormigón ciclópeo (20×20 cm)</t>
  </si>
  <si>
    <t>Acero Ø10 mm para estribos y refuerzo zócalo</t>
  </si>
  <si>
    <t>Herramientas menores y cortes</t>
  </si>
  <si>
    <t>Cuadrilla mixta (1 oficial + 1 ayudante)</t>
  </si>
  <si>
    <t xml:space="preserve">Leyes Sociales </t>
  </si>
  <si>
    <t>$29.500/ml</t>
  </si>
  <si>
    <t>$102.000/m³</t>
  </si>
  <si>
    <t>Hormigón simple para fundación puntual</t>
  </si>
  <si>
    <t>Zócalo de hormigón ciclópeo</t>
  </si>
  <si>
    <t>Malla Acma galvanizada 2,4 m (electrosoldada)</t>
  </si>
  <si>
    <t>Poste metálico galvanizado 60×60×2 mm</t>
  </si>
  <si>
    <t>Acero A63‑42H Ø10 mm</t>
  </si>
  <si>
    <t>$1.249/kg</t>
  </si>
  <si>
    <t>Mortero cemento-arena 1:4 (saco 25 kg)</t>
  </si>
  <si>
    <t>Aditivo impermeabilizante Sika 1</t>
  </si>
  <si>
    <t>Portón Vehicular Metálico Reforzado (6,00 m de ancho)</t>
  </si>
  <si>
    <t>Ítem:</t>
  </si>
  <si>
    <t>Perfil rectangular 80×40×2 mm (marco estructural)</t>
  </si>
  <si>
    <t>Perfil tubo 20×20×1,5 mm (riostras / relleno vertical)</t>
  </si>
  <si>
    <t>Bisagras reforzadas tipo portón industrial (4 un)</t>
  </si>
  <si>
    <t>Cerradura metálica de portón doble hoja</t>
  </si>
  <si>
    <t>Tratamiento anticorrosivo (base + esmalte sintético)</t>
  </si>
  <si>
    <t>m²</t>
  </si>
  <si>
    <t>Herramientas y equipos menores (soldadura, disco, brocas)</t>
  </si>
  <si>
    <t>Maestro soldador + ayudante</t>
  </si>
  <si>
    <t>Acceso Peatonal Universal Metálico (1,20 m ancho libre)</t>
  </si>
  <si>
    <t>Perfil rectangular 60×40×2 mm (marco)</t>
  </si>
  <si>
    <t>Perfil tubo 20×20×1,5 mm (relleno vertical)</t>
  </si>
  <si>
    <t>Cerradura con manilla universal doble acción</t>
  </si>
  <si>
    <t>Tratamiento anticorrosivo + pintura sintética exterior</t>
  </si>
  <si>
    <t>Herramientas menores y consumibles (soldadura, discos, brocas)</t>
  </si>
  <si>
    <t>Perfil rectangular 80×40×2 mm (marco)</t>
  </si>
  <si>
    <t>$9.800/ml</t>
  </si>
  <si>
    <t>Perfil cuadrado 20×20×1,5 mm (relleno vertical)</t>
  </si>
  <si>
    <t>$2.500/ml</t>
  </si>
  <si>
    <t>Bisagra reforzada tipo portón (4 unid.)</t>
  </si>
  <si>
    <t>$8.500/un</t>
  </si>
  <si>
    <t>Cerradura metálica para portón doble hoja</t>
  </si>
  <si>
    <t>$22.000/un</t>
  </si>
  <si>
    <t>Tratamiento anticorrosivo (base + esmalte)</t>
  </si>
  <si>
    <t>$3.200/m²</t>
  </si>
  <si>
    <t>Estructura: marco metálico con perfil rectangular 80×40×2 mm</t>
  </si>
  <si>
    <t>Relleno: tubos verticales 20×20×1,5 mm o planchas perforadas galvanizadas</t>
  </si>
  <si>
    <t>Sistema: apertura batiente doble hoja (3,00 m c/u)</t>
  </si>
  <si>
    <t>Altura: 2,00 m útiles (con tope hasta 2,20 m)</t>
  </si>
  <si>
    <t>Tratamiento: pintura anticorrosiva + esmalte sintético</t>
  </si>
  <si>
    <t>Cerradura metálica reforzada tipo portón</t>
  </si>
  <si>
    <t>$7.500/ml</t>
  </si>
  <si>
    <t>Cerradura universal con manilla doble acción</t>
  </si>
  <si>
    <t>$19.000/un</t>
  </si>
  <si>
    <t>Puerta metálica de una hoja, apertura hacia afuera</t>
  </si>
  <si>
    <t>Marco metálico 60×40×2 mm</t>
  </si>
  <si>
    <t>Relleno con perfiles 20×20×1,5 mm o planchas perforadas</t>
  </si>
  <si>
    <t>Altura útil: 2,00 m</t>
  </si>
  <si>
    <t>Cierre tipo manilla con cerradura (fácil apertura desde ambos lados)</t>
  </si>
  <si>
    <t>Umbral rebajado sin desnivel (&gt;1,2 m de ancho libre)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</si>
</sst>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&quot;$&quot;#,##0_);[Red]\(&quot;$&quot;#,##0\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2" fontId="8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2" fillId="0" borderId="1" xfId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165" fontId="0" fillId="0" borderId="1" xfId="0" applyNumberFormat="1" applyBorder="1" applyAlignment="1">
      <alignment vertical="center"/>
    </xf>
    <xf numFmtId="3" fontId="0" fillId="0" borderId="1" xfId="0" applyNumberFormat="1" applyBorder="1"/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4" fillId="3" borderId="1" xfId="0" applyFont="1" applyFill="1" applyBorder="1"/>
    <xf numFmtId="165" fontId="0" fillId="0" borderId="1" xfId="0" applyNumberForma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3" xfId="0" applyFont="1" applyBorder="1" applyAlignment="1">
      <alignment horizontal="right" vertical="center"/>
    </xf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7" xfId="0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1" fillId="0" borderId="6" xfId="0" applyFont="1" applyBorder="1" applyAlignment="1">
      <alignment horizontal="right" vertical="center"/>
    </xf>
    <xf numFmtId="0" fontId="7" fillId="3" borderId="0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3" fillId="2" borderId="0" xfId="0" applyFont="1" applyFill="1" applyBorder="1"/>
    <xf numFmtId="0" fontId="6" fillId="2" borderId="0" xfId="0" applyFont="1" applyFill="1" applyBorder="1"/>
    <xf numFmtId="0" fontId="6" fillId="2" borderId="7" xfId="0" applyFont="1" applyFill="1" applyBorder="1"/>
    <xf numFmtId="0" fontId="5" fillId="2" borderId="0" xfId="0" applyFont="1" applyFill="1" applyBorder="1"/>
    <xf numFmtId="0" fontId="5" fillId="2" borderId="7" xfId="0" applyFont="1" applyFill="1" applyBorder="1"/>
    <xf numFmtId="0" fontId="1" fillId="0" borderId="3" xfId="0" applyFont="1" applyBorder="1" applyAlignment="1">
      <alignment horizontal="right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1" fillId="0" borderId="0" xfId="0" applyFont="1" applyBorder="1" applyAlignment="1">
      <alignment vertical="center"/>
    </xf>
    <xf numFmtId="42" fontId="1" fillId="0" borderId="1" xfId="2" applyFont="1" applyBorder="1" applyAlignment="1">
      <alignment vertical="center"/>
    </xf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5B5BA-B991-4680-9FDA-CC92BB1412EC}">
  <dimension ref="A1:J113"/>
  <sheetViews>
    <sheetView showGridLines="0" tabSelected="1" zoomScale="95" zoomScaleNormal="90" workbookViewId="0"/>
  </sheetViews>
  <sheetFormatPr baseColWidth="10" defaultRowHeight="14.4" x14ac:dyDescent="0.3"/>
  <cols>
    <col min="1" max="1" width="18.109375" bestFit="1" customWidth="1"/>
    <col min="2" max="2" width="55.44140625" customWidth="1"/>
    <col min="5" max="5" width="12" bestFit="1" customWidth="1"/>
    <col min="6" max="6" width="14.44140625" bestFit="1" customWidth="1"/>
    <col min="8" max="8" width="43" bestFit="1" customWidth="1"/>
    <col min="9" max="9" width="16.88671875" bestFit="1" customWidth="1"/>
    <col min="10" max="10" width="99.5546875" bestFit="1" customWidth="1"/>
  </cols>
  <sheetData>
    <row r="1" spans="1:10" x14ac:dyDescent="0.3">
      <c r="A1" s="22" t="s">
        <v>34</v>
      </c>
      <c r="B1" s="23" t="s">
        <v>29</v>
      </c>
      <c r="C1" s="24"/>
      <c r="D1" s="24"/>
      <c r="E1" s="24"/>
      <c r="F1" s="24"/>
      <c r="G1" s="24"/>
      <c r="H1" s="24"/>
      <c r="I1" s="24"/>
      <c r="J1" s="25"/>
    </row>
    <row r="2" spans="1:10" x14ac:dyDescent="0.3">
      <c r="A2" s="26" t="s">
        <v>35</v>
      </c>
      <c r="B2" s="27" t="s">
        <v>30</v>
      </c>
      <c r="C2" s="28"/>
      <c r="D2" s="28"/>
      <c r="E2" s="28"/>
      <c r="F2" s="28"/>
      <c r="G2" s="28"/>
      <c r="H2" s="28"/>
      <c r="I2" s="28"/>
      <c r="J2" s="29"/>
    </row>
    <row r="3" spans="1:10" x14ac:dyDescent="0.3">
      <c r="A3" s="26" t="s">
        <v>32</v>
      </c>
      <c r="B3" s="27" t="s">
        <v>31</v>
      </c>
      <c r="C3" s="28"/>
      <c r="D3" s="28"/>
      <c r="E3" s="28"/>
      <c r="F3" s="28"/>
      <c r="G3" s="28"/>
      <c r="H3" s="28"/>
      <c r="I3" s="28"/>
      <c r="J3" s="29"/>
    </row>
    <row r="4" spans="1:10" x14ac:dyDescent="0.3">
      <c r="A4" s="26" t="s">
        <v>33</v>
      </c>
      <c r="B4" s="30">
        <v>910</v>
      </c>
      <c r="C4" s="28"/>
      <c r="D4" s="28"/>
      <c r="E4" s="28"/>
      <c r="F4" s="28"/>
      <c r="G4" s="28"/>
      <c r="H4" s="31" t="s">
        <v>53</v>
      </c>
      <c r="I4" s="31"/>
      <c r="J4" s="32"/>
    </row>
    <row r="5" spans="1:10" x14ac:dyDescent="0.3">
      <c r="A5" s="2" t="s">
        <v>0</v>
      </c>
      <c r="B5" s="2" t="s">
        <v>1</v>
      </c>
      <c r="C5" s="2" t="s">
        <v>2</v>
      </c>
      <c r="D5" s="2" t="s">
        <v>4</v>
      </c>
      <c r="E5" s="2" t="s">
        <v>3</v>
      </c>
      <c r="F5" s="2" t="s">
        <v>28</v>
      </c>
      <c r="G5" s="28"/>
      <c r="H5" s="2" t="s">
        <v>1</v>
      </c>
      <c r="I5" s="2" t="s">
        <v>54</v>
      </c>
      <c r="J5" s="2" t="s">
        <v>55</v>
      </c>
    </row>
    <row r="6" spans="1:10" x14ac:dyDescent="0.3">
      <c r="A6" s="16" t="s">
        <v>5</v>
      </c>
      <c r="B6" s="3" t="s">
        <v>6</v>
      </c>
      <c r="C6" s="3" t="s">
        <v>7</v>
      </c>
      <c r="D6" s="3">
        <v>15</v>
      </c>
      <c r="E6" s="10">
        <v>1050</v>
      </c>
      <c r="F6" s="10">
        <f>+D6*E6</f>
        <v>15750</v>
      </c>
      <c r="G6" s="28"/>
      <c r="H6" s="3" t="s">
        <v>71</v>
      </c>
      <c r="I6" s="10" t="s">
        <v>68</v>
      </c>
      <c r="J6" s="3" t="str">
        <f>HYPERLINK("https://www.sodimac.cl/sodimac-cl/articulo/110307407/Bloque-liso-gris-14x19x39-cm/110307419","Sodimac – Bloque liso gris")</f>
        <v>Sodimac – Bloque liso gris</v>
      </c>
    </row>
    <row r="7" spans="1:10" x14ac:dyDescent="0.3">
      <c r="A7" s="16" t="s">
        <v>5</v>
      </c>
      <c r="B7" s="3" t="s">
        <v>8</v>
      </c>
      <c r="C7" s="3" t="s">
        <v>9</v>
      </c>
      <c r="D7" s="3">
        <v>12</v>
      </c>
      <c r="E7" s="10">
        <v>180</v>
      </c>
      <c r="F7" s="10">
        <f t="shared" ref="F7:F17" si="0">+D7*E7</f>
        <v>2160</v>
      </c>
      <c r="G7" s="28"/>
      <c r="H7" s="3" t="s">
        <v>102</v>
      </c>
      <c r="I7" s="10">
        <v>2880</v>
      </c>
      <c r="J7" s="3" t="str">
        <f>HYPERLINK("https://www.sodimac.cl/sodimac-cl/product/110277134/Hormigon-preparado-25-kg/110277137","Sodimac – Hormigón preparado TOPEX 25 kg")</f>
        <v>Sodimac – Hormigón preparado TOPEX 25 kg</v>
      </c>
    </row>
    <row r="8" spans="1:10" x14ac:dyDescent="0.3">
      <c r="A8" s="16" t="s">
        <v>5</v>
      </c>
      <c r="B8" s="3" t="s">
        <v>10</v>
      </c>
      <c r="C8" s="3" t="s">
        <v>11</v>
      </c>
      <c r="D8" s="3">
        <v>1</v>
      </c>
      <c r="E8" s="10">
        <v>42000</v>
      </c>
      <c r="F8" s="10">
        <f t="shared" si="0"/>
        <v>42000</v>
      </c>
      <c r="G8" s="28"/>
      <c r="H8" s="3" t="s">
        <v>72</v>
      </c>
      <c r="I8" s="10" t="s">
        <v>73</v>
      </c>
      <c r="J8" s="3" t="str">
        <f>HYPERLINK("https://www.cymchile.cl/product-tag/cercos/","CYM Chile – Panel malla electrosoldada galvanizada")</f>
        <v>CYM Chile – Panel malla electrosoldada galvanizada</v>
      </c>
    </row>
    <row r="9" spans="1:10" x14ac:dyDescent="0.3">
      <c r="A9" s="16" t="s">
        <v>5</v>
      </c>
      <c r="B9" s="3" t="s">
        <v>12</v>
      </c>
      <c r="C9" s="3" t="s">
        <v>11</v>
      </c>
      <c r="D9" s="3">
        <v>1.8</v>
      </c>
      <c r="E9" s="10">
        <v>5800</v>
      </c>
      <c r="F9" s="10">
        <f t="shared" si="0"/>
        <v>10440</v>
      </c>
      <c r="G9" s="28"/>
      <c r="H9" s="3" t="s">
        <v>74</v>
      </c>
      <c r="I9" s="10" t="s">
        <v>75</v>
      </c>
      <c r="J9" s="3" t="str">
        <f>HYPERLINK("https://www.fierronet.cl/cuadrado-60x60x20x6000mm","Fierronet – Perfil cuadrado 60×60×2 mm x 6 m")</f>
        <v>Fierronet – Perfil cuadrado 60×60×2 mm x 6 m</v>
      </c>
    </row>
    <row r="10" spans="1:10" x14ac:dyDescent="0.3">
      <c r="A10" s="16" t="s">
        <v>5</v>
      </c>
      <c r="B10" s="3" t="s">
        <v>13</v>
      </c>
      <c r="C10" s="3" t="s">
        <v>14</v>
      </c>
      <c r="D10" s="3">
        <v>0.08</v>
      </c>
      <c r="E10" s="10">
        <v>133700</v>
      </c>
      <c r="F10" s="10">
        <f t="shared" si="0"/>
        <v>10696</v>
      </c>
      <c r="G10" s="28"/>
      <c r="H10" s="3" t="s">
        <v>77</v>
      </c>
      <c r="I10" s="10" t="s">
        <v>62</v>
      </c>
      <c r="J10" s="3" t="str">
        <f>HYPERLINK("https://manual.ondac.com/cl/actividades/CA/00223","Manual ONDAC 2024 – Hormigón fundaciones pequeñas")</f>
        <v>Manual ONDAC 2024 – Hormigón fundaciones pequeñas</v>
      </c>
    </row>
    <row r="11" spans="1:10" x14ac:dyDescent="0.3">
      <c r="A11" s="16" t="s">
        <v>5</v>
      </c>
      <c r="B11" s="3" t="s">
        <v>15</v>
      </c>
      <c r="C11" s="3" t="s">
        <v>9</v>
      </c>
      <c r="D11" s="3">
        <v>5</v>
      </c>
      <c r="E11" s="10">
        <v>1250</v>
      </c>
      <c r="F11" s="10">
        <f t="shared" si="0"/>
        <v>6250</v>
      </c>
      <c r="G11" s="28"/>
      <c r="H11" s="3" t="s">
        <v>100</v>
      </c>
      <c r="I11" s="10" t="s">
        <v>101</v>
      </c>
      <c r="J11" s="3" t="str">
        <f>HYPERLINK("https://manual.ondac.com/cl/actividades/EA/08001","ONDAC Manual julio 2025 – Acero para armaduras A63‑42H Ø10 mm")</f>
        <v>ONDAC Manual julio 2025 – Acero para armaduras A63‑42H Ø10 mm</v>
      </c>
    </row>
    <row r="12" spans="1:10" x14ac:dyDescent="0.3">
      <c r="A12" s="16" t="s">
        <v>5</v>
      </c>
      <c r="B12" s="3" t="s">
        <v>16</v>
      </c>
      <c r="C12" s="3" t="s">
        <v>17</v>
      </c>
      <c r="D12" s="3">
        <v>0.3</v>
      </c>
      <c r="E12" s="10">
        <v>3500</v>
      </c>
      <c r="F12" s="10">
        <f t="shared" si="0"/>
        <v>1050</v>
      </c>
      <c r="G12" s="28"/>
      <c r="H12" s="3" t="s">
        <v>103</v>
      </c>
      <c r="I12" s="10" t="s">
        <v>76</v>
      </c>
      <c r="J12" s="3" t="str">
        <f>HYPERLINK("https://www.sodimac.cl/sodimac-cl/product/110266149/Aditivo-Sika-1-1-L/110266150","Sodimac – Aditivo Sika 1 L")</f>
        <v>Sodimac – Aditivo Sika 1 L</v>
      </c>
    </row>
    <row r="13" spans="1:10" x14ac:dyDescent="0.3">
      <c r="A13" s="7" t="s">
        <v>18</v>
      </c>
      <c r="B13" s="3" t="s">
        <v>19</v>
      </c>
      <c r="C13" s="8" t="s">
        <v>20</v>
      </c>
      <c r="D13" s="8">
        <v>1</v>
      </c>
      <c r="E13" s="15">
        <v>2000</v>
      </c>
      <c r="F13" s="10">
        <f t="shared" si="0"/>
        <v>2000</v>
      </c>
      <c r="G13" s="28"/>
      <c r="H13" s="28"/>
      <c r="I13" s="28"/>
      <c r="J13" s="29"/>
    </row>
    <row r="14" spans="1:10" x14ac:dyDescent="0.3">
      <c r="A14" s="7" t="s">
        <v>21</v>
      </c>
      <c r="B14" s="3" t="s">
        <v>22</v>
      </c>
      <c r="C14" s="8" t="s">
        <v>23</v>
      </c>
      <c r="D14" s="8">
        <v>0.1</v>
      </c>
      <c r="E14" s="15">
        <v>55000</v>
      </c>
      <c r="F14" s="10">
        <f t="shared" si="0"/>
        <v>5500</v>
      </c>
      <c r="G14" s="28"/>
      <c r="H14" s="33" t="s">
        <v>36</v>
      </c>
      <c r="I14" s="33"/>
      <c r="J14" s="34"/>
    </row>
    <row r="15" spans="1:10" x14ac:dyDescent="0.3">
      <c r="A15" s="7" t="s">
        <v>21</v>
      </c>
      <c r="B15" s="3" t="s">
        <v>24</v>
      </c>
      <c r="C15" s="8" t="s">
        <v>23</v>
      </c>
      <c r="D15" s="8">
        <v>0.15</v>
      </c>
      <c r="E15" s="15">
        <v>45000</v>
      </c>
      <c r="F15" s="10">
        <f t="shared" si="0"/>
        <v>6750</v>
      </c>
      <c r="G15" s="28"/>
      <c r="H15" s="33" t="s">
        <v>39</v>
      </c>
      <c r="I15" s="33"/>
      <c r="J15" s="34"/>
    </row>
    <row r="16" spans="1:10" x14ac:dyDescent="0.3">
      <c r="A16" s="7" t="s">
        <v>21</v>
      </c>
      <c r="B16" s="3" t="s">
        <v>25</v>
      </c>
      <c r="C16" s="8" t="s">
        <v>23</v>
      </c>
      <c r="D16" s="8">
        <v>0.08</v>
      </c>
      <c r="E16" s="15">
        <v>55000</v>
      </c>
      <c r="F16" s="10">
        <f t="shared" si="0"/>
        <v>4400</v>
      </c>
      <c r="G16" s="28"/>
      <c r="H16" s="33" t="s">
        <v>37</v>
      </c>
      <c r="I16" s="33"/>
      <c r="J16" s="34"/>
    </row>
    <row r="17" spans="1:10" x14ac:dyDescent="0.3">
      <c r="A17" s="7" t="s">
        <v>26</v>
      </c>
      <c r="B17" s="3" t="s">
        <v>93</v>
      </c>
      <c r="C17" s="8" t="s">
        <v>27</v>
      </c>
      <c r="D17" s="8">
        <v>0.41</v>
      </c>
      <c r="E17" s="15">
        <f>SUM(F14:F16)</f>
        <v>16650</v>
      </c>
      <c r="F17" s="10">
        <f t="shared" si="0"/>
        <v>6826.5</v>
      </c>
      <c r="G17" s="28"/>
      <c r="H17" s="33" t="s">
        <v>38</v>
      </c>
      <c r="I17" s="33"/>
      <c r="J17" s="34"/>
    </row>
    <row r="18" spans="1:10" x14ac:dyDescent="0.3">
      <c r="A18" s="35"/>
      <c r="B18" s="28"/>
      <c r="C18" s="28"/>
      <c r="D18" s="28"/>
      <c r="E18" s="28"/>
      <c r="F18" s="12">
        <f>SUM(F6:F17)</f>
        <v>113822.5</v>
      </c>
      <c r="G18" s="28"/>
      <c r="H18" s="28"/>
      <c r="I18" s="28"/>
      <c r="J18" s="29"/>
    </row>
    <row r="19" spans="1:10" x14ac:dyDescent="0.3">
      <c r="A19" s="36"/>
      <c r="B19" s="37"/>
      <c r="C19" s="37"/>
      <c r="D19" s="37"/>
      <c r="E19" s="37"/>
      <c r="F19" s="13">
        <f>+F18*B4</f>
        <v>103578475</v>
      </c>
      <c r="G19" s="37"/>
      <c r="H19" s="37"/>
      <c r="I19" s="37"/>
      <c r="J19" s="38"/>
    </row>
    <row r="21" spans="1:10" x14ac:dyDescent="0.3">
      <c r="A21" s="39"/>
      <c r="B21" s="24"/>
      <c r="C21" s="24"/>
      <c r="D21" s="24"/>
      <c r="E21" s="24"/>
      <c r="F21" s="24"/>
      <c r="G21" s="24"/>
      <c r="H21" s="24"/>
      <c r="I21" s="24"/>
      <c r="J21" s="25"/>
    </row>
    <row r="22" spans="1:10" x14ac:dyDescent="0.3">
      <c r="A22" s="40" t="s">
        <v>78</v>
      </c>
      <c r="B22" s="27" t="s">
        <v>79</v>
      </c>
      <c r="C22" s="28"/>
      <c r="D22" s="28"/>
      <c r="E22" s="28"/>
      <c r="F22" s="28"/>
      <c r="G22" s="28"/>
      <c r="H22" s="28"/>
      <c r="I22" s="28"/>
      <c r="J22" s="29"/>
    </row>
    <row r="23" spans="1:10" x14ac:dyDescent="0.3">
      <c r="A23" s="26" t="s">
        <v>35</v>
      </c>
      <c r="B23" s="27" t="s">
        <v>80</v>
      </c>
      <c r="C23" s="28"/>
      <c r="D23" s="28"/>
      <c r="E23" s="28"/>
      <c r="F23" s="28"/>
      <c r="G23" s="28"/>
      <c r="H23" s="28"/>
      <c r="I23" s="28"/>
      <c r="J23" s="29"/>
    </row>
    <row r="24" spans="1:10" x14ac:dyDescent="0.3">
      <c r="A24" s="26" t="s">
        <v>32</v>
      </c>
      <c r="B24" s="27" t="s">
        <v>31</v>
      </c>
      <c r="C24" s="28"/>
      <c r="D24" s="28"/>
      <c r="E24" s="28"/>
      <c r="F24" s="28"/>
      <c r="G24" s="28"/>
      <c r="H24" s="28"/>
      <c r="I24" s="28"/>
      <c r="J24" s="29"/>
    </row>
    <row r="25" spans="1:10" x14ac:dyDescent="0.3">
      <c r="A25" s="26" t="s">
        <v>33</v>
      </c>
      <c r="B25" s="30">
        <v>910</v>
      </c>
      <c r="C25" s="28"/>
      <c r="D25" s="28"/>
      <c r="E25" s="28"/>
      <c r="F25" s="28"/>
      <c r="G25" s="28"/>
      <c r="H25" s="28"/>
      <c r="I25" s="28"/>
      <c r="J25" s="29"/>
    </row>
    <row r="26" spans="1:10" x14ac:dyDescent="0.3">
      <c r="A26" s="6" t="s">
        <v>0</v>
      </c>
      <c r="B26" s="6" t="s">
        <v>1</v>
      </c>
      <c r="C26" s="6" t="s">
        <v>2</v>
      </c>
      <c r="D26" s="6" t="s">
        <v>4</v>
      </c>
      <c r="E26" s="6" t="s">
        <v>3</v>
      </c>
      <c r="F26" s="6" t="s">
        <v>28</v>
      </c>
      <c r="G26" s="28"/>
      <c r="H26" s="20" t="s">
        <v>1</v>
      </c>
      <c r="I26" s="20" t="s">
        <v>54</v>
      </c>
      <c r="J26" s="20" t="s">
        <v>55</v>
      </c>
    </row>
    <row r="27" spans="1:10" x14ac:dyDescent="0.3">
      <c r="A27" s="7" t="s">
        <v>5</v>
      </c>
      <c r="B27" s="8" t="s">
        <v>86</v>
      </c>
      <c r="C27" s="8" t="s">
        <v>11</v>
      </c>
      <c r="D27" s="8">
        <v>1</v>
      </c>
      <c r="E27" s="9">
        <v>29500</v>
      </c>
      <c r="F27" s="10">
        <f t="shared" ref="F27:F34" si="1">+D27*E27</f>
        <v>29500</v>
      </c>
      <c r="G27" s="28"/>
      <c r="H27" s="17" t="s">
        <v>98</v>
      </c>
      <c r="I27" s="17" t="s">
        <v>94</v>
      </c>
      <c r="J27" s="17" t="str">
        <f>HYPERLINK("https://www.cymchile.cl/producto/malla-acma-electrosoldada-galvanizada-2-44x2-50-mts-100x50/","CYM Chile – Malla Acma electrosoldada 2,4 m altura")</f>
        <v>CYM Chile – Malla Acma electrosoldada 2,4 m altura</v>
      </c>
    </row>
    <row r="28" spans="1:10" x14ac:dyDescent="0.3">
      <c r="A28" s="7" t="s">
        <v>5</v>
      </c>
      <c r="B28" s="8" t="s">
        <v>87</v>
      </c>
      <c r="C28" s="8" t="s">
        <v>11</v>
      </c>
      <c r="D28" s="8">
        <v>0.4</v>
      </c>
      <c r="E28" s="9">
        <v>5800</v>
      </c>
      <c r="F28" s="10">
        <f t="shared" si="1"/>
        <v>2320</v>
      </c>
      <c r="G28" s="28"/>
      <c r="H28" s="17" t="s">
        <v>99</v>
      </c>
      <c r="I28" s="17" t="s">
        <v>75</v>
      </c>
      <c r="J28" s="17" t="str">
        <f>HYPERLINK("https://www.fierronet.cl/cuadrado-60x60x20x6000mm","Fierronet – Perfil cuadrado 60x60x2 mm x 6 m")</f>
        <v>Fierronet – Perfil cuadrado 60x60x2 mm x 6 m</v>
      </c>
    </row>
    <row r="29" spans="1:10" x14ac:dyDescent="0.3">
      <c r="A29" s="7" t="s">
        <v>5</v>
      </c>
      <c r="B29" s="8" t="s">
        <v>88</v>
      </c>
      <c r="C29" s="8" t="s">
        <v>14</v>
      </c>
      <c r="D29" s="8">
        <v>2.5000000000000001E-2</v>
      </c>
      <c r="E29" s="9">
        <v>133700</v>
      </c>
      <c r="F29" s="10">
        <f t="shared" si="1"/>
        <v>3342.5</v>
      </c>
      <c r="G29" s="28"/>
      <c r="H29" s="17" t="s">
        <v>96</v>
      </c>
      <c r="I29" s="17" t="s">
        <v>62</v>
      </c>
      <c r="J29" s="17" t="str">
        <f>HYPERLINK("https://manual.ondac.com/cl/actividades/CA/00223","Manual ONDAC 2024 – Hormigón fundaciones pequeñas")</f>
        <v>Manual ONDAC 2024 – Hormigón fundaciones pequeñas</v>
      </c>
    </row>
    <row r="30" spans="1:10" x14ac:dyDescent="0.3">
      <c r="A30" s="7" t="s">
        <v>5</v>
      </c>
      <c r="B30" s="8" t="s">
        <v>89</v>
      </c>
      <c r="C30" s="8" t="s">
        <v>14</v>
      </c>
      <c r="D30" s="8">
        <v>0.04</v>
      </c>
      <c r="E30" s="9">
        <v>102000</v>
      </c>
      <c r="F30" s="10">
        <f t="shared" si="1"/>
        <v>4080</v>
      </c>
      <c r="G30" s="28"/>
      <c r="H30" s="17" t="s">
        <v>97</v>
      </c>
      <c r="I30" s="17" t="s">
        <v>95</v>
      </c>
      <c r="J30" s="17" t="str">
        <f>HYPERLINK("https://www.cymchile.cl/producto/hormigon-ciclópeo-m3/","CYM Chile – Precio referencia hormigón ciclópeo m³")</f>
        <v>CYM Chile – Precio referencia hormigón ciclópeo m³</v>
      </c>
    </row>
    <row r="31" spans="1:10" x14ac:dyDescent="0.3">
      <c r="A31" s="7" t="s">
        <v>5</v>
      </c>
      <c r="B31" s="8" t="s">
        <v>90</v>
      </c>
      <c r="C31" s="8" t="s">
        <v>9</v>
      </c>
      <c r="D31" s="8">
        <v>2</v>
      </c>
      <c r="E31" s="9">
        <v>1250</v>
      </c>
      <c r="F31" s="10">
        <f t="shared" si="1"/>
        <v>2500</v>
      </c>
      <c r="G31" s="28"/>
      <c r="H31" s="17" t="s">
        <v>100</v>
      </c>
      <c r="I31" s="18" t="s">
        <v>101</v>
      </c>
      <c r="J31" s="18" t="str">
        <f>HYPERLINK("https://manual.ondac.com/cl/actividades/EA/08001","ONDAC Manual julio 2025 – Acero para armaduras A63‑42H Ø10 mm")</f>
        <v>ONDAC Manual julio 2025 – Acero para armaduras A63‑42H Ø10 mm</v>
      </c>
    </row>
    <row r="32" spans="1:10" x14ac:dyDescent="0.3">
      <c r="A32" s="7" t="s">
        <v>18</v>
      </c>
      <c r="B32" s="8" t="s">
        <v>91</v>
      </c>
      <c r="C32" s="8" t="s">
        <v>20</v>
      </c>
      <c r="D32" s="8">
        <v>1</v>
      </c>
      <c r="E32" s="9">
        <v>1500</v>
      </c>
      <c r="F32" s="10">
        <f t="shared" si="1"/>
        <v>1500</v>
      </c>
      <c r="G32" s="28"/>
      <c r="H32" s="28"/>
      <c r="I32" s="28"/>
      <c r="J32" s="29"/>
    </row>
    <row r="33" spans="1:10" x14ac:dyDescent="0.3">
      <c r="A33" s="7" t="s">
        <v>21</v>
      </c>
      <c r="B33" s="8" t="s">
        <v>92</v>
      </c>
      <c r="C33" s="8" t="s">
        <v>23</v>
      </c>
      <c r="D33" s="8">
        <v>0.15</v>
      </c>
      <c r="E33" s="9">
        <v>90000</v>
      </c>
      <c r="F33" s="10">
        <f t="shared" si="1"/>
        <v>13500</v>
      </c>
      <c r="G33" s="28"/>
      <c r="H33" s="33" t="s">
        <v>81</v>
      </c>
      <c r="I33" s="33"/>
      <c r="J33" s="34"/>
    </row>
    <row r="34" spans="1:10" x14ac:dyDescent="0.3">
      <c r="A34" s="7" t="s">
        <v>26</v>
      </c>
      <c r="B34" s="8" t="s">
        <v>26</v>
      </c>
      <c r="C34" s="8" t="s">
        <v>27</v>
      </c>
      <c r="D34" s="8">
        <v>0.41</v>
      </c>
      <c r="E34" s="9">
        <f>+F33</f>
        <v>13500</v>
      </c>
      <c r="F34" s="10">
        <f t="shared" si="1"/>
        <v>5535</v>
      </c>
      <c r="G34" s="28"/>
      <c r="H34" s="33" t="s">
        <v>82</v>
      </c>
      <c r="I34" s="33"/>
      <c r="J34" s="34"/>
    </row>
    <row r="35" spans="1:10" x14ac:dyDescent="0.3">
      <c r="A35" s="35"/>
      <c r="B35" s="28"/>
      <c r="C35" s="28"/>
      <c r="D35" s="28"/>
      <c r="E35" s="28"/>
      <c r="F35" s="12">
        <f>SUM(F27:F34)</f>
        <v>62277.5</v>
      </c>
      <c r="G35" s="28"/>
      <c r="H35" s="33" t="s">
        <v>83</v>
      </c>
      <c r="I35" s="33"/>
      <c r="J35" s="34"/>
    </row>
    <row r="36" spans="1:10" x14ac:dyDescent="0.3">
      <c r="A36" s="35"/>
      <c r="B36" s="28"/>
      <c r="C36" s="28"/>
      <c r="D36" s="28"/>
      <c r="E36" s="28"/>
      <c r="F36" s="12">
        <f>+F35*B25</f>
        <v>56672525</v>
      </c>
      <c r="G36" s="28"/>
      <c r="H36" s="33" t="s">
        <v>84</v>
      </c>
      <c r="I36" s="33"/>
      <c r="J36" s="34"/>
    </row>
    <row r="37" spans="1:10" x14ac:dyDescent="0.3">
      <c r="A37" s="35"/>
      <c r="B37" s="28"/>
      <c r="C37" s="28"/>
      <c r="D37" s="28"/>
      <c r="E37" s="28"/>
      <c r="F37" s="28"/>
      <c r="G37" s="28"/>
      <c r="H37" s="33" t="s">
        <v>85</v>
      </c>
      <c r="I37" s="33"/>
      <c r="J37" s="34"/>
    </row>
    <row r="38" spans="1:10" x14ac:dyDescent="0.3">
      <c r="A38" s="35"/>
      <c r="B38" s="28"/>
      <c r="C38" s="28"/>
      <c r="D38" s="28"/>
      <c r="E38" s="28"/>
      <c r="F38" s="28"/>
      <c r="G38" s="28"/>
      <c r="H38" s="41"/>
      <c r="I38" s="41"/>
      <c r="J38" s="42"/>
    </row>
    <row r="39" spans="1:10" x14ac:dyDescent="0.3">
      <c r="A39" s="35"/>
      <c r="B39" s="28"/>
      <c r="C39" s="28"/>
      <c r="D39" s="28"/>
      <c r="E39" s="28"/>
      <c r="F39" s="28"/>
      <c r="G39" s="28"/>
      <c r="H39" s="28"/>
      <c r="I39" s="28"/>
      <c r="J39" s="29"/>
    </row>
    <row r="40" spans="1:10" x14ac:dyDescent="0.3">
      <c r="A40" s="26" t="s">
        <v>105</v>
      </c>
      <c r="B40" s="27" t="s">
        <v>104</v>
      </c>
      <c r="C40" s="28"/>
      <c r="D40" s="28"/>
      <c r="E40" s="28"/>
      <c r="F40" s="28"/>
      <c r="G40" s="28"/>
      <c r="H40" s="28"/>
      <c r="I40" s="28"/>
      <c r="J40" s="29"/>
    </row>
    <row r="41" spans="1:10" x14ac:dyDescent="0.3">
      <c r="A41" s="26" t="s">
        <v>32</v>
      </c>
      <c r="B41" s="27" t="s">
        <v>43</v>
      </c>
      <c r="C41" s="28"/>
      <c r="D41" s="28"/>
      <c r="E41" s="28"/>
      <c r="F41" s="28"/>
      <c r="G41" s="28"/>
      <c r="H41" s="28"/>
      <c r="I41" s="28"/>
      <c r="J41" s="29"/>
    </row>
    <row r="42" spans="1:10" x14ac:dyDescent="0.3">
      <c r="A42" s="6" t="s">
        <v>0</v>
      </c>
      <c r="B42" s="6" t="s">
        <v>1</v>
      </c>
      <c r="C42" s="6" t="s">
        <v>2</v>
      </c>
      <c r="D42" s="6" t="s">
        <v>4</v>
      </c>
      <c r="E42" s="6" t="s">
        <v>3</v>
      </c>
      <c r="F42" s="6" t="s">
        <v>28</v>
      </c>
      <c r="G42" s="28"/>
      <c r="H42" s="21" t="s">
        <v>1</v>
      </c>
      <c r="I42" s="21" t="s">
        <v>54</v>
      </c>
      <c r="J42" s="21" t="s">
        <v>55</v>
      </c>
    </row>
    <row r="43" spans="1:10" x14ac:dyDescent="0.3">
      <c r="A43" s="7" t="s">
        <v>5</v>
      </c>
      <c r="B43" s="8" t="s">
        <v>106</v>
      </c>
      <c r="C43" s="8" t="s">
        <v>11</v>
      </c>
      <c r="D43" s="8">
        <v>18</v>
      </c>
      <c r="E43" s="9">
        <v>9800</v>
      </c>
      <c r="F43" s="10">
        <f t="shared" ref="F43:F50" si="2">+D43*E43</f>
        <v>176400</v>
      </c>
      <c r="G43" s="28"/>
      <c r="H43" s="17" t="s">
        <v>120</v>
      </c>
      <c r="I43" s="17" t="s">
        <v>121</v>
      </c>
      <c r="J43" s="17" t="str">
        <f>HYPERLINK("https://www.fierronet.cl/rectangular-80x40x20x6000mm","Fierronet – Perfil rectangular 80x40x2 mm x 6 m")</f>
        <v>Fierronet – Perfil rectangular 80x40x2 mm x 6 m</v>
      </c>
    </row>
    <row r="44" spans="1:10" x14ac:dyDescent="0.3">
      <c r="A44" s="7" t="s">
        <v>5</v>
      </c>
      <c r="B44" s="8" t="s">
        <v>107</v>
      </c>
      <c r="C44" s="8" t="s">
        <v>11</v>
      </c>
      <c r="D44" s="8">
        <v>28</v>
      </c>
      <c r="E44" s="9">
        <v>2500</v>
      </c>
      <c r="F44" s="10">
        <f t="shared" si="2"/>
        <v>70000</v>
      </c>
      <c r="G44" s="28"/>
      <c r="H44" s="17" t="s">
        <v>122</v>
      </c>
      <c r="I44" s="17" t="s">
        <v>123</v>
      </c>
      <c r="J44" s="17" t="str">
        <f>HYPERLINK("https://www.fierronet.cl/cuadrado-20x20x15x6000mm","Fierronet – Perfil cuadrado 20x20x1,5 mm")</f>
        <v>Fierronet – Perfil cuadrado 20x20x1,5 mm</v>
      </c>
    </row>
    <row r="45" spans="1:10" x14ac:dyDescent="0.3">
      <c r="A45" s="7" t="s">
        <v>5</v>
      </c>
      <c r="B45" s="8" t="s">
        <v>108</v>
      </c>
      <c r="C45" s="8" t="s">
        <v>7</v>
      </c>
      <c r="D45" s="8">
        <v>4</v>
      </c>
      <c r="E45" s="9">
        <v>8500</v>
      </c>
      <c r="F45" s="10">
        <f t="shared" si="2"/>
        <v>34000</v>
      </c>
      <c r="G45" s="28"/>
      <c r="H45" s="17" t="s">
        <v>124</v>
      </c>
      <c r="I45" s="17" t="s">
        <v>125</v>
      </c>
      <c r="J45" s="17" t="str">
        <f>HYPERLINK("https://www.mercadolibre.cl/bisagra-porton-reforzada","MercadoLibre – Bisagra reforzada portón metálico")</f>
        <v>MercadoLibre – Bisagra reforzada portón metálico</v>
      </c>
    </row>
    <row r="46" spans="1:10" x14ac:dyDescent="0.3">
      <c r="A46" s="7" t="s">
        <v>5</v>
      </c>
      <c r="B46" s="8" t="s">
        <v>109</v>
      </c>
      <c r="C46" s="8" t="s">
        <v>7</v>
      </c>
      <c r="D46" s="8">
        <v>1</v>
      </c>
      <c r="E46" s="9">
        <v>22000</v>
      </c>
      <c r="F46" s="10">
        <f t="shared" si="2"/>
        <v>22000</v>
      </c>
      <c r="G46" s="28"/>
      <c r="H46" s="17" t="s">
        <v>126</v>
      </c>
      <c r="I46" s="17" t="s">
        <v>127</v>
      </c>
      <c r="J46" s="17" t="str">
        <f>HYPERLINK("https://www.mercadolibre.cl/cerradura-porton-metalico-doble-hoja","MercadoLibre – Cerradura portón metálico doble hoja")</f>
        <v>MercadoLibre – Cerradura portón metálico doble hoja</v>
      </c>
    </row>
    <row r="47" spans="1:10" x14ac:dyDescent="0.3">
      <c r="A47" s="7" t="s">
        <v>5</v>
      </c>
      <c r="B47" s="8" t="s">
        <v>110</v>
      </c>
      <c r="C47" s="8" t="s">
        <v>111</v>
      </c>
      <c r="D47" s="8">
        <v>15</v>
      </c>
      <c r="E47" s="9">
        <v>3200</v>
      </c>
      <c r="F47" s="10">
        <f t="shared" si="2"/>
        <v>48000</v>
      </c>
      <c r="G47" s="28"/>
      <c r="H47" s="17" t="s">
        <v>128</v>
      </c>
      <c r="I47" s="17" t="s">
        <v>129</v>
      </c>
      <c r="J47" s="17" t="str">
        <f>HYPERLINK("https://www.sodimac.cl/sodimac-cl/product/1235323/Esmalte-sintetico-Protek-exterior-anticorrosivo-1-gl-negro/1235324","Sodimac – Esmalte anticorrosivo exterior negro 1 gl")</f>
        <v>Sodimac – Esmalte anticorrosivo exterior negro 1 gl</v>
      </c>
    </row>
    <row r="48" spans="1:10" x14ac:dyDescent="0.3">
      <c r="A48" s="7" t="s">
        <v>18</v>
      </c>
      <c r="B48" s="8" t="s">
        <v>112</v>
      </c>
      <c r="C48" s="8" t="s">
        <v>20</v>
      </c>
      <c r="D48" s="8">
        <v>1</v>
      </c>
      <c r="E48" s="9">
        <v>5000</v>
      </c>
      <c r="F48" s="10">
        <f t="shared" si="2"/>
        <v>5000</v>
      </c>
      <c r="G48" s="28"/>
      <c r="H48" s="28"/>
      <c r="I48" s="28"/>
      <c r="J48" s="29"/>
    </row>
    <row r="49" spans="1:10" x14ac:dyDescent="0.3">
      <c r="A49" s="7" t="s">
        <v>21</v>
      </c>
      <c r="B49" s="8" t="s">
        <v>113</v>
      </c>
      <c r="C49" s="8" t="s">
        <v>23</v>
      </c>
      <c r="D49" s="8">
        <v>1.2</v>
      </c>
      <c r="E49" s="9">
        <v>90000</v>
      </c>
      <c r="F49" s="10">
        <f t="shared" si="2"/>
        <v>108000</v>
      </c>
      <c r="G49" s="28"/>
      <c r="H49" s="43" t="s">
        <v>130</v>
      </c>
      <c r="I49" s="44"/>
      <c r="J49" s="45"/>
    </row>
    <row r="50" spans="1:10" x14ac:dyDescent="0.3">
      <c r="A50" s="7" t="s">
        <v>26</v>
      </c>
      <c r="B50" s="8" t="s">
        <v>26</v>
      </c>
      <c r="C50" s="8" t="s">
        <v>27</v>
      </c>
      <c r="D50" s="8">
        <v>0.41</v>
      </c>
      <c r="E50" s="9">
        <f>+F49</f>
        <v>108000</v>
      </c>
      <c r="F50" s="10">
        <f t="shared" si="2"/>
        <v>44280</v>
      </c>
      <c r="G50" s="28"/>
      <c r="H50" s="43" t="s">
        <v>131</v>
      </c>
      <c r="I50" s="44"/>
      <c r="J50" s="45"/>
    </row>
    <row r="51" spans="1:10" x14ac:dyDescent="0.3">
      <c r="A51" s="35"/>
      <c r="B51" s="28"/>
      <c r="C51" s="28"/>
      <c r="D51" s="28"/>
      <c r="E51" s="28"/>
      <c r="F51" s="12">
        <f>SUM(F43:F50)</f>
        <v>507680</v>
      </c>
      <c r="G51" s="28"/>
      <c r="H51" s="43" t="s">
        <v>132</v>
      </c>
      <c r="I51" s="44"/>
      <c r="J51" s="45"/>
    </row>
    <row r="52" spans="1:10" x14ac:dyDescent="0.3">
      <c r="A52" s="35"/>
      <c r="B52" s="28"/>
      <c r="C52" s="28"/>
      <c r="D52" s="28"/>
      <c r="E52" s="28"/>
      <c r="F52" s="28"/>
      <c r="G52" s="28"/>
      <c r="H52" s="43" t="s">
        <v>133</v>
      </c>
      <c r="I52" s="44"/>
      <c r="J52" s="45"/>
    </row>
    <row r="53" spans="1:10" x14ac:dyDescent="0.3">
      <c r="A53" s="35"/>
      <c r="B53" s="28"/>
      <c r="C53" s="28"/>
      <c r="D53" s="28"/>
      <c r="E53" s="28"/>
      <c r="F53" s="28"/>
      <c r="G53" s="28"/>
      <c r="H53" s="43" t="s">
        <v>134</v>
      </c>
      <c r="I53" s="44"/>
      <c r="J53" s="45"/>
    </row>
    <row r="54" spans="1:10" x14ac:dyDescent="0.3">
      <c r="A54" s="35"/>
      <c r="B54" s="28"/>
      <c r="C54" s="28"/>
      <c r="D54" s="28"/>
      <c r="E54" s="28"/>
      <c r="F54" s="28"/>
      <c r="G54" s="28"/>
      <c r="H54" s="43" t="s">
        <v>135</v>
      </c>
      <c r="I54" s="44"/>
      <c r="J54" s="45"/>
    </row>
    <row r="55" spans="1:10" x14ac:dyDescent="0.3">
      <c r="A55" s="35"/>
      <c r="B55" s="28"/>
      <c r="C55" s="28"/>
      <c r="D55" s="28"/>
      <c r="E55" s="28"/>
      <c r="F55" s="28"/>
      <c r="G55" s="28"/>
      <c r="H55" s="28"/>
      <c r="I55" s="28"/>
      <c r="J55" s="29"/>
    </row>
    <row r="56" spans="1:10" x14ac:dyDescent="0.3">
      <c r="A56" s="35"/>
      <c r="B56" s="28"/>
      <c r="C56" s="28"/>
      <c r="D56" s="28"/>
      <c r="E56" s="28"/>
      <c r="F56" s="28"/>
      <c r="G56" s="28"/>
      <c r="H56" s="28"/>
      <c r="I56" s="28"/>
      <c r="J56" s="29"/>
    </row>
    <row r="57" spans="1:10" x14ac:dyDescent="0.3">
      <c r="A57" s="26" t="s">
        <v>105</v>
      </c>
      <c r="B57" s="27" t="s">
        <v>114</v>
      </c>
      <c r="C57" s="28"/>
      <c r="D57" s="28"/>
      <c r="E57" s="28"/>
      <c r="F57" s="28"/>
      <c r="G57" s="28"/>
      <c r="H57" s="28"/>
      <c r="I57" s="28"/>
      <c r="J57" s="29"/>
    </row>
    <row r="58" spans="1:10" x14ac:dyDescent="0.3">
      <c r="A58" s="26" t="s">
        <v>32</v>
      </c>
      <c r="B58" s="27" t="s">
        <v>43</v>
      </c>
      <c r="C58" s="28"/>
      <c r="D58" s="28"/>
      <c r="E58" s="28"/>
      <c r="F58" s="28"/>
      <c r="G58" s="28"/>
      <c r="H58" s="28"/>
      <c r="I58" s="28"/>
      <c r="J58" s="29"/>
    </row>
    <row r="59" spans="1:10" x14ac:dyDescent="0.3">
      <c r="A59" s="6" t="s">
        <v>0</v>
      </c>
      <c r="B59" s="6" t="s">
        <v>1</v>
      </c>
      <c r="C59" s="6" t="s">
        <v>2</v>
      </c>
      <c r="D59" s="6" t="s">
        <v>4</v>
      </c>
      <c r="E59" s="6" t="s">
        <v>3</v>
      </c>
      <c r="F59" s="6" t="s">
        <v>28</v>
      </c>
      <c r="G59" s="28"/>
      <c r="H59" s="21" t="s">
        <v>1</v>
      </c>
      <c r="I59" s="21" t="s">
        <v>54</v>
      </c>
      <c r="J59" s="21" t="s">
        <v>55</v>
      </c>
    </row>
    <row r="60" spans="1:10" x14ac:dyDescent="0.3">
      <c r="A60" s="7" t="s">
        <v>5</v>
      </c>
      <c r="B60" s="8" t="s">
        <v>115</v>
      </c>
      <c r="C60" s="8" t="s">
        <v>11</v>
      </c>
      <c r="D60" s="8">
        <v>8</v>
      </c>
      <c r="E60" s="9">
        <v>7500</v>
      </c>
      <c r="F60" s="10">
        <f t="shared" ref="F60:F66" si="3">+D60*E60</f>
        <v>60000</v>
      </c>
      <c r="G60" s="28"/>
      <c r="H60" s="17" t="s">
        <v>115</v>
      </c>
      <c r="I60" s="17" t="s">
        <v>136</v>
      </c>
      <c r="J60" s="17" t="str">
        <f>HYPERLINK("https://www.fierronet.cl/rectangular-60x40x20x6000mm","Fierronet – Perfil rectangular 60x40x2 mm x 6 m")</f>
        <v>Fierronet – Perfil rectangular 60x40x2 mm x 6 m</v>
      </c>
    </row>
    <row r="61" spans="1:10" x14ac:dyDescent="0.3">
      <c r="A61" s="7" t="s">
        <v>5</v>
      </c>
      <c r="B61" s="8" t="s">
        <v>116</v>
      </c>
      <c r="C61" s="8" t="s">
        <v>11</v>
      </c>
      <c r="D61" s="8">
        <v>14</v>
      </c>
      <c r="E61" s="9">
        <v>2500</v>
      </c>
      <c r="F61" s="10">
        <f t="shared" si="3"/>
        <v>35000</v>
      </c>
      <c r="G61" s="28"/>
      <c r="H61" s="17" t="s">
        <v>122</v>
      </c>
      <c r="I61" s="17" t="s">
        <v>123</v>
      </c>
      <c r="J61" s="17" t="str">
        <f>HYPERLINK("https://www.fierronet.cl/cuadrado-20x20x15x6000mm","Fierronet – Perfil cuadrado 20x20x1,5 mm")</f>
        <v>Fierronet – Perfil cuadrado 20x20x1,5 mm</v>
      </c>
    </row>
    <row r="62" spans="1:10" x14ac:dyDescent="0.3">
      <c r="A62" s="7" t="s">
        <v>5</v>
      </c>
      <c r="B62" s="8" t="s">
        <v>117</v>
      </c>
      <c r="C62" s="8" t="s">
        <v>7</v>
      </c>
      <c r="D62" s="8">
        <v>1</v>
      </c>
      <c r="E62" s="9">
        <v>19000</v>
      </c>
      <c r="F62" s="10">
        <f t="shared" si="3"/>
        <v>19000</v>
      </c>
      <c r="G62" s="28"/>
      <c r="H62" s="17" t="s">
        <v>137</v>
      </c>
      <c r="I62" s="17" t="s">
        <v>138</v>
      </c>
      <c r="J62" s="17" t="str">
        <f>HYPERLINK("https://www.mercadolibre.cl/cerradura-manilla-metalica-universal-puerta-reja","MercadoLibre – Cerradura universal metálica con manilla")</f>
        <v>MercadoLibre – Cerradura universal metálica con manilla</v>
      </c>
    </row>
    <row r="63" spans="1:10" x14ac:dyDescent="0.3">
      <c r="A63" s="7" t="s">
        <v>5</v>
      </c>
      <c r="B63" s="8" t="s">
        <v>118</v>
      </c>
      <c r="C63" s="8" t="s">
        <v>111</v>
      </c>
      <c r="D63" s="8">
        <v>6</v>
      </c>
      <c r="E63" s="9">
        <v>3200</v>
      </c>
      <c r="F63" s="10">
        <f t="shared" si="3"/>
        <v>19200</v>
      </c>
      <c r="G63" s="28"/>
      <c r="H63" s="17" t="s">
        <v>128</v>
      </c>
      <c r="I63" s="17" t="s">
        <v>129</v>
      </c>
      <c r="J63" s="17" t="str">
        <f>HYPERLINK("https://www.sodimac.cl/sodimac-cl/product/1235323/Esmalte-sintetico-Protek-exterior-anticorrosivo-1-gl-negro/1235324","Sodimac – Esmalte anticorrosivo exterior negro 1 gl")</f>
        <v>Sodimac – Esmalte anticorrosivo exterior negro 1 gl</v>
      </c>
    </row>
    <row r="64" spans="1:10" x14ac:dyDescent="0.3">
      <c r="A64" s="7" t="s">
        <v>18</v>
      </c>
      <c r="B64" s="8" t="s">
        <v>119</v>
      </c>
      <c r="C64" s="8" t="s">
        <v>20</v>
      </c>
      <c r="D64" s="8">
        <v>1</v>
      </c>
      <c r="E64" s="9">
        <v>4000</v>
      </c>
      <c r="F64" s="10">
        <f t="shared" si="3"/>
        <v>4000</v>
      </c>
      <c r="G64" s="28"/>
      <c r="H64" s="28"/>
      <c r="I64" s="28"/>
      <c r="J64" s="29"/>
    </row>
    <row r="65" spans="1:10" x14ac:dyDescent="0.3">
      <c r="A65" s="7" t="s">
        <v>21</v>
      </c>
      <c r="B65" s="8" t="s">
        <v>113</v>
      </c>
      <c r="C65" s="8" t="s">
        <v>23</v>
      </c>
      <c r="D65" s="8">
        <v>0.8</v>
      </c>
      <c r="E65" s="9">
        <v>90000</v>
      </c>
      <c r="F65" s="10">
        <f t="shared" si="3"/>
        <v>72000</v>
      </c>
      <c r="G65" s="28"/>
      <c r="H65" s="43" t="s">
        <v>139</v>
      </c>
      <c r="I65" s="46"/>
      <c r="J65" s="47"/>
    </row>
    <row r="66" spans="1:10" x14ac:dyDescent="0.3">
      <c r="A66" s="7" t="s">
        <v>26</v>
      </c>
      <c r="B66" s="8" t="s">
        <v>93</v>
      </c>
      <c r="C66" s="8" t="s">
        <v>27</v>
      </c>
      <c r="D66" s="8">
        <v>0.41</v>
      </c>
      <c r="E66" s="9">
        <f>+F65</f>
        <v>72000</v>
      </c>
      <c r="F66" s="10">
        <f t="shared" si="3"/>
        <v>29520</v>
      </c>
      <c r="G66" s="28"/>
      <c r="H66" s="43" t="s">
        <v>140</v>
      </c>
      <c r="I66" s="46"/>
      <c r="J66" s="47"/>
    </row>
    <row r="67" spans="1:10" x14ac:dyDescent="0.3">
      <c r="A67" s="35"/>
      <c r="B67" s="28"/>
      <c r="C67" s="28"/>
      <c r="D67" s="28"/>
      <c r="E67" s="28"/>
      <c r="F67" s="19">
        <f>SUM(F60:F66)</f>
        <v>238720</v>
      </c>
      <c r="G67" s="28"/>
      <c r="H67" s="43" t="s">
        <v>141</v>
      </c>
      <c r="I67" s="46"/>
      <c r="J67" s="47"/>
    </row>
    <row r="68" spans="1:10" x14ac:dyDescent="0.3">
      <c r="A68" s="35"/>
      <c r="B68" s="28"/>
      <c r="C68" s="28"/>
      <c r="D68" s="28"/>
      <c r="E68" s="28"/>
      <c r="F68" s="28"/>
      <c r="G68" s="28"/>
      <c r="H68" s="43" t="s">
        <v>142</v>
      </c>
      <c r="I68" s="46"/>
      <c r="J68" s="47"/>
    </row>
    <row r="69" spans="1:10" x14ac:dyDescent="0.3">
      <c r="A69" s="35"/>
      <c r="B69" s="28"/>
      <c r="C69" s="28"/>
      <c r="D69" s="28"/>
      <c r="E69" s="28"/>
      <c r="F69" s="28"/>
      <c r="G69" s="28"/>
      <c r="H69" s="43" t="s">
        <v>143</v>
      </c>
      <c r="I69" s="46"/>
      <c r="J69" s="47"/>
    </row>
    <row r="70" spans="1:10" x14ac:dyDescent="0.3">
      <c r="A70" s="35"/>
      <c r="B70" s="28"/>
      <c r="C70" s="28"/>
      <c r="D70" s="28"/>
      <c r="E70" s="28"/>
      <c r="F70" s="28"/>
      <c r="G70" s="28"/>
      <c r="H70" s="43" t="s">
        <v>110</v>
      </c>
      <c r="I70" s="46"/>
      <c r="J70" s="47"/>
    </row>
    <row r="71" spans="1:10" x14ac:dyDescent="0.3">
      <c r="A71" s="35"/>
      <c r="B71" s="28"/>
      <c r="C71" s="28"/>
      <c r="D71" s="28"/>
      <c r="E71" s="28"/>
      <c r="F71" s="28"/>
      <c r="G71" s="28"/>
      <c r="H71" s="43" t="s">
        <v>144</v>
      </c>
      <c r="I71" s="46"/>
      <c r="J71" s="47"/>
    </row>
    <row r="72" spans="1:10" x14ac:dyDescent="0.3">
      <c r="A72" s="36"/>
      <c r="B72" s="37"/>
      <c r="C72" s="37"/>
      <c r="D72" s="37"/>
      <c r="E72" s="37"/>
      <c r="F72" s="37"/>
      <c r="G72" s="37"/>
      <c r="H72" s="37"/>
      <c r="I72" s="37"/>
      <c r="J72" s="38"/>
    </row>
    <row r="74" spans="1:10" x14ac:dyDescent="0.3">
      <c r="A74" s="48" t="s">
        <v>44</v>
      </c>
      <c r="B74" s="23" t="s">
        <v>40</v>
      </c>
      <c r="C74" s="24"/>
      <c r="D74" s="24"/>
      <c r="E74" s="24"/>
      <c r="F74" s="24"/>
      <c r="G74" s="24"/>
      <c r="H74" s="24"/>
      <c r="I74" s="24"/>
      <c r="J74" s="25"/>
    </row>
    <row r="75" spans="1:10" x14ac:dyDescent="0.3">
      <c r="A75" s="26" t="s">
        <v>41</v>
      </c>
      <c r="B75" s="27" t="s">
        <v>45</v>
      </c>
      <c r="C75" s="28"/>
      <c r="D75" s="28"/>
      <c r="E75" s="28"/>
      <c r="F75" s="28"/>
      <c r="G75" s="28"/>
      <c r="H75" s="28"/>
      <c r="I75" s="28"/>
      <c r="J75" s="29"/>
    </row>
    <row r="76" spans="1:10" x14ac:dyDescent="0.3">
      <c r="A76" s="26" t="s">
        <v>42</v>
      </c>
      <c r="B76" s="27" t="s">
        <v>43</v>
      </c>
      <c r="C76" s="28"/>
      <c r="D76" s="28"/>
      <c r="E76" s="28"/>
      <c r="F76" s="28"/>
      <c r="G76" s="28"/>
      <c r="H76" s="28"/>
      <c r="I76" s="28"/>
      <c r="J76" s="29"/>
    </row>
    <row r="77" spans="1:10" x14ac:dyDescent="0.3">
      <c r="A77" s="26" t="s">
        <v>33</v>
      </c>
      <c r="B77" s="30">
        <v>37</v>
      </c>
      <c r="C77" s="28"/>
      <c r="D77" s="28"/>
      <c r="E77" s="28"/>
      <c r="F77" s="28"/>
      <c r="G77" s="28"/>
      <c r="H77" s="28"/>
      <c r="I77" s="28"/>
      <c r="J77" s="29"/>
    </row>
    <row r="78" spans="1:10" x14ac:dyDescent="0.3">
      <c r="A78" s="6" t="s">
        <v>0</v>
      </c>
      <c r="B78" s="6" t="s">
        <v>1</v>
      </c>
      <c r="C78" s="6" t="s">
        <v>2</v>
      </c>
      <c r="D78" s="6" t="s">
        <v>4</v>
      </c>
      <c r="E78" s="6" t="s">
        <v>3</v>
      </c>
      <c r="F78" s="6" t="s">
        <v>28</v>
      </c>
      <c r="G78" s="28"/>
      <c r="H78" s="2" t="s">
        <v>1</v>
      </c>
      <c r="I78" s="2" t="s">
        <v>54</v>
      </c>
      <c r="J78" s="2" t="s">
        <v>55</v>
      </c>
    </row>
    <row r="79" spans="1:10" x14ac:dyDescent="0.3">
      <c r="A79" s="7" t="s">
        <v>5</v>
      </c>
      <c r="B79" s="8" t="s">
        <v>46</v>
      </c>
      <c r="C79" s="8" t="s">
        <v>7</v>
      </c>
      <c r="D79" s="8">
        <v>1</v>
      </c>
      <c r="E79" s="9">
        <v>65000</v>
      </c>
      <c r="F79" s="10">
        <f t="shared" ref="F79:F85" si="4">+D79*E79</f>
        <v>65000</v>
      </c>
      <c r="G79" s="28"/>
      <c r="H79" s="3" t="s">
        <v>56</v>
      </c>
      <c r="I79" s="4">
        <v>65000</v>
      </c>
      <c r="J79" s="5" t="str">
        <f>HYPERLINK("https://www.cymchile.cl/product-tag/postes-metalicos/","CYM Chile y Ferreterías (perfil galvanizado estándar para alumbrado)")</f>
        <v>CYM Chile y Ferreterías (perfil galvanizado estándar para alumbrado)</v>
      </c>
    </row>
    <row r="80" spans="1:10" x14ac:dyDescent="0.3">
      <c r="A80" s="7" t="s">
        <v>5</v>
      </c>
      <c r="B80" s="8" t="s">
        <v>47</v>
      </c>
      <c r="C80" s="8" t="s">
        <v>7</v>
      </c>
      <c r="D80" s="8">
        <v>1</v>
      </c>
      <c r="E80" s="9">
        <v>98000</v>
      </c>
      <c r="F80" s="10">
        <f t="shared" si="4"/>
        <v>98000</v>
      </c>
      <c r="G80" s="28"/>
      <c r="H80" s="3" t="s">
        <v>57</v>
      </c>
      <c r="I80" s="3" t="s">
        <v>58</v>
      </c>
      <c r="J80" s="5" t="str">
        <f>HYPERLINK("https://www.sodimac.cl/sodimac-cl/product/114648060/Luminaria-Solar-con-sensor-de-movimiento-LED-15W/114648061","Sodimac / Amazon Chile – sodimac.cl")</f>
        <v>Sodimac / Amazon Chile – sodimac.cl</v>
      </c>
    </row>
    <row r="81" spans="1:10" x14ac:dyDescent="0.3">
      <c r="A81" s="7" t="s">
        <v>5</v>
      </c>
      <c r="B81" s="8" t="s">
        <v>48</v>
      </c>
      <c r="C81" s="8" t="s">
        <v>49</v>
      </c>
      <c r="D81" s="8">
        <v>1</v>
      </c>
      <c r="E81" s="9">
        <v>6000</v>
      </c>
      <c r="F81" s="10">
        <f t="shared" si="4"/>
        <v>6000</v>
      </c>
      <c r="G81" s="28"/>
      <c r="H81" s="3" t="s">
        <v>59</v>
      </c>
      <c r="I81" s="4">
        <v>6000</v>
      </c>
      <c r="J81" s="3" t="s">
        <v>60</v>
      </c>
    </row>
    <row r="82" spans="1:10" x14ac:dyDescent="0.3">
      <c r="A82" s="7" t="s">
        <v>5</v>
      </c>
      <c r="B82" s="8" t="s">
        <v>50</v>
      </c>
      <c r="C82" s="8" t="s">
        <v>14</v>
      </c>
      <c r="D82" s="8">
        <v>4.4999999999999998E-2</v>
      </c>
      <c r="E82" s="9">
        <v>133700</v>
      </c>
      <c r="F82" s="10">
        <f t="shared" si="4"/>
        <v>6016.5</v>
      </c>
      <c r="G82" s="28"/>
      <c r="H82" s="3" t="s">
        <v>61</v>
      </c>
      <c r="I82" s="3" t="s">
        <v>62</v>
      </c>
      <c r="J82" s="5" t="str">
        <f>HYPERLINK("https://manual.ondac.com/cl/actividades/CA/00223","Manual ONDAC 2024 (Fundaciones pequeñas)")</f>
        <v>Manual ONDAC 2024 (Fundaciones pequeñas)</v>
      </c>
    </row>
    <row r="83" spans="1:10" x14ac:dyDescent="0.3">
      <c r="A83" s="7" t="s">
        <v>18</v>
      </c>
      <c r="B83" s="8" t="s">
        <v>51</v>
      </c>
      <c r="C83" s="8" t="s">
        <v>20</v>
      </c>
      <c r="D83" s="8">
        <v>1</v>
      </c>
      <c r="E83" s="9">
        <v>2000</v>
      </c>
      <c r="F83" s="10">
        <f t="shared" si="4"/>
        <v>2000</v>
      </c>
      <c r="G83" s="28"/>
      <c r="H83" s="3" t="s">
        <v>51</v>
      </c>
      <c r="I83" s="4">
        <v>2000</v>
      </c>
      <c r="J83" s="3" t="s">
        <v>63</v>
      </c>
    </row>
    <row r="84" spans="1:10" x14ac:dyDescent="0.3">
      <c r="A84" s="7" t="s">
        <v>21</v>
      </c>
      <c r="B84" s="8" t="s">
        <v>52</v>
      </c>
      <c r="C84" s="8" t="s">
        <v>23</v>
      </c>
      <c r="D84" s="8">
        <v>0.15</v>
      </c>
      <c r="E84" s="9">
        <v>60000</v>
      </c>
      <c r="F84" s="10">
        <f t="shared" si="4"/>
        <v>9000</v>
      </c>
      <c r="G84" s="28"/>
      <c r="H84" s="49"/>
      <c r="I84" s="49"/>
      <c r="J84" s="50"/>
    </row>
    <row r="85" spans="1:10" x14ac:dyDescent="0.3">
      <c r="A85" s="7" t="s">
        <v>26</v>
      </c>
      <c r="B85" s="8" t="s">
        <v>26</v>
      </c>
      <c r="C85" s="8" t="s">
        <v>27</v>
      </c>
      <c r="D85" s="8">
        <v>0.41</v>
      </c>
      <c r="E85" s="11">
        <f>+F84</f>
        <v>9000</v>
      </c>
      <c r="F85" s="10">
        <f t="shared" si="4"/>
        <v>3690</v>
      </c>
      <c r="G85" s="28"/>
      <c r="H85" s="49"/>
      <c r="I85" s="51"/>
      <c r="J85" s="50"/>
    </row>
    <row r="86" spans="1:10" x14ac:dyDescent="0.3">
      <c r="A86" s="35"/>
      <c r="B86" s="28"/>
      <c r="C86" s="28"/>
      <c r="D86" s="28"/>
      <c r="E86" s="28"/>
      <c r="F86" s="12">
        <f>SUM(F79:F85)</f>
        <v>189706.5</v>
      </c>
      <c r="G86" s="28"/>
      <c r="H86" s="28"/>
      <c r="I86" s="28"/>
      <c r="J86" s="29"/>
    </row>
    <row r="87" spans="1:10" x14ac:dyDescent="0.3">
      <c r="A87" s="36"/>
      <c r="B87" s="37"/>
      <c r="C87" s="37"/>
      <c r="D87" s="37"/>
      <c r="E87" s="37"/>
      <c r="F87" s="53">
        <f>+F86*B77</f>
        <v>7019140.5</v>
      </c>
      <c r="G87" s="37"/>
      <c r="H87" s="37"/>
      <c r="I87" s="37"/>
      <c r="J87" s="38"/>
    </row>
    <row r="91" spans="1:10" x14ac:dyDescent="0.3">
      <c r="A91" s="48" t="s">
        <v>64</v>
      </c>
      <c r="B91" s="23" t="s">
        <v>40</v>
      </c>
      <c r="C91" s="24"/>
      <c r="D91" s="24"/>
      <c r="E91" s="24"/>
      <c r="F91" s="24"/>
      <c r="G91" s="24"/>
      <c r="H91" s="24"/>
      <c r="I91" s="24"/>
      <c r="J91" s="25"/>
    </row>
    <row r="92" spans="1:10" x14ac:dyDescent="0.3">
      <c r="A92" s="26" t="s">
        <v>41</v>
      </c>
      <c r="B92" s="27" t="s">
        <v>65</v>
      </c>
      <c r="C92" s="28"/>
      <c r="D92" s="28"/>
      <c r="E92" s="28"/>
      <c r="F92" s="28"/>
      <c r="G92" s="28"/>
      <c r="H92" s="28"/>
      <c r="I92" s="28"/>
      <c r="J92" s="29"/>
    </row>
    <row r="93" spans="1:10" x14ac:dyDescent="0.3">
      <c r="A93" s="26" t="s">
        <v>42</v>
      </c>
      <c r="B93" s="27" t="s">
        <v>43</v>
      </c>
      <c r="C93" s="28"/>
      <c r="D93" s="28"/>
      <c r="E93" s="28"/>
      <c r="F93" s="28"/>
      <c r="G93" s="28"/>
      <c r="H93" s="28"/>
      <c r="I93" s="28"/>
      <c r="J93" s="29"/>
    </row>
    <row r="94" spans="1:10" x14ac:dyDescent="0.3">
      <c r="A94" s="26" t="s">
        <v>33</v>
      </c>
      <c r="B94" s="30">
        <v>37</v>
      </c>
      <c r="C94" s="28"/>
      <c r="D94" s="28"/>
      <c r="E94" s="28"/>
      <c r="F94" s="28"/>
      <c r="G94" s="28"/>
      <c r="H94" s="28"/>
      <c r="I94" s="28"/>
      <c r="J94" s="29"/>
    </row>
    <row r="95" spans="1:10" x14ac:dyDescent="0.3">
      <c r="A95" s="6" t="s">
        <v>0</v>
      </c>
      <c r="B95" s="6" t="s">
        <v>1</v>
      </c>
      <c r="C95" s="6" t="s">
        <v>2</v>
      </c>
      <c r="D95" s="6" t="s">
        <v>4</v>
      </c>
      <c r="E95" s="6" t="s">
        <v>3</v>
      </c>
      <c r="F95" s="6" t="s">
        <v>28</v>
      </c>
      <c r="G95" s="28"/>
      <c r="H95" s="6" t="s">
        <v>1</v>
      </c>
      <c r="I95" s="6" t="s">
        <v>54</v>
      </c>
      <c r="J95" s="6" t="s">
        <v>55</v>
      </c>
    </row>
    <row r="96" spans="1:10" x14ac:dyDescent="0.3">
      <c r="A96" s="7" t="s">
        <v>5</v>
      </c>
      <c r="B96" s="8" t="s">
        <v>47</v>
      </c>
      <c r="C96" s="8" t="s">
        <v>7</v>
      </c>
      <c r="D96" s="8">
        <v>1</v>
      </c>
      <c r="E96" s="9">
        <v>98000</v>
      </c>
      <c r="F96" s="14">
        <f t="shared" ref="F96:F100" si="5">+D96*E96</f>
        <v>98000</v>
      </c>
      <c r="G96" s="28"/>
      <c r="H96" s="16" t="s">
        <v>57</v>
      </c>
      <c r="I96" s="3" t="s">
        <v>58</v>
      </c>
      <c r="J96" s="5" t="str">
        <f>HYPERLINK("https://www.sodimac.cl/sodimac-cl/product/114648060/Luminaria-Solar-con-sensor-de-movimiento-LED-15W/114648061","Sodimac / Amazon Chile – sodimac.cl")</f>
        <v>Sodimac / Amazon Chile – sodimac.cl</v>
      </c>
    </row>
    <row r="97" spans="1:10" x14ac:dyDescent="0.3">
      <c r="A97" s="7" t="s">
        <v>5</v>
      </c>
      <c r="B97" s="8" t="s">
        <v>66</v>
      </c>
      <c r="C97" s="8" t="s">
        <v>49</v>
      </c>
      <c r="D97" s="8">
        <v>1</v>
      </c>
      <c r="E97" s="9">
        <v>3500</v>
      </c>
      <c r="F97" s="14">
        <f t="shared" si="5"/>
        <v>3500</v>
      </c>
      <c r="G97" s="28"/>
      <c r="H97" s="16" t="s">
        <v>66</v>
      </c>
      <c r="I97" s="4">
        <v>3500</v>
      </c>
      <c r="J97" s="3" t="str">
        <f>HYPERLINK("https://listado.mercadolibre.cl/anclajes-pernos","MercadoLibre – Fijaciones + tornillos de anclaje")</f>
        <v>MercadoLibre – Fijaciones + tornillos de anclaje</v>
      </c>
    </row>
    <row r="98" spans="1:10" x14ac:dyDescent="0.3">
      <c r="A98" s="7" t="s">
        <v>18</v>
      </c>
      <c r="B98" s="8" t="s">
        <v>67</v>
      </c>
      <c r="C98" s="8" t="s">
        <v>20</v>
      </c>
      <c r="D98" s="8">
        <v>1</v>
      </c>
      <c r="E98" s="9">
        <v>1000</v>
      </c>
      <c r="F98" s="14">
        <f t="shared" si="5"/>
        <v>1000</v>
      </c>
      <c r="G98" s="28"/>
      <c r="H98" s="16" t="s">
        <v>69</v>
      </c>
      <c r="I98" s="4">
        <v>1000</v>
      </c>
      <c r="J98" s="3" t="s">
        <v>70</v>
      </c>
    </row>
    <row r="99" spans="1:10" x14ac:dyDescent="0.3">
      <c r="A99" s="7" t="s">
        <v>21</v>
      </c>
      <c r="B99" s="8" t="s">
        <v>52</v>
      </c>
      <c r="C99" s="8" t="s">
        <v>23</v>
      </c>
      <c r="D99" s="8">
        <v>0.1</v>
      </c>
      <c r="E99" s="9">
        <v>60000</v>
      </c>
      <c r="F99" s="14">
        <f t="shared" si="5"/>
        <v>6000</v>
      </c>
      <c r="G99" s="28"/>
      <c r="H99" s="52"/>
      <c r="I99" s="49"/>
      <c r="J99" s="50"/>
    </row>
    <row r="100" spans="1:10" x14ac:dyDescent="0.3">
      <c r="A100" s="7" t="s">
        <v>26</v>
      </c>
      <c r="B100" s="8" t="s">
        <v>26</v>
      </c>
      <c r="C100" s="8" t="s">
        <v>27</v>
      </c>
      <c r="D100" s="8">
        <v>0.41</v>
      </c>
      <c r="E100" s="15">
        <f>+F99</f>
        <v>6000</v>
      </c>
      <c r="F100" s="14">
        <f t="shared" si="5"/>
        <v>2460</v>
      </c>
      <c r="G100" s="28"/>
      <c r="H100" s="52"/>
      <c r="I100" s="51"/>
      <c r="J100" s="50"/>
    </row>
    <row r="101" spans="1:10" x14ac:dyDescent="0.3">
      <c r="A101" s="35"/>
      <c r="B101" s="28"/>
      <c r="C101" s="28"/>
      <c r="D101" s="28"/>
      <c r="E101" s="28"/>
      <c r="F101" s="12">
        <f>SUM(F96:F100)</f>
        <v>110960</v>
      </c>
      <c r="G101" s="28"/>
      <c r="H101" s="28"/>
      <c r="I101" s="28"/>
      <c r="J101" s="29"/>
    </row>
    <row r="102" spans="1:10" x14ac:dyDescent="0.3">
      <c r="A102" s="35"/>
      <c r="B102" s="28"/>
      <c r="C102" s="28"/>
      <c r="D102" s="28"/>
      <c r="E102" s="28"/>
      <c r="F102" s="53">
        <f>+F101*B94</f>
        <v>4105520</v>
      </c>
      <c r="G102" s="28"/>
      <c r="H102" s="28"/>
      <c r="I102" s="28"/>
      <c r="J102" s="29"/>
    </row>
    <row r="103" spans="1:10" x14ac:dyDescent="0.3">
      <c r="A103" s="35"/>
      <c r="B103" s="28"/>
      <c r="C103" s="28"/>
      <c r="D103" s="28"/>
      <c r="E103" s="28"/>
      <c r="F103" s="28"/>
      <c r="G103" s="28"/>
      <c r="H103" s="28"/>
      <c r="I103" s="28"/>
      <c r="J103" s="29"/>
    </row>
    <row r="104" spans="1:10" x14ac:dyDescent="0.3">
      <c r="A104" s="36"/>
      <c r="B104" s="37"/>
      <c r="C104" s="37"/>
      <c r="D104" s="37"/>
      <c r="E104" s="37"/>
      <c r="F104" s="37"/>
      <c r="G104" s="37"/>
      <c r="H104" s="37"/>
      <c r="I104" s="37"/>
      <c r="J104" s="38"/>
    </row>
    <row r="109" spans="1:10" x14ac:dyDescent="0.3">
      <c r="I109" s="1"/>
    </row>
    <row r="111" spans="1:10" x14ac:dyDescent="0.3">
      <c r="I111" s="1"/>
    </row>
    <row r="113" spans="9:9" x14ac:dyDescent="0.3">
      <c r="I113" s="1"/>
    </row>
  </sheetData>
  <mergeCells count="10">
    <mergeCell ref="H37:J37"/>
    <mergeCell ref="H36:J36"/>
    <mergeCell ref="H35:J35"/>
    <mergeCell ref="H34:J34"/>
    <mergeCell ref="H33:J33"/>
    <mergeCell ref="H14:J14"/>
    <mergeCell ref="H15:J15"/>
    <mergeCell ref="H16:J16"/>
    <mergeCell ref="H17:J17"/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Hurtado Chavez</dc:creator>
  <cp:lastModifiedBy>Marcoleta Carrasco, Romina Francisca</cp:lastModifiedBy>
  <dcterms:created xsi:type="dcterms:W3CDTF">2025-07-24T21:17:10Z</dcterms:created>
  <dcterms:modified xsi:type="dcterms:W3CDTF">2025-08-20T16:43:19Z</dcterms:modified>
</cp:coreProperties>
</file>