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julianm/Dropbox/Universidad/TFG/"/>
    </mc:Choice>
  </mc:AlternateContent>
  <bookViews>
    <workbookView xWindow="-220" yWindow="-18380" windowWidth="28800" windowHeight="17460" tabRatio="500" activeTab="2"/>
  </bookViews>
  <sheets>
    <sheet name="Discos RAID" sheetId="1" r:id="rId1"/>
    <sheet name="Desorden" sheetId="2" r:id="rId2"/>
    <sheet name="Sheet1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D3" i="1"/>
  <c r="F8" i="1"/>
  <c r="G8" i="1"/>
  <c r="H8" i="1"/>
  <c r="I8" i="1"/>
  <c r="F22" i="2"/>
  <c r="J22" i="2"/>
  <c r="T22" i="2"/>
  <c r="S22" i="2"/>
  <c r="R22" i="2"/>
  <c r="O22" i="2"/>
  <c r="P22" i="2"/>
  <c r="N22" i="2"/>
  <c r="K22" i="2"/>
  <c r="L22" i="2"/>
  <c r="G22" i="2"/>
  <c r="H22" i="2"/>
  <c r="C22" i="2"/>
  <c r="D22" i="2"/>
  <c r="F21" i="2"/>
  <c r="J21" i="2"/>
  <c r="T21" i="2"/>
  <c r="S21" i="2"/>
  <c r="R21" i="2"/>
  <c r="O21" i="2"/>
  <c r="P21" i="2"/>
  <c r="N21" i="2"/>
  <c r="K21" i="2"/>
  <c r="L21" i="2"/>
  <c r="G21" i="2"/>
  <c r="H21" i="2"/>
  <c r="C21" i="2"/>
  <c r="D21" i="2"/>
  <c r="F20" i="2"/>
  <c r="J20" i="2"/>
  <c r="T20" i="2"/>
  <c r="S20" i="2"/>
  <c r="R20" i="2"/>
  <c r="O20" i="2"/>
  <c r="P20" i="2"/>
  <c r="N20" i="2"/>
  <c r="K20" i="2"/>
  <c r="L20" i="2"/>
  <c r="G20" i="2"/>
  <c r="H20" i="2"/>
  <c r="C20" i="2"/>
  <c r="D20" i="2"/>
  <c r="F19" i="2"/>
  <c r="J19" i="2"/>
  <c r="N19" i="2"/>
  <c r="T19" i="2"/>
  <c r="S19" i="2"/>
  <c r="R19" i="2"/>
  <c r="O19" i="2"/>
  <c r="P19" i="2"/>
  <c r="K19" i="2"/>
  <c r="L19" i="2"/>
  <c r="G19" i="2"/>
  <c r="H19" i="2"/>
  <c r="C19" i="2"/>
  <c r="D19" i="2"/>
  <c r="F18" i="2"/>
  <c r="J18" i="2"/>
  <c r="N18" i="2"/>
  <c r="T18" i="2"/>
  <c r="S18" i="2"/>
  <c r="R18" i="2"/>
  <c r="O18" i="2"/>
  <c r="P18" i="2"/>
  <c r="K18" i="2"/>
  <c r="L18" i="2"/>
  <c r="G18" i="2"/>
  <c r="H18" i="2"/>
  <c r="C18" i="2"/>
  <c r="D18" i="2"/>
  <c r="F17" i="2"/>
  <c r="J17" i="2"/>
  <c r="N17" i="2"/>
  <c r="R17" i="2"/>
  <c r="T17" i="2"/>
  <c r="S17" i="2"/>
  <c r="O17" i="2"/>
  <c r="P17" i="2"/>
  <c r="K17" i="2"/>
  <c r="L17" i="2"/>
  <c r="G17" i="2"/>
  <c r="H17" i="2"/>
  <c r="C17" i="2"/>
  <c r="D17" i="2"/>
  <c r="F16" i="2"/>
  <c r="J16" i="2"/>
  <c r="N16" i="2"/>
  <c r="R16" i="2"/>
  <c r="T16" i="2"/>
  <c r="S16" i="2"/>
  <c r="O16" i="2"/>
  <c r="P16" i="2"/>
  <c r="K16" i="2"/>
  <c r="L16" i="2"/>
  <c r="G16" i="2"/>
  <c r="H16" i="2"/>
  <c r="C16" i="2"/>
  <c r="D16" i="2"/>
  <c r="J10" i="2"/>
  <c r="T10" i="2"/>
  <c r="J11" i="2"/>
  <c r="T11" i="2"/>
  <c r="J9" i="2"/>
  <c r="T9" i="2"/>
  <c r="J8" i="2"/>
  <c r="N8" i="2"/>
  <c r="T8" i="2"/>
  <c r="J7" i="2"/>
  <c r="N7" i="2"/>
  <c r="T7" i="2"/>
  <c r="J6" i="2"/>
  <c r="N6" i="2"/>
  <c r="R6" i="2"/>
  <c r="T6" i="2"/>
  <c r="J5" i="2"/>
  <c r="N5" i="2"/>
  <c r="R5" i="2"/>
  <c r="T5" i="2"/>
  <c r="S10" i="2"/>
  <c r="S11" i="2"/>
  <c r="S9" i="2"/>
  <c r="S8" i="2"/>
  <c r="S7" i="2"/>
  <c r="S6" i="2"/>
  <c r="S5" i="2"/>
  <c r="R8" i="2"/>
  <c r="O8" i="2"/>
  <c r="P8" i="2"/>
  <c r="K8" i="2"/>
  <c r="L8" i="2"/>
  <c r="G8" i="2"/>
  <c r="H8" i="2"/>
  <c r="F8" i="2"/>
  <c r="C8" i="2"/>
  <c r="D8" i="2"/>
  <c r="R11" i="2"/>
  <c r="R10" i="2"/>
  <c r="R9" i="2"/>
  <c r="R7" i="2"/>
  <c r="N11" i="2"/>
  <c r="N10" i="2"/>
  <c r="N9" i="2"/>
  <c r="F5" i="2"/>
  <c r="F6" i="2"/>
  <c r="F7" i="2"/>
  <c r="F9" i="2"/>
  <c r="F10" i="2"/>
  <c r="F11" i="2"/>
  <c r="O11" i="2"/>
  <c r="P11" i="2"/>
  <c r="O10" i="2"/>
  <c r="P10" i="2"/>
  <c r="O9" i="2"/>
  <c r="P9" i="2"/>
  <c r="O7" i="2"/>
  <c r="P7" i="2"/>
  <c r="O6" i="2"/>
  <c r="P6" i="2"/>
  <c r="O5" i="2"/>
  <c r="P5" i="2"/>
  <c r="K11" i="2"/>
  <c r="L11" i="2"/>
  <c r="K10" i="2"/>
  <c r="L10" i="2"/>
  <c r="K9" i="2"/>
  <c r="L9" i="2"/>
  <c r="K7" i="2"/>
  <c r="L7" i="2"/>
  <c r="K6" i="2"/>
  <c r="L6" i="2"/>
  <c r="K5" i="2"/>
  <c r="L5" i="2"/>
  <c r="G11" i="2"/>
  <c r="H11" i="2"/>
  <c r="G10" i="2"/>
  <c r="H10" i="2"/>
  <c r="G9" i="2"/>
  <c r="H9" i="2"/>
  <c r="G7" i="2"/>
  <c r="H7" i="2"/>
  <c r="G6" i="2"/>
  <c r="H6" i="2"/>
  <c r="G5" i="2"/>
  <c r="H5" i="2"/>
  <c r="C6" i="2"/>
  <c r="D6" i="2"/>
  <c r="C7" i="2"/>
  <c r="D7" i="2"/>
  <c r="C9" i="2"/>
  <c r="D9" i="2"/>
  <c r="C10" i="2"/>
  <c r="D10" i="2"/>
  <c r="C11" i="2"/>
  <c r="D11" i="2"/>
  <c r="C5" i="2"/>
  <c r="D5" i="2"/>
  <c r="F7" i="1"/>
  <c r="G7" i="1"/>
  <c r="H7" i="1"/>
  <c r="I7" i="1"/>
  <c r="F6" i="1"/>
  <c r="G6" i="1"/>
  <c r="H6" i="1"/>
  <c r="I6" i="1"/>
</calcChain>
</file>

<file path=xl/sharedStrings.xml><?xml version="1.0" encoding="utf-8"?>
<sst xmlns="http://schemas.openxmlformats.org/spreadsheetml/2006/main" count="58" uniqueCount="26">
  <si>
    <t>Coste total</t>
  </si>
  <si>
    <t>Modelo</t>
  </si>
  <si>
    <t>Discos necesarios</t>
  </si>
  <si>
    <t>Capacidad (TB)</t>
  </si>
  <si>
    <t>Tasa de escritura (MB/s)</t>
  </si>
  <si>
    <t>Tasa necesaria (Gbps)</t>
  </si>
  <si>
    <t>Horas de captura</t>
  </si>
  <si>
    <t>Samsung 850 Pro</t>
  </si>
  <si>
    <t>Coste unitario (E)</t>
  </si>
  <si>
    <t>Discos mínimos (Almacenamiento)</t>
  </si>
  <si>
    <t>Discos mínimos (Tasa)</t>
  </si>
  <si>
    <t>Almacenamiento (TB)</t>
  </si>
  <si>
    <t>Mpps</t>
  </si>
  <si>
    <t>% Desorden</t>
  </si>
  <si>
    <t>Tamaño</t>
  </si>
  <si>
    <t>Tasa (Gbps)</t>
  </si>
  <si>
    <t>% 40 Gbps</t>
  </si>
  <si>
    <t>N. Desorden</t>
  </si>
  <si>
    <t>Paquetes</t>
  </si>
  <si>
    <t>Media</t>
  </si>
  <si>
    <t>StdDev</t>
  </si>
  <si>
    <t>2 hilos</t>
  </si>
  <si>
    <t>4 hilos</t>
  </si>
  <si>
    <t>Intel SSD DC 3700</t>
  </si>
  <si>
    <t>HGST Ultrastar 7K6000</t>
  </si>
  <si>
    <t>Seagate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</si>
</sst>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9" fontId="1" fillId="2" borderId="0" xfId="1" applyNumberFormat="1"/>
    <xf numFmtId="0" fontId="1" fillId="2" borderId="0" xfId="1"/>
    <xf numFmtId="10" fontId="1" fillId="2" borderId="0" xfId="1" applyNumberFormat="1"/>
    <xf numFmtId="0" fontId="0" fillId="0" borderId="0" xfId="0" applyAlignment="1">
      <alignment horizontal="center" textRotation="255"/>
    </xf>
    <xf numFmtId="0" fontId="0" fillId="0" borderId="0" xfId="0" applyAlignment="1">
      <alignment horizontal="center" textRotation="255" wrapText="1"/>
    </xf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B8" sqref="B8"/>
    </sheetView>
  </sheetViews>
  <sheetFormatPr baseColWidth="10" defaultRowHeight="16" x14ac:dyDescent="0.2"/>
  <cols>
    <col min="1" max="1" width="5.5" customWidth="1"/>
    <col min="2" max="2" width="19.6640625" bestFit="1" customWidth="1"/>
    <col min="3" max="3" width="20.83203125" bestFit="1" customWidth="1"/>
    <col min="4" max="4" width="13.1640625" bestFit="1" customWidth="1"/>
    <col min="5" max="5" width="15.1640625" bestFit="1" customWidth="1"/>
    <col min="6" max="6" width="29.1640625" bestFit="1" customWidth="1"/>
    <col min="7" max="7" width="19" bestFit="1" customWidth="1"/>
    <col min="8" max="8" width="15.33203125" bestFit="1" customWidth="1"/>
    <col min="9" max="9" width="11.1640625" bestFit="1" customWidth="1"/>
    <col min="11" max="11" width="31.6640625" bestFit="1" customWidth="1"/>
  </cols>
  <sheetData>
    <row r="1" spans="2:9" x14ac:dyDescent="0.2">
      <c r="C1" t="s">
        <v>5</v>
      </c>
      <c r="D1">
        <v>20</v>
      </c>
    </row>
    <row r="2" spans="2:9" x14ac:dyDescent="0.2">
      <c r="C2" t="s">
        <v>6</v>
      </c>
      <c r="D2">
        <v>24</v>
      </c>
    </row>
    <row r="3" spans="2:9" x14ac:dyDescent="0.2">
      <c r="C3" t="s">
        <v>11</v>
      </c>
      <c r="D3">
        <f>(D1/(8 * 1024)) * 60 * 60 * D2</f>
        <v>210.9375</v>
      </c>
    </row>
    <row r="5" spans="2:9" x14ac:dyDescent="0.2">
      <c r="B5" t="s">
        <v>1</v>
      </c>
      <c r="C5" t="s">
        <v>4</v>
      </c>
      <c r="D5" t="s">
        <v>3</v>
      </c>
      <c r="E5" t="s">
        <v>8</v>
      </c>
      <c r="F5" t="s">
        <v>9</v>
      </c>
      <c r="G5" t="s">
        <v>10</v>
      </c>
      <c r="H5" t="s">
        <v>2</v>
      </c>
      <c r="I5" t="s">
        <v>0</v>
      </c>
    </row>
    <row r="6" spans="2:9" x14ac:dyDescent="0.2">
      <c r="B6" t="s">
        <v>7</v>
      </c>
      <c r="C6">
        <v>520</v>
      </c>
      <c r="D6">
        <v>2</v>
      </c>
      <c r="E6">
        <v>816</v>
      </c>
      <c r="F6">
        <f>ROUNDUP($D$3/D6, 0)</f>
        <v>106</v>
      </c>
      <c r="G6">
        <f>ROUNDUP($D$1 / (C6 * 8 / 1024), 0)</f>
        <v>5</v>
      </c>
      <c r="H6">
        <f>MAX(F6,G6)</f>
        <v>106</v>
      </c>
      <c r="I6" s="1">
        <f>E6*H6</f>
        <v>86496</v>
      </c>
    </row>
    <row r="7" spans="2:9" x14ac:dyDescent="0.2">
      <c r="B7" t="s">
        <v>23</v>
      </c>
      <c r="C7">
        <v>970</v>
      </c>
      <c r="D7">
        <v>1.6</v>
      </c>
      <c r="E7">
        <v>1200</v>
      </c>
      <c r="F7">
        <f>ROUNDUP($D$3/D7, 0)</f>
        <v>132</v>
      </c>
      <c r="G7">
        <f>ROUNDUP($D$1 / (C7 * 8 / 1024), 0)</f>
        <v>3</v>
      </c>
      <c r="H7">
        <f>MAX(F7,G7)</f>
        <v>132</v>
      </c>
      <c r="I7" s="1">
        <f>E7*H7</f>
        <v>158400</v>
      </c>
    </row>
    <row r="8" spans="2:9" x14ac:dyDescent="0.2">
      <c r="B8" t="s">
        <v>24</v>
      </c>
      <c r="C8">
        <v>220</v>
      </c>
      <c r="D8">
        <v>6</v>
      </c>
      <c r="E8">
        <v>600</v>
      </c>
      <c r="F8">
        <f>ROUNDUP($D$3/D8, 0)</f>
        <v>36</v>
      </c>
      <c r="G8">
        <f>ROUNDUP($D$1 / (C8 * 8 / 1024), 0)</f>
        <v>12</v>
      </c>
      <c r="H8">
        <f>MAX(F8,G8)</f>
        <v>36</v>
      </c>
      <c r="I8" s="1">
        <f>E8*H8</f>
        <v>21600</v>
      </c>
    </row>
    <row r="9" spans="2:9" x14ac:dyDescent="0.2">
      <c r="B9" t="s">
        <v>25</v>
      </c>
      <c r="C9">
        <v>240</v>
      </c>
      <c r="D9">
        <v>4</v>
      </c>
      <c r="E9">
        <v>500</v>
      </c>
      <c r="F9">
        <f>ROUNDUP($D$3/D9, 0)</f>
        <v>53</v>
      </c>
      <c r="G9">
        <f>ROUNDUP($D$1 / (C9 * 8 / 1024), 0)</f>
        <v>11</v>
      </c>
      <c r="H9">
        <f>MAX(F9,G9)</f>
        <v>53</v>
      </c>
      <c r="I9" s="1">
        <f>E9*H9</f>
        <v>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J4" sqref="J4"/>
    </sheetView>
  </sheetViews>
  <sheetFormatPr baseColWidth="10" defaultRowHeight="16" x14ac:dyDescent="0.2"/>
  <cols>
    <col min="1" max="1" width="5.5" customWidth="1"/>
    <col min="2" max="2" width="7.6640625" bestFit="1" customWidth="1"/>
    <col min="3" max="3" width="10.5" bestFit="1" customWidth="1"/>
    <col min="4" max="4" width="9.6640625" bestFit="1" customWidth="1"/>
    <col min="5" max="5" width="11.1640625" bestFit="1" customWidth="1"/>
    <col min="6" max="6" width="10.83203125" bestFit="1" customWidth="1"/>
    <col min="7" max="7" width="10.5" bestFit="1" customWidth="1"/>
    <col min="8" max="8" width="9.6640625" bestFit="1" customWidth="1"/>
    <col min="9" max="9" width="11.1640625" bestFit="1" customWidth="1"/>
    <col min="11" max="11" width="10.5" bestFit="1" customWidth="1"/>
    <col min="12" max="12" width="9.6640625" bestFit="1" customWidth="1"/>
    <col min="13" max="13" width="11.1640625" bestFit="1" customWidth="1"/>
    <col min="15" max="15" width="10.5" bestFit="1" customWidth="1"/>
    <col min="16" max="16" width="9.6640625" bestFit="1" customWidth="1"/>
    <col min="17" max="17" width="11.1640625" bestFit="1" customWidth="1"/>
    <col min="19" max="19" width="10.5" bestFit="1" customWidth="1"/>
    <col min="20" max="20" width="9.6640625" bestFit="1" customWidth="1"/>
    <col min="21" max="21" width="11.1640625" bestFit="1" customWidth="1"/>
  </cols>
  <sheetData>
    <row r="1" spans="1:22" x14ac:dyDescent="0.2">
      <c r="B1" t="s">
        <v>18</v>
      </c>
      <c r="C1">
        <v>10000</v>
      </c>
    </row>
    <row r="3" spans="1:22" x14ac:dyDescent="0.2">
      <c r="B3" t="s">
        <v>14</v>
      </c>
      <c r="C3" s="9">
        <v>64</v>
      </c>
      <c r="D3" s="9"/>
      <c r="E3" s="9"/>
      <c r="F3" s="9"/>
      <c r="G3" s="9">
        <v>100</v>
      </c>
      <c r="H3" s="9"/>
      <c r="I3" s="9"/>
      <c r="J3" s="9"/>
      <c r="K3" s="9">
        <v>300</v>
      </c>
      <c r="L3" s="9"/>
      <c r="M3" s="9"/>
      <c r="N3" s="9"/>
      <c r="O3" s="9">
        <v>600</v>
      </c>
      <c r="P3" s="9"/>
      <c r="Q3" s="9"/>
      <c r="R3" s="9"/>
      <c r="S3" s="9"/>
      <c r="T3" s="9"/>
      <c r="U3" s="9"/>
      <c r="V3" s="9"/>
    </row>
    <row r="4" spans="1:22" x14ac:dyDescent="0.2">
      <c r="A4" s="7" t="s">
        <v>21</v>
      </c>
      <c r="B4" t="s">
        <v>12</v>
      </c>
      <c r="C4" t="s">
        <v>15</v>
      </c>
      <c r="D4" t="s">
        <v>16</v>
      </c>
      <c r="E4" t="s">
        <v>17</v>
      </c>
      <c r="F4" t="s">
        <v>13</v>
      </c>
      <c r="G4" t="s">
        <v>15</v>
      </c>
      <c r="H4" t="s">
        <v>16</v>
      </c>
      <c r="I4" t="s">
        <v>17</v>
      </c>
      <c r="J4" t="s">
        <v>13</v>
      </c>
      <c r="K4" t="s">
        <v>15</v>
      </c>
      <c r="L4" t="s">
        <v>16</v>
      </c>
      <c r="M4" t="s">
        <v>17</v>
      </c>
      <c r="N4" t="s">
        <v>13</v>
      </c>
      <c r="O4" t="s">
        <v>15</v>
      </c>
      <c r="P4" t="s">
        <v>16</v>
      </c>
      <c r="Q4" t="s">
        <v>17</v>
      </c>
      <c r="R4" t="s">
        <v>13</v>
      </c>
      <c r="S4" t="s">
        <v>19</v>
      </c>
      <c r="T4" t="s">
        <v>20</v>
      </c>
    </row>
    <row r="5" spans="1:22" x14ac:dyDescent="0.2">
      <c r="A5" s="7"/>
      <c r="B5">
        <v>1</v>
      </c>
      <c r="C5">
        <f t="shared" ref="C5:C11" si="0">C$3*$B5 * 8 / 1000</f>
        <v>0.51200000000000001</v>
      </c>
      <c r="D5" s="3">
        <f>C5/40</f>
        <v>1.2800000000000001E-2</v>
      </c>
      <c r="E5">
        <v>10</v>
      </c>
      <c r="F5" s="2">
        <f>E5/$C$1</f>
        <v>1E-3</v>
      </c>
      <c r="G5">
        <f t="shared" ref="G5:G11" si="1">G$3*$B5 * 8 / 1000</f>
        <v>0.8</v>
      </c>
      <c r="H5" s="3">
        <f>G5/40</f>
        <v>0.02</v>
      </c>
      <c r="I5">
        <v>0</v>
      </c>
      <c r="J5" s="2">
        <f>I5/$C$1</f>
        <v>0</v>
      </c>
      <c r="K5">
        <f t="shared" ref="K5:K11" si="2">K$3*$B5 * 8 / 1000</f>
        <v>2.4</v>
      </c>
      <c r="L5" s="3">
        <f>K5/40</f>
        <v>0.06</v>
      </c>
      <c r="M5">
        <v>0</v>
      </c>
      <c r="N5" s="2">
        <f>M5/$C$1</f>
        <v>0</v>
      </c>
      <c r="O5">
        <f t="shared" ref="O5:O11" si="3">O$3*$B5 * 8 / 1000</f>
        <v>4.8</v>
      </c>
      <c r="P5" s="3">
        <f>O5/40</f>
        <v>0.12</v>
      </c>
      <c r="Q5">
        <v>0</v>
      </c>
      <c r="R5" s="2">
        <f>Q5/$C$1</f>
        <v>0</v>
      </c>
      <c r="S5" s="2">
        <f>AVERAGE(F5,J5,N5,R5)</f>
        <v>2.5000000000000001E-4</v>
      </c>
      <c r="T5" s="2">
        <f>_xlfn.STDEV.P(F5,J5,N5,R5)</f>
        <v>4.3301270189221935E-4</v>
      </c>
    </row>
    <row r="6" spans="1:22" x14ac:dyDescent="0.2">
      <c r="A6" s="7"/>
      <c r="B6">
        <v>5</v>
      </c>
      <c r="C6">
        <f t="shared" si="0"/>
        <v>2.56</v>
      </c>
      <c r="D6" s="3">
        <f t="shared" ref="D6:D11" si="4">C6/40</f>
        <v>6.4000000000000001E-2</v>
      </c>
      <c r="E6">
        <v>452</v>
      </c>
      <c r="F6" s="2">
        <f t="shared" ref="F6:F11" si="5">E6/$C$1</f>
        <v>4.5199999999999997E-2</v>
      </c>
      <c r="G6">
        <f t="shared" si="1"/>
        <v>4</v>
      </c>
      <c r="H6" s="3">
        <f t="shared" ref="H6:H11" si="6">G6/40</f>
        <v>0.1</v>
      </c>
      <c r="I6">
        <v>19</v>
      </c>
      <c r="J6" s="2">
        <f t="shared" ref="J6:J11" si="7">I6/$C$1</f>
        <v>1.9E-3</v>
      </c>
      <c r="K6">
        <f t="shared" si="2"/>
        <v>12</v>
      </c>
      <c r="L6" s="3">
        <f t="shared" ref="L6:L11" si="8">K6/40</f>
        <v>0.3</v>
      </c>
      <c r="M6">
        <v>210</v>
      </c>
      <c r="N6" s="2">
        <f t="shared" ref="N6:N11" si="9">M6/$C$1</f>
        <v>2.1000000000000001E-2</v>
      </c>
      <c r="O6">
        <f t="shared" si="3"/>
        <v>24</v>
      </c>
      <c r="P6" s="3">
        <f t="shared" ref="P6:P11" si="10">O6/40</f>
        <v>0.6</v>
      </c>
      <c r="Q6">
        <v>40</v>
      </c>
      <c r="R6" s="2">
        <f t="shared" ref="R6:R11" si="11">Q6/$C$1</f>
        <v>4.0000000000000001E-3</v>
      </c>
      <c r="S6" s="2">
        <f>AVERAGE(F6,J6,N6,R6)</f>
        <v>1.8024999999999999E-2</v>
      </c>
      <c r="T6" s="2">
        <f>_xlfn.STDEV.P(F6,J6,N6,R6)</f>
        <v>1.7349693801332632E-2</v>
      </c>
    </row>
    <row r="7" spans="1:22" x14ac:dyDescent="0.2">
      <c r="A7" s="7"/>
      <c r="B7">
        <v>10</v>
      </c>
      <c r="C7">
        <f t="shared" si="0"/>
        <v>5.12</v>
      </c>
      <c r="D7" s="3">
        <f t="shared" si="4"/>
        <v>0.128</v>
      </c>
      <c r="E7">
        <v>1782</v>
      </c>
      <c r="F7" s="2">
        <f t="shared" si="5"/>
        <v>0.1782</v>
      </c>
      <c r="G7">
        <f t="shared" si="1"/>
        <v>8</v>
      </c>
      <c r="H7" s="3">
        <f t="shared" si="6"/>
        <v>0.2</v>
      </c>
      <c r="I7">
        <v>1321</v>
      </c>
      <c r="J7" s="2">
        <f t="shared" si="7"/>
        <v>0.1321</v>
      </c>
      <c r="K7">
        <f t="shared" si="2"/>
        <v>24</v>
      </c>
      <c r="L7" s="3">
        <f t="shared" si="8"/>
        <v>0.6</v>
      </c>
      <c r="M7">
        <v>900</v>
      </c>
      <c r="N7" s="2">
        <f t="shared" si="9"/>
        <v>0.09</v>
      </c>
      <c r="O7" s="5">
        <f t="shared" si="3"/>
        <v>48</v>
      </c>
      <c r="P7" s="4">
        <f t="shared" si="10"/>
        <v>1.2</v>
      </c>
      <c r="Q7" s="5"/>
      <c r="R7" s="6">
        <f t="shared" si="11"/>
        <v>0</v>
      </c>
      <c r="S7" s="2">
        <f>AVERAGE(F7,J7,N7)</f>
        <v>0.13343333333333332</v>
      </c>
      <c r="T7" s="2">
        <f>_xlfn.STDEV.P(F7,J7,N7)</f>
        <v>3.6019840211873377E-2</v>
      </c>
    </row>
    <row r="8" spans="1:22" x14ac:dyDescent="0.2">
      <c r="A8" s="7"/>
      <c r="B8">
        <v>15</v>
      </c>
      <c r="C8">
        <f t="shared" si="0"/>
        <v>7.68</v>
      </c>
      <c r="D8" s="3">
        <f t="shared" ref="D8" si="12">C8/40</f>
        <v>0.192</v>
      </c>
      <c r="E8">
        <v>2272</v>
      </c>
      <c r="F8" s="2">
        <f t="shared" si="5"/>
        <v>0.22720000000000001</v>
      </c>
      <c r="G8">
        <f t="shared" si="1"/>
        <v>12</v>
      </c>
      <c r="H8" s="3">
        <f t="shared" ref="H8" si="13">G8/40</f>
        <v>0.3</v>
      </c>
      <c r="I8">
        <v>2210</v>
      </c>
      <c r="J8" s="2">
        <f t="shared" si="7"/>
        <v>0.221</v>
      </c>
      <c r="K8">
        <f t="shared" si="2"/>
        <v>36</v>
      </c>
      <c r="L8" s="3">
        <f t="shared" ref="L8" si="14">K8/40</f>
        <v>0.9</v>
      </c>
      <c r="M8">
        <v>1230</v>
      </c>
      <c r="N8" s="2">
        <f t="shared" si="9"/>
        <v>0.123</v>
      </c>
      <c r="O8" s="5">
        <f t="shared" si="3"/>
        <v>72</v>
      </c>
      <c r="P8" s="4">
        <f t="shared" ref="P8" si="15">O8/40</f>
        <v>1.8</v>
      </c>
      <c r="Q8" s="5"/>
      <c r="R8" s="6">
        <f t="shared" si="11"/>
        <v>0</v>
      </c>
      <c r="S8" s="2">
        <f>AVERAGE(N8,J8,F8)</f>
        <v>0.19039999999999999</v>
      </c>
      <c r="T8" s="2">
        <f>_xlfn.STDEV.P(F8,J8,N8)</f>
        <v>4.7726163334869801E-2</v>
      </c>
    </row>
    <row r="9" spans="1:22" x14ac:dyDescent="0.2">
      <c r="A9" s="7"/>
      <c r="B9">
        <v>20</v>
      </c>
      <c r="C9">
        <f t="shared" si="0"/>
        <v>10.24</v>
      </c>
      <c r="D9" s="3">
        <f t="shared" si="4"/>
        <v>0.25600000000000001</v>
      </c>
      <c r="E9">
        <v>2832</v>
      </c>
      <c r="F9" s="2">
        <f t="shared" si="5"/>
        <v>0.28320000000000001</v>
      </c>
      <c r="G9">
        <f t="shared" si="1"/>
        <v>16</v>
      </c>
      <c r="H9" s="3">
        <f t="shared" si="6"/>
        <v>0.4</v>
      </c>
      <c r="I9">
        <v>2712</v>
      </c>
      <c r="J9" s="2">
        <f t="shared" si="7"/>
        <v>0.2712</v>
      </c>
      <c r="K9" s="5">
        <f t="shared" si="2"/>
        <v>48</v>
      </c>
      <c r="L9" s="4">
        <f t="shared" si="8"/>
        <v>1.2</v>
      </c>
      <c r="M9" s="5"/>
      <c r="N9" s="6">
        <f t="shared" si="9"/>
        <v>0</v>
      </c>
      <c r="O9" s="5">
        <f t="shared" si="3"/>
        <v>96</v>
      </c>
      <c r="P9" s="4">
        <f t="shared" si="10"/>
        <v>2.4</v>
      </c>
      <c r="Q9" s="5"/>
      <c r="R9" s="6">
        <f t="shared" si="11"/>
        <v>0</v>
      </c>
      <c r="S9" s="2">
        <f>AVERAGE(J9,F9)</f>
        <v>0.2772</v>
      </c>
      <c r="T9" s="2">
        <f>_xlfn.STDEV.P(F9,J9)</f>
        <v>6.0000000000000053E-3</v>
      </c>
    </row>
    <row r="10" spans="1:22" x14ac:dyDescent="0.2">
      <c r="A10" s="7"/>
      <c r="B10">
        <v>25</v>
      </c>
      <c r="C10">
        <f t="shared" si="0"/>
        <v>12.8</v>
      </c>
      <c r="D10" s="3">
        <f t="shared" si="4"/>
        <v>0.32</v>
      </c>
      <c r="E10">
        <v>3032</v>
      </c>
      <c r="F10" s="2">
        <f t="shared" si="5"/>
        <v>0.30320000000000003</v>
      </c>
      <c r="G10">
        <f t="shared" si="1"/>
        <v>20</v>
      </c>
      <c r="H10" s="3">
        <f t="shared" si="6"/>
        <v>0.5</v>
      </c>
      <c r="I10">
        <v>2912</v>
      </c>
      <c r="J10" s="2">
        <f t="shared" si="7"/>
        <v>0.29120000000000001</v>
      </c>
      <c r="K10" s="5">
        <f t="shared" si="2"/>
        <v>60</v>
      </c>
      <c r="L10" s="4">
        <f t="shared" si="8"/>
        <v>1.5</v>
      </c>
      <c r="M10" s="5"/>
      <c r="N10" s="6">
        <f t="shared" si="9"/>
        <v>0</v>
      </c>
      <c r="O10" s="5">
        <f t="shared" si="3"/>
        <v>120</v>
      </c>
      <c r="P10" s="4">
        <f t="shared" si="10"/>
        <v>3</v>
      </c>
      <c r="Q10" s="5"/>
      <c r="R10" s="6">
        <f t="shared" si="11"/>
        <v>0</v>
      </c>
      <c r="S10" s="2">
        <f t="shared" ref="S10:S11" si="16">AVERAGE(J10,F10)</f>
        <v>0.29720000000000002</v>
      </c>
      <c r="T10" s="2">
        <f t="shared" ref="T10:T11" si="17">_xlfn.STDEV.P(F10,J10)</f>
        <v>6.0000000000000053E-3</v>
      </c>
    </row>
    <row r="11" spans="1:22" x14ac:dyDescent="0.2">
      <c r="A11" s="7"/>
      <c r="B11">
        <v>30</v>
      </c>
      <c r="C11">
        <f t="shared" si="0"/>
        <v>15.36</v>
      </c>
      <c r="D11" s="3">
        <f t="shared" si="4"/>
        <v>0.38400000000000001</v>
      </c>
      <c r="E11">
        <v>3111</v>
      </c>
      <c r="F11" s="2">
        <f t="shared" si="5"/>
        <v>0.31109999999999999</v>
      </c>
      <c r="G11">
        <f t="shared" si="1"/>
        <v>24</v>
      </c>
      <c r="H11" s="3">
        <f t="shared" si="6"/>
        <v>0.6</v>
      </c>
      <c r="I11">
        <v>3012</v>
      </c>
      <c r="J11" s="2">
        <f t="shared" si="7"/>
        <v>0.30120000000000002</v>
      </c>
      <c r="K11" s="5">
        <f t="shared" si="2"/>
        <v>72</v>
      </c>
      <c r="L11" s="4">
        <f t="shared" si="8"/>
        <v>1.8</v>
      </c>
      <c r="M11" s="5"/>
      <c r="N11" s="6">
        <f t="shared" si="9"/>
        <v>0</v>
      </c>
      <c r="O11" s="5">
        <f t="shared" si="3"/>
        <v>144</v>
      </c>
      <c r="P11" s="4">
        <f t="shared" si="10"/>
        <v>3.6</v>
      </c>
      <c r="Q11" s="5"/>
      <c r="R11" s="6">
        <f t="shared" si="11"/>
        <v>0</v>
      </c>
      <c r="S11" s="2">
        <f t="shared" si="16"/>
        <v>0.30615000000000003</v>
      </c>
      <c r="T11" s="2">
        <f t="shared" si="17"/>
        <v>4.9499999999999822E-3</v>
      </c>
    </row>
    <row r="12" spans="1:22" x14ac:dyDescent="0.2">
      <c r="D12" s="3"/>
      <c r="F12" s="2"/>
      <c r="H12" s="3"/>
      <c r="J12" s="2"/>
      <c r="S12" s="2"/>
      <c r="T12" s="2"/>
    </row>
    <row r="13" spans="1:22" x14ac:dyDescent="0.2">
      <c r="D13" s="3"/>
      <c r="F13" s="2"/>
      <c r="H13" s="3"/>
      <c r="L13" s="3"/>
      <c r="P13" s="3"/>
      <c r="T13" s="3"/>
    </row>
    <row r="14" spans="1:22" x14ac:dyDescent="0.2">
      <c r="B14" t="s">
        <v>14</v>
      </c>
      <c r="C14" s="9">
        <v>64</v>
      </c>
      <c r="D14" s="9"/>
      <c r="E14" s="9"/>
      <c r="F14" s="9"/>
      <c r="G14" s="9">
        <v>100</v>
      </c>
      <c r="H14" s="9"/>
      <c r="I14" s="9"/>
      <c r="J14" s="9"/>
      <c r="K14" s="9">
        <v>300</v>
      </c>
      <c r="L14" s="9"/>
      <c r="M14" s="9"/>
      <c r="N14" s="9"/>
      <c r="O14" s="9">
        <v>600</v>
      </c>
      <c r="P14" s="9"/>
      <c r="Q14" s="9"/>
      <c r="R14" s="9"/>
      <c r="S14" s="9"/>
      <c r="T14" s="9"/>
    </row>
    <row r="15" spans="1:22" x14ac:dyDescent="0.2">
      <c r="A15" s="8" t="s">
        <v>22</v>
      </c>
      <c r="B15" t="s">
        <v>12</v>
      </c>
      <c r="C15" t="s">
        <v>15</v>
      </c>
      <c r="D15" t="s">
        <v>16</v>
      </c>
      <c r="E15" t="s">
        <v>17</v>
      </c>
      <c r="F15" t="s">
        <v>13</v>
      </c>
      <c r="G15" t="s">
        <v>15</v>
      </c>
      <c r="H15" t="s">
        <v>16</v>
      </c>
      <c r="I15" t="s">
        <v>17</v>
      </c>
      <c r="J15" t="s">
        <v>13</v>
      </c>
      <c r="K15" t="s">
        <v>15</v>
      </c>
      <c r="L15" t="s">
        <v>16</v>
      </c>
      <c r="M15" t="s">
        <v>17</v>
      </c>
      <c r="N15" t="s">
        <v>13</v>
      </c>
      <c r="O15" t="s">
        <v>15</v>
      </c>
      <c r="P15" t="s">
        <v>16</v>
      </c>
      <c r="Q15" t="s">
        <v>17</v>
      </c>
      <c r="R15" t="s">
        <v>13</v>
      </c>
      <c r="S15" t="s">
        <v>19</v>
      </c>
      <c r="T15" t="s">
        <v>20</v>
      </c>
    </row>
    <row r="16" spans="1:22" x14ac:dyDescent="0.2">
      <c r="A16" s="8"/>
      <c r="B16">
        <v>1</v>
      </c>
      <c r="C16">
        <f t="shared" ref="C16:C22" si="18">C$3*$B16 * 8 / 1000</f>
        <v>0.51200000000000001</v>
      </c>
      <c r="D16" s="3">
        <f>C16/40</f>
        <v>1.2800000000000001E-2</v>
      </c>
      <c r="E16">
        <v>240</v>
      </c>
      <c r="F16" s="2">
        <f>E16/$C$1</f>
        <v>2.4E-2</v>
      </c>
      <c r="G16">
        <f t="shared" ref="G16:G22" si="19">G$3*$B16 * 8 / 1000</f>
        <v>0.8</v>
      </c>
      <c r="H16" s="3">
        <f>G16/40</f>
        <v>0.02</v>
      </c>
      <c r="I16">
        <v>627</v>
      </c>
      <c r="J16" s="2">
        <f>I16/$C$1</f>
        <v>6.2700000000000006E-2</v>
      </c>
      <c r="K16">
        <f t="shared" ref="K16:K22" si="20">K$3*$B16 * 8 / 1000</f>
        <v>2.4</v>
      </c>
      <c r="L16" s="3">
        <f>K16/40</f>
        <v>0.06</v>
      </c>
      <c r="M16">
        <v>0</v>
      </c>
      <c r="N16" s="2">
        <f>M16/$C$1</f>
        <v>0</v>
      </c>
      <c r="O16">
        <f t="shared" ref="O16:O22" si="21">O$3*$B16 * 8 / 1000</f>
        <v>4.8</v>
      </c>
      <c r="P16" s="3">
        <f>O16/40</f>
        <v>0.12</v>
      </c>
      <c r="Q16">
        <v>36</v>
      </c>
      <c r="R16" s="2">
        <f>Q16/$C$1</f>
        <v>3.5999999999999999E-3</v>
      </c>
      <c r="S16" s="2">
        <f>AVERAGE(F16,J16,N16,R16)</f>
        <v>2.2575000000000001E-2</v>
      </c>
      <c r="T16" s="2">
        <f>_xlfn.STDEV.P(F16,J16,N16,R16)</f>
        <v>2.4908469944980565E-2</v>
      </c>
    </row>
    <row r="17" spans="1:20" x14ac:dyDescent="0.2">
      <c r="A17" s="8"/>
      <c r="B17">
        <v>5</v>
      </c>
      <c r="C17">
        <f t="shared" si="18"/>
        <v>2.56</v>
      </c>
      <c r="D17" s="3">
        <f t="shared" ref="D17:D22" si="22">C17/40</f>
        <v>6.4000000000000001E-2</v>
      </c>
      <c r="E17">
        <v>39</v>
      </c>
      <c r="F17" s="2">
        <f t="shared" ref="F17:F22" si="23">E17/$C$1</f>
        <v>3.8999999999999998E-3</v>
      </c>
      <c r="G17">
        <f t="shared" si="19"/>
        <v>4</v>
      </c>
      <c r="H17" s="3">
        <f t="shared" ref="H17:H22" si="24">G17/40</f>
        <v>0.1</v>
      </c>
      <c r="I17">
        <v>411</v>
      </c>
      <c r="J17" s="2">
        <f t="shared" ref="J17:J22" si="25">I17/$C$1</f>
        <v>4.1099999999999998E-2</v>
      </c>
      <c r="K17">
        <f t="shared" si="20"/>
        <v>12</v>
      </c>
      <c r="L17" s="3">
        <f t="shared" ref="L17:L22" si="26">K17/40</f>
        <v>0.3</v>
      </c>
      <c r="M17">
        <v>2301</v>
      </c>
      <c r="N17" s="2">
        <f t="shared" ref="N17:N22" si="27">M17/$C$1</f>
        <v>0.2301</v>
      </c>
      <c r="O17">
        <f t="shared" si="21"/>
        <v>24</v>
      </c>
      <c r="P17" s="3">
        <f t="shared" ref="P17:P22" si="28">O17/40</f>
        <v>0.6</v>
      </c>
      <c r="Q17">
        <v>2210</v>
      </c>
      <c r="R17" s="2">
        <f t="shared" ref="R17:R22" si="29">Q17/$C$1</f>
        <v>0.221</v>
      </c>
      <c r="S17" s="2">
        <f>AVERAGE(F17,J17,N17,R17)</f>
        <v>0.124025</v>
      </c>
      <c r="T17" s="2">
        <f>_xlfn.STDEV.P(F17,J17,N17,R17)</f>
        <v>0.10242390773154479</v>
      </c>
    </row>
    <row r="18" spans="1:20" x14ac:dyDescent="0.2">
      <c r="A18" s="8"/>
      <c r="B18">
        <v>10</v>
      </c>
      <c r="C18">
        <f t="shared" si="18"/>
        <v>5.12</v>
      </c>
      <c r="D18" s="3">
        <f t="shared" si="22"/>
        <v>0.128</v>
      </c>
      <c r="E18">
        <v>2539</v>
      </c>
      <c r="F18" s="2">
        <f t="shared" si="23"/>
        <v>0.25390000000000001</v>
      </c>
      <c r="G18">
        <f t="shared" si="19"/>
        <v>8</v>
      </c>
      <c r="H18" s="3">
        <f t="shared" si="24"/>
        <v>0.2</v>
      </c>
      <c r="I18">
        <v>3367</v>
      </c>
      <c r="J18" s="2">
        <f t="shared" si="25"/>
        <v>0.3367</v>
      </c>
      <c r="K18">
        <f t="shared" si="20"/>
        <v>24</v>
      </c>
      <c r="L18" s="3">
        <f t="shared" si="26"/>
        <v>0.6</v>
      </c>
      <c r="M18">
        <v>3213</v>
      </c>
      <c r="N18" s="2">
        <f t="shared" si="27"/>
        <v>0.32129999999999997</v>
      </c>
      <c r="O18" s="5">
        <f t="shared" si="21"/>
        <v>48</v>
      </c>
      <c r="P18" s="4">
        <f t="shared" si="28"/>
        <v>1.2</v>
      </c>
      <c r="Q18" s="5"/>
      <c r="R18" s="6">
        <f t="shared" si="29"/>
        <v>0</v>
      </c>
      <c r="S18" s="2">
        <f>AVERAGE(F18,J18,N18)</f>
        <v>0.30396666666666666</v>
      </c>
      <c r="T18" s="2">
        <f>_xlfn.STDEV.P(F18,J18,N18)</f>
        <v>3.5956393342801138E-2</v>
      </c>
    </row>
    <row r="19" spans="1:20" x14ac:dyDescent="0.2">
      <c r="A19" s="8"/>
      <c r="B19">
        <v>15</v>
      </c>
      <c r="C19">
        <f t="shared" si="18"/>
        <v>7.68</v>
      </c>
      <c r="D19" s="3">
        <f t="shared" si="22"/>
        <v>0.192</v>
      </c>
      <c r="E19">
        <v>3949</v>
      </c>
      <c r="F19" s="2">
        <f t="shared" si="23"/>
        <v>0.39489999999999997</v>
      </c>
      <c r="G19">
        <f t="shared" si="19"/>
        <v>12</v>
      </c>
      <c r="H19" s="3">
        <f t="shared" si="24"/>
        <v>0.3</v>
      </c>
      <c r="I19">
        <v>3871</v>
      </c>
      <c r="J19" s="2">
        <f t="shared" si="25"/>
        <v>0.3871</v>
      </c>
      <c r="K19">
        <f t="shared" si="20"/>
        <v>36</v>
      </c>
      <c r="L19" s="3">
        <f t="shared" si="26"/>
        <v>0.9</v>
      </c>
      <c r="M19">
        <v>3701</v>
      </c>
      <c r="N19" s="2">
        <f t="shared" si="27"/>
        <v>0.37009999999999998</v>
      </c>
      <c r="O19" s="5">
        <f t="shared" si="21"/>
        <v>72</v>
      </c>
      <c r="P19" s="4">
        <f t="shared" si="28"/>
        <v>1.8</v>
      </c>
      <c r="Q19" s="5"/>
      <c r="R19" s="6">
        <f t="shared" si="29"/>
        <v>0</v>
      </c>
      <c r="S19" s="2">
        <f>AVERAGE(N19,J19,F19)</f>
        <v>0.38403333333333328</v>
      </c>
      <c r="T19" s="2">
        <f>_xlfn.STDEV.P(F19,J19,N19)</f>
        <v>1.0354172535209602E-2</v>
      </c>
    </row>
    <row r="20" spans="1:20" x14ac:dyDescent="0.2">
      <c r="A20" s="8"/>
      <c r="B20">
        <v>20</v>
      </c>
      <c r="C20">
        <f t="shared" si="18"/>
        <v>10.24</v>
      </c>
      <c r="D20" s="3">
        <f t="shared" si="22"/>
        <v>0.25600000000000001</v>
      </c>
      <c r="E20">
        <v>4381</v>
      </c>
      <c r="F20" s="2">
        <f t="shared" si="23"/>
        <v>0.43809999999999999</v>
      </c>
      <c r="G20">
        <f t="shared" si="19"/>
        <v>16</v>
      </c>
      <c r="H20" s="3">
        <f t="shared" si="24"/>
        <v>0.4</v>
      </c>
      <c r="I20">
        <v>4121</v>
      </c>
      <c r="J20" s="2">
        <f t="shared" si="25"/>
        <v>0.41210000000000002</v>
      </c>
      <c r="K20" s="5">
        <f t="shared" si="20"/>
        <v>48</v>
      </c>
      <c r="L20" s="4">
        <f t="shared" si="26"/>
        <v>1.2</v>
      </c>
      <c r="M20" s="5"/>
      <c r="N20" s="6">
        <f t="shared" si="27"/>
        <v>0</v>
      </c>
      <c r="O20" s="5">
        <f t="shared" si="21"/>
        <v>96</v>
      </c>
      <c r="P20" s="4">
        <f t="shared" si="28"/>
        <v>2.4</v>
      </c>
      <c r="Q20" s="5"/>
      <c r="R20" s="6">
        <f t="shared" si="29"/>
        <v>0</v>
      </c>
      <c r="S20" s="2">
        <f>AVERAGE(J20,F20)</f>
        <v>0.42510000000000003</v>
      </c>
      <c r="T20" s="2">
        <f>_xlfn.STDEV.P(F20,J20)</f>
        <v>1.2999999999999984E-2</v>
      </c>
    </row>
    <row r="21" spans="1:20" x14ac:dyDescent="0.2">
      <c r="A21" s="8"/>
      <c r="B21">
        <v>25</v>
      </c>
      <c r="C21">
        <f t="shared" si="18"/>
        <v>12.8</v>
      </c>
      <c r="D21" s="3">
        <f t="shared" si="22"/>
        <v>0.32</v>
      </c>
      <c r="E21">
        <v>3975</v>
      </c>
      <c r="F21" s="2">
        <f t="shared" si="23"/>
        <v>0.39750000000000002</v>
      </c>
      <c r="G21">
        <f t="shared" si="19"/>
        <v>20</v>
      </c>
      <c r="H21" s="3">
        <f t="shared" si="24"/>
        <v>0.5</v>
      </c>
      <c r="I21">
        <v>4890</v>
      </c>
      <c r="J21" s="2">
        <f t="shared" si="25"/>
        <v>0.48899999999999999</v>
      </c>
      <c r="K21" s="5">
        <f t="shared" si="20"/>
        <v>60</v>
      </c>
      <c r="L21" s="4">
        <f t="shared" si="26"/>
        <v>1.5</v>
      </c>
      <c r="M21" s="5"/>
      <c r="N21" s="6">
        <f t="shared" si="27"/>
        <v>0</v>
      </c>
      <c r="O21" s="5">
        <f t="shared" si="21"/>
        <v>120</v>
      </c>
      <c r="P21" s="4">
        <f t="shared" si="28"/>
        <v>3</v>
      </c>
      <c r="Q21" s="5"/>
      <c r="R21" s="6">
        <f t="shared" si="29"/>
        <v>0</v>
      </c>
      <c r="S21" s="2">
        <f t="shared" ref="S21:S22" si="30">AVERAGE(J21,F21)</f>
        <v>0.44325000000000003</v>
      </c>
      <c r="T21" s="2">
        <f t="shared" ref="T21:T22" si="31">_xlfn.STDEV.P(F21,J21)</f>
        <v>4.5749999999999916E-2</v>
      </c>
    </row>
    <row r="22" spans="1:20" x14ac:dyDescent="0.2">
      <c r="A22" s="8"/>
      <c r="B22">
        <v>30</v>
      </c>
      <c r="C22">
        <f t="shared" si="18"/>
        <v>15.36</v>
      </c>
      <c r="D22" s="3">
        <f t="shared" si="22"/>
        <v>0.38400000000000001</v>
      </c>
      <c r="E22">
        <v>4326</v>
      </c>
      <c r="F22" s="2">
        <f t="shared" si="23"/>
        <v>0.43259999999999998</v>
      </c>
      <c r="G22">
        <f t="shared" si="19"/>
        <v>24</v>
      </c>
      <c r="H22" s="3">
        <f t="shared" si="24"/>
        <v>0.6</v>
      </c>
      <c r="I22">
        <v>4753</v>
      </c>
      <c r="J22" s="2">
        <f t="shared" si="25"/>
        <v>0.4753</v>
      </c>
      <c r="K22" s="5">
        <f t="shared" si="20"/>
        <v>72</v>
      </c>
      <c r="L22" s="4">
        <f t="shared" si="26"/>
        <v>1.8</v>
      </c>
      <c r="M22" s="5"/>
      <c r="N22" s="6">
        <f t="shared" si="27"/>
        <v>0</v>
      </c>
      <c r="O22" s="5">
        <f t="shared" si="21"/>
        <v>144</v>
      </c>
      <c r="P22" s="4">
        <f t="shared" si="28"/>
        <v>3.6</v>
      </c>
      <c r="Q22" s="5"/>
      <c r="R22" s="6">
        <f t="shared" si="29"/>
        <v>0</v>
      </c>
      <c r="S22" s="2">
        <f t="shared" si="30"/>
        <v>0.45394999999999996</v>
      </c>
      <c r="T22" s="2">
        <f t="shared" si="31"/>
        <v>2.1350000000000008E-2</v>
      </c>
    </row>
    <row r="23" spans="1:20" x14ac:dyDescent="0.2">
      <c r="F23" s="2"/>
    </row>
  </sheetData>
  <mergeCells count="12">
    <mergeCell ref="O14:R14"/>
    <mergeCell ref="S14:T14"/>
    <mergeCell ref="C3:F3"/>
    <mergeCell ref="G3:J3"/>
    <mergeCell ref="K3:N3"/>
    <mergeCell ref="O3:R3"/>
    <mergeCell ref="S3:V3"/>
    <mergeCell ref="A4:A11"/>
    <mergeCell ref="A15:A22"/>
    <mergeCell ref="C14:F14"/>
    <mergeCell ref="G14:J14"/>
    <mergeCell ref="K14:N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Discos RAID</vt:lpstr>
      <vt:lpstr>Desorden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2016-05-16T10:29:32Z</dcterms:created>
  <dcterms:modified xsi:type="dcterms:W3CDTF">2016-05-23T14:45:16Z</dcterms:modified>
</cp:coreProperties>
</file>