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166925"/>
  <mc:AlternateContent xmlns:mc="http://schemas.openxmlformats.org/markup-compatibility/2006">
    <mc:Choice Requires="x15">
      <x15ac:absPath xmlns:x15ac="http://schemas.microsoft.com/office/spreadsheetml/2010/11/ac" url="D:\rootkit\tool\"/>
    </mc:Choice>
  </mc:AlternateContent>
  <xr:revisionPtr revIDLastSave="0" documentId="13_ncr:1_{D7FD10C9-4712-4913-8CD2-F2E3C74ECC68}" xr6:coauthVersionLast="47" xr6:coauthVersionMax="47" xr10:uidLastSave="{00000000-0000-0000-0000-000000000000}"/>
  <bookViews>
    <workbookView xWindow="-110" yWindow="-110" windowWidth="19420" windowHeight="10300" activeTab="3" xr2:uid="{92EA67A8-8B8B-45CF-AF0C-80C102877B40}"/>
  </bookViews>
  <sheets>
    <sheet name="Data Collection Tool" sheetId="3" r:id="rId1"/>
    <sheet name="Summary YiW progress " sheetId="4" state="hidden" r:id="rId2"/>
    <sheet name="Summary YiW Dec2024" sheetId="6" state="hidden" r:id="rId3"/>
    <sheet name="Summary YiW Dec2024 Primary" sheetId="7" r:id="rId4"/>
    <sheet name="Access to Finance" sheetId="5" state="hidden" r:id="rId5"/>
  </sheets>
  <definedNames>
    <definedName name="_Hlk187068039" localSheetId="2">'Summary YiW Dec2024'!$C$11</definedName>
    <definedName name="_Hlk187068039" localSheetId="3">'Summary YiW Dec2024 Primary'!$C$12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0" i="7" l="1"/>
  <c r="I10" i="7"/>
  <c r="M10" i="7"/>
  <c r="N10" i="7"/>
  <c r="O10" i="7"/>
  <c r="P10" i="7"/>
  <c r="S10" i="7"/>
  <c r="J9" i="7"/>
  <c r="G9" i="7" s="1"/>
  <c r="F9" i="7"/>
  <c r="J4" i="7"/>
  <c r="S4" i="7"/>
  <c r="R4" i="7"/>
  <c r="M4" i="7"/>
  <c r="L4" i="7"/>
  <c r="K4" i="7" s="1"/>
  <c r="K10" i="7" s="1"/>
  <c r="G5" i="7"/>
  <c r="G6" i="7"/>
  <c r="G7" i="7"/>
  <c r="G8" i="7"/>
  <c r="F5" i="7"/>
  <c r="F6" i="7"/>
  <c r="F7" i="7"/>
  <c r="F8" i="7"/>
  <c r="H6" i="7"/>
  <c r="H7" i="7"/>
  <c r="H8" i="7"/>
  <c r="Q5" i="7"/>
  <c r="Q6" i="7"/>
  <c r="Q7" i="7"/>
  <c r="Q8" i="7"/>
  <c r="Q9" i="7"/>
  <c r="N5" i="7"/>
  <c r="N6" i="7"/>
  <c r="N7" i="7"/>
  <c r="N8" i="7"/>
  <c r="N9" i="7"/>
  <c r="N4" i="7"/>
  <c r="K5" i="7"/>
  <c r="K6" i="7"/>
  <c r="K7" i="7"/>
  <c r="K8" i="7"/>
  <c r="K9" i="7"/>
  <c r="H5" i="7"/>
  <c r="D10" i="7"/>
  <c r="C5" i="7"/>
  <c r="C10" i="7" s="1"/>
  <c r="L10" i="7" l="1"/>
  <c r="F4" i="7"/>
  <c r="G4" i="7"/>
  <c r="G10" i="7" s="1"/>
  <c r="R10" i="7"/>
  <c r="J10" i="7"/>
  <c r="E8" i="7"/>
  <c r="H9" i="7"/>
  <c r="E6" i="7"/>
  <c r="E7" i="7"/>
  <c r="E5" i="7"/>
  <c r="Q4" i="7"/>
  <c r="Q10" i="7" s="1"/>
  <c r="H4" i="7"/>
  <c r="E9" i="7" l="1"/>
  <c r="H10" i="7"/>
  <c r="E4" i="7"/>
  <c r="E10" i="7" s="1"/>
  <c r="C12" i="6" l="1"/>
  <c r="G4" i="6" l="1"/>
  <c r="G5" i="6"/>
  <c r="G6" i="6"/>
  <c r="G7" i="6"/>
  <c r="G8" i="6"/>
  <c r="G3" i="6"/>
  <c r="F7" i="6"/>
  <c r="F9" i="6" s="1"/>
  <c r="E7" i="6"/>
  <c r="E3" i="6"/>
  <c r="E9" i="6"/>
  <c r="H9" i="6"/>
  <c r="D9" i="6"/>
  <c r="C4" i="6"/>
  <c r="C9" i="6" s="1"/>
  <c r="I103" i="5"/>
  <c r="K12" i="3"/>
  <c r="J12" i="3"/>
  <c r="D8" i="3"/>
  <c r="C8" i="3"/>
  <c r="B4" i="3"/>
  <c r="D4" i="3" s="1"/>
  <c r="D9" i="4"/>
  <c r="F9" i="4"/>
  <c r="G7" i="4"/>
  <c r="E3" i="4"/>
  <c r="E9" i="4" s="1"/>
  <c r="G4" i="4"/>
  <c r="G5" i="4"/>
  <c r="G6" i="4"/>
  <c r="G8" i="4"/>
  <c r="C4" i="4"/>
  <c r="C9" i="4" s="1"/>
  <c r="H9" i="4"/>
  <c r="I8" i="3" l="1"/>
  <c r="L8" i="3" s="1"/>
  <c r="G3" i="4"/>
  <c r="G9" i="4"/>
  <c r="G9" i="6" l="1"/>
  <c r="M12" i="3"/>
  <c r="D12" i="3" l="1"/>
  <c r="E12" i="3"/>
  <c r="F12" i="3"/>
  <c r="G12" i="3"/>
  <c r="H12" i="3"/>
  <c r="C12" i="3"/>
  <c r="I9" i="3"/>
  <c r="L9" i="3" s="1"/>
  <c r="I10" i="3"/>
  <c r="L10" i="3" s="1"/>
  <c r="I11" i="3"/>
  <c r="L11" i="3" s="1"/>
  <c r="L12" i="3" l="1"/>
  <c r="I12" i="3"/>
</calcChain>
</file>

<file path=xl/sharedStrings.xml><?xml version="1.0" encoding="utf-8"?>
<sst xmlns="http://schemas.openxmlformats.org/spreadsheetml/2006/main" count="738" uniqueCount="342">
  <si>
    <t>Male</t>
  </si>
  <si>
    <t>Sustained jobs</t>
  </si>
  <si>
    <t>New jobs created</t>
  </si>
  <si>
    <t>Young women</t>
  </si>
  <si>
    <t>Young men</t>
  </si>
  <si>
    <t>Total</t>
  </si>
  <si>
    <t>Total youth In Work</t>
  </si>
  <si>
    <t>Persons with Disability</t>
  </si>
  <si>
    <t>Indirect jobs</t>
  </si>
  <si>
    <t>Refugees</t>
  </si>
  <si>
    <t>Urban</t>
  </si>
  <si>
    <t>Rural</t>
  </si>
  <si>
    <t>Self-employed</t>
  </si>
  <si>
    <t>Female</t>
  </si>
  <si>
    <t>Women</t>
  </si>
  <si>
    <t>Men</t>
  </si>
  <si>
    <t xml:space="preserve">Job Category </t>
  </si>
  <si>
    <t>YOUTH IN WORK</t>
  </si>
  <si>
    <t>OUTREACH</t>
  </si>
  <si>
    <t>Total numbers</t>
  </si>
  <si>
    <t>Outreach</t>
  </si>
  <si>
    <t>Sustained Jobs</t>
  </si>
  <si>
    <t>Business owners/employees of MSMEs operational at the time of onboarding</t>
  </si>
  <si>
    <t xml:space="preserve">Business owners/employees of MSMEs created/formalised after onboarding </t>
  </si>
  <si>
    <t>Direct Jobs</t>
  </si>
  <si>
    <t>Jobs created at the beneficiary MSMEs as a result of the intervention</t>
  </si>
  <si>
    <t>Jobs created within the beneficiary’s supply chain</t>
  </si>
  <si>
    <t>Induced jobs</t>
  </si>
  <si>
    <t>Jobs stimulated in the wider economy as a result of increased incomes from the direct and indirect jobs created</t>
  </si>
  <si>
    <t>Youth</t>
  </si>
  <si>
    <t xml:space="preserve">Persons aged between 16 and 35 years </t>
  </si>
  <si>
    <t>1) Business that is at least 25 % owned by one or more young persons, whose management and control lie with one or more young person, where a young person is a signatory of the business's legal documents and financial accounts</t>
  </si>
  <si>
    <t>2) Business whose management and control lie with one or more young person, where a young person is a signatory of the business's legal documents and financial accounts</t>
  </si>
  <si>
    <t>1) Business that is at least 25 % owned by one or more young women, whose management and control lie with one or more young women, which has at least one third of the board of directors comprised of young women, where a board exists, where a young woman is a signatory of the business's legal documents and financial accounts, and which is operated independently from businesses that are neither led nor owned by women</t>
  </si>
  <si>
    <t>2) Business whose management and control lie with one or more young woman, where a young woman is a signatory of the business's legal documents and financial accounts</t>
  </si>
  <si>
    <t>People living in Kigali, Satellite and secondary cities</t>
  </si>
  <si>
    <t>People living in business centers(e.g Kabarore, Gasarenda, Gakenke,Congo Nil)</t>
  </si>
  <si>
    <t>People living in rural sectors( this includes rural sectors in Kigali and Secondary cities)</t>
  </si>
  <si>
    <t>Peri Urban</t>
  </si>
  <si>
    <t>Peri-urban</t>
  </si>
  <si>
    <t>MSMEs Supported</t>
  </si>
  <si>
    <t>Youth Owned-led businesses:</t>
  </si>
  <si>
    <t>Owned</t>
  </si>
  <si>
    <t>Led</t>
  </si>
  <si>
    <t>Young women owned-led businesses:</t>
  </si>
  <si>
    <t>Number of people in targeted audience engaged/mobilized (event participants, sensitized, applications, new contacts made, reach ) by the project teams</t>
  </si>
  <si>
    <t>Number of participants(individual traders/enterprises) benefiting from at least one of the programme interventions like training, formalization, trade fair etc</t>
  </si>
  <si>
    <t>Self Employment</t>
  </si>
  <si>
    <t>Employees</t>
  </si>
  <si>
    <t>Inclusive Cross border Trade</t>
  </si>
  <si>
    <t>Women led SMEs to MA</t>
  </si>
  <si>
    <t>EDP</t>
  </si>
  <si>
    <t>Refugees led SMEs to MA</t>
  </si>
  <si>
    <t>Interv</t>
  </si>
  <si>
    <t>Digital Solutions for MA</t>
  </si>
  <si>
    <t>Projects</t>
  </si>
  <si>
    <t>Supported(MSMEs)</t>
  </si>
  <si>
    <t>Target YiW(Dec)</t>
  </si>
  <si>
    <t>Summary YiW progress of November 2024</t>
  </si>
  <si>
    <t>Total YiW(Nov 2024)</t>
  </si>
  <si>
    <t>INCLUSIVE CROSS-BORDER TRADE</t>
  </si>
  <si>
    <t xml:space="preserve"> How should the VIBE consortium approach measurement of youth in work especially "jobs sustained, jobs created, self employment etc" for larger SMEs that employ hundreds of employees when the SME is supported in specific areas eg, Market linkages, Standards or Digitisation through e-commerce.</t>
  </si>
  <si>
    <t xml:space="preserve"> Do we consider only youth on the targets for Persons with Disability and Refugee categories? </t>
  </si>
  <si>
    <t xml:space="preserve"> How should we approach YIW reporting for crosscutting interventions such as standards and e-commerce?</t>
  </si>
  <si>
    <t xml:space="preserve"> Definition of Urban,Peri urban/Semi urban and Rural in Rwandan context</t>
  </si>
  <si>
    <r>
      <t>KEY DEFINITIONS</t>
    </r>
    <r>
      <rPr>
        <sz val="11"/>
        <color theme="1"/>
        <rFont val="Abadi"/>
        <family val="2"/>
      </rPr>
      <t xml:space="preserve"> </t>
    </r>
  </si>
  <si>
    <r>
      <t>Emerging questions for the Mastercard Foundation</t>
    </r>
    <r>
      <rPr>
        <sz val="14"/>
        <color theme="1"/>
        <rFont val="Abadi"/>
        <family val="2"/>
      </rPr>
      <t xml:space="preserve">: </t>
    </r>
  </si>
  <si>
    <t>Standards&amp;SPS</t>
  </si>
  <si>
    <t>No</t>
  </si>
  <si>
    <t xml:space="preserve"> MSME NAME/OWNER </t>
  </si>
  <si>
    <t>DISTRICT</t>
  </si>
  <si>
    <t>GENDER(F/M)</t>
  </si>
  <si>
    <t>DISABILITY(Yes/No)</t>
  </si>
  <si>
    <t xml:space="preserve">VALUE CHAIN </t>
  </si>
  <si>
    <t>#EMPLOYEES</t>
  </si>
  <si>
    <t xml:space="preserve">CONTACT </t>
  </si>
  <si>
    <t>AMOUNT(Frw)</t>
  </si>
  <si>
    <t>Uwingeri Solange</t>
  </si>
  <si>
    <t>Kamonyi</t>
  </si>
  <si>
    <t>F</t>
  </si>
  <si>
    <t>Horticulture</t>
  </si>
  <si>
    <t>0783454021</t>
  </si>
  <si>
    <t>Uwineza Shakira</t>
  </si>
  <si>
    <t>0786931872</t>
  </si>
  <si>
    <t>Nibishaka Claudine</t>
  </si>
  <si>
    <t>0787103934</t>
  </si>
  <si>
    <t>Mutabazi Claude</t>
  </si>
  <si>
    <t>M</t>
  </si>
  <si>
    <t>Yes</t>
  </si>
  <si>
    <t>0788914235</t>
  </si>
  <si>
    <t>Uwayo Rachel</t>
  </si>
  <si>
    <t>Muhanga</t>
  </si>
  <si>
    <t>0788774172</t>
  </si>
  <si>
    <t>Ituze Rosine</t>
  </si>
  <si>
    <t>0784217523</t>
  </si>
  <si>
    <t>Nzamurinda Aime Providence</t>
  </si>
  <si>
    <t>Poultry</t>
  </si>
  <si>
    <t>0786486405</t>
  </si>
  <si>
    <t>Mujawayezu Marie Solange</t>
  </si>
  <si>
    <t>0788296176</t>
  </si>
  <si>
    <t>Uhorusenga Uwamungu Clarisse</t>
  </si>
  <si>
    <t>Ruhango</t>
  </si>
  <si>
    <t>0780724874</t>
  </si>
  <si>
    <t>Rutayisire Gilbert</t>
  </si>
  <si>
    <t>0788902723</t>
  </si>
  <si>
    <t>Mujawayezu Josiane</t>
  </si>
  <si>
    <t>Nyanza</t>
  </si>
  <si>
    <t>Livestock</t>
  </si>
  <si>
    <t>0785442223</t>
  </si>
  <si>
    <t>Rurangirwa Jackson</t>
  </si>
  <si>
    <t>Nyaruguru</t>
  </si>
  <si>
    <t>0786423408</t>
  </si>
  <si>
    <t>Itangishaka Esther</t>
  </si>
  <si>
    <t>Gisagara</t>
  </si>
  <si>
    <t>0783324385</t>
  </si>
  <si>
    <t>Uwimana Esperance</t>
  </si>
  <si>
    <t>0794553731</t>
  </si>
  <si>
    <t>Ndagijimana Donath</t>
  </si>
  <si>
    <t>Nyamagabe</t>
  </si>
  <si>
    <t>0788258509</t>
  </si>
  <si>
    <t>Nkurunziza Chadrac</t>
  </si>
  <si>
    <t>0783325284</t>
  </si>
  <si>
    <t>Igenukwayo Donathile</t>
  </si>
  <si>
    <t>0785276012</t>
  </si>
  <si>
    <t>Hagumamahoro Jacques</t>
  </si>
  <si>
    <t>0784716015</t>
  </si>
  <si>
    <t>Uwamahoro Sylvie</t>
  </si>
  <si>
    <t>0726174013</t>
  </si>
  <si>
    <t>Nyirambonigaba Delphine</t>
  </si>
  <si>
    <t>Huye</t>
  </si>
  <si>
    <t>780754335</t>
  </si>
  <si>
    <t>Nyiramuhire Alice</t>
  </si>
  <si>
    <t>0788428711</t>
  </si>
  <si>
    <t>Bubaka Agathe Pascasie</t>
  </si>
  <si>
    <t>Nyabihu</t>
  </si>
  <si>
    <t>0780631204</t>
  </si>
  <si>
    <t>Habiyaremye</t>
  </si>
  <si>
    <t>Ngororero</t>
  </si>
  <si>
    <t>0785900327</t>
  </si>
  <si>
    <t>Bihoyiki Francine</t>
  </si>
  <si>
    <t>Nyamasheke</t>
  </si>
  <si>
    <t>0782462301</t>
  </si>
  <si>
    <t>Havugimana Isidore</t>
  </si>
  <si>
    <t>Karongi</t>
  </si>
  <si>
    <t>0798859283</t>
  </si>
  <si>
    <t>Hawa Niyigena</t>
  </si>
  <si>
    <t>Rubavu</t>
  </si>
  <si>
    <t>0780566540</t>
  </si>
  <si>
    <t>Ihumure Gilbert</t>
  </si>
  <si>
    <t>0787464220</t>
  </si>
  <si>
    <t>MAPENDO Theodosie</t>
  </si>
  <si>
    <t>0783950142</t>
  </si>
  <si>
    <t>Iradukunda Jerome</t>
  </si>
  <si>
    <t>0783646314</t>
  </si>
  <si>
    <t>Kwibuka Cyprien</t>
  </si>
  <si>
    <t>Rutsiro</t>
  </si>
  <si>
    <t>Milk</t>
  </si>
  <si>
    <t>0781705349</t>
  </si>
  <si>
    <t>Mukantabana Bernadette</t>
  </si>
  <si>
    <t>0784840476</t>
  </si>
  <si>
    <t>Muragojimana Viviane</t>
  </si>
  <si>
    <t>0786849385</t>
  </si>
  <si>
    <t>Musabyimana Arnauld</t>
  </si>
  <si>
    <t>0784819260</t>
  </si>
  <si>
    <t>Ndayambaje Christian</t>
  </si>
  <si>
    <t>0781608880</t>
  </si>
  <si>
    <t>Niyigena Christian</t>
  </si>
  <si>
    <t>0784136415</t>
  </si>
  <si>
    <t>Turatsinze Fabrice</t>
  </si>
  <si>
    <t>0788775853</t>
  </si>
  <si>
    <t>Turatsinze Kofi</t>
  </si>
  <si>
    <t>0787445700</t>
  </si>
  <si>
    <t>Tuyishime Cyriaque</t>
  </si>
  <si>
    <t>Rusizi</t>
  </si>
  <si>
    <t>0784270008</t>
  </si>
  <si>
    <t>Uzayisaba Patricie</t>
  </si>
  <si>
    <t>0786102052</t>
  </si>
  <si>
    <t>Uzwinimana Odette</t>
  </si>
  <si>
    <t>0783694006</t>
  </si>
  <si>
    <t>Nsanzumuhire Peter Clever</t>
  </si>
  <si>
    <t>0785360172</t>
  </si>
  <si>
    <t>Tumutendereze Marlene</t>
  </si>
  <si>
    <t>Rwamagana</t>
  </si>
  <si>
    <t>0785845251</t>
  </si>
  <si>
    <t>Hodali Hirwa Kevin</t>
  </si>
  <si>
    <t>Bugesera</t>
  </si>
  <si>
    <t>Dairy</t>
  </si>
  <si>
    <t>0781686414</t>
  </si>
  <si>
    <t>Karengera Peter</t>
  </si>
  <si>
    <t>Gatsibo</t>
  </si>
  <si>
    <t>0785103723</t>
  </si>
  <si>
    <t>Mukazitoni Sylvine</t>
  </si>
  <si>
    <t>Dairy&amp;Livestock</t>
  </si>
  <si>
    <t>0787961126</t>
  </si>
  <si>
    <t>Muhirwa Eric</t>
  </si>
  <si>
    <t>Kirehe</t>
  </si>
  <si>
    <t>0795973926</t>
  </si>
  <si>
    <t>Mutoni Devothe</t>
  </si>
  <si>
    <t>0784555505</t>
  </si>
  <si>
    <t>Dorahirwa Mediatrice</t>
  </si>
  <si>
    <t>Nyagatare</t>
  </si>
  <si>
    <t>0781276007</t>
  </si>
  <si>
    <t>Tuyisenge  Meshake</t>
  </si>
  <si>
    <t>0781924764</t>
  </si>
  <si>
    <t>Mutesi Jane</t>
  </si>
  <si>
    <t>0</t>
  </si>
  <si>
    <t>0788440753</t>
  </si>
  <si>
    <t>Irimaso Jean Bosco</t>
  </si>
  <si>
    <t>Kayonza</t>
  </si>
  <si>
    <t>0788372247</t>
  </si>
  <si>
    <t>Haremana Isaie</t>
  </si>
  <si>
    <t>0781072805</t>
  </si>
  <si>
    <t>Kidamage Jean Pierre</t>
  </si>
  <si>
    <t>0783434778</t>
  </si>
  <si>
    <t>Mukandayisenga Donathile</t>
  </si>
  <si>
    <t>0783454295</t>
  </si>
  <si>
    <t>Tumukunde Judith</t>
  </si>
  <si>
    <t>0790911249</t>
  </si>
  <si>
    <t>Uwizeyimana Venutse</t>
  </si>
  <si>
    <t>Nyarugenge</t>
  </si>
  <si>
    <t>0786701343</t>
  </si>
  <si>
    <t>Munezero Sandrine</t>
  </si>
  <si>
    <t>Kicukiro</t>
  </si>
  <si>
    <t>Meat</t>
  </si>
  <si>
    <t>0782099240</t>
  </si>
  <si>
    <t>Tuyishimire Egide</t>
  </si>
  <si>
    <t>0783798435</t>
  </si>
  <si>
    <t>Mutoni Sharon</t>
  </si>
  <si>
    <t>0788729079</t>
  </si>
  <si>
    <t>Mugisha Cedrick</t>
  </si>
  <si>
    <t>Gasabo</t>
  </si>
  <si>
    <t>0781570523</t>
  </si>
  <si>
    <t>Karangwa Felice</t>
  </si>
  <si>
    <t>0781140324</t>
  </si>
  <si>
    <t>Mutoniwase Cynthia</t>
  </si>
  <si>
    <t>0782264221</t>
  </si>
  <si>
    <t>Uyisenga Eric</t>
  </si>
  <si>
    <t>0785305988</t>
  </si>
  <si>
    <t>Niyodusaba Livin</t>
  </si>
  <si>
    <t>0793857458</t>
  </si>
  <si>
    <t>Komezusenge Charles</t>
  </si>
  <si>
    <t>0787738335</t>
  </si>
  <si>
    <t>Uwoyiremeye Jehovanis</t>
  </si>
  <si>
    <t>0780508724</t>
  </si>
  <si>
    <t>Mukashyaka Jacqueline</t>
  </si>
  <si>
    <t>0788826060</t>
  </si>
  <si>
    <t>Mukantwari Vestine</t>
  </si>
  <si>
    <t>yes</t>
  </si>
  <si>
    <t>0787115441</t>
  </si>
  <si>
    <t>Philemon Kwizera</t>
  </si>
  <si>
    <t>0799311248</t>
  </si>
  <si>
    <t>Muhorakeye Annet</t>
  </si>
  <si>
    <t>0789767849</t>
  </si>
  <si>
    <t>Sebasaza</t>
  </si>
  <si>
    <t>0780624763</t>
  </si>
  <si>
    <t>Ishimwe Jeanne</t>
  </si>
  <si>
    <t>0788739856</t>
  </si>
  <si>
    <t>Goodluck Mutoni</t>
  </si>
  <si>
    <t>0784307906</t>
  </si>
  <si>
    <t>Ubonabenshi Odette</t>
  </si>
  <si>
    <t>0787677060</t>
  </si>
  <si>
    <t>Mukazayire Odille</t>
  </si>
  <si>
    <t>0788492952</t>
  </si>
  <si>
    <t>Nyirambarushimana Marie</t>
  </si>
  <si>
    <t>0788750783</t>
  </si>
  <si>
    <t>Masengesho Pierre Céléstin</t>
  </si>
  <si>
    <t>Gakenke</t>
  </si>
  <si>
    <t>0783793290</t>
  </si>
  <si>
    <t>Habumugisha John Claudius</t>
  </si>
  <si>
    <t>Rulindo</t>
  </si>
  <si>
    <t>0784008073</t>
  </si>
  <si>
    <t>Uwizeyimana Marie</t>
  </si>
  <si>
    <t>Cosmetics</t>
  </si>
  <si>
    <t>0782283761</t>
  </si>
  <si>
    <t>Gasaza Jean De Dieu</t>
  </si>
  <si>
    <t>Poultry farming</t>
  </si>
  <si>
    <t>0788267205</t>
  </si>
  <si>
    <t>Nsengiyumva Jean Baptiste</t>
  </si>
  <si>
    <t>0788299754</t>
  </si>
  <si>
    <t>Tuyishime Jackson</t>
  </si>
  <si>
    <t>Burera</t>
  </si>
  <si>
    <t>Beekeeping</t>
  </si>
  <si>
    <t>0781430440</t>
  </si>
  <si>
    <t>Musabyimana Alphonsine</t>
  </si>
  <si>
    <t>0782042034</t>
  </si>
  <si>
    <t>Niyobuhungiro Amos</t>
  </si>
  <si>
    <t>0784893944</t>
  </si>
  <si>
    <t>Yangeneye Monica</t>
  </si>
  <si>
    <t xml:space="preserve">Cosmetics </t>
  </si>
  <si>
    <t>0788459428</t>
  </si>
  <si>
    <t>Nsengukuri Elie</t>
  </si>
  <si>
    <t>Musanze</t>
  </si>
  <si>
    <t>0781176446</t>
  </si>
  <si>
    <t xml:space="preserve">Sebuhungu Jackson </t>
  </si>
  <si>
    <t xml:space="preserve">Dairy Processing </t>
  </si>
  <si>
    <t>0786952186</t>
  </si>
  <si>
    <t>Ndayishimiye Theogene</t>
  </si>
  <si>
    <t>0787267228</t>
  </si>
  <si>
    <t>Twizerimana Alphonsine</t>
  </si>
  <si>
    <t>0785169198</t>
  </si>
  <si>
    <t xml:space="preserve">Ndayisaba Evariste </t>
  </si>
  <si>
    <t>0780358672</t>
  </si>
  <si>
    <t>Nyirantezimana Emerthe</t>
  </si>
  <si>
    <t>0783026163</t>
  </si>
  <si>
    <t xml:space="preserve">Ishimwe Patrick </t>
  </si>
  <si>
    <t>0787983325</t>
  </si>
  <si>
    <t xml:space="preserve"> Ahishakiye Saleh</t>
  </si>
  <si>
    <t>0782095299</t>
  </si>
  <si>
    <t>Hamifa Kwizera Adelaide</t>
  </si>
  <si>
    <t>0783394656</t>
  </si>
  <si>
    <t>Bashaka Theoneste</t>
  </si>
  <si>
    <t>Gicumbi</t>
  </si>
  <si>
    <t>0789310045</t>
  </si>
  <si>
    <t xml:space="preserve">Amahirwe Leonce </t>
  </si>
  <si>
    <t>0786367336</t>
  </si>
  <si>
    <t>Ayinkamiye Valentine</t>
  </si>
  <si>
    <t>0785507957</t>
  </si>
  <si>
    <t>Bucyayungura Jean Bosco</t>
  </si>
  <si>
    <t>0780945731</t>
  </si>
  <si>
    <t>Nyirabizeyimana Clemantine</t>
  </si>
  <si>
    <t>0795977416</t>
  </si>
  <si>
    <t>Dusabimana Chantal</t>
  </si>
  <si>
    <t>0783733428</t>
  </si>
  <si>
    <t>Protypes</t>
  </si>
  <si>
    <r>
      <rPr>
        <b/>
        <sz val="14"/>
        <color theme="1"/>
        <rFont val="Abadi"/>
        <family val="2"/>
      </rPr>
      <t xml:space="preserve">Measuring Outreach: </t>
    </r>
    <r>
      <rPr>
        <sz val="14"/>
        <color theme="1"/>
        <rFont val="Abadi"/>
        <family val="2"/>
      </rPr>
      <t>How do we measure total outreach in cases where we engage, mobilise, train MSME leaders? Eg In case of a cooperative. Do we consider that the outreach is the total membership of the co-op? The leadership engaged? The leadership + staff of the co-op?</t>
    </r>
  </si>
  <si>
    <t>Summary YiW progress of December 2024</t>
  </si>
  <si>
    <t>Summary YiW progress of December 2024-Primary YIW</t>
  </si>
  <si>
    <t>Total YIW</t>
  </si>
  <si>
    <t>Total Youth refugees in Work</t>
  </si>
  <si>
    <t>Total Female Youth refugees in Work</t>
  </si>
  <si>
    <t>Total Youth Host community in Work</t>
  </si>
  <si>
    <t>Total Female Youth Host community in Work</t>
  </si>
  <si>
    <t>Total Female YIW</t>
  </si>
  <si>
    <t>Normal</t>
  </si>
  <si>
    <t>Total Male Youth refugees in Work</t>
  </si>
  <si>
    <t>PWD</t>
  </si>
  <si>
    <t>Total Youth PWD in work</t>
  </si>
  <si>
    <t>Host Community</t>
  </si>
  <si>
    <t>Total youth in Work</t>
  </si>
  <si>
    <t>Cumulative</t>
  </si>
  <si>
    <t xml:space="preserve"> Total Male Youth Host community in Work</t>
  </si>
  <si>
    <t>Total Male YIW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</si>
</sst>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_-;\-* #,##0_-;_-* &quot;-&quot;_-;_-@_-"/>
    <numFmt numFmtId="165" formatCode="_(* #,##0_);_(* \(#,##0\);_(* &quot;-&quot;??_);_(@_)"/>
  </numFmts>
  <fonts count="26">
    <font>
      <sz val="11"/>
      <color theme="1"/>
      <name val="Calibri"/>
      <family val="2"/>
      <scheme val="minor"/>
    </font>
    <font>
      <b/>
      <sz val="11"/>
      <color theme="1"/>
      <name val="Calibri"/>
      <family val="2"/>
      <scheme val="minor"/>
    </font>
    <font>
      <b/>
      <sz val="20"/>
      <color theme="1"/>
      <name val="Calibri"/>
      <family val="2"/>
      <scheme val="minor"/>
    </font>
    <font>
      <sz val="11"/>
      <color theme="1"/>
      <name val="Calibri"/>
      <family val="2"/>
      <scheme val="minor"/>
    </font>
    <font>
      <sz val="14"/>
      <color theme="1"/>
      <name val="Calibri"/>
      <family val="2"/>
      <scheme val="minor"/>
    </font>
    <font>
      <b/>
      <sz val="14"/>
      <color theme="1"/>
      <name val="Calibri"/>
      <family val="2"/>
      <scheme val="minor"/>
    </font>
    <font>
      <b/>
      <sz val="11"/>
      <color theme="1"/>
      <name val="Abadi"/>
      <family val="2"/>
    </font>
    <font>
      <sz val="11"/>
      <color theme="1"/>
      <name val="Abadi"/>
      <family val="2"/>
    </font>
    <font>
      <sz val="11"/>
      <color rgb="FF000000"/>
      <name val="Abadi"/>
      <family val="2"/>
    </font>
    <font>
      <b/>
      <sz val="14"/>
      <color theme="1"/>
      <name val="Abadi"/>
      <family val="2"/>
    </font>
    <font>
      <sz val="14"/>
      <color theme="1"/>
      <name val="Abadi"/>
      <family val="2"/>
    </font>
    <font>
      <sz val="11"/>
      <color theme="1"/>
      <name val="Century Goliath"/>
    </font>
    <font>
      <b/>
      <sz val="12"/>
      <color theme="1"/>
      <name val="Century Goliath"/>
    </font>
    <font>
      <b/>
      <sz val="11"/>
      <color theme="1"/>
      <name val="Century Goliath"/>
    </font>
    <font>
      <sz val="11"/>
      <color rgb="FF000000"/>
      <name val="Aptos Narrow"/>
      <family val="2"/>
    </font>
    <font>
      <sz val="11"/>
      <name val="Century Goliath"/>
    </font>
    <font>
      <sz val="14"/>
      <color rgb="FFFF0000"/>
      <name val="Calibri"/>
      <family val="2"/>
      <scheme val="minor"/>
    </font>
    <font>
      <sz val="14"/>
      <name val="Calibri"/>
      <family val="2"/>
      <scheme val="minor"/>
    </font>
    <font>
      <b/>
      <sz val="10"/>
      <color rgb="FF555555"/>
      <name val="Gill Sans MT"/>
      <family val="2"/>
    </font>
    <font>
      <sz val="9"/>
      <color rgb="FF000000"/>
      <name val="Calibri"/>
      <family val="2"/>
      <scheme val="minor"/>
    </font>
    <font>
      <b/>
      <sz val="9"/>
      <color rgb="FF000000"/>
      <name val="Calibri"/>
      <family val="2"/>
      <scheme val="minor"/>
    </font>
    <font>
      <b/>
      <sz val="9"/>
      <color theme="1"/>
      <name val="Calibri"/>
      <family val="2"/>
      <scheme val="minor"/>
    </font>
    <font>
      <sz val="9"/>
      <color theme="1"/>
      <name val="Calibri"/>
      <family val="2"/>
      <scheme val="minor"/>
    </font>
    <font>
      <b/>
      <sz val="9"/>
      <name val="Calibri"/>
      <family val="2"/>
      <scheme val="minor"/>
    </font>
    <font>
      <b/>
      <sz val="9"/>
      <color rgb="FF555555"/>
      <name val="Calibri"/>
      <family val="2"/>
      <scheme val="minor"/>
    </font>
    <font>
      <sz val="9"/>
      <name val="Calibri"/>
      <family val="2"/>
      <scheme val="minor"/>
    </font>
  </fonts>
  <fills count="14">
    <fill>
      <patternFill patternType="none"/>
    </fill>
    <fill>
      <patternFill patternType="gray125"/>
    </fill>
    <fill>
      <patternFill patternType="solid">
        <fgColor theme="9"/>
        <bgColor indexed="64"/>
      </patternFill>
    </fill>
    <fill>
      <patternFill patternType="solid">
        <fgColor theme="5"/>
        <bgColor indexed="64"/>
      </patternFill>
    </fill>
    <fill>
      <patternFill patternType="solid">
        <fgColor theme="5" tint="0.79998168889431442"/>
        <bgColor indexed="64"/>
      </patternFill>
    </fill>
    <fill>
      <patternFill patternType="solid">
        <fgColor theme="4"/>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theme="3" tint="0.89999084444715716"/>
        <bgColor indexed="64"/>
      </patternFill>
    </fill>
    <fill>
      <patternFill patternType="solid">
        <fgColor rgb="FF002060"/>
        <bgColor indexed="64"/>
      </patternFill>
    </fill>
    <fill>
      <patternFill patternType="solid">
        <fgColor theme="0"/>
        <bgColor indexed="64"/>
      </patternFill>
    </fill>
    <fill>
      <patternFill patternType="solid">
        <fgColor theme="4" tint="0.79998168889431442"/>
        <bgColor indexed="64"/>
      </patternFill>
    </fill>
    <fill>
      <patternFill patternType="solid">
        <fgColor theme="4" tint="0.79998168889431442"/>
        <bgColor rgb="FF000000"/>
      </patternFill>
    </fill>
    <fill>
      <patternFill patternType="solid">
        <fgColor rgb="FFFFFFFF"/>
        <bgColor rgb="FF000000"/>
      </patternFill>
    </fill>
  </fills>
  <borders count="25">
    <border>
      <left/>
      <right/>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medium">
        <color indexed="64"/>
      </right>
      <top style="thin">
        <color indexed="64"/>
      </top>
      <bottom style="thin">
        <color indexed="64"/>
      </bottom>
      <diagonal/>
    </border>
    <border>
      <left/>
      <right/>
      <top/>
      <bottom style="thin">
        <color indexed="64"/>
      </bottom>
      <diagonal/>
    </border>
    <border>
      <left style="medium">
        <color indexed="64"/>
      </left>
      <right style="thin">
        <color indexed="64"/>
      </right>
      <top/>
      <bottom/>
      <diagonal/>
    </border>
    <border>
      <left style="thin">
        <color rgb="FF000000"/>
      </left>
      <right style="thin">
        <color rgb="FF000000"/>
      </right>
      <top style="thin">
        <color rgb="FF000000"/>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style="thin">
        <color indexed="64"/>
      </left>
      <right style="thin">
        <color indexed="64"/>
      </right>
      <top/>
      <bottom/>
      <diagonal/>
    </border>
    <border>
      <left style="thin">
        <color indexed="64"/>
      </left>
      <right/>
      <top/>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right/>
      <top style="thin">
        <color indexed="64"/>
      </top>
      <bottom style="thin">
        <color indexed="64"/>
      </bottom>
      <diagonal/>
    </border>
  </borders>
  <cellStyleXfs count="3">
    <xf numFmtId="0" fontId="0" fillId="0" borderId="0"/>
    <xf numFmtId="164" fontId="3" fillId="0" borderId="0" applyFont="0" applyFill="0" applyBorder="0" applyAlignment="0" applyProtection="0"/>
    <xf numFmtId="9" fontId="3" fillId="0" borderId="0" applyFont="0" applyFill="0" applyBorder="0" applyAlignment="0" applyProtection="0"/>
  </cellStyleXfs>
  <cellXfs count="147">
    <xf numFmtId="0" fontId="0" fillId="0" borderId="0" xfId="0"/>
    <xf numFmtId="0" fontId="0" fillId="0" borderId="1" xfId="0" applyBorder="1"/>
    <xf numFmtId="0" fontId="1" fillId="0" borderId="1" xfId="0" applyFont="1" applyBorder="1"/>
    <xf numFmtId="0" fontId="1" fillId="0" borderId="0" xfId="0" applyFont="1"/>
    <xf numFmtId="0" fontId="0" fillId="0" borderId="9" xfId="0" applyBorder="1"/>
    <xf numFmtId="0" fontId="1" fillId="0" borderId="8" xfId="0" applyFont="1" applyBorder="1"/>
    <xf numFmtId="0" fontId="0" fillId="0" borderId="8" xfId="0" applyBorder="1"/>
    <xf numFmtId="0" fontId="1" fillId="0" borderId="13" xfId="0" applyFont="1" applyBorder="1"/>
    <xf numFmtId="0" fontId="1" fillId="0" borderId="1" xfId="0" applyFont="1" applyBorder="1" applyAlignment="1">
      <alignment horizontal="center"/>
    </xf>
    <xf numFmtId="0" fontId="1" fillId="0" borderId="1" xfId="0" applyFont="1" applyBorder="1" applyAlignment="1">
      <alignment horizontal="left"/>
    </xf>
    <xf numFmtId="0" fontId="0" fillId="0" borderId="1" xfId="0" applyBorder="1" applyAlignment="1">
      <alignment horizontal="left"/>
    </xf>
    <xf numFmtId="0" fontId="0" fillId="0" borderId="1" xfId="0" applyBorder="1" applyAlignment="1">
      <alignment horizontal="left" vertical="center" wrapText="1"/>
    </xf>
    <xf numFmtId="0" fontId="0" fillId="0" borderId="1" xfId="0" applyBorder="1" applyAlignment="1">
      <alignment vertical="center"/>
    </xf>
    <xf numFmtId="164" fontId="0" fillId="0" borderId="1" xfId="1" applyFont="1" applyBorder="1"/>
    <xf numFmtId="164" fontId="1" fillId="0" borderId="1" xfId="0" applyNumberFormat="1" applyFont="1" applyBorder="1"/>
    <xf numFmtId="164" fontId="0" fillId="0" borderId="0" xfId="0" applyNumberFormat="1"/>
    <xf numFmtId="164" fontId="0" fillId="0" borderId="1" xfId="0" applyNumberFormat="1" applyBorder="1"/>
    <xf numFmtId="9" fontId="1" fillId="0" borderId="1" xfId="2" applyFont="1" applyBorder="1"/>
    <xf numFmtId="0" fontId="6" fillId="0" borderId="8" xfId="0" applyFont="1" applyBorder="1"/>
    <xf numFmtId="0" fontId="6" fillId="0" borderId="8" xfId="0" applyFont="1" applyBorder="1" applyAlignment="1">
      <alignment horizontal="left"/>
    </xf>
    <xf numFmtId="0" fontId="6" fillId="0" borderId="0" xfId="0" applyFont="1" applyAlignment="1">
      <alignment horizontal="left"/>
    </xf>
    <xf numFmtId="0" fontId="7" fillId="0" borderId="0" xfId="0" applyFont="1"/>
    <xf numFmtId="0" fontId="7" fillId="0" borderId="9" xfId="0" applyFont="1" applyBorder="1"/>
    <xf numFmtId="0" fontId="6" fillId="0" borderId="0" xfId="0" applyFont="1"/>
    <xf numFmtId="0" fontId="7" fillId="0" borderId="8" xfId="0" applyFont="1" applyBorder="1"/>
    <xf numFmtId="0" fontId="6" fillId="0" borderId="10" xfId="0" applyFont="1" applyBorder="1" applyAlignment="1">
      <alignment horizontal="left"/>
    </xf>
    <xf numFmtId="0" fontId="7" fillId="0" borderId="11" xfId="0" applyFont="1" applyBorder="1" applyAlignment="1">
      <alignment wrapText="1"/>
    </xf>
    <xf numFmtId="164" fontId="1" fillId="0" borderId="1" xfId="1" applyFont="1" applyBorder="1"/>
    <xf numFmtId="0" fontId="4" fillId="4" borderId="1" xfId="0" applyFont="1" applyFill="1" applyBorder="1"/>
    <xf numFmtId="0" fontId="4" fillId="0" borderId="1" xfId="0" applyFont="1" applyBorder="1"/>
    <xf numFmtId="164" fontId="4" fillId="0" borderId="1" xfId="1" applyFont="1" applyBorder="1"/>
    <xf numFmtId="164" fontId="4" fillId="6" borderId="1" xfId="1" applyFont="1" applyFill="1" applyBorder="1"/>
    <xf numFmtId="0" fontId="11" fillId="8" borderId="16" xfId="0" applyFont="1" applyFill="1" applyBorder="1"/>
    <xf numFmtId="0" fontId="13" fillId="9" borderId="17" xfId="0" applyFont="1" applyFill="1" applyBorder="1"/>
    <xf numFmtId="0" fontId="13" fillId="9" borderId="18" xfId="0" applyFont="1" applyFill="1" applyBorder="1"/>
    <xf numFmtId="0" fontId="13" fillId="9" borderId="18" xfId="0" applyFont="1" applyFill="1" applyBorder="1" applyAlignment="1">
      <alignment horizontal="center"/>
    </xf>
    <xf numFmtId="0" fontId="11" fillId="0" borderId="19" xfId="0" applyFont="1" applyBorder="1"/>
    <xf numFmtId="0" fontId="11" fillId="0" borderId="16" xfId="0" applyFont="1" applyBorder="1"/>
    <xf numFmtId="0" fontId="11" fillId="0" borderId="16" xfId="0" applyFont="1" applyBorder="1" applyAlignment="1">
      <alignment horizontal="center"/>
    </xf>
    <xf numFmtId="0" fontId="11" fillId="0" borderId="16" xfId="0" quotePrefix="1" applyFont="1" applyBorder="1"/>
    <xf numFmtId="165" fontId="0" fillId="0" borderId="16" xfId="0" applyNumberFormat="1" applyBorder="1"/>
    <xf numFmtId="0" fontId="0" fillId="0" borderId="0" xfId="0" applyAlignment="1">
      <alignment wrapText="1"/>
    </xf>
    <xf numFmtId="0" fontId="11" fillId="10" borderId="16" xfId="0" quotePrefix="1" applyFont="1" applyFill="1" applyBorder="1"/>
    <xf numFmtId="0" fontId="11" fillId="10" borderId="16" xfId="0" applyFont="1" applyFill="1" applyBorder="1"/>
    <xf numFmtId="0" fontId="11" fillId="10" borderId="16" xfId="0" applyFont="1" applyFill="1" applyBorder="1" applyAlignment="1">
      <alignment horizontal="center"/>
    </xf>
    <xf numFmtId="165" fontId="14" fillId="0" borderId="0" xfId="0" applyNumberFormat="1" applyFont="1"/>
    <xf numFmtId="0" fontId="11" fillId="11" borderId="16" xfId="0" applyFont="1" applyFill="1" applyBorder="1"/>
    <xf numFmtId="0" fontId="11" fillId="11" borderId="16" xfId="0" applyFont="1" applyFill="1" applyBorder="1" applyAlignment="1">
      <alignment horizontal="center"/>
    </xf>
    <xf numFmtId="0" fontId="11" fillId="11" borderId="16" xfId="0" quotePrefix="1" applyFont="1" applyFill="1" applyBorder="1"/>
    <xf numFmtId="165" fontId="14" fillId="12" borderId="20" xfId="0" applyNumberFormat="1" applyFont="1" applyFill="1" applyBorder="1"/>
    <xf numFmtId="165" fontId="14" fillId="13" borderId="20" xfId="0" applyNumberFormat="1" applyFont="1" applyFill="1" applyBorder="1"/>
    <xf numFmtId="0" fontId="11" fillId="10" borderId="16" xfId="0" applyFont="1" applyFill="1" applyBorder="1" applyAlignment="1">
      <alignment horizontal="center" wrapText="1"/>
    </xf>
    <xf numFmtId="165" fontId="14" fillId="13" borderId="21" xfId="0" applyNumberFormat="1" applyFont="1" applyFill="1" applyBorder="1"/>
    <xf numFmtId="165" fontId="14" fillId="12" borderId="21" xfId="0" applyNumberFormat="1" applyFont="1" applyFill="1" applyBorder="1"/>
    <xf numFmtId="0" fontId="15" fillId="11" borderId="16" xfId="0" quotePrefix="1" applyFont="1" applyFill="1" applyBorder="1"/>
    <xf numFmtId="165" fontId="0" fillId="0" borderId="0" xfId="0" applyNumberFormat="1"/>
    <xf numFmtId="0" fontId="11" fillId="0" borderId="22" xfId="0" applyFont="1" applyBorder="1"/>
    <xf numFmtId="0" fontId="11" fillId="0" borderId="23" xfId="0" applyFont="1" applyBorder="1"/>
    <xf numFmtId="0" fontId="11" fillId="0" borderId="23" xfId="0" applyFont="1" applyBorder="1" applyAlignment="1">
      <alignment horizontal="center"/>
    </xf>
    <xf numFmtId="0" fontId="11" fillId="0" borderId="23" xfId="0" quotePrefix="1" applyFont="1" applyBorder="1"/>
    <xf numFmtId="165" fontId="0" fillId="0" borderId="23" xfId="0" applyNumberFormat="1" applyBorder="1"/>
    <xf numFmtId="0" fontId="0" fillId="0" borderId="16" xfId="0" applyBorder="1"/>
    <xf numFmtId="0" fontId="1" fillId="0" borderId="16" xfId="0" applyFont="1" applyBorder="1"/>
    <xf numFmtId="0" fontId="1" fillId="0" borderId="16" xfId="0" applyFont="1" applyBorder="1" applyAlignment="1">
      <alignment horizontal="center"/>
    </xf>
    <xf numFmtId="165" fontId="1" fillId="0" borderId="16" xfId="0" applyNumberFormat="1" applyFont="1" applyBorder="1"/>
    <xf numFmtId="9" fontId="0" fillId="0" borderId="0" xfId="0" applyNumberFormat="1"/>
    <xf numFmtId="0" fontId="0" fillId="0" borderId="0" xfId="0" applyAlignment="1">
      <alignment horizontal="center"/>
    </xf>
    <xf numFmtId="164" fontId="4" fillId="0" borderId="21" xfId="1" applyFont="1" applyFill="1" applyBorder="1"/>
    <xf numFmtId="0" fontId="9" fillId="0" borderId="5" xfId="0" applyFont="1" applyBorder="1"/>
    <xf numFmtId="0" fontId="9" fillId="0" borderId="8" xfId="0" applyFont="1" applyBorder="1"/>
    <xf numFmtId="0" fontId="9" fillId="0" borderId="10" xfId="0" applyFont="1" applyBorder="1"/>
    <xf numFmtId="0" fontId="4" fillId="4" borderId="1" xfId="0" applyFont="1" applyFill="1" applyBorder="1" applyAlignment="1">
      <alignment wrapText="1"/>
    </xf>
    <xf numFmtId="164" fontId="16" fillId="0" borderId="1" xfId="1" applyFont="1" applyBorder="1"/>
    <xf numFmtId="164" fontId="17" fillId="0" borderId="1" xfId="1" applyFont="1" applyBorder="1"/>
    <xf numFmtId="164" fontId="5" fillId="6" borderId="1" xfId="1" applyFont="1" applyFill="1" applyBorder="1"/>
    <xf numFmtId="3" fontId="18" fillId="0" borderId="0" xfId="0" applyNumberFormat="1" applyFont="1"/>
    <xf numFmtId="0" fontId="0" fillId="0" borderId="0" xfId="0" applyAlignment="1">
      <alignment vertical="top"/>
    </xf>
    <xf numFmtId="0" fontId="19" fillId="7" borderId="1" xfId="0" applyFont="1" applyFill="1" applyBorder="1" applyAlignment="1">
      <alignment vertical="top"/>
    </xf>
    <xf numFmtId="0" fontId="19" fillId="7" borderId="1" xfId="0" applyFont="1" applyFill="1" applyBorder="1" applyAlignment="1">
      <alignment vertical="top" wrapText="1"/>
    </xf>
    <xf numFmtId="0" fontId="20" fillId="7" borderId="1" xfId="0" applyFont="1" applyFill="1" applyBorder="1" applyAlignment="1">
      <alignment vertical="top" wrapText="1"/>
    </xf>
    <xf numFmtId="0" fontId="21" fillId="5" borderId="14" xfId="0" applyFont="1" applyFill="1" applyBorder="1" applyAlignment="1">
      <alignment horizontal="center"/>
    </xf>
    <xf numFmtId="0" fontId="21" fillId="5" borderId="0" xfId="0" applyFont="1" applyFill="1" applyAlignment="1">
      <alignment horizontal="center"/>
    </xf>
    <xf numFmtId="0" fontId="22" fillId="0" borderId="0" xfId="0" applyFont="1"/>
    <xf numFmtId="0" fontId="22" fillId="4" borderId="1" xfId="0" applyFont="1" applyFill="1" applyBorder="1" applyAlignment="1">
      <alignment vertical="top"/>
    </xf>
    <xf numFmtId="0" fontId="22" fillId="4" borderId="3" xfId="0" applyFont="1" applyFill="1" applyBorder="1" applyAlignment="1">
      <alignment vertical="top" wrapText="1"/>
    </xf>
    <xf numFmtId="0" fontId="22" fillId="0" borderId="1" xfId="0" applyFont="1" applyBorder="1"/>
    <xf numFmtId="164" fontId="22" fillId="0" borderId="1" xfId="1" applyFont="1" applyBorder="1"/>
    <xf numFmtId="164" fontId="22" fillId="0" borderId="3" xfId="1" applyFont="1" applyBorder="1"/>
    <xf numFmtId="164" fontId="23" fillId="0" borderId="1" xfId="1" applyFont="1" applyBorder="1"/>
    <xf numFmtId="3" fontId="24" fillId="0" borderId="1" xfId="0" applyNumberFormat="1" applyFont="1" applyBorder="1"/>
    <xf numFmtId="1" fontId="22" fillId="0" borderId="1" xfId="0" applyNumberFormat="1" applyFont="1" applyBorder="1"/>
    <xf numFmtId="164" fontId="21" fillId="0" borderId="1" xfId="1" applyFont="1" applyBorder="1"/>
    <xf numFmtId="0" fontId="21" fillId="0" borderId="1" xfId="0" applyFont="1" applyBorder="1"/>
    <xf numFmtId="1" fontId="21" fillId="0" borderId="1" xfId="0" applyNumberFormat="1" applyFont="1" applyBorder="1"/>
    <xf numFmtId="164" fontId="25" fillId="0" borderId="1" xfId="1" applyFont="1" applyBorder="1"/>
    <xf numFmtId="164" fontId="22" fillId="0" borderId="1" xfId="0" applyNumberFormat="1" applyFont="1" applyBorder="1"/>
    <xf numFmtId="3" fontId="23" fillId="0" borderId="1" xfId="0" applyNumberFormat="1" applyFont="1" applyBorder="1"/>
    <xf numFmtId="164" fontId="21" fillId="6" borderId="1" xfId="1" applyFont="1" applyFill="1" applyBorder="1"/>
    <xf numFmtId="164" fontId="21" fillId="6" borderId="3" xfId="1" applyFont="1" applyFill="1" applyBorder="1"/>
    <xf numFmtId="0" fontId="4" fillId="0" borderId="1" xfId="0" applyFont="1" applyBorder="1" applyAlignment="1">
      <alignment horizontal="center"/>
    </xf>
    <xf numFmtId="0" fontId="0" fillId="0" borderId="1" xfId="0" applyBorder="1" applyAlignment="1">
      <alignment horizontal="center"/>
    </xf>
    <xf numFmtId="0" fontId="10" fillId="0" borderId="6" xfId="0" applyFont="1" applyBorder="1" applyAlignment="1">
      <alignment horizontal="left" vertical="top" wrapText="1"/>
    </xf>
    <xf numFmtId="0" fontId="10" fillId="0" borderId="7" xfId="0" applyFont="1" applyBorder="1" applyAlignment="1">
      <alignment horizontal="left" vertical="top" wrapText="1"/>
    </xf>
    <xf numFmtId="0" fontId="10" fillId="0" borderId="0" xfId="0" applyFont="1" applyAlignment="1">
      <alignment horizontal="left"/>
    </xf>
    <xf numFmtId="0" fontId="10" fillId="0" borderId="9" xfId="0" applyFont="1" applyBorder="1" applyAlignment="1">
      <alignment horizontal="left"/>
    </xf>
    <xf numFmtId="0" fontId="1" fillId="0" borderId="3" xfId="0" applyFont="1" applyBorder="1" applyAlignment="1">
      <alignment horizontal="center"/>
    </xf>
    <xf numFmtId="0" fontId="1" fillId="0" borderId="4" xfId="0" applyFont="1" applyBorder="1" applyAlignment="1">
      <alignment horizontal="center"/>
    </xf>
    <xf numFmtId="0" fontId="2" fillId="3" borderId="0" xfId="0" applyFont="1" applyFill="1" applyAlignment="1">
      <alignment horizontal="center" vertical="center"/>
    </xf>
    <xf numFmtId="0" fontId="2" fillId="2" borderId="2" xfId="0" applyFont="1" applyFill="1" applyBorder="1" applyAlignment="1">
      <alignment horizontal="center"/>
    </xf>
    <xf numFmtId="0" fontId="2" fillId="2" borderId="14" xfId="0" applyFont="1" applyFill="1" applyBorder="1" applyAlignment="1">
      <alignment horizontal="center"/>
    </xf>
    <xf numFmtId="0" fontId="7" fillId="0" borderId="6" xfId="0" applyFont="1" applyBorder="1" applyAlignment="1">
      <alignment horizontal="left" wrapText="1"/>
    </xf>
    <xf numFmtId="0" fontId="7" fillId="0" borderId="7" xfId="0" applyFont="1" applyBorder="1" applyAlignment="1">
      <alignment horizontal="left" wrapText="1"/>
    </xf>
    <xf numFmtId="0" fontId="7" fillId="0" borderId="0" xfId="0" applyFont="1" applyAlignment="1">
      <alignment horizontal="left" wrapText="1"/>
    </xf>
    <xf numFmtId="0" fontId="7" fillId="0" borderId="9" xfId="0" applyFont="1" applyBorder="1" applyAlignment="1">
      <alignment horizontal="left" wrapText="1"/>
    </xf>
    <xf numFmtId="0" fontId="6" fillId="0" borderId="5" xfId="0" applyFont="1" applyBorder="1" applyAlignment="1">
      <alignment horizontal="left"/>
    </xf>
    <xf numFmtId="0" fontId="6" fillId="0" borderId="6" xfId="0" applyFont="1" applyBorder="1" applyAlignment="1">
      <alignment horizontal="left"/>
    </xf>
    <xf numFmtId="0" fontId="6" fillId="0" borderId="8" xfId="0" applyFont="1" applyBorder="1" applyAlignment="1">
      <alignment horizontal="left"/>
    </xf>
    <xf numFmtId="0" fontId="6" fillId="0" borderId="0" xfId="0" applyFont="1" applyAlignment="1">
      <alignment horizontal="left"/>
    </xf>
    <xf numFmtId="0" fontId="6" fillId="0" borderId="8" xfId="0" applyFont="1" applyBorder="1" applyAlignment="1">
      <alignment horizontal="left" wrapText="1"/>
    </xf>
    <xf numFmtId="0" fontId="6" fillId="0" borderId="0" xfId="0" applyFont="1" applyAlignment="1">
      <alignment horizontal="left" wrapText="1"/>
    </xf>
    <xf numFmtId="0" fontId="7" fillId="0" borderId="0" xfId="0" applyFont="1" applyAlignment="1">
      <alignment horizontal="left"/>
    </xf>
    <xf numFmtId="0" fontId="7" fillId="0" borderId="9" xfId="0" applyFont="1" applyBorder="1" applyAlignment="1">
      <alignment horizontal="left"/>
    </xf>
    <xf numFmtId="0" fontId="6" fillId="7" borderId="0" xfId="0" applyFont="1" applyFill="1" applyAlignment="1">
      <alignment horizontal="center"/>
    </xf>
    <xf numFmtId="0" fontId="0" fillId="0" borderId="15" xfId="0" applyBorder="1" applyAlignment="1">
      <alignment horizontal="center"/>
    </xf>
    <xf numFmtId="0" fontId="8" fillId="0" borderId="0" xfId="0" applyFont="1" applyAlignment="1">
      <alignment horizontal="left" vertical="top" wrapText="1"/>
    </xf>
    <xf numFmtId="0" fontId="8" fillId="0" borderId="9" xfId="0" applyFont="1" applyBorder="1" applyAlignment="1">
      <alignment horizontal="left" vertical="top" wrapText="1"/>
    </xf>
    <xf numFmtId="0" fontId="8" fillId="0" borderId="0" xfId="0" applyFont="1" applyAlignment="1">
      <alignment horizontal="left" wrapText="1"/>
    </xf>
    <xf numFmtId="0" fontId="8" fillId="0" borderId="9" xfId="0" applyFont="1" applyBorder="1" applyAlignment="1">
      <alignment horizontal="left" wrapText="1"/>
    </xf>
    <xf numFmtId="0" fontId="7" fillId="0" borderId="11" xfId="0" applyFont="1" applyBorder="1" applyAlignment="1">
      <alignment horizontal="left"/>
    </xf>
    <xf numFmtId="0" fontId="7" fillId="0" borderId="12" xfId="0" applyFont="1" applyBorder="1" applyAlignment="1">
      <alignment horizontal="left"/>
    </xf>
    <xf numFmtId="0" fontId="10" fillId="0" borderId="11" xfId="0" applyFont="1" applyBorder="1" applyAlignment="1">
      <alignment horizontal="left" wrapText="1"/>
    </xf>
    <xf numFmtId="0" fontId="10" fillId="0" borderId="12" xfId="0" applyFont="1" applyBorder="1" applyAlignment="1">
      <alignment horizontal="left" wrapText="1"/>
    </xf>
    <xf numFmtId="0" fontId="9" fillId="7" borderId="8" xfId="0" applyFont="1" applyFill="1" applyBorder="1" applyAlignment="1">
      <alignment horizontal="center"/>
    </xf>
    <xf numFmtId="0" fontId="9" fillId="7" borderId="0" xfId="0" applyFont="1" applyFill="1" applyAlignment="1">
      <alignment horizontal="center"/>
    </xf>
    <xf numFmtId="0" fontId="5" fillId="5" borderId="14" xfId="0" applyFont="1" applyFill="1" applyBorder="1" applyAlignment="1">
      <alignment horizontal="center"/>
    </xf>
    <xf numFmtId="0" fontId="4" fillId="6" borderId="3" xfId="0" applyFont="1" applyFill="1" applyBorder="1" applyAlignment="1">
      <alignment horizontal="center"/>
    </xf>
    <xf numFmtId="0" fontId="4" fillId="6" borderId="4" xfId="0" applyFont="1" applyFill="1" applyBorder="1" applyAlignment="1">
      <alignment horizontal="center"/>
    </xf>
    <xf numFmtId="0" fontId="5" fillId="6" borderId="3" xfId="0" applyFont="1" applyFill="1" applyBorder="1" applyAlignment="1">
      <alignment horizontal="center"/>
    </xf>
    <xf numFmtId="0" fontId="5" fillId="6" borderId="4" xfId="0" applyFont="1" applyFill="1" applyBorder="1" applyAlignment="1">
      <alignment horizontal="center"/>
    </xf>
    <xf numFmtId="0" fontId="21" fillId="5" borderId="14" xfId="0" applyFont="1" applyFill="1" applyBorder="1" applyAlignment="1">
      <alignment horizontal="center"/>
    </xf>
    <xf numFmtId="0" fontId="21" fillId="5" borderId="0" xfId="0" applyFont="1" applyFill="1" applyAlignment="1">
      <alignment horizontal="center"/>
    </xf>
    <xf numFmtId="0" fontId="21" fillId="6" borderId="3" xfId="0" applyFont="1" applyFill="1" applyBorder="1" applyAlignment="1">
      <alignment horizontal="center"/>
    </xf>
    <xf numFmtId="0" fontId="21" fillId="6" borderId="4" xfId="0" applyFont="1" applyFill="1" applyBorder="1" applyAlignment="1">
      <alignment horizontal="center"/>
    </xf>
    <xf numFmtId="0" fontId="21" fillId="0" borderId="3" xfId="0" applyFont="1" applyBorder="1" applyAlignment="1">
      <alignment horizontal="center"/>
    </xf>
    <xf numFmtId="0" fontId="21" fillId="0" borderId="24" xfId="0" applyFont="1" applyBorder="1" applyAlignment="1">
      <alignment horizontal="center"/>
    </xf>
    <xf numFmtId="0" fontId="21" fillId="0" borderId="4" xfId="0" applyFont="1" applyBorder="1" applyAlignment="1">
      <alignment horizontal="center"/>
    </xf>
    <xf numFmtId="0" fontId="12" fillId="8" borderId="16" xfId="0" applyFont="1" applyFill="1" applyBorder="1" applyAlignment="1">
      <alignment horizontal="center"/>
    </xf>
  </cellXfs>
  <cellStyles count="3">
    <cellStyle name="Comma [0]" xfId="1" builtinId="6"/>
    <cellStyle name="Normal" xfId="0" builtinId="0"/>
    <cellStyle name="Percent" xfId="2" builtinId="5"/>
  </cellStyles>
  <dxfs count="3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165" formatCode="_(* #,##0_);_(* \(#,##0\);_(* &quot;-&quot;??_);_(@_)"/>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entury Goliath"/>
        <scheme val="none"/>
      </font>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entury Goliath"/>
        <scheme val="none"/>
      </font>
      <alignment horizontal="center" vertical="bottom"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entury Goliath"/>
        <scheme val="none"/>
      </font>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entury Goliath"/>
        <scheme val="none"/>
      </font>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entury Goliath"/>
        <scheme val="none"/>
      </font>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entury Goliath"/>
        <scheme val="none"/>
      </font>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entury Goliath"/>
        <scheme val="none"/>
      </font>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entury Goliath"/>
        <scheme val="none"/>
      </font>
      <border diagonalUp="0" diagonalDown="0">
        <left/>
        <right style="thin">
          <color rgb="FF000000"/>
        </right>
        <top style="thin">
          <color rgb="FF000000"/>
        </top>
        <bottom style="thin">
          <color rgb="FF000000"/>
        </bottom>
        <vertical/>
        <horizontal/>
      </border>
    </dxf>
    <dxf>
      <border outline="0">
        <left style="thin">
          <color rgb="FF000000"/>
        </left>
        <top style="thin">
          <color rgb="FF000000"/>
        </top>
        <bottom style="thin">
          <color rgb="FF000000"/>
        </bottom>
      </border>
    </dxf>
    <dxf>
      <font>
        <b val="0"/>
        <i val="0"/>
        <strike val="0"/>
        <condense val="0"/>
        <extend val="0"/>
        <outline val="0"/>
        <shadow val="0"/>
        <u val="none"/>
        <vertAlign val="baseline"/>
        <sz val="11"/>
        <color theme="1"/>
        <name val="Century Goliath"/>
        <scheme val="none"/>
      </font>
    </dxf>
    <dxf>
      <border outline="0">
        <bottom style="thin">
          <color rgb="FF000000"/>
        </bottom>
      </border>
    </dxf>
    <dxf>
      <font>
        <b/>
        <i val="0"/>
        <strike val="0"/>
        <condense val="0"/>
        <extend val="0"/>
        <outline val="0"/>
        <shadow val="0"/>
        <u val="none"/>
        <vertAlign val="baseline"/>
        <sz val="11"/>
        <color theme="1"/>
        <name val="Century Goliath"/>
        <scheme val="none"/>
      </font>
      <fill>
        <patternFill patternType="solid">
          <fgColor indexed="64"/>
          <bgColor rgb="FF002060"/>
        </patternFill>
      </fill>
      <border diagonalUp="0" diagonalDown="0">
        <left style="thin">
          <color rgb="FF000000"/>
        </left>
        <right style="thin">
          <color rgb="FF000000"/>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098FFF2-1983-4BE9-AACA-E9E2AD9C18B1}" name="Table1" displayName="Table1" ref="A2:I102" totalsRowShown="0" headerRowDxfId="32" dataDxfId="30" headerRowBorderDxfId="31" tableBorderDxfId="29">
  <autoFilter ref="A2:I102" xr:uid="{6098FFF2-1983-4BE9-AACA-E9E2AD9C18B1}"/>
  <tableColumns count="9">
    <tableColumn id="1" xr3:uid="{1AF3FB41-8933-479C-8FAE-E3ED5EFB9D2A}" name="No" dataDxfId="28"/>
    <tableColumn id="3" xr3:uid="{92507B7A-AEC9-4262-AC30-94F16FCE2CB0}" name=" MSME NAME/OWNER " dataDxfId="27"/>
    <tableColumn id="4" xr3:uid="{175CF610-147E-4AEE-B933-EB1901950F13}" name="DISTRICT" dataDxfId="26"/>
    <tableColumn id="5" xr3:uid="{C59B0E9A-BE06-4213-9F9A-82331574980D}" name="GENDER(F/M)" dataDxfId="25"/>
    <tableColumn id="6" xr3:uid="{C14259DA-D8B8-4C82-83DC-BD6435C903E5}" name="DISABILITY(Yes/No)" dataDxfId="24"/>
    <tableColumn id="7" xr3:uid="{E0FC2F09-51EF-4BB4-B135-38F0DA67ADC0}" name="VALUE CHAIN " dataDxfId="23"/>
    <tableColumn id="8" xr3:uid="{CDCEBB65-CFC7-40BF-A595-B0491460AE7F}" name="#EMPLOYEES" dataDxfId="22"/>
    <tableColumn id="9" xr3:uid="{F80CC692-3F3B-4CA6-9600-E6F8FB158B2D}" name="CONTACT " dataDxfId="21"/>
    <tableColumn id="10" xr3:uid="{C588FEC2-9160-4A5D-9A01-EF5C69861AAA}" name="AMOUNT(Frw)" dataDxfId="2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575EB6-2B45-4494-ACE0-F923B1F392E9}">
  <dimension ref="A1:N36"/>
  <sheetViews>
    <sheetView zoomScale="130" zoomScaleNormal="130" workbookViewId="0">
      <selection activeCell="C6" sqref="C6:H6"/>
    </sheetView>
  </sheetViews>
  <sheetFormatPr defaultRowHeight="14.5"/>
  <cols>
    <col min="2" max="2" width="18.7265625" customWidth="1"/>
    <col min="3" max="3" width="13.6328125" customWidth="1"/>
    <col min="4" max="4" width="11" customWidth="1"/>
    <col min="5" max="5" width="12.7265625" customWidth="1"/>
    <col min="6" max="6" width="7.54296875" customWidth="1"/>
    <col min="7" max="7" width="7.26953125" customWidth="1"/>
    <col min="8" max="8" width="6" customWidth="1"/>
    <col min="9" max="9" width="10.7265625" customWidth="1"/>
    <col min="10" max="10" width="6.90625" customWidth="1"/>
    <col min="11" max="11" width="12.1796875" customWidth="1"/>
    <col min="12" max="12" width="6.54296875" customWidth="1"/>
    <col min="13" max="13" width="10.36328125" hidden="1" customWidth="1"/>
  </cols>
  <sheetData>
    <row r="1" spans="1:14" ht="18.5">
      <c r="A1" s="99" t="s">
        <v>60</v>
      </c>
      <c r="B1" s="100"/>
      <c r="C1" s="100"/>
      <c r="D1" s="100"/>
      <c r="E1" s="100"/>
      <c r="F1" s="100"/>
      <c r="G1" s="100"/>
      <c r="H1" s="100"/>
      <c r="I1" s="100"/>
      <c r="J1" s="100"/>
      <c r="K1" s="100"/>
      <c r="L1" s="100"/>
      <c r="M1" s="100"/>
    </row>
    <row r="2" spans="1:14" ht="26">
      <c r="A2" s="6"/>
      <c r="B2" s="107" t="s">
        <v>18</v>
      </c>
      <c r="C2" s="107"/>
      <c r="D2" s="107"/>
      <c r="M2" s="4"/>
    </row>
    <row r="3" spans="1:14">
      <c r="A3" s="6"/>
      <c r="B3" s="2" t="s">
        <v>19</v>
      </c>
      <c r="C3" s="2" t="s">
        <v>14</v>
      </c>
      <c r="D3" s="2" t="s">
        <v>15</v>
      </c>
      <c r="M3" s="4"/>
    </row>
    <row r="4" spans="1:14">
      <c r="A4" s="6"/>
      <c r="B4" s="13">
        <f>'Summary YiW progress '!C3</f>
        <v>16674</v>
      </c>
      <c r="C4" s="13">
        <v>10268</v>
      </c>
      <c r="D4" s="16">
        <f>B4-C4</f>
        <v>6406</v>
      </c>
      <c r="M4" s="4"/>
    </row>
    <row r="5" spans="1:14" ht="26">
      <c r="A5" s="6"/>
      <c r="B5" s="108" t="s">
        <v>17</v>
      </c>
      <c r="C5" s="109"/>
      <c r="D5" s="109"/>
      <c r="M5" s="4"/>
      <c r="N5" s="4"/>
    </row>
    <row r="6" spans="1:14">
      <c r="A6" s="6"/>
      <c r="B6" s="2" t="s">
        <v>16</v>
      </c>
      <c r="C6" s="2" t="s">
        <v>3</v>
      </c>
      <c r="D6" s="2" t="s">
        <v>4</v>
      </c>
      <c r="E6" s="9" t="s">
        <v>7</v>
      </c>
      <c r="F6" s="8"/>
      <c r="G6" s="105" t="s">
        <v>9</v>
      </c>
      <c r="H6" s="106"/>
      <c r="I6" s="2" t="s">
        <v>5</v>
      </c>
      <c r="J6" s="2" t="s">
        <v>10</v>
      </c>
      <c r="K6" s="2" t="s">
        <v>39</v>
      </c>
      <c r="L6" s="7" t="s">
        <v>11</v>
      </c>
      <c r="M6" s="4"/>
    </row>
    <row r="7" spans="1:14">
      <c r="A7" s="6"/>
      <c r="B7" s="1"/>
      <c r="C7" s="2"/>
      <c r="D7" s="2"/>
      <c r="E7" s="2" t="s">
        <v>13</v>
      </c>
      <c r="F7" s="2" t="s">
        <v>0</v>
      </c>
      <c r="G7" s="2" t="s">
        <v>13</v>
      </c>
      <c r="H7" s="2" t="s">
        <v>0</v>
      </c>
      <c r="I7" s="2"/>
      <c r="J7" s="17"/>
      <c r="K7" s="17"/>
      <c r="L7" s="17"/>
      <c r="M7" s="4"/>
    </row>
    <row r="8" spans="1:14">
      <c r="A8" s="123"/>
      <c r="B8" s="11" t="s">
        <v>12</v>
      </c>
      <c r="C8" s="1">
        <f>377+438</f>
        <v>815</v>
      </c>
      <c r="D8" s="1">
        <f>361+280</f>
        <v>641</v>
      </c>
      <c r="E8" s="1">
        <v>9</v>
      </c>
      <c r="F8" s="1">
        <v>18</v>
      </c>
      <c r="G8" s="1">
        <v>0</v>
      </c>
      <c r="H8" s="1">
        <v>0</v>
      </c>
      <c r="I8" s="14">
        <f>SUM(C8:H8)</f>
        <v>1483</v>
      </c>
      <c r="J8" s="1">
        <v>111</v>
      </c>
      <c r="K8" s="1">
        <v>351</v>
      </c>
      <c r="L8" s="16">
        <f>I8-SUM(J8:K8)</f>
        <v>1021</v>
      </c>
    </row>
    <row r="9" spans="1:14">
      <c r="A9" s="123"/>
      <c r="B9" s="10" t="s">
        <v>1</v>
      </c>
      <c r="C9" s="1">
        <v>1231</v>
      </c>
      <c r="D9" s="1">
        <v>783</v>
      </c>
      <c r="E9" s="1">
        <v>0</v>
      </c>
      <c r="F9" s="1">
        <v>0</v>
      </c>
      <c r="G9" s="1">
        <v>0</v>
      </c>
      <c r="H9" s="1">
        <v>0</v>
      </c>
      <c r="I9" s="27">
        <f t="shared" ref="I9:I11" si="0">C9+D9+E9+F9+G9+H9</f>
        <v>2014</v>
      </c>
      <c r="J9" s="1">
        <v>141</v>
      </c>
      <c r="K9" s="1">
        <v>476</v>
      </c>
      <c r="L9" s="16">
        <f t="shared" ref="L9:L11" si="1">I9-SUM(J9:K9)</f>
        <v>1397</v>
      </c>
      <c r="M9" s="4"/>
    </row>
    <row r="10" spans="1:14">
      <c r="A10" s="123"/>
      <c r="B10" s="10" t="s">
        <v>2</v>
      </c>
      <c r="C10" s="1">
        <v>0</v>
      </c>
      <c r="D10" s="1">
        <v>0</v>
      </c>
      <c r="E10" s="1">
        <v>0</v>
      </c>
      <c r="F10" s="1">
        <v>0</v>
      </c>
      <c r="G10" s="1">
        <v>0</v>
      </c>
      <c r="H10" s="1">
        <v>0</v>
      </c>
      <c r="I10" s="2">
        <f t="shared" si="0"/>
        <v>0</v>
      </c>
      <c r="J10" s="1"/>
      <c r="K10" s="1"/>
      <c r="L10" s="16">
        <f t="shared" si="1"/>
        <v>0</v>
      </c>
      <c r="M10" s="4"/>
    </row>
    <row r="11" spans="1:14">
      <c r="A11" s="6"/>
      <c r="B11" s="12" t="s">
        <v>8</v>
      </c>
      <c r="C11" s="1">
        <v>0</v>
      </c>
      <c r="D11" s="1">
        <v>0</v>
      </c>
      <c r="E11" s="1">
        <v>0</v>
      </c>
      <c r="F11" s="1">
        <v>0</v>
      </c>
      <c r="G11" s="1">
        <v>0</v>
      </c>
      <c r="H11" s="1">
        <v>0</v>
      </c>
      <c r="I11" s="2">
        <f t="shared" si="0"/>
        <v>0</v>
      </c>
      <c r="J11" s="1"/>
      <c r="K11" s="1"/>
      <c r="L11" s="16">
        <f t="shared" si="1"/>
        <v>0</v>
      </c>
      <c r="M11" s="4"/>
    </row>
    <row r="12" spans="1:14" s="3" customFormat="1">
      <c r="A12" s="5"/>
      <c r="B12" s="2" t="s">
        <v>6</v>
      </c>
      <c r="C12" s="2">
        <f>SUM(C8:C11)</f>
        <v>2046</v>
      </c>
      <c r="D12" s="2">
        <f t="shared" ref="D12:H12" si="2">SUM(D8:D11)</f>
        <v>1424</v>
      </c>
      <c r="E12" s="2">
        <f t="shared" si="2"/>
        <v>9</v>
      </c>
      <c r="F12" s="2">
        <f t="shared" si="2"/>
        <v>18</v>
      </c>
      <c r="G12" s="2">
        <f t="shared" si="2"/>
        <v>0</v>
      </c>
      <c r="H12" s="2">
        <f t="shared" si="2"/>
        <v>0</v>
      </c>
      <c r="I12" s="27">
        <f>SUM(I8:I11)</f>
        <v>3497</v>
      </c>
      <c r="J12" s="2">
        <f>SUM(J8:J11)</f>
        <v>252</v>
      </c>
      <c r="K12" s="2">
        <f t="shared" ref="K12" si="3">SUM(K8:K11)</f>
        <v>827</v>
      </c>
      <c r="L12" s="14">
        <f>SUM(L8:L11)</f>
        <v>2418</v>
      </c>
      <c r="M12" s="4">
        <f>SUM(J8:L8)</f>
        <v>1483</v>
      </c>
    </row>
    <row r="13" spans="1:14" ht="27.5" customHeight="1" thickBot="1">
      <c r="A13" s="122" t="s">
        <v>65</v>
      </c>
      <c r="B13" s="122"/>
      <c r="C13" s="122"/>
      <c r="D13" s="122"/>
      <c r="E13" s="122"/>
      <c r="F13" s="122"/>
      <c r="G13" s="122"/>
      <c r="H13" s="122"/>
      <c r="I13" s="122"/>
      <c r="J13" s="122"/>
      <c r="K13" s="122"/>
      <c r="L13" s="122"/>
      <c r="M13" s="122"/>
      <c r="N13" s="122"/>
    </row>
    <row r="14" spans="1:14" ht="46" customHeight="1">
      <c r="A14" s="114" t="s">
        <v>20</v>
      </c>
      <c r="B14" s="115"/>
      <c r="C14" s="110" t="s">
        <v>45</v>
      </c>
      <c r="D14" s="110"/>
      <c r="E14" s="110"/>
      <c r="F14" s="110"/>
      <c r="G14" s="110"/>
      <c r="H14" s="110"/>
      <c r="I14" s="110"/>
      <c r="J14" s="110"/>
      <c r="K14" s="110"/>
      <c r="L14" s="110"/>
      <c r="M14" s="110"/>
      <c r="N14" s="111"/>
    </row>
    <row r="15" spans="1:14">
      <c r="A15" s="116" t="s">
        <v>40</v>
      </c>
      <c r="B15" s="117"/>
      <c r="C15" s="112" t="s">
        <v>46</v>
      </c>
      <c r="D15" s="112"/>
      <c r="E15" s="112"/>
      <c r="F15" s="112"/>
      <c r="G15" s="112"/>
      <c r="H15" s="112"/>
      <c r="I15" s="112"/>
      <c r="J15" s="112"/>
      <c r="K15" s="112"/>
      <c r="L15" s="112"/>
      <c r="M15" s="112"/>
      <c r="N15" s="113"/>
    </row>
    <row r="16" spans="1:14">
      <c r="A16" s="118" t="s">
        <v>21</v>
      </c>
      <c r="B16" s="119"/>
      <c r="C16" s="120" t="s">
        <v>22</v>
      </c>
      <c r="D16" s="120"/>
      <c r="E16" s="120"/>
      <c r="F16" s="120"/>
      <c r="G16" s="120"/>
      <c r="H16" s="120"/>
      <c r="I16" s="120"/>
      <c r="J16" s="120"/>
      <c r="K16" s="120"/>
      <c r="L16" s="120"/>
      <c r="M16" s="120"/>
      <c r="N16" s="121"/>
    </row>
    <row r="17" spans="1:14" ht="14.5" customHeight="1">
      <c r="A17" s="118" t="s">
        <v>2</v>
      </c>
      <c r="B17" s="119"/>
      <c r="C17" s="112" t="s">
        <v>23</v>
      </c>
      <c r="D17" s="112"/>
      <c r="E17" s="112"/>
      <c r="F17" s="112"/>
      <c r="G17" s="112"/>
      <c r="H17" s="112"/>
      <c r="I17" s="112"/>
      <c r="J17" s="112"/>
      <c r="K17" s="112"/>
      <c r="L17" s="112"/>
      <c r="M17" s="112"/>
      <c r="N17" s="113"/>
    </row>
    <row r="18" spans="1:14" ht="23.5" customHeight="1">
      <c r="A18" s="116" t="s">
        <v>24</v>
      </c>
      <c r="B18" s="117"/>
      <c r="C18" s="120" t="s">
        <v>25</v>
      </c>
      <c r="D18" s="120"/>
      <c r="E18" s="120"/>
      <c r="F18" s="120"/>
      <c r="G18" s="120"/>
      <c r="H18" s="120"/>
      <c r="I18" s="120"/>
      <c r="J18" s="120"/>
      <c r="K18" s="120"/>
      <c r="L18" s="120"/>
      <c r="M18" s="120"/>
      <c r="N18" s="121"/>
    </row>
    <row r="19" spans="1:14" ht="21.5" customHeight="1">
      <c r="A19" s="116" t="s">
        <v>8</v>
      </c>
      <c r="B19" s="117"/>
      <c r="C19" s="120" t="s">
        <v>26</v>
      </c>
      <c r="D19" s="120"/>
      <c r="E19" s="120"/>
      <c r="F19" s="120"/>
      <c r="G19" s="120"/>
      <c r="H19" s="120"/>
      <c r="I19" s="120"/>
      <c r="J19" s="120"/>
      <c r="K19" s="120"/>
      <c r="L19" s="120"/>
      <c r="M19" s="120"/>
      <c r="N19" s="121"/>
    </row>
    <row r="20" spans="1:14" ht="24" customHeight="1">
      <c r="A20" s="116" t="s">
        <v>27</v>
      </c>
      <c r="B20" s="117"/>
      <c r="C20" s="120" t="s">
        <v>28</v>
      </c>
      <c r="D20" s="120"/>
      <c r="E20" s="120"/>
      <c r="F20" s="120"/>
      <c r="G20" s="120"/>
      <c r="H20" s="120"/>
      <c r="I20" s="120"/>
      <c r="J20" s="120"/>
      <c r="K20" s="120"/>
      <c r="L20" s="120"/>
      <c r="M20" s="120"/>
      <c r="N20" s="121"/>
    </row>
    <row r="21" spans="1:14" ht="27.5" customHeight="1">
      <c r="A21" s="19" t="s">
        <v>29</v>
      </c>
      <c r="B21" s="20"/>
      <c r="C21" s="120" t="s">
        <v>30</v>
      </c>
      <c r="D21" s="120"/>
      <c r="E21" s="120"/>
      <c r="F21" s="120"/>
      <c r="G21" s="120"/>
      <c r="H21" s="120"/>
      <c r="I21" s="120"/>
      <c r="J21" s="120"/>
      <c r="K21" s="120"/>
      <c r="L21" s="120"/>
      <c r="M21" s="120"/>
      <c r="N21" s="121"/>
    </row>
    <row r="22" spans="1:14">
      <c r="A22" s="18" t="s">
        <v>41</v>
      </c>
      <c r="B22" s="23"/>
      <c r="C22" s="21"/>
      <c r="D22" s="21"/>
      <c r="E22" s="21"/>
      <c r="F22" s="21"/>
      <c r="G22" s="21"/>
      <c r="H22" s="21"/>
      <c r="I22" s="21"/>
      <c r="J22" s="21"/>
      <c r="K22" s="21"/>
      <c r="L22" s="21"/>
      <c r="M22" s="21"/>
      <c r="N22" s="22"/>
    </row>
    <row r="23" spans="1:14">
      <c r="A23" s="24"/>
      <c r="B23" s="21" t="s">
        <v>42</v>
      </c>
      <c r="C23" s="124" t="s">
        <v>31</v>
      </c>
      <c r="D23" s="124"/>
      <c r="E23" s="124"/>
      <c r="F23" s="124"/>
      <c r="G23" s="124"/>
      <c r="H23" s="124"/>
      <c r="I23" s="124"/>
      <c r="J23" s="124"/>
      <c r="K23" s="124"/>
      <c r="L23" s="124"/>
      <c r="M23" s="124"/>
      <c r="N23" s="125"/>
    </row>
    <row r="24" spans="1:14">
      <c r="A24" s="24"/>
      <c r="B24" s="21" t="s">
        <v>43</v>
      </c>
      <c r="C24" s="126" t="s">
        <v>32</v>
      </c>
      <c r="D24" s="126"/>
      <c r="E24" s="126"/>
      <c r="F24" s="126"/>
      <c r="G24" s="126"/>
      <c r="H24" s="126"/>
      <c r="I24" s="126"/>
      <c r="J24" s="126"/>
      <c r="K24" s="126"/>
      <c r="L24" s="126"/>
      <c r="M24" s="126"/>
      <c r="N24" s="127"/>
    </row>
    <row r="25" spans="1:14">
      <c r="A25" s="116" t="s">
        <v>44</v>
      </c>
      <c r="B25" s="117"/>
      <c r="C25" s="21"/>
      <c r="D25" s="21"/>
      <c r="E25" s="21"/>
      <c r="F25" s="21"/>
      <c r="G25" s="21"/>
      <c r="H25" s="21"/>
      <c r="I25" s="21"/>
      <c r="J25" s="21"/>
      <c r="K25" s="21"/>
      <c r="L25" s="21"/>
      <c r="M25" s="21"/>
      <c r="N25" s="22"/>
    </row>
    <row r="26" spans="1:14">
      <c r="A26" s="24"/>
      <c r="B26" s="21"/>
      <c r="C26" s="126" t="s">
        <v>33</v>
      </c>
      <c r="D26" s="126"/>
      <c r="E26" s="126"/>
      <c r="F26" s="126"/>
      <c r="G26" s="126"/>
      <c r="H26" s="126"/>
      <c r="I26" s="126"/>
      <c r="J26" s="126"/>
      <c r="K26" s="126"/>
      <c r="L26" s="126"/>
      <c r="M26" s="126"/>
      <c r="N26" s="127"/>
    </row>
    <row r="27" spans="1:14">
      <c r="A27" s="24"/>
      <c r="B27" s="21"/>
      <c r="C27" s="124" t="s">
        <v>34</v>
      </c>
      <c r="D27" s="124"/>
      <c r="E27" s="124"/>
      <c r="F27" s="124"/>
      <c r="G27" s="124"/>
      <c r="H27" s="124"/>
      <c r="I27" s="124"/>
      <c r="J27" s="124"/>
      <c r="K27" s="124"/>
      <c r="L27" s="124"/>
      <c r="M27" s="124"/>
      <c r="N27" s="125"/>
    </row>
    <row r="28" spans="1:14">
      <c r="A28" s="19" t="s">
        <v>10</v>
      </c>
      <c r="B28" s="21"/>
      <c r="C28" s="120" t="s">
        <v>35</v>
      </c>
      <c r="D28" s="120"/>
      <c r="E28" s="120"/>
      <c r="F28" s="120"/>
      <c r="G28" s="120"/>
      <c r="H28" s="120"/>
      <c r="I28" s="120"/>
      <c r="J28" s="120"/>
      <c r="K28" s="120"/>
      <c r="L28" s="120"/>
      <c r="M28" s="120"/>
      <c r="N28" s="121"/>
    </row>
    <row r="29" spans="1:14" ht="39.5" customHeight="1">
      <c r="A29" s="19" t="s">
        <v>38</v>
      </c>
      <c r="B29" s="21"/>
      <c r="C29" s="120" t="s">
        <v>36</v>
      </c>
      <c r="D29" s="120"/>
      <c r="E29" s="120"/>
      <c r="F29" s="120"/>
      <c r="G29" s="120"/>
      <c r="H29" s="120"/>
      <c r="I29" s="120"/>
      <c r="J29" s="120"/>
      <c r="K29" s="120"/>
      <c r="L29" s="120"/>
      <c r="M29" s="120"/>
      <c r="N29" s="121"/>
    </row>
    <row r="30" spans="1:14" ht="19.5" customHeight="1" thickBot="1">
      <c r="A30" s="25" t="s">
        <v>11</v>
      </c>
      <c r="B30" s="26"/>
      <c r="C30" s="128" t="s">
        <v>37</v>
      </c>
      <c r="D30" s="128"/>
      <c r="E30" s="128"/>
      <c r="F30" s="128"/>
      <c r="G30" s="128"/>
      <c r="H30" s="128"/>
      <c r="I30" s="128"/>
      <c r="J30" s="128"/>
      <c r="K30" s="128"/>
      <c r="L30" s="128"/>
      <c r="M30" s="128"/>
      <c r="N30" s="129"/>
    </row>
    <row r="31" spans="1:14" ht="18.5" thickBot="1">
      <c r="A31" s="132" t="s">
        <v>66</v>
      </c>
      <c r="B31" s="133"/>
      <c r="C31" s="133"/>
      <c r="D31" s="133"/>
      <c r="E31" s="133"/>
      <c r="F31" s="133"/>
      <c r="G31" s="133"/>
      <c r="H31" s="133"/>
      <c r="I31" s="133"/>
      <c r="J31" s="133"/>
      <c r="K31" s="133"/>
      <c r="L31" s="133"/>
      <c r="M31" s="133"/>
      <c r="N31" s="133"/>
    </row>
    <row r="32" spans="1:14" ht="58.5" customHeight="1">
      <c r="A32" s="68">
        <v>1</v>
      </c>
      <c r="B32" s="101" t="s">
        <v>61</v>
      </c>
      <c r="C32" s="101"/>
      <c r="D32" s="101"/>
      <c r="E32" s="101"/>
      <c r="F32" s="101"/>
      <c r="G32" s="101"/>
      <c r="H32" s="101"/>
      <c r="I32" s="101"/>
      <c r="J32" s="101"/>
      <c r="K32" s="101"/>
      <c r="L32" s="101"/>
      <c r="M32" s="101"/>
      <c r="N32" s="102"/>
    </row>
    <row r="33" spans="1:14" ht="31.5" customHeight="1">
      <c r="A33" s="69">
        <v>2</v>
      </c>
      <c r="B33" s="103" t="s">
        <v>62</v>
      </c>
      <c r="C33" s="103"/>
      <c r="D33" s="103"/>
      <c r="E33" s="103"/>
      <c r="F33" s="103"/>
      <c r="G33" s="103"/>
      <c r="H33" s="103"/>
      <c r="I33" s="103"/>
      <c r="J33" s="103"/>
      <c r="K33" s="103"/>
      <c r="L33" s="103"/>
      <c r="M33" s="103"/>
      <c r="N33" s="104"/>
    </row>
    <row r="34" spans="1:14" ht="28.5" customHeight="1">
      <c r="A34" s="69">
        <v>3</v>
      </c>
      <c r="B34" s="103" t="s">
        <v>63</v>
      </c>
      <c r="C34" s="103"/>
      <c r="D34" s="103"/>
      <c r="E34" s="103"/>
      <c r="F34" s="103"/>
      <c r="G34" s="103"/>
      <c r="H34" s="103"/>
      <c r="I34" s="103"/>
      <c r="J34" s="103"/>
      <c r="K34" s="103"/>
      <c r="L34" s="103"/>
      <c r="M34" s="103"/>
      <c r="N34" s="104"/>
    </row>
    <row r="35" spans="1:14" ht="28.5" customHeight="1">
      <c r="A35" s="69">
        <v>4</v>
      </c>
      <c r="B35" s="103" t="s">
        <v>64</v>
      </c>
      <c r="C35" s="103"/>
      <c r="D35" s="103"/>
      <c r="E35" s="103"/>
      <c r="F35" s="103"/>
      <c r="G35" s="103"/>
      <c r="H35" s="103"/>
      <c r="I35" s="103"/>
      <c r="J35" s="103"/>
      <c r="K35" s="103"/>
      <c r="L35" s="103"/>
      <c r="M35" s="103"/>
      <c r="N35" s="104"/>
    </row>
    <row r="36" spans="1:14" ht="58.5" customHeight="1" thickBot="1">
      <c r="A36" s="70">
        <v>5</v>
      </c>
      <c r="B36" s="130" t="s">
        <v>324</v>
      </c>
      <c r="C36" s="130"/>
      <c r="D36" s="130"/>
      <c r="E36" s="130"/>
      <c r="F36" s="130"/>
      <c r="G36" s="130"/>
      <c r="H36" s="130"/>
      <c r="I36" s="130"/>
      <c r="J36" s="130"/>
      <c r="K36" s="130"/>
      <c r="L36" s="130"/>
      <c r="M36" s="130"/>
      <c r="N36" s="131"/>
    </row>
  </sheetData>
  <mergeCells count="35">
    <mergeCell ref="C28:N28"/>
    <mergeCell ref="C29:N29"/>
    <mergeCell ref="C30:N30"/>
    <mergeCell ref="B36:N36"/>
    <mergeCell ref="A31:N31"/>
    <mergeCell ref="A13:N13"/>
    <mergeCell ref="A8:A10"/>
    <mergeCell ref="A25:B25"/>
    <mergeCell ref="C27:N27"/>
    <mergeCell ref="A18:B18"/>
    <mergeCell ref="A19:B19"/>
    <mergeCell ref="A20:B20"/>
    <mergeCell ref="C26:N26"/>
    <mergeCell ref="C18:N18"/>
    <mergeCell ref="C19:N19"/>
    <mergeCell ref="C20:N20"/>
    <mergeCell ref="C21:N21"/>
    <mergeCell ref="C24:N24"/>
    <mergeCell ref="C23:N23"/>
    <mergeCell ref="A1:M1"/>
    <mergeCell ref="B32:N32"/>
    <mergeCell ref="B33:N33"/>
    <mergeCell ref="B34:N34"/>
    <mergeCell ref="B35:N35"/>
    <mergeCell ref="G6:H6"/>
    <mergeCell ref="B2:D2"/>
    <mergeCell ref="B5:D5"/>
    <mergeCell ref="C14:N14"/>
    <mergeCell ref="C15:N15"/>
    <mergeCell ref="A14:B14"/>
    <mergeCell ref="A15:B15"/>
    <mergeCell ref="A16:B16"/>
    <mergeCell ref="A17:B17"/>
    <mergeCell ref="C16:N16"/>
    <mergeCell ref="C17:N17"/>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EC070E-BDC5-48C3-BC08-F6C80CC74C77}">
  <dimension ref="A1:W9"/>
  <sheetViews>
    <sheetView zoomScaleNormal="100" workbookViewId="0">
      <selection activeCell="H2" sqref="H2"/>
    </sheetView>
  </sheetViews>
  <sheetFormatPr defaultRowHeight="14.5"/>
  <cols>
    <col min="2" max="2" width="38.36328125" customWidth="1"/>
    <col min="3" max="3" width="14.7265625" customWidth="1"/>
    <col min="4" max="4" width="21.1796875" customWidth="1"/>
    <col min="5" max="5" width="19.90625" customWidth="1"/>
    <col min="6" max="6" width="13.90625" customWidth="1"/>
    <col min="7" max="7" width="19.6328125" customWidth="1"/>
    <col min="8" max="8" width="19.453125" customWidth="1"/>
  </cols>
  <sheetData>
    <row r="1" spans="1:23" ht="18.5">
      <c r="A1" s="134" t="s">
        <v>58</v>
      </c>
      <c r="B1" s="134"/>
      <c r="C1" s="134"/>
      <c r="D1" s="134"/>
      <c r="E1" s="134"/>
      <c r="F1" s="134"/>
      <c r="G1" s="134"/>
      <c r="H1" s="134"/>
    </row>
    <row r="2" spans="1:23" ht="37">
      <c r="A2" s="28" t="s">
        <v>53</v>
      </c>
      <c r="B2" s="28" t="s">
        <v>55</v>
      </c>
      <c r="C2" s="28" t="s">
        <v>20</v>
      </c>
      <c r="D2" s="28" t="s">
        <v>56</v>
      </c>
      <c r="E2" s="28" t="s">
        <v>47</v>
      </c>
      <c r="F2" s="28" t="s">
        <v>48</v>
      </c>
      <c r="G2" s="71" t="s">
        <v>59</v>
      </c>
      <c r="H2" s="28" t="s">
        <v>57</v>
      </c>
    </row>
    <row r="3" spans="1:23" ht="18.5">
      <c r="A3" s="29">
        <v>1.3</v>
      </c>
      <c r="B3" s="29" t="s">
        <v>49</v>
      </c>
      <c r="C3" s="30">
        <v>16674</v>
      </c>
      <c r="D3" s="30">
        <v>4043</v>
      </c>
      <c r="E3" s="30">
        <f>718+765</f>
        <v>1483</v>
      </c>
      <c r="F3" s="30">
        <v>2014</v>
      </c>
      <c r="G3" s="30">
        <f>SUM(E3:F3)</f>
        <v>3497</v>
      </c>
      <c r="H3" s="30">
        <v>6000</v>
      </c>
      <c r="V3" s="67">
        <v>2560</v>
      </c>
      <c r="W3" t="s">
        <v>323</v>
      </c>
    </row>
    <row r="4" spans="1:23" ht="18.5">
      <c r="A4" s="29">
        <v>1.2</v>
      </c>
      <c r="B4" s="29" t="s">
        <v>50</v>
      </c>
      <c r="C4" s="30">
        <f>25+296+100</f>
        <v>421</v>
      </c>
      <c r="D4" s="30">
        <v>25</v>
      </c>
      <c r="E4" s="30">
        <v>14</v>
      </c>
      <c r="F4" s="30">
        <v>2508</v>
      </c>
      <c r="G4" s="30">
        <f t="shared" ref="G4:G8" si="0">SUM(E4:F4)</f>
        <v>2522</v>
      </c>
      <c r="H4" s="30">
        <v>210</v>
      </c>
      <c r="K4" s="15"/>
    </row>
    <row r="5" spans="1:23" ht="18.5">
      <c r="A5" s="29">
        <v>1.1000000000000001</v>
      </c>
      <c r="B5" s="29" t="s">
        <v>51</v>
      </c>
      <c r="C5" s="30">
        <v>162</v>
      </c>
      <c r="D5" s="30">
        <v>30</v>
      </c>
      <c r="E5" s="30">
        <v>15</v>
      </c>
      <c r="F5" s="30">
        <v>238</v>
      </c>
      <c r="G5" s="30">
        <f t="shared" si="0"/>
        <v>253</v>
      </c>
      <c r="H5" s="30">
        <v>210</v>
      </c>
    </row>
    <row r="6" spans="1:23" ht="18.5">
      <c r="A6" s="29">
        <v>1.4</v>
      </c>
      <c r="B6" s="29" t="s">
        <v>52</v>
      </c>
      <c r="C6" s="30">
        <v>250</v>
      </c>
      <c r="D6" s="30">
        <v>98</v>
      </c>
      <c r="E6" s="30">
        <v>55</v>
      </c>
      <c r="F6" s="30">
        <v>27</v>
      </c>
      <c r="G6" s="30">
        <f t="shared" si="0"/>
        <v>82</v>
      </c>
      <c r="H6" s="30">
        <v>80</v>
      </c>
    </row>
    <row r="7" spans="1:23" ht="18.5">
      <c r="A7" s="29">
        <v>2.2000000000000002</v>
      </c>
      <c r="B7" s="29" t="s">
        <v>67</v>
      </c>
      <c r="C7" s="30">
        <v>141</v>
      </c>
      <c r="D7" s="30">
        <v>57</v>
      </c>
      <c r="E7" s="30"/>
      <c r="F7" s="30"/>
      <c r="G7" s="30">
        <f>SUM(E7:F7)</f>
        <v>0</v>
      </c>
      <c r="H7" s="30">
        <v>200</v>
      </c>
    </row>
    <row r="8" spans="1:23" ht="18.5">
      <c r="A8" s="29">
        <v>1.5</v>
      </c>
      <c r="B8" s="29" t="s">
        <v>54</v>
      </c>
      <c r="C8" s="30">
        <v>70</v>
      </c>
      <c r="D8" s="30">
        <v>50</v>
      </c>
      <c r="E8" s="30">
        <v>41</v>
      </c>
      <c r="F8" s="30">
        <v>59</v>
      </c>
      <c r="G8" s="30">
        <f t="shared" si="0"/>
        <v>100</v>
      </c>
      <c r="H8" s="30">
        <v>200</v>
      </c>
    </row>
    <row r="9" spans="1:23" ht="18.5">
      <c r="A9" s="135" t="s">
        <v>5</v>
      </c>
      <c r="B9" s="136"/>
      <c r="C9" s="31">
        <f t="shared" ref="C9:F9" si="1">SUM(C3:C8)</f>
        <v>17718</v>
      </c>
      <c r="D9" s="31">
        <f t="shared" si="1"/>
        <v>4303</v>
      </c>
      <c r="E9" s="31">
        <f t="shared" si="1"/>
        <v>1608</v>
      </c>
      <c r="F9" s="31">
        <f t="shared" si="1"/>
        <v>4846</v>
      </c>
      <c r="G9" s="31">
        <f>SUM(G3:G8)</f>
        <v>6454</v>
      </c>
      <c r="H9" s="31">
        <f>SUM(H3:H8)</f>
        <v>6900</v>
      </c>
    </row>
  </sheetData>
  <mergeCells count="2">
    <mergeCell ref="A1:H1"/>
    <mergeCell ref="A9:B9"/>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375E57-A1A4-4964-9D68-93C6100315A2}">
  <dimension ref="A1:W12"/>
  <sheetViews>
    <sheetView zoomScaleNormal="100" workbookViewId="0">
      <selection activeCell="A6" sqref="A6"/>
    </sheetView>
  </sheetViews>
  <sheetFormatPr defaultRowHeight="14.5"/>
  <cols>
    <col min="2" max="2" width="31.6328125" customWidth="1"/>
    <col min="3" max="3" width="14.7265625" customWidth="1"/>
    <col min="4" max="4" width="21.1796875" customWidth="1"/>
    <col min="5" max="5" width="19.90625" customWidth="1"/>
    <col min="6" max="6" width="13.90625" customWidth="1"/>
    <col min="7" max="7" width="17.54296875" customWidth="1"/>
    <col min="8" max="8" width="19.453125" customWidth="1"/>
  </cols>
  <sheetData>
    <row r="1" spans="1:23" ht="18.5">
      <c r="A1" s="134" t="s">
        <v>325</v>
      </c>
      <c r="B1" s="134"/>
      <c r="C1" s="134"/>
      <c r="D1" s="134"/>
      <c r="E1" s="134"/>
      <c r="F1" s="134"/>
      <c r="G1" s="134"/>
      <c r="H1" s="134"/>
    </row>
    <row r="2" spans="1:23" ht="37">
      <c r="A2" s="28" t="s">
        <v>53</v>
      </c>
      <c r="B2" s="28" t="s">
        <v>55</v>
      </c>
      <c r="C2" s="28" t="s">
        <v>20</v>
      </c>
      <c r="D2" s="28" t="s">
        <v>56</v>
      </c>
      <c r="E2" s="28" t="s">
        <v>47</v>
      </c>
      <c r="F2" s="28" t="s">
        <v>48</v>
      </c>
      <c r="G2" s="71" t="s">
        <v>59</v>
      </c>
      <c r="H2" s="28" t="s">
        <v>57</v>
      </c>
    </row>
    <row r="3" spans="1:23" ht="18.5">
      <c r="A3" s="29">
        <v>1.3</v>
      </c>
      <c r="B3" s="29" t="s">
        <v>49</v>
      </c>
      <c r="C3" s="30">
        <v>16674</v>
      </c>
      <c r="D3" s="30">
        <v>4043</v>
      </c>
      <c r="E3" s="73">
        <f>2058+746</f>
        <v>2804</v>
      </c>
      <c r="F3" s="73">
        <v>1724</v>
      </c>
      <c r="G3" s="30">
        <f>E3+F3</f>
        <v>4528</v>
      </c>
      <c r="H3" s="30">
        <v>6000</v>
      </c>
      <c r="V3" s="67">
        <v>2560</v>
      </c>
      <c r="W3" t="s">
        <v>323</v>
      </c>
    </row>
    <row r="4" spans="1:23" ht="18.5">
      <c r="A4" s="29">
        <v>1.2</v>
      </c>
      <c r="B4" s="29" t="s">
        <v>50</v>
      </c>
      <c r="C4" s="30">
        <f>25+296+100</f>
        <v>421</v>
      </c>
      <c r="D4" s="30">
        <v>25</v>
      </c>
      <c r="E4" s="30">
        <v>14</v>
      </c>
      <c r="F4" s="72">
        <v>2508</v>
      </c>
      <c r="G4" s="30">
        <f t="shared" ref="G4:G8" si="0">E4+F4</f>
        <v>2522</v>
      </c>
      <c r="H4" s="30">
        <v>210</v>
      </c>
      <c r="K4" s="15"/>
    </row>
    <row r="5" spans="1:23" ht="18.5">
      <c r="A5" s="29">
        <v>1.1000000000000001</v>
      </c>
      <c r="B5" s="29" t="s">
        <v>51</v>
      </c>
      <c r="C5" s="30">
        <v>162</v>
      </c>
      <c r="D5" s="30">
        <v>30</v>
      </c>
      <c r="E5" s="30">
        <v>15</v>
      </c>
      <c r="F5" s="30">
        <v>238</v>
      </c>
      <c r="G5" s="30">
        <f t="shared" si="0"/>
        <v>253</v>
      </c>
      <c r="H5" s="30">
        <v>210</v>
      </c>
    </row>
    <row r="6" spans="1:23" ht="18.5">
      <c r="A6" s="29">
        <v>1.4</v>
      </c>
      <c r="B6" s="29" t="s">
        <v>52</v>
      </c>
      <c r="C6" s="30">
        <v>250</v>
      </c>
      <c r="D6" s="30">
        <v>99</v>
      </c>
      <c r="E6" s="30">
        <v>56</v>
      </c>
      <c r="F6" s="72">
        <v>27</v>
      </c>
      <c r="G6" s="30">
        <f t="shared" si="0"/>
        <v>83</v>
      </c>
      <c r="H6" s="30">
        <v>80</v>
      </c>
    </row>
    <row r="7" spans="1:23" ht="18.5">
      <c r="A7" s="29">
        <v>2.2000000000000002</v>
      </c>
      <c r="B7" s="29" t="s">
        <v>67</v>
      </c>
      <c r="C7" s="30">
        <v>141</v>
      </c>
      <c r="D7" s="30">
        <v>57</v>
      </c>
      <c r="E7" s="72">
        <f>40+10</f>
        <v>50</v>
      </c>
      <c r="F7" s="72">
        <f>(237+40)-E7</f>
        <v>227</v>
      </c>
      <c r="G7" s="30">
        <f t="shared" si="0"/>
        <v>277</v>
      </c>
      <c r="H7" s="30">
        <v>200</v>
      </c>
    </row>
    <row r="8" spans="1:23" ht="18.5">
      <c r="A8" s="29">
        <v>1.5</v>
      </c>
      <c r="B8" s="29" t="s">
        <v>54</v>
      </c>
      <c r="C8" s="30">
        <v>70</v>
      </c>
      <c r="D8" s="30">
        <v>50</v>
      </c>
      <c r="E8" s="30">
        <v>41</v>
      </c>
      <c r="F8" s="30">
        <v>59</v>
      </c>
      <c r="G8" s="30">
        <f t="shared" si="0"/>
        <v>100</v>
      </c>
      <c r="H8" s="30">
        <v>200</v>
      </c>
    </row>
    <row r="9" spans="1:23" s="3" customFormat="1" ht="18.5">
      <c r="A9" s="137" t="s">
        <v>5</v>
      </c>
      <c r="B9" s="138"/>
      <c r="C9" s="74">
        <f t="shared" ref="C9:F9" si="1">SUM(C3:C8)</f>
        <v>17718</v>
      </c>
      <c r="D9" s="74">
        <f t="shared" si="1"/>
        <v>4304</v>
      </c>
      <c r="E9" s="74">
        <f t="shared" si="1"/>
        <v>2980</v>
      </c>
      <c r="F9" s="74">
        <f t="shared" si="1"/>
        <v>4783</v>
      </c>
      <c r="G9" s="74">
        <f>SUM(G3:G8)</f>
        <v>7763</v>
      </c>
      <c r="H9" s="74">
        <f>SUM(H3:H8)</f>
        <v>6900</v>
      </c>
    </row>
    <row r="11" spans="1:23" ht="16">
      <c r="C11" s="75">
        <v>13535</v>
      </c>
    </row>
    <row r="12" spans="1:23">
      <c r="C12" s="15">
        <f>C3-_Hlk187068039</f>
        <v>3139</v>
      </c>
    </row>
  </sheetData>
  <mergeCells count="2">
    <mergeCell ref="A1:H1"/>
    <mergeCell ref="A9:B9"/>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788A41-EA48-4EC4-B954-0C2F97B71B16}">
  <dimension ref="A1:AC13"/>
  <sheetViews>
    <sheetView tabSelected="1" topLeftCell="A4" zoomScaleNormal="100" workbookViewId="0">
      <selection activeCell="C13" sqref="C13"/>
    </sheetView>
  </sheetViews>
  <sheetFormatPr defaultRowHeight="14.5"/>
  <cols>
    <col min="1" max="1" width="7" customWidth="1"/>
    <col min="2" max="2" width="30.6328125" customWidth="1"/>
    <col min="3" max="3" width="10.453125" customWidth="1"/>
    <col min="4" max="4" width="12.1796875" customWidth="1"/>
    <col min="5" max="5" width="9.453125" customWidth="1"/>
    <col min="6" max="6" width="9.6328125" customWidth="1"/>
    <col min="7" max="7" width="8.1796875" customWidth="1"/>
    <col min="8" max="8" width="8.36328125" customWidth="1"/>
    <col min="9" max="9" width="9.26953125" customWidth="1"/>
    <col min="10" max="10" width="9" customWidth="1"/>
    <col min="11" max="11" width="10.36328125" customWidth="1"/>
    <col min="12" max="12" width="12.1796875" customWidth="1"/>
    <col min="13" max="13" width="13.453125" customWidth="1"/>
    <col min="14" max="14" width="10.08984375" customWidth="1"/>
    <col min="15" max="15" width="12.81640625" customWidth="1"/>
    <col min="16" max="16" width="13.7265625" customWidth="1"/>
    <col min="17" max="18" width="10.6328125" customWidth="1"/>
    <col min="19" max="19" width="11.08984375" customWidth="1"/>
  </cols>
  <sheetData>
    <row r="1" spans="1:29">
      <c r="A1" s="139" t="s">
        <v>326</v>
      </c>
      <c r="B1" s="139"/>
      <c r="C1" s="139"/>
      <c r="D1" s="139"/>
      <c r="E1" s="140"/>
      <c r="F1" s="140"/>
      <c r="G1" s="140"/>
      <c r="H1" s="140"/>
      <c r="I1" s="140"/>
      <c r="J1" s="140"/>
      <c r="K1" s="140"/>
      <c r="L1" s="140"/>
      <c r="M1" s="81"/>
      <c r="N1" s="82"/>
      <c r="O1" s="82"/>
      <c r="P1" s="82"/>
      <c r="Q1" s="82"/>
      <c r="R1" s="82"/>
      <c r="S1" s="82"/>
    </row>
    <row r="2" spans="1:29">
      <c r="A2" s="80"/>
      <c r="B2" s="80"/>
      <c r="C2" s="80"/>
      <c r="D2" s="80"/>
      <c r="E2" s="144" t="s">
        <v>339</v>
      </c>
      <c r="F2" s="144"/>
      <c r="G2" s="145"/>
      <c r="H2" s="143" t="s">
        <v>333</v>
      </c>
      <c r="I2" s="144"/>
      <c r="J2" s="145"/>
      <c r="K2" s="143" t="s">
        <v>9</v>
      </c>
      <c r="L2" s="144"/>
      <c r="M2" s="145"/>
      <c r="N2" s="143" t="s">
        <v>337</v>
      </c>
      <c r="O2" s="144"/>
      <c r="P2" s="145"/>
      <c r="Q2" s="143" t="s">
        <v>335</v>
      </c>
      <c r="R2" s="144"/>
      <c r="S2" s="145"/>
    </row>
    <row r="3" spans="1:29" s="76" customFormat="1" ht="48">
      <c r="A3" s="83" t="s">
        <v>53</v>
      </c>
      <c r="B3" s="83" t="s">
        <v>55</v>
      </c>
      <c r="C3" s="83" t="s">
        <v>20</v>
      </c>
      <c r="D3" s="84" t="s">
        <v>56</v>
      </c>
      <c r="E3" s="77" t="s">
        <v>327</v>
      </c>
      <c r="F3" s="78" t="s">
        <v>332</v>
      </c>
      <c r="G3" s="78" t="s">
        <v>341</v>
      </c>
      <c r="H3" s="79" t="s">
        <v>338</v>
      </c>
      <c r="I3" s="78" t="s">
        <v>3</v>
      </c>
      <c r="J3" s="77" t="s">
        <v>4</v>
      </c>
      <c r="K3" s="79" t="s">
        <v>328</v>
      </c>
      <c r="L3" s="78" t="s">
        <v>329</v>
      </c>
      <c r="M3" s="78" t="s">
        <v>334</v>
      </c>
      <c r="N3" s="79" t="s">
        <v>330</v>
      </c>
      <c r="O3" s="78" t="s">
        <v>331</v>
      </c>
      <c r="P3" s="78" t="s">
        <v>340</v>
      </c>
      <c r="Q3" s="78" t="s">
        <v>336</v>
      </c>
      <c r="R3" s="77" t="s">
        <v>3</v>
      </c>
      <c r="S3" s="77" t="s">
        <v>4</v>
      </c>
    </row>
    <row r="4" spans="1:29" ht="18.5">
      <c r="A4" s="85">
        <v>1.3</v>
      </c>
      <c r="B4" s="85" t="s">
        <v>49</v>
      </c>
      <c r="C4" s="86">
        <v>16674</v>
      </c>
      <c r="D4" s="87">
        <v>4043</v>
      </c>
      <c r="E4" s="88">
        <f>H4+K4+N4+Q4</f>
        <v>2804</v>
      </c>
      <c r="F4" s="89">
        <f>(I4+L4+O4+R4)</f>
        <v>1428</v>
      </c>
      <c r="G4" s="89">
        <f>(J4+M4+P4+S4)</f>
        <v>1376</v>
      </c>
      <c r="H4" s="89">
        <f>I4+J4</f>
        <v>2777</v>
      </c>
      <c r="I4" s="90">
        <v>1419</v>
      </c>
      <c r="J4" s="90">
        <f>2777-I4</f>
        <v>1358</v>
      </c>
      <c r="K4" s="91">
        <f>L4+M4</f>
        <v>0</v>
      </c>
      <c r="L4" s="85">
        <f>0/0.48</f>
        <v>0</v>
      </c>
      <c r="M4" s="85">
        <f>0/0.48</f>
        <v>0</v>
      </c>
      <c r="N4" s="92">
        <f>O4+P4</f>
        <v>0</v>
      </c>
      <c r="O4" s="85">
        <v>0</v>
      </c>
      <c r="P4" s="85">
        <v>0</v>
      </c>
      <c r="Q4" s="93">
        <f>R4+S4</f>
        <v>27</v>
      </c>
      <c r="R4" s="90">
        <f>9</f>
        <v>9</v>
      </c>
      <c r="S4" s="90">
        <f>18</f>
        <v>18</v>
      </c>
      <c r="AC4" s="67"/>
    </row>
    <row r="5" spans="1:29">
      <c r="A5" s="85">
        <v>1.2</v>
      </c>
      <c r="B5" s="85" t="s">
        <v>50</v>
      </c>
      <c r="C5" s="86">
        <f>25+296+100</f>
        <v>421</v>
      </c>
      <c r="D5" s="87">
        <v>25</v>
      </c>
      <c r="E5" s="88">
        <f t="shared" ref="E5:E9" si="0">H5+K5+N5+Q5</f>
        <v>14</v>
      </c>
      <c r="F5" s="89">
        <f>I5+L5+O5+R5</f>
        <v>14</v>
      </c>
      <c r="G5" s="89">
        <f>J5+M5+P5+S5</f>
        <v>0</v>
      </c>
      <c r="H5" s="88">
        <f>I5+J5</f>
        <v>14</v>
      </c>
      <c r="I5" s="94">
        <v>14</v>
      </c>
      <c r="J5" s="94">
        <v>0</v>
      </c>
      <c r="K5" s="91">
        <f>L5+M5</f>
        <v>0</v>
      </c>
      <c r="L5" s="86">
        <v>0</v>
      </c>
      <c r="M5" s="86">
        <v>0</v>
      </c>
      <c r="N5" s="92">
        <f t="shared" ref="N5:N9" si="1">O5+P5</f>
        <v>0</v>
      </c>
      <c r="O5" s="85">
        <v>0</v>
      </c>
      <c r="P5" s="85">
        <v>0</v>
      </c>
      <c r="Q5" s="92">
        <f t="shared" ref="Q5:Q9" si="2">R5+S5</f>
        <v>0</v>
      </c>
      <c r="R5" s="95">
        <v>0</v>
      </c>
      <c r="S5" s="85">
        <v>0</v>
      </c>
    </row>
    <row r="6" spans="1:29">
      <c r="A6" s="85">
        <v>1.1000000000000001</v>
      </c>
      <c r="B6" s="85" t="s">
        <v>51</v>
      </c>
      <c r="C6" s="86">
        <v>162</v>
      </c>
      <c r="D6" s="87">
        <v>30</v>
      </c>
      <c r="E6" s="88">
        <f t="shared" si="0"/>
        <v>15</v>
      </c>
      <c r="F6" s="89">
        <f t="shared" ref="F6:F9" si="3">I6+L6+O6+R6</f>
        <v>2</v>
      </c>
      <c r="G6" s="89">
        <f t="shared" ref="G6:G9" si="4">J6+M6+P6+S6</f>
        <v>13</v>
      </c>
      <c r="H6" s="89">
        <f t="shared" ref="H6:H9" si="5">I6+J6</f>
        <v>14</v>
      </c>
      <c r="I6" s="86">
        <v>2</v>
      </c>
      <c r="J6" s="86">
        <v>12</v>
      </c>
      <c r="K6" s="91">
        <f t="shared" ref="K6:K9" si="6">L6+M6</f>
        <v>0</v>
      </c>
      <c r="L6" s="86">
        <v>0</v>
      </c>
      <c r="M6" s="86">
        <v>0</v>
      </c>
      <c r="N6" s="92">
        <f t="shared" si="1"/>
        <v>0</v>
      </c>
      <c r="O6" s="85"/>
      <c r="P6" s="85">
        <v>0</v>
      </c>
      <c r="Q6" s="92">
        <f t="shared" si="2"/>
        <v>1</v>
      </c>
      <c r="R6" s="85">
        <v>0</v>
      </c>
      <c r="S6" s="85">
        <v>1</v>
      </c>
    </row>
    <row r="7" spans="1:29">
      <c r="A7" s="85">
        <v>1.4</v>
      </c>
      <c r="B7" s="85" t="s">
        <v>52</v>
      </c>
      <c r="C7" s="86">
        <v>250</v>
      </c>
      <c r="D7" s="87">
        <v>99</v>
      </c>
      <c r="E7" s="88">
        <f t="shared" si="0"/>
        <v>55</v>
      </c>
      <c r="F7" s="89">
        <f t="shared" si="3"/>
        <v>33</v>
      </c>
      <c r="G7" s="89">
        <f t="shared" si="4"/>
        <v>22</v>
      </c>
      <c r="H7" s="88">
        <f t="shared" si="5"/>
        <v>0</v>
      </c>
      <c r="I7" s="94">
        <v>0</v>
      </c>
      <c r="J7" s="94">
        <v>0</v>
      </c>
      <c r="K7" s="91">
        <f t="shared" si="6"/>
        <v>33</v>
      </c>
      <c r="L7" s="86">
        <v>17</v>
      </c>
      <c r="M7" s="86">
        <v>16</v>
      </c>
      <c r="N7" s="92">
        <f t="shared" si="1"/>
        <v>22</v>
      </c>
      <c r="O7" s="85">
        <v>16</v>
      </c>
      <c r="P7" s="85">
        <v>6</v>
      </c>
      <c r="Q7" s="92">
        <f t="shared" si="2"/>
        <v>0</v>
      </c>
      <c r="R7" s="85">
        <v>0</v>
      </c>
      <c r="S7" s="85">
        <v>0</v>
      </c>
    </row>
    <row r="8" spans="1:29">
      <c r="A8" s="85">
        <v>2.2000000000000002</v>
      </c>
      <c r="B8" s="85" t="s">
        <v>67</v>
      </c>
      <c r="C8" s="86">
        <v>141</v>
      </c>
      <c r="D8" s="87">
        <v>57</v>
      </c>
      <c r="E8" s="88">
        <f t="shared" si="0"/>
        <v>51</v>
      </c>
      <c r="F8" s="89">
        <f t="shared" si="3"/>
        <v>36</v>
      </c>
      <c r="G8" s="89">
        <f t="shared" si="4"/>
        <v>15</v>
      </c>
      <c r="H8" s="96">
        <f t="shared" si="5"/>
        <v>51</v>
      </c>
      <c r="I8" s="94">
        <v>36</v>
      </c>
      <c r="J8" s="94">
        <v>15</v>
      </c>
      <c r="K8" s="91">
        <f t="shared" si="6"/>
        <v>0</v>
      </c>
      <c r="L8" s="86">
        <v>0</v>
      </c>
      <c r="M8" s="86">
        <v>0</v>
      </c>
      <c r="N8" s="92">
        <f t="shared" si="1"/>
        <v>0</v>
      </c>
      <c r="O8" s="85">
        <v>0</v>
      </c>
      <c r="P8" s="85">
        <v>0</v>
      </c>
      <c r="Q8" s="92">
        <f t="shared" si="2"/>
        <v>0</v>
      </c>
      <c r="R8" s="85">
        <v>0</v>
      </c>
      <c r="S8" s="85">
        <v>0</v>
      </c>
    </row>
    <row r="9" spans="1:29">
      <c r="A9" s="85">
        <v>1.5</v>
      </c>
      <c r="B9" s="85" t="s">
        <v>54</v>
      </c>
      <c r="C9" s="86">
        <v>70</v>
      </c>
      <c r="D9" s="87">
        <v>50</v>
      </c>
      <c r="E9" s="88">
        <f t="shared" si="0"/>
        <v>41</v>
      </c>
      <c r="F9" s="89">
        <f t="shared" si="3"/>
        <v>23</v>
      </c>
      <c r="G9" s="89">
        <f t="shared" si="4"/>
        <v>18</v>
      </c>
      <c r="H9" s="88">
        <f t="shared" si="5"/>
        <v>41</v>
      </c>
      <c r="I9" s="94">
        <v>23</v>
      </c>
      <c r="J9" s="94">
        <f>41-I9</f>
        <v>18</v>
      </c>
      <c r="K9" s="91">
        <f t="shared" si="6"/>
        <v>0</v>
      </c>
      <c r="L9" s="86">
        <v>0</v>
      </c>
      <c r="M9" s="86">
        <v>0</v>
      </c>
      <c r="N9" s="92">
        <f t="shared" si="1"/>
        <v>0</v>
      </c>
      <c r="O9" s="85">
        <v>0</v>
      </c>
      <c r="P9" s="85">
        <v>0</v>
      </c>
      <c r="Q9" s="92">
        <f t="shared" si="2"/>
        <v>0</v>
      </c>
      <c r="R9" s="85">
        <v>0</v>
      </c>
      <c r="S9" s="85">
        <v>0</v>
      </c>
    </row>
    <row r="10" spans="1:29" s="3" customFormat="1">
      <c r="A10" s="141" t="s">
        <v>5</v>
      </c>
      <c r="B10" s="142"/>
      <c r="C10" s="97">
        <f t="shared" ref="C10:S10" si="7">SUM(C4:C9)</f>
        <v>17718</v>
      </c>
      <c r="D10" s="98">
        <f t="shared" si="7"/>
        <v>4304</v>
      </c>
      <c r="E10" s="97">
        <f t="shared" si="7"/>
        <v>2980</v>
      </c>
      <c r="F10" s="97">
        <f>SUM(F4:F9)</f>
        <v>1536</v>
      </c>
      <c r="G10" s="97">
        <f t="shared" si="7"/>
        <v>1444</v>
      </c>
      <c r="H10" s="98">
        <f t="shared" si="7"/>
        <v>2897</v>
      </c>
      <c r="I10" s="97">
        <f t="shared" si="7"/>
        <v>1494</v>
      </c>
      <c r="J10" s="97">
        <f t="shared" si="7"/>
        <v>1403</v>
      </c>
      <c r="K10" s="97">
        <f t="shared" si="7"/>
        <v>33</v>
      </c>
      <c r="L10" s="97">
        <f t="shared" si="7"/>
        <v>17</v>
      </c>
      <c r="M10" s="98">
        <f t="shared" si="7"/>
        <v>16</v>
      </c>
      <c r="N10" s="97">
        <f t="shared" si="7"/>
        <v>22</v>
      </c>
      <c r="O10" s="97">
        <f t="shared" si="7"/>
        <v>16</v>
      </c>
      <c r="P10" s="97">
        <f t="shared" si="7"/>
        <v>6</v>
      </c>
      <c r="Q10" s="97">
        <f t="shared" si="7"/>
        <v>28</v>
      </c>
      <c r="R10" s="98">
        <f t="shared" si="7"/>
        <v>9</v>
      </c>
      <c r="S10" s="97">
        <f t="shared" si="7"/>
        <v>19</v>
      </c>
    </row>
    <row r="12" spans="1:29" ht="16">
      <c r="C12" s="75"/>
    </row>
    <row r="13" spans="1:29">
      <c r="C13" s="15"/>
    </row>
  </sheetData>
  <mergeCells count="7">
    <mergeCell ref="A1:L1"/>
    <mergeCell ref="A10:B10"/>
    <mergeCell ref="K2:M2"/>
    <mergeCell ref="Q2:S2"/>
    <mergeCell ref="N2:P2"/>
    <mergeCell ref="H2:J2"/>
    <mergeCell ref="E2:G2"/>
  </mergeCells>
  <pageMargins left="0.7" right="0.7" top="0.75" bottom="0.75" header="0.3" footer="0.3"/>
  <pageSetup paperSize="9"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152988-9E16-46A6-9A0E-7BB8276DEAB5}">
  <dimension ref="A1:K106"/>
  <sheetViews>
    <sheetView topLeftCell="A87" workbookViewId="0">
      <selection activeCell="E20" sqref="E20"/>
    </sheetView>
  </sheetViews>
  <sheetFormatPr defaultRowHeight="14.5"/>
  <cols>
    <col min="1" max="1" width="6.453125" bestFit="1" customWidth="1"/>
    <col min="2" max="2" width="35.7265625" customWidth="1"/>
    <col min="3" max="3" width="13.26953125" customWidth="1"/>
    <col min="4" max="4" width="17.7265625" customWidth="1"/>
    <col min="5" max="5" width="24" customWidth="1"/>
    <col min="6" max="6" width="18.26953125" customWidth="1"/>
    <col min="7" max="7" width="17.81640625" style="66" bestFit="1" customWidth="1"/>
    <col min="8" max="8" width="14" customWidth="1"/>
    <col min="9" max="9" width="18.54296875" customWidth="1"/>
  </cols>
  <sheetData>
    <row r="1" spans="1:9" ht="15.5">
      <c r="A1" s="32"/>
      <c r="B1" s="146"/>
      <c r="C1" s="146"/>
      <c r="D1" s="146"/>
      <c r="E1" s="146"/>
      <c r="F1" s="146"/>
      <c r="G1" s="146"/>
      <c r="H1" s="32"/>
      <c r="I1" s="32"/>
    </row>
    <row r="2" spans="1:9">
      <c r="A2" s="33" t="s">
        <v>68</v>
      </c>
      <c r="B2" s="34" t="s">
        <v>69</v>
      </c>
      <c r="C2" s="34" t="s">
        <v>70</v>
      </c>
      <c r="D2" s="34" t="s">
        <v>71</v>
      </c>
      <c r="E2" s="34" t="s">
        <v>72</v>
      </c>
      <c r="F2" s="34" t="s">
        <v>73</v>
      </c>
      <c r="G2" s="35" t="s">
        <v>74</v>
      </c>
      <c r="H2" s="34" t="s">
        <v>75</v>
      </c>
      <c r="I2" s="34" t="s">
        <v>76</v>
      </c>
    </row>
    <row r="3" spans="1:9">
      <c r="A3" s="36">
        <v>1</v>
      </c>
      <c r="B3" s="37" t="s">
        <v>77</v>
      </c>
      <c r="C3" s="37" t="s">
        <v>78</v>
      </c>
      <c r="D3" s="37" t="s">
        <v>79</v>
      </c>
      <c r="E3" s="37" t="s">
        <v>68</v>
      </c>
      <c r="F3" s="37" t="s">
        <v>80</v>
      </c>
      <c r="G3" s="38">
        <v>5</v>
      </c>
      <c r="H3" s="39" t="s">
        <v>81</v>
      </c>
      <c r="I3" s="40">
        <v>5000000</v>
      </c>
    </row>
    <row r="4" spans="1:9">
      <c r="A4" s="36">
        <v>2</v>
      </c>
      <c r="B4" s="37" t="s">
        <v>82</v>
      </c>
      <c r="C4" s="37" t="s">
        <v>78</v>
      </c>
      <c r="D4" s="37" t="s">
        <v>79</v>
      </c>
      <c r="E4" s="37" t="s">
        <v>68</v>
      </c>
      <c r="F4" s="37" t="s">
        <v>80</v>
      </c>
      <c r="G4" s="38">
        <v>2</v>
      </c>
      <c r="H4" s="39" t="s">
        <v>83</v>
      </c>
      <c r="I4" s="40">
        <v>20000000</v>
      </c>
    </row>
    <row r="5" spans="1:9">
      <c r="A5" s="36">
        <v>3</v>
      </c>
      <c r="B5" s="37" t="s">
        <v>84</v>
      </c>
      <c r="C5" s="37" t="s">
        <v>78</v>
      </c>
      <c r="D5" s="37" t="s">
        <v>79</v>
      </c>
      <c r="E5" s="37" t="s">
        <v>68</v>
      </c>
      <c r="F5" s="37" t="s">
        <v>80</v>
      </c>
      <c r="G5" s="38">
        <v>6</v>
      </c>
      <c r="H5" s="39" t="s">
        <v>85</v>
      </c>
      <c r="I5" s="40">
        <v>3000000</v>
      </c>
    </row>
    <row r="6" spans="1:9">
      <c r="A6" s="36">
        <v>4</v>
      </c>
      <c r="B6" s="37" t="s">
        <v>86</v>
      </c>
      <c r="C6" s="37" t="s">
        <v>78</v>
      </c>
      <c r="D6" s="37" t="s">
        <v>87</v>
      </c>
      <c r="E6" s="37" t="s">
        <v>88</v>
      </c>
      <c r="F6" s="37" t="s">
        <v>80</v>
      </c>
      <c r="G6" s="38">
        <v>1</v>
      </c>
      <c r="H6" s="39" t="s">
        <v>89</v>
      </c>
      <c r="I6" s="40">
        <v>5000000</v>
      </c>
    </row>
    <row r="7" spans="1:9" ht="12.5" customHeight="1">
      <c r="A7" s="36">
        <v>5</v>
      </c>
      <c r="B7" s="37" t="s">
        <v>90</v>
      </c>
      <c r="C7" s="37" t="s">
        <v>91</v>
      </c>
      <c r="D7" s="37" t="s">
        <v>79</v>
      </c>
      <c r="E7" s="37" t="s">
        <v>68</v>
      </c>
      <c r="F7" s="37" t="s">
        <v>80</v>
      </c>
      <c r="G7" s="38">
        <v>8</v>
      </c>
      <c r="H7" s="39" t="s">
        <v>92</v>
      </c>
      <c r="I7" s="40">
        <v>15000000</v>
      </c>
    </row>
    <row r="8" spans="1:9">
      <c r="A8" s="36">
        <v>6</v>
      </c>
      <c r="B8" s="37" t="s">
        <v>93</v>
      </c>
      <c r="C8" s="37" t="s">
        <v>91</v>
      </c>
      <c r="D8" s="37" t="s">
        <v>79</v>
      </c>
      <c r="E8" s="37" t="s">
        <v>68</v>
      </c>
      <c r="F8" s="37" t="s">
        <v>80</v>
      </c>
      <c r="G8" s="38">
        <v>4</v>
      </c>
      <c r="H8" s="39" t="s">
        <v>94</v>
      </c>
      <c r="I8" s="40">
        <v>10000000</v>
      </c>
    </row>
    <row r="9" spans="1:9">
      <c r="A9" s="36">
        <v>7</v>
      </c>
      <c r="B9" s="37" t="s">
        <v>95</v>
      </c>
      <c r="C9" s="37" t="s">
        <v>91</v>
      </c>
      <c r="D9" s="37" t="s">
        <v>87</v>
      </c>
      <c r="E9" s="37" t="s">
        <v>68</v>
      </c>
      <c r="F9" s="37" t="s">
        <v>96</v>
      </c>
      <c r="G9" s="38">
        <v>5</v>
      </c>
      <c r="H9" s="39" t="s">
        <v>97</v>
      </c>
      <c r="I9" s="40">
        <v>30000000</v>
      </c>
    </row>
    <row r="10" spans="1:9">
      <c r="A10" s="36">
        <v>8</v>
      </c>
      <c r="B10" s="37" t="s">
        <v>98</v>
      </c>
      <c r="C10" s="37" t="s">
        <v>91</v>
      </c>
      <c r="D10" s="37" t="s">
        <v>79</v>
      </c>
      <c r="E10" s="37" t="s">
        <v>68</v>
      </c>
      <c r="F10" s="37" t="s">
        <v>80</v>
      </c>
      <c r="G10" s="38">
        <v>3</v>
      </c>
      <c r="H10" s="39" t="s">
        <v>99</v>
      </c>
      <c r="I10" s="40">
        <v>20000000</v>
      </c>
    </row>
    <row r="11" spans="1:9">
      <c r="A11" s="36">
        <v>9</v>
      </c>
      <c r="B11" s="37" t="s">
        <v>100</v>
      </c>
      <c r="C11" s="37" t="s">
        <v>101</v>
      </c>
      <c r="D11" s="37" t="s">
        <v>79</v>
      </c>
      <c r="E11" s="37" t="s">
        <v>68</v>
      </c>
      <c r="F11" s="37" t="s">
        <v>80</v>
      </c>
      <c r="G11" s="38">
        <v>2</v>
      </c>
      <c r="H11" s="39" t="s">
        <v>102</v>
      </c>
      <c r="I11" s="40">
        <v>5000000</v>
      </c>
    </row>
    <row r="12" spans="1:9">
      <c r="A12" s="36">
        <v>10</v>
      </c>
      <c r="B12" s="37" t="s">
        <v>103</v>
      </c>
      <c r="C12" s="37" t="s">
        <v>101</v>
      </c>
      <c r="D12" s="37" t="s">
        <v>87</v>
      </c>
      <c r="E12" s="37" t="s">
        <v>68</v>
      </c>
      <c r="F12" s="37" t="s">
        <v>80</v>
      </c>
      <c r="G12" s="38">
        <v>2</v>
      </c>
      <c r="H12" s="39" t="s">
        <v>104</v>
      </c>
      <c r="I12" s="40">
        <v>5000000</v>
      </c>
    </row>
    <row r="13" spans="1:9" ht="20.5" customHeight="1">
      <c r="A13" s="36">
        <v>11</v>
      </c>
      <c r="B13" s="37" t="s">
        <v>105</v>
      </c>
      <c r="C13" s="37" t="s">
        <v>106</v>
      </c>
      <c r="D13" s="37" t="s">
        <v>79</v>
      </c>
      <c r="E13" s="37" t="s">
        <v>68</v>
      </c>
      <c r="F13" s="37" t="s">
        <v>107</v>
      </c>
      <c r="G13" s="38">
        <v>5</v>
      </c>
      <c r="H13" s="39" t="s">
        <v>108</v>
      </c>
      <c r="I13" s="40">
        <v>3000000</v>
      </c>
    </row>
    <row r="14" spans="1:9">
      <c r="A14" s="36">
        <v>12</v>
      </c>
      <c r="B14" s="37" t="s">
        <v>109</v>
      </c>
      <c r="C14" s="37" t="s">
        <v>110</v>
      </c>
      <c r="D14" s="37" t="s">
        <v>87</v>
      </c>
      <c r="E14" s="37" t="s">
        <v>68</v>
      </c>
      <c r="F14" s="37" t="s">
        <v>80</v>
      </c>
      <c r="G14" s="38">
        <v>5</v>
      </c>
      <c r="H14" s="39" t="s">
        <v>111</v>
      </c>
      <c r="I14" s="40">
        <v>1000000</v>
      </c>
    </row>
    <row r="15" spans="1:9">
      <c r="A15" s="36">
        <v>13</v>
      </c>
      <c r="B15" s="37" t="s">
        <v>112</v>
      </c>
      <c r="C15" s="37" t="s">
        <v>113</v>
      </c>
      <c r="D15" s="37" t="s">
        <v>79</v>
      </c>
      <c r="E15" s="37" t="s">
        <v>68</v>
      </c>
      <c r="F15" s="37" t="s">
        <v>107</v>
      </c>
      <c r="G15" s="38">
        <v>6</v>
      </c>
      <c r="H15" s="39" t="s">
        <v>114</v>
      </c>
      <c r="I15" s="40">
        <v>2000000</v>
      </c>
    </row>
    <row r="16" spans="1:9">
      <c r="A16" s="36">
        <v>14</v>
      </c>
      <c r="B16" s="37" t="s">
        <v>115</v>
      </c>
      <c r="C16" s="37" t="s">
        <v>113</v>
      </c>
      <c r="D16" s="37" t="s">
        <v>79</v>
      </c>
      <c r="E16" s="37" t="s">
        <v>68</v>
      </c>
      <c r="F16" s="37" t="s">
        <v>107</v>
      </c>
      <c r="G16" s="38">
        <v>2</v>
      </c>
      <c r="H16" s="39" t="s">
        <v>116</v>
      </c>
      <c r="I16" s="40">
        <v>2000000</v>
      </c>
    </row>
    <row r="17" spans="1:11">
      <c r="A17" s="36">
        <v>15</v>
      </c>
      <c r="B17" s="37" t="s">
        <v>117</v>
      </c>
      <c r="C17" s="37" t="s">
        <v>118</v>
      </c>
      <c r="D17" s="37" t="s">
        <v>87</v>
      </c>
      <c r="E17" s="37" t="s">
        <v>68</v>
      </c>
      <c r="F17" s="37" t="s">
        <v>80</v>
      </c>
      <c r="G17" s="38">
        <v>14</v>
      </c>
      <c r="H17" s="39" t="s">
        <v>119</v>
      </c>
      <c r="I17" s="40">
        <v>15000000</v>
      </c>
    </row>
    <row r="18" spans="1:11">
      <c r="A18" s="36">
        <v>16</v>
      </c>
      <c r="B18" s="37" t="s">
        <v>120</v>
      </c>
      <c r="C18" s="37" t="s">
        <v>118</v>
      </c>
      <c r="D18" s="37" t="s">
        <v>87</v>
      </c>
      <c r="E18" s="37" t="s">
        <v>68</v>
      </c>
      <c r="F18" s="37" t="s">
        <v>80</v>
      </c>
      <c r="G18" s="38">
        <v>9</v>
      </c>
      <c r="H18" s="39" t="s">
        <v>121</v>
      </c>
      <c r="I18" s="40">
        <v>45000000</v>
      </c>
    </row>
    <row r="19" spans="1:11">
      <c r="A19" s="36">
        <v>17</v>
      </c>
      <c r="B19" s="37" t="s">
        <v>122</v>
      </c>
      <c r="C19" s="37" t="s">
        <v>118</v>
      </c>
      <c r="D19" s="37" t="s">
        <v>79</v>
      </c>
      <c r="E19" s="37" t="s">
        <v>68</v>
      </c>
      <c r="F19" s="37" t="s">
        <v>80</v>
      </c>
      <c r="G19" s="38">
        <v>1</v>
      </c>
      <c r="H19" s="39" t="s">
        <v>123</v>
      </c>
      <c r="I19" s="40">
        <v>3000000</v>
      </c>
    </row>
    <row r="20" spans="1:11">
      <c r="A20" s="36">
        <v>18</v>
      </c>
      <c r="B20" s="37" t="s">
        <v>124</v>
      </c>
      <c r="C20" s="37" t="s">
        <v>118</v>
      </c>
      <c r="D20" s="37" t="s">
        <v>87</v>
      </c>
      <c r="E20" s="37" t="s">
        <v>68</v>
      </c>
      <c r="F20" s="37" t="s">
        <v>80</v>
      </c>
      <c r="G20" s="38">
        <v>6</v>
      </c>
      <c r="H20" s="39" t="s">
        <v>125</v>
      </c>
      <c r="I20" s="40">
        <v>2000000</v>
      </c>
    </row>
    <row r="21" spans="1:11">
      <c r="A21" s="36">
        <v>19</v>
      </c>
      <c r="B21" s="37" t="s">
        <v>126</v>
      </c>
      <c r="C21" s="37" t="s">
        <v>118</v>
      </c>
      <c r="D21" s="37" t="s">
        <v>79</v>
      </c>
      <c r="E21" s="37" t="s">
        <v>68</v>
      </c>
      <c r="F21" s="37" t="s">
        <v>80</v>
      </c>
      <c r="G21" s="38">
        <v>1</v>
      </c>
      <c r="H21" s="39" t="s">
        <v>127</v>
      </c>
      <c r="I21" s="40">
        <v>5000000</v>
      </c>
    </row>
    <row r="22" spans="1:11">
      <c r="A22" s="36">
        <v>20</v>
      </c>
      <c r="B22" s="37" t="s">
        <v>128</v>
      </c>
      <c r="C22" s="37" t="s">
        <v>129</v>
      </c>
      <c r="D22" s="37" t="s">
        <v>79</v>
      </c>
      <c r="E22" s="37" t="s">
        <v>68</v>
      </c>
      <c r="F22" s="37" t="s">
        <v>80</v>
      </c>
      <c r="G22" s="38">
        <v>7</v>
      </c>
      <c r="H22" s="39" t="s">
        <v>130</v>
      </c>
      <c r="I22" s="40">
        <v>15000000</v>
      </c>
    </row>
    <row r="23" spans="1:11">
      <c r="A23" s="36">
        <v>21</v>
      </c>
      <c r="B23" s="37" t="s">
        <v>131</v>
      </c>
      <c r="C23" s="37" t="s">
        <v>129</v>
      </c>
      <c r="D23" s="37" t="s">
        <v>79</v>
      </c>
      <c r="E23" s="37" t="s">
        <v>68</v>
      </c>
      <c r="F23" s="37" t="s">
        <v>80</v>
      </c>
      <c r="G23" s="38">
        <v>6</v>
      </c>
      <c r="H23" s="39" t="s">
        <v>132</v>
      </c>
      <c r="I23" s="40">
        <v>10000000</v>
      </c>
    </row>
    <row r="24" spans="1:11">
      <c r="A24" s="36">
        <v>22</v>
      </c>
      <c r="B24" s="37" t="s">
        <v>133</v>
      </c>
      <c r="C24" s="37" t="s">
        <v>134</v>
      </c>
      <c r="D24" s="37" t="s">
        <v>79</v>
      </c>
      <c r="E24" s="37" t="s">
        <v>68</v>
      </c>
      <c r="F24" s="37" t="s">
        <v>80</v>
      </c>
      <c r="G24" s="38">
        <v>4</v>
      </c>
      <c r="H24" s="37" t="s">
        <v>135</v>
      </c>
      <c r="I24" s="40">
        <v>10000000</v>
      </c>
    </row>
    <row r="25" spans="1:11">
      <c r="A25" s="36">
        <v>23</v>
      </c>
      <c r="B25" s="37" t="s">
        <v>136</v>
      </c>
      <c r="C25" s="37" t="s">
        <v>137</v>
      </c>
      <c r="D25" s="37" t="s">
        <v>87</v>
      </c>
      <c r="E25" s="37" t="s">
        <v>68</v>
      </c>
      <c r="F25" s="37" t="s">
        <v>107</v>
      </c>
      <c r="G25" s="38">
        <v>3</v>
      </c>
      <c r="H25" s="37" t="s">
        <v>138</v>
      </c>
      <c r="I25" s="40">
        <v>2000000</v>
      </c>
    </row>
    <row r="26" spans="1:11">
      <c r="A26" s="36">
        <v>24</v>
      </c>
      <c r="B26" s="37" t="s">
        <v>139</v>
      </c>
      <c r="C26" s="37" t="s">
        <v>140</v>
      </c>
      <c r="D26" s="37" t="s">
        <v>79</v>
      </c>
      <c r="E26" s="37" t="s">
        <v>68</v>
      </c>
      <c r="F26" s="37" t="s">
        <v>80</v>
      </c>
      <c r="G26" s="38">
        <v>5</v>
      </c>
      <c r="H26" s="37" t="s">
        <v>141</v>
      </c>
      <c r="I26" s="40">
        <v>10000000</v>
      </c>
    </row>
    <row r="27" spans="1:11">
      <c r="A27" s="36">
        <v>25</v>
      </c>
      <c r="B27" s="37" t="s">
        <v>142</v>
      </c>
      <c r="C27" s="37" t="s">
        <v>143</v>
      </c>
      <c r="D27" s="37" t="s">
        <v>87</v>
      </c>
      <c r="E27" s="37" t="s">
        <v>68</v>
      </c>
      <c r="F27" s="37" t="s">
        <v>80</v>
      </c>
      <c r="G27" s="38"/>
      <c r="H27" s="37" t="s">
        <v>144</v>
      </c>
      <c r="I27" s="40">
        <v>1000000</v>
      </c>
    </row>
    <row r="28" spans="1:11">
      <c r="A28" s="36">
        <v>26</v>
      </c>
      <c r="B28" s="37" t="s">
        <v>145</v>
      </c>
      <c r="C28" s="37" t="s">
        <v>146</v>
      </c>
      <c r="D28" s="37" t="s">
        <v>79</v>
      </c>
      <c r="E28" s="37" t="s">
        <v>68</v>
      </c>
      <c r="F28" s="37" t="s">
        <v>80</v>
      </c>
      <c r="G28" s="38">
        <v>9</v>
      </c>
      <c r="H28" s="37" t="s">
        <v>147</v>
      </c>
      <c r="I28" s="40">
        <v>5000000</v>
      </c>
    </row>
    <row r="29" spans="1:11">
      <c r="A29" s="36">
        <v>27</v>
      </c>
      <c r="B29" s="37" t="s">
        <v>148</v>
      </c>
      <c r="C29" s="37" t="s">
        <v>140</v>
      </c>
      <c r="D29" s="37" t="s">
        <v>87</v>
      </c>
      <c r="E29" s="37" t="s">
        <v>68</v>
      </c>
      <c r="F29" s="37" t="s">
        <v>107</v>
      </c>
      <c r="G29" s="38">
        <v>2</v>
      </c>
      <c r="H29" s="37" t="s">
        <v>149</v>
      </c>
      <c r="I29" s="40">
        <v>2000000</v>
      </c>
    </row>
    <row r="30" spans="1:11">
      <c r="A30" s="36">
        <v>28</v>
      </c>
      <c r="B30" s="37" t="s">
        <v>150</v>
      </c>
      <c r="C30" s="37" t="s">
        <v>140</v>
      </c>
      <c r="D30" s="37" t="s">
        <v>79</v>
      </c>
      <c r="E30" s="37" t="s">
        <v>68</v>
      </c>
      <c r="F30" s="37" t="s">
        <v>96</v>
      </c>
      <c r="G30" s="38">
        <v>3</v>
      </c>
      <c r="H30" s="39" t="s">
        <v>151</v>
      </c>
      <c r="I30" s="40">
        <v>1000000</v>
      </c>
      <c r="K30" s="41"/>
    </row>
    <row r="31" spans="1:11">
      <c r="A31" s="36">
        <v>29</v>
      </c>
      <c r="B31" s="37" t="s">
        <v>152</v>
      </c>
      <c r="C31" s="37" t="s">
        <v>146</v>
      </c>
      <c r="D31" s="37" t="s">
        <v>87</v>
      </c>
      <c r="E31" s="37" t="s">
        <v>68</v>
      </c>
      <c r="F31" s="37" t="s">
        <v>80</v>
      </c>
      <c r="G31" s="38">
        <v>9</v>
      </c>
      <c r="H31" s="37" t="s">
        <v>153</v>
      </c>
      <c r="I31" s="40">
        <v>20000000</v>
      </c>
    </row>
    <row r="32" spans="1:11">
      <c r="A32" s="36">
        <v>30</v>
      </c>
      <c r="B32" s="37" t="s">
        <v>154</v>
      </c>
      <c r="C32" s="37" t="s">
        <v>155</v>
      </c>
      <c r="D32" s="37" t="s">
        <v>87</v>
      </c>
      <c r="E32" s="37" t="s">
        <v>68</v>
      </c>
      <c r="F32" s="37" t="s">
        <v>156</v>
      </c>
      <c r="G32" s="38">
        <v>7</v>
      </c>
      <c r="H32" s="37" t="s">
        <v>157</v>
      </c>
      <c r="I32" s="40">
        <v>10000000</v>
      </c>
    </row>
    <row r="33" spans="1:9">
      <c r="A33" s="36">
        <v>31</v>
      </c>
      <c r="B33" s="37" t="s">
        <v>158</v>
      </c>
      <c r="C33" s="37" t="s">
        <v>155</v>
      </c>
      <c r="D33" s="37" t="s">
        <v>79</v>
      </c>
      <c r="E33" s="37" t="s">
        <v>68</v>
      </c>
      <c r="F33" s="37" t="s">
        <v>80</v>
      </c>
      <c r="G33" s="38">
        <v>4</v>
      </c>
      <c r="H33" s="37" t="s">
        <v>159</v>
      </c>
      <c r="I33" s="40">
        <v>5000000</v>
      </c>
    </row>
    <row r="34" spans="1:9">
      <c r="A34" s="36">
        <v>32</v>
      </c>
      <c r="B34" s="37" t="s">
        <v>160</v>
      </c>
      <c r="C34" s="37" t="s">
        <v>137</v>
      </c>
      <c r="D34" s="37" t="s">
        <v>79</v>
      </c>
      <c r="E34" s="37" t="s">
        <v>68</v>
      </c>
      <c r="F34" s="37" t="s">
        <v>80</v>
      </c>
      <c r="G34" s="38">
        <v>2</v>
      </c>
      <c r="H34" s="37" t="s">
        <v>161</v>
      </c>
      <c r="I34" s="40">
        <v>2000000</v>
      </c>
    </row>
    <row r="35" spans="1:9">
      <c r="A35" s="36">
        <v>33</v>
      </c>
      <c r="B35" s="37" t="s">
        <v>162</v>
      </c>
      <c r="C35" s="37" t="s">
        <v>155</v>
      </c>
      <c r="D35" s="37" t="s">
        <v>87</v>
      </c>
      <c r="E35" s="37" t="s">
        <v>68</v>
      </c>
      <c r="F35" s="37" t="s">
        <v>80</v>
      </c>
      <c r="G35" s="38">
        <v>11</v>
      </c>
      <c r="H35" s="37" t="s">
        <v>163</v>
      </c>
      <c r="I35" s="40">
        <v>15000000</v>
      </c>
    </row>
    <row r="36" spans="1:9">
      <c r="A36" s="36">
        <v>34</v>
      </c>
      <c r="B36" s="37" t="s">
        <v>164</v>
      </c>
      <c r="C36" s="37" t="s">
        <v>140</v>
      </c>
      <c r="D36" s="37" t="s">
        <v>87</v>
      </c>
      <c r="E36" s="37" t="s">
        <v>68</v>
      </c>
      <c r="F36" s="37" t="s">
        <v>80</v>
      </c>
      <c r="G36" s="38">
        <v>12</v>
      </c>
      <c r="H36" s="37" t="s">
        <v>165</v>
      </c>
      <c r="I36" s="40">
        <v>8000000</v>
      </c>
    </row>
    <row r="37" spans="1:9">
      <c r="A37" s="36">
        <v>35</v>
      </c>
      <c r="B37" s="37" t="s">
        <v>166</v>
      </c>
      <c r="C37" s="37" t="s">
        <v>134</v>
      </c>
      <c r="D37" s="37" t="s">
        <v>87</v>
      </c>
      <c r="E37" s="37" t="s">
        <v>68</v>
      </c>
      <c r="F37" s="37" t="s">
        <v>107</v>
      </c>
      <c r="G37" s="38">
        <v>3</v>
      </c>
      <c r="H37" s="37" t="s">
        <v>167</v>
      </c>
      <c r="I37" s="40">
        <v>1000000</v>
      </c>
    </row>
    <row r="38" spans="1:9">
      <c r="A38" s="36">
        <v>36</v>
      </c>
      <c r="B38" s="37" t="s">
        <v>168</v>
      </c>
      <c r="C38" s="37" t="s">
        <v>143</v>
      </c>
      <c r="D38" s="37" t="s">
        <v>87</v>
      </c>
      <c r="E38" s="37" t="s">
        <v>68</v>
      </c>
      <c r="F38" s="37" t="s">
        <v>80</v>
      </c>
      <c r="G38" s="38">
        <v>8</v>
      </c>
      <c r="H38" s="37" t="s">
        <v>169</v>
      </c>
      <c r="I38" s="40">
        <v>20000000</v>
      </c>
    </row>
    <row r="39" spans="1:9">
      <c r="A39" s="36">
        <v>37</v>
      </c>
      <c r="B39" s="37" t="s">
        <v>170</v>
      </c>
      <c r="C39" s="37" t="s">
        <v>155</v>
      </c>
      <c r="D39" s="37" t="s">
        <v>87</v>
      </c>
      <c r="E39" s="37" t="s">
        <v>68</v>
      </c>
      <c r="F39" s="37" t="s">
        <v>107</v>
      </c>
      <c r="G39" s="38">
        <v>3</v>
      </c>
      <c r="H39" s="37" t="s">
        <v>171</v>
      </c>
      <c r="I39" s="40">
        <v>3000000</v>
      </c>
    </row>
    <row r="40" spans="1:9">
      <c r="A40" s="36">
        <v>38</v>
      </c>
      <c r="B40" s="37" t="s">
        <v>172</v>
      </c>
      <c r="C40" s="37" t="s">
        <v>173</v>
      </c>
      <c r="D40" s="37" t="s">
        <v>87</v>
      </c>
      <c r="E40" s="37" t="s">
        <v>68</v>
      </c>
      <c r="F40" s="37" t="s">
        <v>80</v>
      </c>
      <c r="G40" s="38">
        <v>4</v>
      </c>
      <c r="H40" s="37" t="s">
        <v>174</v>
      </c>
      <c r="I40" s="40">
        <v>5000000</v>
      </c>
    </row>
    <row r="41" spans="1:9">
      <c r="A41" s="36">
        <v>39</v>
      </c>
      <c r="B41" s="37" t="s">
        <v>175</v>
      </c>
      <c r="C41" s="37" t="s">
        <v>146</v>
      </c>
      <c r="D41" s="37" t="s">
        <v>79</v>
      </c>
      <c r="E41" s="37" t="s">
        <v>88</v>
      </c>
      <c r="F41" s="37" t="s">
        <v>96</v>
      </c>
      <c r="G41" s="38">
        <v>6</v>
      </c>
      <c r="H41" s="37" t="s">
        <v>176</v>
      </c>
      <c r="I41" s="40">
        <v>10000000</v>
      </c>
    </row>
    <row r="42" spans="1:9">
      <c r="A42" s="36">
        <v>40</v>
      </c>
      <c r="B42" s="37" t="s">
        <v>177</v>
      </c>
      <c r="C42" s="37" t="s">
        <v>134</v>
      </c>
      <c r="D42" s="37" t="s">
        <v>79</v>
      </c>
      <c r="E42" s="37" t="s">
        <v>68</v>
      </c>
      <c r="F42" s="37" t="s">
        <v>80</v>
      </c>
      <c r="G42" s="38">
        <v>12</v>
      </c>
      <c r="H42" s="37" t="s">
        <v>178</v>
      </c>
      <c r="I42" s="40">
        <v>50000000</v>
      </c>
    </row>
    <row r="43" spans="1:9">
      <c r="A43" s="36">
        <v>41</v>
      </c>
      <c r="B43" s="37" t="s">
        <v>179</v>
      </c>
      <c r="C43" s="37" t="s">
        <v>134</v>
      </c>
      <c r="D43" s="37" t="s">
        <v>87</v>
      </c>
      <c r="E43" s="37" t="s">
        <v>68</v>
      </c>
      <c r="F43" s="37" t="s">
        <v>80</v>
      </c>
      <c r="G43" s="38">
        <v>4</v>
      </c>
      <c r="H43" s="37" t="s">
        <v>180</v>
      </c>
      <c r="I43" s="40">
        <v>5000000</v>
      </c>
    </row>
    <row r="44" spans="1:9">
      <c r="A44" s="36">
        <v>42</v>
      </c>
      <c r="B44" s="37" t="s">
        <v>181</v>
      </c>
      <c r="C44" s="37" t="s">
        <v>182</v>
      </c>
      <c r="D44" s="37" t="s">
        <v>79</v>
      </c>
      <c r="E44" s="37" t="s">
        <v>68</v>
      </c>
      <c r="F44" s="37" t="s">
        <v>107</v>
      </c>
      <c r="G44" s="38">
        <v>3</v>
      </c>
      <c r="H44" s="37" t="s">
        <v>183</v>
      </c>
      <c r="I44" s="40">
        <v>1600000</v>
      </c>
    </row>
    <row r="45" spans="1:9">
      <c r="A45" s="36">
        <v>43</v>
      </c>
      <c r="B45" s="37" t="s">
        <v>184</v>
      </c>
      <c r="C45" s="37" t="s">
        <v>185</v>
      </c>
      <c r="D45" s="37" t="s">
        <v>87</v>
      </c>
      <c r="E45" s="37" t="s">
        <v>68</v>
      </c>
      <c r="F45" s="37" t="s">
        <v>186</v>
      </c>
      <c r="G45" s="38">
        <v>5</v>
      </c>
      <c r="H45" s="37" t="s">
        <v>187</v>
      </c>
      <c r="I45" s="40">
        <v>10000000</v>
      </c>
    </row>
    <row r="46" spans="1:9">
      <c r="A46" s="36">
        <v>44</v>
      </c>
      <c r="B46" s="37" t="s">
        <v>188</v>
      </c>
      <c r="C46" s="37" t="s">
        <v>189</v>
      </c>
      <c r="D46" s="37" t="s">
        <v>87</v>
      </c>
      <c r="E46" s="37" t="s">
        <v>68</v>
      </c>
      <c r="F46" s="37" t="s">
        <v>80</v>
      </c>
      <c r="G46" s="38">
        <v>3</v>
      </c>
      <c r="H46" s="37" t="s">
        <v>190</v>
      </c>
      <c r="I46" s="40">
        <v>1000000</v>
      </c>
    </row>
    <row r="47" spans="1:9">
      <c r="A47" s="36">
        <v>45</v>
      </c>
      <c r="B47" s="37" t="s">
        <v>191</v>
      </c>
      <c r="C47" s="37" t="s">
        <v>182</v>
      </c>
      <c r="D47" s="37" t="s">
        <v>79</v>
      </c>
      <c r="E47" s="37" t="s">
        <v>68</v>
      </c>
      <c r="F47" s="37" t="s">
        <v>192</v>
      </c>
      <c r="G47" s="38">
        <v>6</v>
      </c>
      <c r="H47" s="37" t="s">
        <v>193</v>
      </c>
      <c r="I47" s="40">
        <v>1500000</v>
      </c>
    </row>
    <row r="48" spans="1:9">
      <c r="A48" s="36">
        <v>46</v>
      </c>
      <c r="B48" s="37" t="s">
        <v>194</v>
      </c>
      <c r="C48" s="37" t="s">
        <v>195</v>
      </c>
      <c r="D48" s="37" t="s">
        <v>87</v>
      </c>
      <c r="E48" s="37" t="s">
        <v>68</v>
      </c>
      <c r="F48" s="37" t="s">
        <v>80</v>
      </c>
      <c r="G48" s="38">
        <v>5</v>
      </c>
      <c r="H48" s="39" t="s">
        <v>196</v>
      </c>
      <c r="I48" s="40">
        <v>5000000</v>
      </c>
    </row>
    <row r="49" spans="1:9">
      <c r="A49" s="36">
        <v>47</v>
      </c>
      <c r="B49" s="37" t="s">
        <v>197</v>
      </c>
      <c r="C49" s="37" t="s">
        <v>189</v>
      </c>
      <c r="D49" s="37" t="s">
        <v>79</v>
      </c>
      <c r="E49" s="37" t="s">
        <v>68</v>
      </c>
      <c r="F49" s="37" t="s">
        <v>107</v>
      </c>
      <c r="G49" s="38">
        <v>1</v>
      </c>
      <c r="H49" s="37" t="s">
        <v>198</v>
      </c>
      <c r="I49" s="40">
        <v>1500000</v>
      </c>
    </row>
    <row r="50" spans="1:9">
      <c r="A50" s="36">
        <v>48</v>
      </c>
      <c r="B50" s="37" t="s">
        <v>199</v>
      </c>
      <c r="C50" s="37" t="s">
        <v>200</v>
      </c>
      <c r="D50" s="37" t="s">
        <v>79</v>
      </c>
      <c r="E50" s="37" t="s">
        <v>68</v>
      </c>
      <c r="F50" s="37" t="s">
        <v>107</v>
      </c>
      <c r="G50" s="38">
        <v>4</v>
      </c>
      <c r="H50" s="37" t="s">
        <v>201</v>
      </c>
      <c r="I50" s="40">
        <v>5000000</v>
      </c>
    </row>
    <row r="51" spans="1:9">
      <c r="A51" s="36">
        <v>49</v>
      </c>
      <c r="B51" s="37" t="s">
        <v>202</v>
      </c>
      <c r="C51" s="37" t="s">
        <v>182</v>
      </c>
      <c r="D51" s="37" t="s">
        <v>87</v>
      </c>
      <c r="E51" s="37" t="s">
        <v>68</v>
      </c>
      <c r="F51" s="37" t="s">
        <v>80</v>
      </c>
      <c r="G51" s="38">
        <v>0</v>
      </c>
      <c r="H51" s="37" t="s">
        <v>203</v>
      </c>
      <c r="I51" s="40">
        <v>5000000</v>
      </c>
    </row>
    <row r="52" spans="1:9">
      <c r="A52" s="36">
        <v>50</v>
      </c>
      <c r="B52" s="37" t="s">
        <v>204</v>
      </c>
      <c r="C52" s="37" t="s">
        <v>200</v>
      </c>
      <c r="D52" s="37" t="s">
        <v>79</v>
      </c>
      <c r="E52" s="37" t="s">
        <v>68</v>
      </c>
      <c r="F52" s="37" t="s">
        <v>186</v>
      </c>
      <c r="G52" s="38" t="s">
        <v>205</v>
      </c>
      <c r="H52" s="42" t="s">
        <v>206</v>
      </c>
      <c r="I52" s="40">
        <v>15000000</v>
      </c>
    </row>
    <row r="53" spans="1:9">
      <c r="A53" s="36">
        <v>51</v>
      </c>
      <c r="B53" s="37" t="s">
        <v>207</v>
      </c>
      <c r="C53" s="37" t="s">
        <v>208</v>
      </c>
      <c r="D53" s="37" t="s">
        <v>87</v>
      </c>
      <c r="E53" s="37" t="s">
        <v>68</v>
      </c>
      <c r="F53" s="37" t="s">
        <v>80</v>
      </c>
      <c r="G53" s="38">
        <v>6</v>
      </c>
      <c r="H53" s="37" t="s">
        <v>209</v>
      </c>
      <c r="I53" s="40">
        <v>15000000</v>
      </c>
    </row>
    <row r="54" spans="1:9">
      <c r="A54" s="36">
        <v>52</v>
      </c>
      <c r="B54" s="37" t="s">
        <v>210</v>
      </c>
      <c r="C54" s="37" t="s">
        <v>200</v>
      </c>
      <c r="D54" s="37" t="s">
        <v>87</v>
      </c>
      <c r="E54" s="37" t="s">
        <v>68</v>
      </c>
      <c r="F54" s="37" t="s">
        <v>107</v>
      </c>
      <c r="G54" s="38">
        <v>15</v>
      </c>
      <c r="H54" s="37" t="s">
        <v>211</v>
      </c>
      <c r="I54" s="40">
        <v>15000000</v>
      </c>
    </row>
    <row r="55" spans="1:9">
      <c r="A55" s="36">
        <v>53</v>
      </c>
      <c r="B55" s="37" t="s">
        <v>212</v>
      </c>
      <c r="C55" s="37" t="s">
        <v>200</v>
      </c>
      <c r="D55" s="37" t="s">
        <v>87</v>
      </c>
      <c r="E55" s="37" t="s">
        <v>68</v>
      </c>
      <c r="F55" s="37" t="s">
        <v>80</v>
      </c>
      <c r="G55" s="38">
        <v>34</v>
      </c>
      <c r="H55" s="37" t="s">
        <v>213</v>
      </c>
      <c r="I55" s="40">
        <v>6000000</v>
      </c>
    </row>
    <row r="56" spans="1:9">
      <c r="A56" s="36">
        <v>54</v>
      </c>
      <c r="B56" s="37" t="s">
        <v>214</v>
      </c>
      <c r="C56" s="37" t="s">
        <v>182</v>
      </c>
      <c r="D56" s="37" t="s">
        <v>79</v>
      </c>
      <c r="E56" s="37" t="s">
        <v>68</v>
      </c>
      <c r="F56" s="37" t="s">
        <v>80</v>
      </c>
      <c r="G56" s="38">
        <v>23</v>
      </c>
      <c r="H56" s="37" t="s">
        <v>215</v>
      </c>
      <c r="I56" s="40">
        <v>5000000</v>
      </c>
    </row>
    <row r="57" spans="1:9">
      <c r="A57" s="36">
        <v>55</v>
      </c>
      <c r="B57" s="37" t="s">
        <v>216</v>
      </c>
      <c r="C57" s="37" t="s">
        <v>200</v>
      </c>
      <c r="D57" s="37" t="s">
        <v>87</v>
      </c>
      <c r="E57" s="37" t="s">
        <v>68</v>
      </c>
      <c r="F57" s="37" t="s">
        <v>186</v>
      </c>
      <c r="G57" s="38">
        <v>3</v>
      </c>
      <c r="H57" s="37" t="s">
        <v>217</v>
      </c>
      <c r="I57" s="40">
        <v>5000000</v>
      </c>
    </row>
    <row r="58" spans="1:9">
      <c r="A58" s="36">
        <v>56</v>
      </c>
      <c r="B58" s="37" t="s">
        <v>218</v>
      </c>
      <c r="C58" s="43" t="s">
        <v>219</v>
      </c>
      <c r="D58" s="43" t="s">
        <v>87</v>
      </c>
      <c r="E58" s="43" t="s">
        <v>88</v>
      </c>
      <c r="F58" s="43" t="s">
        <v>80</v>
      </c>
      <c r="G58" s="44">
        <v>3</v>
      </c>
      <c r="H58" s="39" t="s">
        <v>220</v>
      </c>
      <c r="I58" s="45">
        <v>3500000</v>
      </c>
    </row>
    <row r="59" spans="1:9">
      <c r="A59" s="36">
        <v>57</v>
      </c>
      <c r="B59" s="46" t="s">
        <v>221</v>
      </c>
      <c r="C59" s="46" t="s">
        <v>222</v>
      </c>
      <c r="D59" s="46" t="s">
        <v>79</v>
      </c>
      <c r="E59" s="46" t="s">
        <v>68</v>
      </c>
      <c r="F59" s="46" t="s">
        <v>223</v>
      </c>
      <c r="G59" s="47">
        <v>2</v>
      </c>
      <c r="H59" s="48" t="s">
        <v>224</v>
      </c>
      <c r="I59" s="49">
        <v>8000000</v>
      </c>
    </row>
    <row r="60" spans="1:9">
      <c r="A60" s="36">
        <v>58</v>
      </c>
      <c r="B60" s="37" t="s">
        <v>225</v>
      </c>
      <c r="C60" s="43" t="s">
        <v>219</v>
      </c>
      <c r="D60" s="43" t="s">
        <v>87</v>
      </c>
      <c r="E60" s="43" t="s">
        <v>68</v>
      </c>
      <c r="F60" s="43" t="s">
        <v>80</v>
      </c>
      <c r="G60" s="44">
        <v>5</v>
      </c>
      <c r="H60" s="39" t="s">
        <v>226</v>
      </c>
      <c r="I60" s="50">
        <v>10000000</v>
      </c>
    </row>
    <row r="61" spans="1:9">
      <c r="A61" s="36">
        <v>59</v>
      </c>
      <c r="B61" s="37" t="s">
        <v>227</v>
      </c>
      <c r="C61" s="46" t="s">
        <v>219</v>
      </c>
      <c r="D61" s="46" t="s">
        <v>79</v>
      </c>
      <c r="E61" s="46" t="s">
        <v>68</v>
      </c>
      <c r="F61" s="46" t="s">
        <v>80</v>
      </c>
      <c r="G61" s="47">
        <v>10</v>
      </c>
      <c r="H61" s="48" t="s">
        <v>228</v>
      </c>
      <c r="I61" s="49">
        <v>30000000</v>
      </c>
    </row>
    <row r="62" spans="1:9">
      <c r="A62" s="36">
        <v>60</v>
      </c>
      <c r="B62" s="37" t="s">
        <v>229</v>
      </c>
      <c r="C62" s="43" t="s">
        <v>230</v>
      </c>
      <c r="D62" s="43" t="s">
        <v>87</v>
      </c>
      <c r="E62" s="43" t="s">
        <v>68</v>
      </c>
      <c r="F62" s="43" t="s">
        <v>96</v>
      </c>
      <c r="G62" s="51">
        <v>2</v>
      </c>
      <c r="H62" s="39" t="s">
        <v>231</v>
      </c>
      <c r="I62" s="52">
        <v>2000000</v>
      </c>
    </row>
    <row r="63" spans="1:9">
      <c r="A63" s="36">
        <v>61</v>
      </c>
      <c r="B63" s="46" t="s">
        <v>232</v>
      </c>
      <c r="C63" s="46" t="s">
        <v>222</v>
      </c>
      <c r="D63" s="46" t="s">
        <v>87</v>
      </c>
      <c r="E63" s="46" t="s">
        <v>68</v>
      </c>
      <c r="F63" s="46" t="s">
        <v>80</v>
      </c>
      <c r="G63" s="47">
        <v>11</v>
      </c>
      <c r="H63" s="48" t="s">
        <v>233</v>
      </c>
      <c r="I63" s="53">
        <v>20000000</v>
      </c>
    </row>
    <row r="64" spans="1:9">
      <c r="A64" s="36">
        <v>62</v>
      </c>
      <c r="B64" s="37" t="s">
        <v>234</v>
      </c>
      <c r="C64" s="43" t="s">
        <v>230</v>
      </c>
      <c r="D64" s="43" t="s">
        <v>79</v>
      </c>
      <c r="E64" s="43" t="s">
        <v>68</v>
      </c>
      <c r="F64" s="43" t="s">
        <v>96</v>
      </c>
      <c r="G64" s="44">
        <v>3</v>
      </c>
      <c r="H64" s="39" t="s">
        <v>235</v>
      </c>
      <c r="I64" s="52">
        <v>5000000</v>
      </c>
    </row>
    <row r="65" spans="1:9">
      <c r="A65" s="36">
        <v>63</v>
      </c>
      <c r="B65" s="37" t="s">
        <v>236</v>
      </c>
      <c r="C65" s="37" t="s">
        <v>222</v>
      </c>
      <c r="D65" s="46" t="s">
        <v>87</v>
      </c>
      <c r="E65" s="46" t="s">
        <v>68</v>
      </c>
      <c r="F65" s="46" t="s">
        <v>107</v>
      </c>
      <c r="G65" s="47">
        <v>2</v>
      </c>
      <c r="H65" s="54" t="s">
        <v>237</v>
      </c>
      <c r="I65" s="53">
        <v>6000000</v>
      </c>
    </row>
    <row r="66" spans="1:9">
      <c r="A66" s="36">
        <v>64</v>
      </c>
      <c r="B66" s="37" t="s">
        <v>238</v>
      </c>
      <c r="C66" s="43" t="s">
        <v>219</v>
      </c>
      <c r="D66" s="43" t="s">
        <v>87</v>
      </c>
      <c r="E66" s="43" t="s">
        <v>68</v>
      </c>
      <c r="F66" s="43" t="s">
        <v>96</v>
      </c>
      <c r="G66" s="44">
        <v>2</v>
      </c>
      <c r="H66" s="39" t="s">
        <v>239</v>
      </c>
      <c r="I66" s="52">
        <v>5700000</v>
      </c>
    </row>
    <row r="67" spans="1:9">
      <c r="A67" s="36">
        <v>65</v>
      </c>
      <c r="B67" s="46" t="s">
        <v>240</v>
      </c>
      <c r="C67" s="46" t="s">
        <v>230</v>
      </c>
      <c r="D67" s="46" t="s">
        <v>87</v>
      </c>
      <c r="E67" s="46" t="s">
        <v>68</v>
      </c>
      <c r="F67" s="46" t="s">
        <v>80</v>
      </c>
      <c r="G67" s="47">
        <v>5</v>
      </c>
      <c r="H67" s="48" t="s">
        <v>241</v>
      </c>
      <c r="I67" s="53">
        <v>12500000</v>
      </c>
    </row>
    <row r="68" spans="1:9">
      <c r="A68" s="36">
        <v>66</v>
      </c>
      <c r="B68" s="37" t="s">
        <v>242</v>
      </c>
      <c r="C68" s="43" t="s">
        <v>222</v>
      </c>
      <c r="D68" s="43" t="s">
        <v>79</v>
      </c>
      <c r="E68" s="43" t="s">
        <v>68</v>
      </c>
      <c r="F68" s="43" t="s">
        <v>80</v>
      </c>
      <c r="G68" s="44">
        <v>6</v>
      </c>
      <c r="H68" s="39" t="s">
        <v>243</v>
      </c>
      <c r="I68" s="52">
        <v>6000000</v>
      </c>
    </row>
    <row r="69" spans="1:9">
      <c r="A69" s="36">
        <v>67</v>
      </c>
      <c r="B69" s="46" t="s">
        <v>244</v>
      </c>
      <c r="C69" s="46" t="s">
        <v>219</v>
      </c>
      <c r="D69" s="46" t="s">
        <v>79</v>
      </c>
      <c r="E69" s="46" t="s">
        <v>68</v>
      </c>
      <c r="F69" s="46" t="s">
        <v>80</v>
      </c>
      <c r="G69" s="47">
        <v>10</v>
      </c>
      <c r="H69" s="48" t="s">
        <v>245</v>
      </c>
      <c r="I69" s="53">
        <v>1500000</v>
      </c>
    </row>
    <row r="70" spans="1:9">
      <c r="A70" s="36">
        <v>68</v>
      </c>
      <c r="B70" s="37" t="s">
        <v>246</v>
      </c>
      <c r="C70" s="43" t="s">
        <v>230</v>
      </c>
      <c r="D70" s="43" t="s">
        <v>79</v>
      </c>
      <c r="E70" s="43" t="s">
        <v>247</v>
      </c>
      <c r="F70" s="43" t="s">
        <v>80</v>
      </c>
      <c r="G70" s="44">
        <v>6</v>
      </c>
      <c r="H70" s="39" t="s">
        <v>248</v>
      </c>
      <c r="I70" s="52">
        <v>20000000</v>
      </c>
    </row>
    <row r="71" spans="1:9">
      <c r="A71" s="36">
        <v>69</v>
      </c>
      <c r="B71" s="37" t="s">
        <v>249</v>
      </c>
      <c r="C71" s="46" t="s">
        <v>230</v>
      </c>
      <c r="D71" s="46" t="s">
        <v>87</v>
      </c>
      <c r="E71" s="46" t="s">
        <v>68</v>
      </c>
      <c r="F71" s="46" t="s">
        <v>96</v>
      </c>
      <c r="G71" s="47">
        <v>2</v>
      </c>
      <c r="H71" s="48" t="s">
        <v>250</v>
      </c>
      <c r="I71" s="45">
        <v>15000000</v>
      </c>
    </row>
    <row r="72" spans="1:9">
      <c r="A72" s="36">
        <v>70</v>
      </c>
      <c r="B72" s="37" t="s">
        <v>251</v>
      </c>
      <c r="C72" s="43" t="s">
        <v>230</v>
      </c>
      <c r="D72" s="43" t="s">
        <v>79</v>
      </c>
      <c r="E72" s="43" t="s">
        <v>68</v>
      </c>
      <c r="F72" s="43" t="s">
        <v>80</v>
      </c>
      <c r="G72" s="44">
        <v>3</v>
      </c>
      <c r="H72" s="39" t="s">
        <v>252</v>
      </c>
      <c r="I72" s="52">
        <v>15000000</v>
      </c>
    </row>
    <row r="73" spans="1:9">
      <c r="A73" s="36">
        <v>71</v>
      </c>
      <c r="B73" s="46" t="s">
        <v>253</v>
      </c>
      <c r="C73" s="46" t="s">
        <v>230</v>
      </c>
      <c r="D73" s="46" t="s">
        <v>87</v>
      </c>
      <c r="E73" s="46" t="s">
        <v>68</v>
      </c>
      <c r="F73" s="46" t="s">
        <v>80</v>
      </c>
      <c r="G73" s="47">
        <v>7</v>
      </c>
      <c r="H73" s="39" t="s">
        <v>254</v>
      </c>
      <c r="I73" s="45">
        <v>7000000</v>
      </c>
    </row>
    <row r="74" spans="1:9">
      <c r="A74" s="36">
        <v>72</v>
      </c>
      <c r="B74" s="37" t="s">
        <v>255</v>
      </c>
      <c r="C74" s="43" t="s">
        <v>222</v>
      </c>
      <c r="D74" s="43" t="s">
        <v>79</v>
      </c>
      <c r="E74" s="43" t="s">
        <v>68</v>
      </c>
      <c r="F74" s="43" t="s">
        <v>223</v>
      </c>
      <c r="G74" s="44">
        <v>1</v>
      </c>
      <c r="H74" s="39" t="s">
        <v>256</v>
      </c>
      <c r="I74" s="45">
        <v>10000000</v>
      </c>
    </row>
    <row r="75" spans="1:9">
      <c r="A75" s="36">
        <v>73</v>
      </c>
      <c r="B75" s="37" t="s">
        <v>257</v>
      </c>
      <c r="C75" s="46" t="s">
        <v>222</v>
      </c>
      <c r="D75" s="46" t="s">
        <v>79</v>
      </c>
      <c r="E75" s="46" t="s">
        <v>68</v>
      </c>
      <c r="F75" s="46" t="s">
        <v>80</v>
      </c>
      <c r="G75" s="47">
        <v>7</v>
      </c>
      <c r="H75" s="39" t="s">
        <v>258</v>
      </c>
      <c r="I75" s="45">
        <v>11000000</v>
      </c>
    </row>
    <row r="76" spans="1:9">
      <c r="A76" s="36">
        <v>74</v>
      </c>
      <c r="B76" s="37" t="s">
        <v>259</v>
      </c>
      <c r="C76" s="43" t="s">
        <v>219</v>
      </c>
      <c r="D76" s="43" t="s">
        <v>79</v>
      </c>
      <c r="E76" s="43" t="s">
        <v>68</v>
      </c>
      <c r="F76" s="43" t="s">
        <v>80</v>
      </c>
      <c r="G76" s="44">
        <v>3</v>
      </c>
      <c r="H76" s="39" t="s">
        <v>260</v>
      </c>
      <c r="I76" s="50">
        <v>1000000</v>
      </c>
    </row>
    <row r="77" spans="1:9">
      <c r="A77" s="36">
        <v>75</v>
      </c>
      <c r="B77" s="37" t="s">
        <v>261</v>
      </c>
      <c r="C77" s="46" t="s">
        <v>222</v>
      </c>
      <c r="D77" s="46" t="s">
        <v>79</v>
      </c>
      <c r="E77" s="46" t="s">
        <v>68</v>
      </c>
      <c r="F77" s="46" t="s">
        <v>80</v>
      </c>
      <c r="G77" s="47">
        <v>5</v>
      </c>
      <c r="H77" s="48" t="s">
        <v>262</v>
      </c>
      <c r="I77" s="49">
        <v>15000000</v>
      </c>
    </row>
    <row r="78" spans="1:9">
      <c r="A78" s="36">
        <v>76</v>
      </c>
      <c r="B78" s="37" t="s">
        <v>263</v>
      </c>
      <c r="C78" s="43" t="s">
        <v>219</v>
      </c>
      <c r="D78" s="43" t="s">
        <v>79</v>
      </c>
      <c r="E78" s="43" t="s">
        <v>68</v>
      </c>
      <c r="F78" s="43" t="s">
        <v>107</v>
      </c>
      <c r="G78" s="44">
        <v>3</v>
      </c>
      <c r="H78" s="39" t="s">
        <v>264</v>
      </c>
      <c r="I78" s="50">
        <v>10000000</v>
      </c>
    </row>
    <row r="79" spans="1:9">
      <c r="A79" s="36">
        <v>77</v>
      </c>
      <c r="B79" s="37" t="s">
        <v>265</v>
      </c>
      <c r="C79" s="37" t="s">
        <v>266</v>
      </c>
      <c r="D79" s="37" t="s">
        <v>87</v>
      </c>
      <c r="E79" s="37" t="s">
        <v>68</v>
      </c>
      <c r="F79" s="37" t="s">
        <v>80</v>
      </c>
      <c r="G79" s="38">
        <v>18</v>
      </c>
      <c r="H79" s="39" t="s">
        <v>267</v>
      </c>
      <c r="I79" s="40">
        <v>8000000</v>
      </c>
    </row>
    <row r="80" spans="1:9">
      <c r="A80" s="36">
        <v>78</v>
      </c>
      <c r="B80" s="37" t="s">
        <v>268</v>
      </c>
      <c r="C80" s="37" t="s">
        <v>269</v>
      </c>
      <c r="D80" s="37" t="s">
        <v>87</v>
      </c>
      <c r="E80" s="37" t="s">
        <v>68</v>
      </c>
      <c r="F80" s="37" t="s">
        <v>80</v>
      </c>
      <c r="G80" s="38">
        <v>3</v>
      </c>
      <c r="H80" s="39" t="s">
        <v>270</v>
      </c>
      <c r="I80" s="40">
        <v>4000000</v>
      </c>
    </row>
    <row r="81" spans="1:9">
      <c r="A81" s="36">
        <v>79</v>
      </c>
      <c r="B81" s="37" t="s">
        <v>271</v>
      </c>
      <c r="C81" s="37" t="s">
        <v>269</v>
      </c>
      <c r="D81" s="37" t="s">
        <v>79</v>
      </c>
      <c r="E81" s="37" t="s">
        <v>68</v>
      </c>
      <c r="F81" s="37" t="s">
        <v>272</v>
      </c>
      <c r="G81" s="38">
        <v>8</v>
      </c>
      <c r="H81" s="39" t="s">
        <v>273</v>
      </c>
      <c r="I81" s="40">
        <v>2000000</v>
      </c>
    </row>
    <row r="82" spans="1:9">
      <c r="A82" s="36">
        <v>80</v>
      </c>
      <c r="B82" s="37" t="s">
        <v>274</v>
      </c>
      <c r="C82" s="37" t="s">
        <v>269</v>
      </c>
      <c r="D82" s="37" t="s">
        <v>87</v>
      </c>
      <c r="E82" s="37" t="s">
        <v>68</v>
      </c>
      <c r="F82" s="37" t="s">
        <v>275</v>
      </c>
      <c r="G82" s="38">
        <v>8</v>
      </c>
      <c r="H82" s="39" t="s">
        <v>276</v>
      </c>
      <c r="I82" s="40">
        <v>2000000</v>
      </c>
    </row>
    <row r="83" spans="1:9">
      <c r="A83" s="36">
        <v>81</v>
      </c>
      <c r="B83" s="37" t="s">
        <v>277</v>
      </c>
      <c r="C83" s="37" t="s">
        <v>269</v>
      </c>
      <c r="D83" s="37" t="s">
        <v>87</v>
      </c>
      <c r="E83" s="37" t="s">
        <v>68</v>
      </c>
      <c r="F83" s="37" t="s">
        <v>275</v>
      </c>
      <c r="G83" s="38">
        <v>12</v>
      </c>
      <c r="H83" s="39" t="s">
        <v>278</v>
      </c>
      <c r="I83" s="40">
        <v>10000000</v>
      </c>
    </row>
    <row r="84" spans="1:9">
      <c r="A84" s="36">
        <v>82</v>
      </c>
      <c r="B84" s="37" t="s">
        <v>279</v>
      </c>
      <c r="C84" s="37" t="s">
        <v>280</v>
      </c>
      <c r="D84" s="37" t="s">
        <v>87</v>
      </c>
      <c r="E84" s="37" t="s">
        <v>68</v>
      </c>
      <c r="F84" s="37" t="s">
        <v>281</v>
      </c>
      <c r="G84" s="38">
        <v>4</v>
      </c>
      <c r="H84" s="39" t="s">
        <v>282</v>
      </c>
      <c r="I84" s="40">
        <v>10000000</v>
      </c>
    </row>
    <row r="85" spans="1:9">
      <c r="A85" s="36">
        <v>83</v>
      </c>
      <c r="B85" s="37" t="s">
        <v>283</v>
      </c>
      <c r="C85" s="37" t="s">
        <v>280</v>
      </c>
      <c r="D85" s="37" t="s">
        <v>79</v>
      </c>
      <c r="E85" s="37" t="s">
        <v>68</v>
      </c>
      <c r="F85" s="37" t="s">
        <v>275</v>
      </c>
      <c r="G85" s="38">
        <v>2</v>
      </c>
      <c r="H85" s="39" t="s">
        <v>284</v>
      </c>
      <c r="I85" s="55">
        <v>8000000</v>
      </c>
    </row>
    <row r="86" spans="1:9">
      <c r="A86" s="36">
        <v>84</v>
      </c>
      <c r="B86" s="37" t="s">
        <v>285</v>
      </c>
      <c r="C86" s="37" t="s">
        <v>280</v>
      </c>
      <c r="D86" s="37" t="s">
        <v>87</v>
      </c>
      <c r="E86" s="37" t="s">
        <v>68</v>
      </c>
      <c r="F86" s="37" t="s">
        <v>80</v>
      </c>
      <c r="G86" s="38">
        <v>2</v>
      </c>
      <c r="H86" s="39" t="s">
        <v>286</v>
      </c>
      <c r="I86" s="40">
        <v>4000000</v>
      </c>
    </row>
    <row r="87" spans="1:9">
      <c r="A87" s="36">
        <v>85</v>
      </c>
      <c r="B87" s="37" t="s">
        <v>287</v>
      </c>
      <c r="C87" s="37" t="s">
        <v>280</v>
      </c>
      <c r="D87" s="37" t="s">
        <v>79</v>
      </c>
      <c r="E87" s="37" t="s">
        <v>68</v>
      </c>
      <c r="F87" s="37" t="s">
        <v>288</v>
      </c>
      <c r="G87" s="38">
        <v>11</v>
      </c>
      <c r="H87" s="39" t="s">
        <v>289</v>
      </c>
      <c r="I87" s="40">
        <v>15000000</v>
      </c>
    </row>
    <row r="88" spans="1:9">
      <c r="A88" s="36">
        <v>86</v>
      </c>
      <c r="B88" s="37" t="s">
        <v>290</v>
      </c>
      <c r="C88" s="37" t="s">
        <v>291</v>
      </c>
      <c r="D88" s="37" t="s">
        <v>87</v>
      </c>
      <c r="E88" s="37" t="s">
        <v>68</v>
      </c>
      <c r="F88" s="37" t="s">
        <v>288</v>
      </c>
      <c r="G88" s="38">
        <v>14</v>
      </c>
      <c r="H88" s="39" t="s">
        <v>292</v>
      </c>
      <c r="I88" s="40">
        <v>10000000</v>
      </c>
    </row>
    <row r="89" spans="1:9">
      <c r="A89" s="36">
        <v>87</v>
      </c>
      <c r="B89" s="37" t="s">
        <v>293</v>
      </c>
      <c r="C89" s="37" t="s">
        <v>291</v>
      </c>
      <c r="D89" s="37" t="s">
        <v>87</v>
      </c>
      <c r="E89" s="37" t="s">
        <v>68</v>
      </c>
      <c r="F89" s="37" t="s">
        <v>294</v>
      </c>
      <c r="G89" s="38">
        <v>3</v>
      </c>
      <c r="H89" s="39" t="s">
        <v>295</v>
      </c>
      <c r="I89" s="40">
        <v>14000000</v>
      </c>
    </row>
    <row r="90" spans="1:9">
      <c r="A90" s="36">
        <v>88</v>
      </c>
      <c r="B90" s="37" t="s">
        <v>296</v>
      </c>
      <c r="C90" s="37" t="s">
        <v>291</v>
      </c>
      <c r="D90" s="37" t="s">
        <v>87</v>
      </c>
      <c r="E90" s="37" t="s">
        <v>68</v>
      </c>
      <c r="F90" s="37" t="s">
        <v>80</v>
      </c>
      <c r="G90" s="38">
        <v>2</v>
      </c>
      <c r="H90" s="39" t="s">
        <v>297</v>
      </c>
      <c r="I90" s="40">
        <v>5000000</v>
      </c>
    </row>
    <row r="91" spans="1:9">
      <c r="A91" s="36">
        <v>89</v>
      </c>
      <c r="B91" s="37" t="s">
        <v>298</v>
      </c>
      <c r="C91" s="37" t="s">
        <v>291</v>
      </c>
      <c r="D91" s="37" t="s">
        <v>79</v>
      </c>
      <c r="E91" s="37" t="s">
        <v>68</v>
      </c>
      <c r="F91" s="37" t="s">
        <v>80</v>
      </c>
      <c r="G91" s="38">
        <v>4</v>
      </c>
      <c r="H91" s="39" t="s">
        <v>299</v>
      </c>
      <c r="I91" s="40">
        <v>4000000</v>
      </c>
    </row>
    <row r="92" spans="1:9">
      <c r="A92" s="36">
        <v>90</v>
      </c>
      <c r="B92" s="37" t="s">
        <v>300</v>
      </c>
      <c r="C92" s="37" t="s">
        <v>291</v>
      </c>
      <c r="D92" s="37" t="s">
        <v>87</v>
      </c>
      <c r="E92" s="37" t="s">
        <v>68</v>
      </c>
      <c r="F92" s="37" t="s">
        <v>80</v>
      </c>
      <c r="G92" s="38">
        <v>10</v>
      </c>
      <c r="H92" s="39" t="s">
        <v>301</v>
      </c>
      <c r="I92" s="40">
        <v>2000000</v>
      </c>
    </row>
    <row r="93" spans="1:9">
      <c r="A93" s="36">
        <v>91</v>
      </c>
      <c r="B93" s="37" t="s">
        <v>302</v>
      </c>
      <c r="C93" s="37" t="s">
        <v>291</v>
      </c>
      <c r="D93" s="37" t="s">
        <v>79</v>
      </c>
      <c r="E93" s="37" t="s">
        <v>68</v>
      </c>
      <c r="F93" s="37" t="s">
        <v>80</v>
      </c>
      <c r="G93" s="38">
        <v>5</v>
      </c>
      <c r="H93" s="39" t="s">
        <v>303</v>
      </c>
      <c r="I93" s="40">
        <v>4000000</v>
      </c>
    </row>
    <row r="94" spans="1:9">
      <c r="A94" s="36">
        <v>92</v>
      </c>
      <c r="B94" s="37" t="s">
        <v>304</v>
      </c>
      <c r="C94" s="37" t="s">
        <v>291</v>
      </c>
      <c r="D94" s="37" t="s">
        <v>87</v>
      </c>
      <c r="E94" s="37" t="s">
        <v>68</v>
      </c>
      <c r="F94" s="37" t="s">
        <v>275</v>
      </c>
      <c r="G94" s="38">
        <v>3</v>
      </c>
      <c r="H94" s="39" t="s">
        <v>305</v>
      </c>
      <c r="I94" s="40">
        <v>10000000</v>
      </c>
    </row>
    <row r="95" spans="1:9">
      <c r="A95" s="36">
        <v>93</v>
      </c>
      <c r="B95" s="37" t="s">
        <v>306</v>
      </c>
      <c r="C95" s="37" t="s">
        <v>291</v>
      </c>
      <c r="D95" s="37" t="s">
        <v>87</v>
      </c>
      <c r="E95" s="37" t="s">
        <v>68</v>
      </c>
      <c r="F95" s="37" t="s">
        <v>80</v>
      </c>
      <c r="G95" s="38">
        <v>2</v>
      </c>
      <c r="H95" s="39" t="s">
        <v>307</v>
      </c>
      <c r="I95" s="40">
        <v>4000000</v>
      </c>
    </row>
    <row r="96" spans="1:9">
      <c r="A96" s="36">
        <v>94</v>
      </c>
      <c r="B96" s="37" t="s">
        <v>308</v>
      </c>
      <c r="C96" s="37" t="s">
        <v>291</v>
      </c>
      <c r="D96" s="37" t="s">
        <v>79</v>
      </c>
      <c r="E96" s="37" t="s">
        <v>68</v>
      </c>
      <c r="F96" s="37" t="s">
        <v>80</v>
      </c>
      <c r="G96" s="38">
        <v>2</v>
      </c>
      <c r="H96" s="39" t="s">
        <v>309</v>
      </c>
      <c r="I96" s="40">
        <v>1500000</v>
      </c>
    </row>
    <row r="97" spans="1:9">
      <c r="A97" s="36">
        <v>95</v>
      </c>
      <c r="B97" s="37" t="s">
        <v>310</v>
      </c>
      <c r="C97" s="37" t="s">
        <v>311</v>
      </c>
      <c r="D97" s="37" t="s">
        <v>87</v>
      </c>
      <c r="E97" s="37" t="s">
        <v>68</v>
      </c>
      <c r="F97" s="37" t="s">
        <v>275</v>
      </c>
      <c r="G97" s="38">
        <v>6</v>
      </c>
      <c r="H97" s="39" t="s">
        <v>312</v>
      </c>
      <c r="I97" s="40">
        <v>3000000</v>
      </c>
    </row>
    <row r="98" spans="1:9">
      <c r="A98" s="36">
        <v>96</v>
      </c>
      <c r="B98" s="37" t="s">
        <v>313</v>
      </c>
      <c r="C98" s="37" t="s">
        <v>311</v>
      </c>
      <c r="D98" s="37" t="s">
        <v>79</v>
      </c>
      <c r="E98" s="37" t="s">
        <v>68</v>
      </c>
      <c r="F98" s="37" t="s">
        <v>80</v>
      </c>
      <c r="G98" s="38">
        <v>9</v>
      </c>
      <c r="H98" s="39" t="s">
        <v>314</v>
      </c>
      <c r="I98" s="40">
        <v>6000000</v>
      </c>
    </row>
    <row r="99" spans="1:9">
      <c r="A99" s="36">
        <v>97</v>
      </c>
      <c r="B99" s="37" t="s">
        <v>315</v>
      </c>
      <c r="C99" s="37" t="s">
        <v>311</v>
      </c>
      <c r="D99" s="37" t="s">
        <v>79</v>
      </c>
      <c r="E99" s="37" t="s">
        <v>68</v>
      </c>
      <c r="F99" s="37" t="s">
        <v>80</v>
      </c>
      <c r="G99" s="38">
        <v>3</v>
      </c>
      <c r="H99" s="39" t="s">
        <v>316</v>
      </c>
      <c r="I99" s="40">
        <v>5000000</v>
      </c>
    </row>
    <row r="100" spans="1:9">
      <c r="A100" s="36">
        <v>98</v>
      </c>
      <c r="B100" s="37" t="s">
        <v>317</v>
      </c>
      <c r="C100" s="37" t="s">
        <v>311</v>
      </c>
      <c r="D100" s="37" t="s">
        <v>87</v>
      </c>
      <c r="E100" s="37" t="s">
        <v>68</v>
      </c>
      <c r="F100" s="37" t="s">
        <v>80</v>
      </c>
      <c r="G100" s="38">
        <v>2</v>
      </c>
      <c r="H100" s="39" t="s">
        <v>318</v>
      </c>
      <c r="I100" s="40">
        <v>5000000</v>
      </c>
    </row>
    <row r="101" spans="1:9">
      <c r="A101" s="36">
        <v>99</v>
      </c>
      <c r="B101" s="37" t="s">
        <v>319</v>
      </c>
      <c r="C101" s="37" t="s">
        <v>311</v>
      </c>
      <c r="D101" s="37" t="s">
        <v>79</v>
      </c>
      <c r="E101" s="37" t="s">
        <v>68</v>
      </c>
      <c r="F101" s="37" t="s">
        <v>80</v>
      </c>
      <c r="G101" s="38">
        <v>2</v>
      </c>
      <c r="H101" s="39" t="s">
        <v>320</v>
      </c>
      <c r="I101" s="40">
        <v>1000000</v>
      </c>
    </row>
    <row r="102" spans="1:9">
      <c r="A102" s="56">
        <v>100</v>
      </c>
      <c r="B102" s="57" t="s">
        <v>321</v>
      </c>
      <c r="C102" s="57" t="s">
        <v>311</v>
      </c>
      <c r="D102" s="57" t="s">
        <v>79</v>
      </c>
      <c r="E102" s="57" t="s">
        <v>68</v>
      </c>
      <c r="F102" s="57" t="s">
        <v>80</v>
      </c>
      <c r="G102" s="58">
        <v>2</v>
      </c>
      <c r="H102" s="59" t="s">
        <v>322</v>
      </c>
      <c r="I102" s="60">
        <v>1000000</v>
      </c>
    </row>
    <row r="103" spans="1:9">
      <c r="A103" s="61"/>
      <c r="B103" s="62" t="s">
        <v>5</v>
      </c>
      <c r="C103" s="62"/>
      <c r="D103" s="62"/>
      <c r="E103" s="62"/>
      <c r="F103" s="62"/>
      <c r="G103" s="63"/>
      <c r="H103" s="62"/>
      <c r="I103" s="64">
        <f>SUM(I3:I102)</f>
        <v>850300000</v>
      </c>
    </row>
    <row r="106" spans="1:9">
      <c r="E106" s="65"/>
    </row>
  </sheetData>
  <mergeCells count="1">
    <mergeCell ref="B1:G1"/>
  </mergeCells>
  <conditionalFormatting sqref="H58">
    <cfRule type="duplicateValues" dxfId="19" priority="19"/>
  </conditionalFormatting>
  <conditionalFormatting sqref="H59">
    <cfRule type="duplicateValues" dxfId="18" priority="18"/>
  </conditionalFormatting>
  <conditionalFormatting sqref="H60">
    <cfRule type="duplicateValues" dxfId="17" priority="17"/>
  </conditionalFormatting>
  <conditionalFormatting sqref="H61:H62">
    <cfRule type="duplicateValues" dxfId="16" priority="16"/>
  </conditionalFormatting>
  <conditionalFormatting sqref="H63">
    <cfRule type="duplicateValues" dxfId="15" priority="15"/>
  </conditionalFormatting>
  <conditionalFormatting sqref="H64">
    <cfRule type="duplicateValues" dxfId="14" priority="14"/>
  </conditionalFormatting>
  <conditionalFormatting sqref="H65">
    <cfRule type="duplicateValues" dxfId="13" priority="20"/>
  </conditionalFormatting>
  <conditionalFormatting sqref="H66">
    <cfRule type="duplicateValues" dxfId="12" priority="13"/>
  </conditionalFormatting>
  <conditionalFormatting sqref="H67">
    <cfRule type="duplicateValues" dxfId="11" priority="12"/>
  </conditionalFormatting>
  <conditionalFormatting sqref="H68">
    <cfRule type="duplicateValues" dxfId="10" priority="11"/>
  </conditionalFormatting>
  <conditionalFormatting sqref="H69">
    <cfRule type="duplicateValues" dxfId="9" priority="10"/>
  </conditionalFormatting>
  <conditionalFormatting sqref="H70">
    <cfRule type="duplicateValues" dxfId="8" priority="9"/>
  </conditionalFormatting>
  <conditionalFormatting sqref="H71">
    <cfRule type="duplicateValues" dxfId="7" priority="8"/>
  </conditionalFormatting>
  <conditionalFormatting sqref="H72">
    <cfRule type="duplicateValues" dxfId="6" priority="7"/>
  </conditionalFormatting>
  <conditionalFormatting sqref="H73">
    <cfRule type="duplicateValues" dxfId="5" priority="6"/>
  </conditionalFormatting>
  <conditionalFormatting sqref="H74">
    <cfRule type="duplicateValues" dxfId="4" priority="5"/>
  </conditionalFormatting>
  <conditionalFormatting sqref="H75">
    <cfRule type="duplicateValues" dxfId="3" priority="4"/>
  </conditionalFormatting>
  <conditionalFormatting sqref="H76">
    <cfRule type="duplicateValues" dxfId="2" priority="3"/>
  </conditionalFormatting>
  <conditionalFormatting sqref="H77">
    <cfRule type="duplicateValues" dxfId="1" priority="1"/>
  </conditionalFormatting>
  <conditionalFormatting sqref="H78">
    <cfRule type="duplicateValues" dxfId="0" priority="2"/>
  </conditionalFormatting>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activity xmlns="b6c99b4e-92ef-4506-8b58-1333105f6662"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10523C92D77FA747BA99981CDF0F57BB" ma:contentTypeVersion="15" ma:contentTypeDescription="Create a new document." ma:contentTypeScope="" ma:versionID="458630106d2d183883ba7d2e00bf736d">
  <xsd:schema xmlns:xsd="http://www.w3.org/2001/XMLSchema" xmlns:xs="http://www.w3.org/2001/XMLSchema" xmlns:p="http://schemas.microsoft.com/office/2006/metadata/properties" xmlns:ns3="b6c99b4e-92ef-4506-8b58-1333105f6662" xmlns:ns4="6f970abf-3845-40ca-93c5-812704329b4a" targetNamespace="http://schemas.microsoft.com/office/2006/metadata/properties" ma:root="true" ma:fieldsID="ceb7e1aca9c15c4e98cb271dedeafa5e" ns3:_="" ns4:_="">
    <xsd:import namespace="b6c99b4e-92ef-4506-8b58-1333105f6662"/>
    <xsd:import namespace="6f970abf-3845-40ca-93c5-812704329b4a"/>
    <xsd:element name="properties">
      <xsd:complexType>
        <xsd:sequence>
          <xsd:element name="documentManagement">
            <xsd:complexType>
              <xsd:all>
                <xsd:element ref="ns3:_activity" minOccurs="0"/>
                <xsd:element ref="ns4:SharedWithUsers" minOccurs="0"/>
                <xsd:element ref="ns4:SharedWithDetails" minOccurs="0"/>
                <xsd:element ref="ns4:SharingHintHash" minOccurs="0"/>
                <xsd:element ref="ns3:MediaServiceMetadata" minOccurs="0"/>
                <xsd:element ref="ns3:MediaServiceFastMetadata" minOccurs="0"/>
                <xsd:element ref="ns3:MediaServiceObjectDetectorVersions" minOccurs="0"/>
                <xsd:element ref="ns3:MediaServiceSearchProperties" minOccurs="0"/>
                <xsd:element ref="ns3:MediaServiceDateTaken" minOccurs="0"/>
                <xsd:element ref="ns3:MediaServiceSystemTags" minOccurs="0"/>
                <xsd:element ref="ns3:MediaServiceOCR" minOccurs="0"/>
                <xsd:element ref="ns3:MediaServiceGenerationTime" minOccurs="0"/>
                <xsd:element ref="ns3:MediaServiceEventHashCode" minOccurs="0"/>
                <xsd:element ref="ns3:MediaLengthInSeconds" minOccurs="0"/>
                <xsd:element ref="ns3: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6c99b4e-92ef-4506-8b58-1333105f6662" elementFormDefault="qualified">
    <xsd:import namespace="http://schemas.microsoft.com/office/2006/documentManagement/types"/>
    <xsd:import namespace="http://schemas.microsoft.com/office/infopath/2007/PartnerControls"/>
    <xsd:element name="_activity" ma:index="8" nillable="true" ma:displayName="_activity" ma:hidden="true" ma:internalName="_activity">
      <xsd:simpleType>
        <xsd:restriction base="dms:Note"/>
      </xsd:simpleType>
    </xsd:element>
    <xsd:element name="MediaServiceMetadata" ma:index="12" nillable="true" ma:displayName="MediaServiceMetadata" ma:hidden="true" ma:internalName="MediaServiceMetadata" ma:readOnly="true">
      <xsd:simpleType>
        <xsd:restriction base="dms:Note"/>
      </xsd:simpleType>
    </xsd:element>
    <xsd:element name="MediaServiceFastMetadata" ma:index="13" nillable="true" ma:displayName="MediaServiceFastMetadata" ma:hidden="true" ma:internalName="MediaServiceFastMetadata" ma:readOnly="true">
      <xsd:simpleType>
        <xsd:restriction base="dms:Note"/>
      </xsd:simpleType>
    </xsd:element>
    <xsd:element name="MediaServiceObjectDetectorVersions" ma:index="14" nillable="true" ma:displayName="MediaServiceObjectDetectorVersions" ma:hidden="true" ma:indexed="true" ma:internalName="MediaServiceObjectDetectorVersions" ma:readOnly="true">
      <xsd:simpleType>
        <xsd:restriction base="dms:Text"/>
      </xsd:simpleType>
    </xsd:element>
    <xsd:element name="MediaServiceSearchProperties" ma:index="15" nillable="true" ma:displayName="MediaServiceSearchProperties" ma:hidden="true" ma:internalName="MediaServiceSearchProperties" ma:readOnly="true">
      <xsd:simpleType>
        <xsd:restriction base="dms:Note"/>
      </xsd:simpleType>
    </xsd:element>
    <xsd:element name="MediaServiceDateTaken" ma:index="16" nillable="true" ma:displayName="MediaServiceDateTaken" ma:hidden="true" ma:indexed="true" ma:internalName="MediaServiceDateTaken" ma:readOnly="true">
      <xsd:simpleType>
        <xsd:restriction base="dms:Text"/>
      </xsd:simpleType>
    </xsd:element>
    <xsd:element name="MediaServiceSystemTags" ma:index="17" nillable="true" ma:displayName="MediaServiceSystemTags" ma:hidden="true" ma:internalName="MediaServiceSystemTags" ma:readOnly="true">
      <xsd:simpleType>
        <xsd:restriction base="dms:Note"/>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element name="MediaLengthInSeconds" ma:index="21" nillable="true" ma:displayName="MediaLengthInSeconds" ma:hidden="true" ma:internalName="MediaLengthInSeconds" ma:readOnly="true">
      <xsd:simpleType>
        <xsd:restriction base="dms:Unknown"/>
      </xsd:simpleType>
    </xsd:element>
    <xsd:element name="MediaServiceLocation" ma:index="22"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f970abf-3845-40ca-93c5-812704329b4a" elementFormDefault="qualified">
    <xsd:import namespace="http://schemas.microsoft.com/office/2006/documentManagement/types"/>
    <xsd:import namespace="http://schemas.microsoft.com/office/infopath/2007/PartnerControls"/>
    <xsd:element name="SharedWithUsers" ma:index="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0" nillable="true" ma:displayName="Shared With Details" ma:internalName="SharedWithDetails" ma:readOnly="true">
      <xsd:simpleType>
        <xsd:restriction base="dms:Note">
          <xsd:maxLength value="255"/>
        </xsd:restriction>
      </xsd:simpleType>
    </xsd:element>
    <xsd:element name="SharingHintHash" ma:index="11"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180CB0C-E983-4EBF-BD28-B98D0CA0EC6E}">
  <ds:schemaRefs>
    <ds:schemaRef ds:uri="http://purl.org/dc/terms/"/>
    <ds:schemaRef ds:uri="http://purl.org/dc/elements/1.1/"/>
    <ds:schemaRef ds:uri="b6c99b4e-92ef-4506-8b58-1333105f6662"/>
    <ds:schemaRef ds:uri="http://schemas.microsoft.com/office/2006/metadata/properties"/>
    <ds:schemaRef ds:uri="http://schemas.microsoft.com/office/2006/documentManagement/types"/>
    <ds:schemaRef ds:uri="http://purl.org/dc/dcmitype/"/>
    <ds:schemaRef ds:uri="http://schemas.microsoft.com/office/infopath/2007/PartnerControls"/>
    <ds:schemaRef ds:uri="http://schemas.openxmlformats.org/package/2006/metadata/core-properties"/>
    <ds:schemaRef ds:uri="6f970abf-3845-40ca-93c5-812704329b4a"/>
    <ds:schemaRef ds:uri="http://www.w3.org/XML/1998/namespace"/>
  </ds:schemaRefs>
</ds:datastoreItem>
</file>

<file path=customXml/itemProps2.xml><?xml version="1.0" encoding="utf-8"?>
<ds:datastoreItem xmlns:ds="http://schemas.openxmlformats.org/officeDocument/2006/customXml" ds:itemID="{DFDA0810-5CD7-42AC-AEAF-2F6BA115AAE8}">
  <ds:schemaRefs>
    <ds:schemaRef ds:uri="http://schemas.microsoft.com/sharepoint/v3/contenttype/forms"/>
  </ds:schemaRefs>
</ds:datastoreItem>
</file>

<file path=customXml/itemProps3.xml><?xml version="1.0" encoding="utf-8"?>
<ds:datastoreItem xmlns:ds="http://schemas.openxmlformats.org/officeDocument/2006/customXml" ds:itemID="{12EB5A69-BDD5-4E10-97DB-3DD0FD49C6D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6c99b4e-92ef-4506-8b58-1333105f6662"/>
    <ds:schemaRef ds:uri="6f970abf-3845-40ca-93c5-812704329b4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Data Collection Tool</vt:lpstr>
      <vt:lpstr>Summary YiW progress </vt:lpstr>
      <vt:lpstr>Summary YiW Dec2024</vt:lpstr>
      <vt:lpstr>Summary YiW Dec2024 Primary</vt:lpstr>
      <vt:lpstr>Access to Finance</vt:lpstr>
      <vt:lpstr>'Summary YiW Dec2024'!_Hlk187068039</vt:lpstr>
      <vt:lpstr>'Summary YiW Dec2024 Primary'!_Hlk187068039</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Family Computer</dc:creator>
  <cp:keywords/>
  <dc:description/>
  <cp:lastModifiedBy>IT uwitonze  Robert</cp:lastModifiedBy>
  <cp:revision/>
  <cp:lastPrinted>2025-01-28T11:59:09Z</cp:lastPrinted>
  <dcterms:created xsi:type="dcterms:W3CDTF">2024-02-20T08:49:26Z</dcterms:created>
  <dcterms:modified xsi:type="dcterms:W3CDTF">2025-02-11T13:32:18Z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589e0983-05e3-46a0-b893-ff28b8cf1441_Enabled">
    <vt:lpwstr>true</vt:lpwstr>
  </property>
  <property fmtid="{D5CDD505-2E9C-101B-9397-08002B2CF9AE}" pid="3" name="MSIP_Label_589e0983-05e3-46a0-b893-ff28b8cf1441_SetDate">
    <vt:lpwstr>2024-02-20T13:12:40Z</vt:lpwstr>
  </property>
  <property fmtid="{D5CDD505-2E9C-101B-9397-08002B2CF9AE}" pid="4" name="MSIP_Label_589e0983-05e3-46a0-b893-ff28b8cf1441_Method">
    <vt:lpwstr>Standard</vt:lpwstr>
  </property>
  <property fmtid="{D5CDD505-2E9C-101B-9397-08002B2CF9AE}" pid="5" name="MSIP_Label_589e0983-05e3-46a0-b893-ff28b8cf1441_Name">
    <vt:lpwstr>TMEA Public</vt:lpwstr>
  </property>
  <property fmtid="{D5CDD505-2E9C-101B-9397-08002B2CF9AE}" pid="6" name="MSIP_Label_589e0983-05e3-46a0-b893-ff28b8cf1441_SiteId">
    <vt:lpwstr>71dd2498-0b95-4eb5-8b08-940c9ea4bfb8</vt:lpwstr>
  </property>
  <property fmtid="{D5CDD505-2E9C-101B-9397-08002B2CF9AE}" pid="7" name="MSIP_Label_589e0983-05e3-46a0-b893-ff28b8cf1441_ActionId">
    <vt:lpwstr>5d7c8ffc-fab7-4708-9d68-f27a15b655a5</vt:lpwstr>
  </property>
  <property fmtid="{D5CDD505-2E9C-101B-9397-08002B2CF9AE}" pid="8" name="MSIP_Label_589e0983-05e3-46a0-b893-ff28b8cf1441_ContentBits">
    <vt:lpwstr>0</vt:lpwstr>
  </property>
  <property fmtid="{D5CDD505-2E9C-101B-9397-08002B2CF9AE}" pid="9" name="ContentTypeId">
    <vt:lpwstr>0x01010010523C92D77FA747BA99981CDF0F57BB</vt:lpwstr>
  </property>
</Properties>
</file>