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Checklist v9-3" sheetId="2" r:id="rId5"/>
    <sheet state="visible" name="Checklist empty" sheetId="3" r:id="rId6"/>
    <sheet state="visible" name="essential Checklist" sheetId="4" r:id="rId7"/>
    <sheet state="visible" name="essential Checklist empty" sheetId="5" r:id="rId8"/>
    <sheet state="visible" name="Measurements Table example" sheetId="6" r:id="rId9"/>
    <sheet state="visible" name="Measurements Table empty" sheetId="7" r:id="rId10"/>
    <sheet state="visible" name="Measurements Table v9-3" sheetId="8" r:id="rId11"/>
    <sheet state="visible" name="Calculations" sheetId="9" r:id="rId12"/>
    <sheet state="visible" name="FET Selection" sheetId="10" r:id="rId13"/>
  </sheets>
  <definedNames>
    <definedName hidden="1" localSheetId="1" name="_xlnm._FilterDatabase">'Checklist v9-3'!$B$3:$AF$3</definedName>
    <definedName hidden="1" localSheetId="2" name="_xlnm._FilterDatabase">'Checklist empty'!$B$3:$AF$3</definedName>
    <definedName hidden="1" localSheetId="3" name="_xlnm._FilterDatabase">'essential Checklist'!$B$3:$AF$3</definedName>
    <definedName hidden="1" localSheetId="4" name="_xlnm._FilterDatabase">'essential Checklist empty'!$B$3:$AF$3</definedName>
    <definedName hidden="1" localSheetId="9" name="_xlnm._FilterDatabase">'FET Selection'!$A$7:$M$35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This is a comment. Is often used if the comment area is not large enough at the beginning or to specify results more precisely (e.g. value is unstable).</t>
      </text>
    </comment>
    <comment authorId="0" ref="AA12">
      <text>
        <t xml:space="preserve">gemessen, wo jetzt der Temp tensor klebt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This is a comment. Is often used if the comment area is not large enough at the beginning or to specify results more precisely (e.g. value is unstable).</t>
      </text>
    </comment>
    <comment authorId="0" ref="Z12">
      <text>
        <t xml:space="preserve">gemessen, wo jetzt der Temp tensor klebt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 Identifier is used in the name for Oscilloscope Screenshots.
Format: Screenshot_DATE-TIMEidentifierROWcomment
Example: 
Screenshot_20241201-223219T731 OUTPUT</t>
      </text>
    </comment>
    <comment authorId="0" ref="A36">
      <text>
        <t xml:space="preserve">struggles with both
</t>
      </text>
    </comment>
    <comment authorId="0" ref="A142">
      <text>
        <t xml:space="preserve">Lowpass limit frequency 9.7 MHz....  HMM.......MMMM.. WELL...</t>
      </text>
    </comment>
    <comment authorId="0" ref="A150">
      <text>
        <t xml:space="preserve">Delay between first undershoot and SR switch-on 725 ns / 1.38 MHz. Sub ringing at 140 ns / 7.14 MHz. Interference ringing at 113.6 MHz (probably junction capacitance) Or simply bad measurement (no gnd spring)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J8">
      <text>
        <t xml:space="preserve">0,95 -&gt; 159,6 Target / 149,5 actual Measured -&gt; 6,8% too little air gap
</t>
      </text>
    </comment>
    <comment authorId="0" ref="C16">
      <text>
        <t xml:space="preserve">Prepreg 7628: 4,4
Core: 4,6</t>
      </text>
    </comment>
    <comment authorId="0" ref="C18">
      <text>
        <t xml:space="preserve">Prepreg 4 Layer: 210 µm
Core 4 Layer: 1065 µm
JLC Stackup Calc:
https://jlcpcb.com/impedance</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1">
      <text>
        <t xml:space="preserve">v9-2 und v9-3</t>
      </text>
    </comment>
    <comment authorId="0" ref="A15">
      <text>
        <t xml:space="preserve">v9 Alternative</t>
      </text>
    </comment>
    <comment authorId="0" ref="A16">
      <text>
        <t xml:space="preserve">in DC/DCv9 verwendet
</t>
      </text>
    </comment>
    <comment authorId="0" ref="A48">
      <text>
        <t xml:space="preserve">v9-3</t>
      </text>
    </comment>
  </commentList>
</comments>
</file>

<file path=xl/sharedStrings.xml><?xml version="1.0" encoding="utf-8"?>
<sst xmlns="http://schemas.openxmlformats.org/spreadsheetml/2006/main" count="3274" uniqueCount="790">
  <si>
    <t>DCDCv9-3 Table</t>
  </si>
  <si>
    <r>
      <t xml:space="preserve">GitHub: </t>
    </r>
    <r>
      <rPr>
        <rFont val="&quot;Helvetica Neue&quot;, sans-serif"/>
        <b/>
        <color rgb="FF1155CC"/>
        <sz val="12.0"/>
        <u/>
      </rPr>
      <t>https://github.com/Rootthecause/DCDC</t>
    </r>
  </si>
  <si>
    <t>Date:</t>
  </si>
  <si>
    <t>Dear user!
The author is not liable for any damages in connection with this document, nor does he guarantee the functionality or correctness of the formulas and measurements described.
Use is at your own risk!</t>
  </si>
  <si>
    <t>This document was created in Google Sheets. The design and functions may vary if a different application used is used.</t>
  </si>
  <si>
    <r>
      <rPr/>
      <t xml:space="preserve">Found an error? Please submit an </t>
    </r>
    <r>
      <rPr>
        <color rgb="FF1155CC"/>
        <u/>
      </rPr>
      <t>Issue</t>
    </r>
    <r>
      <rPr/>
      <t xml:space="preserve"> on GitHub. Thanks a lot!</t>
    </r>
  </si>
  <si>
    <t>Checklist DCDCv9-3</t>
  </si>
  <si>
    <t>Identifier for Oscilloscope Screenshots: C</t>
  </si>
  <si>
    <t>Test passed</t>
  </si>
  <si>
    <t>of</t>
  </si>
  <si>
    <t>tests done</t>
  </si>
  <si>
    <t>Essential</t>
  </si>
  <si>
    <t>Module</t>
  </si>
  <si>
    <t>Parameter</t>
  </si>
  <si>
    <t>Value</t>
  </si>
  <si>
    <t>Unit</t>
  </si>
  <si>
    <t>Date</t>
  </si>
  <si>
    <t>Status</t>
  </si>
  <si>
    <t>Comment</t>
  </si>
  <si>
    <t>x</t>
  </si>
  <si>
    <t>Start-up Cap Supply</t>
  </si>
  <si>
    <t>Charging Voltage (with C_start), DC/DC Disabled</t>
  </si>
  <si>
    <t>V</t>
  </si>
  <si>
    <t xml:space="preserve"> min. 3,5</t>
  </si>
  <si>
    <t>max. 3,8</t>
  </si>
  <si>
    <t>OK</t>
  </si>
  <si>
    <t>Constant above 7 V_in</t>
  </si>
  <si>
    <t>Charging Voltage (with C_start), DC/DC Enabled, U_in = 600 V, IDLE, 5V Fan OFF</t>
  </si>
  <si>
    <t>Charging Voltage (with C_start), DC/DC Enabled, U_in = 600 V, IDLE, 5V Fan ON</t>
  </si>
  <si>
    <t>Capacitor Shipping Voltage</t>
  </si>
  <si>
    <t>Input current with fully charged capacitor, 24V_in, Disabled</t>
  </si>
  <si>
    <t>mA</t>
  </si>
  <si>
    <t>Input current with fully charged capacitor, 24V_in, Enabled</t>
  </si>
  <si>
    <t>Input current with fully charged capacitor, 24V_in, Enabled, with 5V Fan, 21°C RT</t>
  </si>
  <si>
    <t>Discharge Current (DC/DC Enabled) no HV, Cap @ 3,70 V</t>
  </si>
  <si>
    <t xml:space="preserve">Discharge Current (DC/DC Enabled) 200 V </t>
  </si>
  <si>
    <t xml:space="preserve">Discharge Current (DC/DC Enabled) 300 V </t>
  </si>
  <si>
    <t xml:space="preserve">Discharge Current (DC/DC Enabled) 400 V </t>
  </si>
  <si>
    <t xml:space="preserve">Discharge Current (DC/DC Enabled) 500 V </t>
  </si>
  <si>
    <t xml:space="preserve">Discharge Current (DC/DC Enabled) 600 V </t>
  </si>
  <si>
    <t xml:space="preserve">Start-up Cap Supply </t>
  </si>
  <si>
    <t>Hold-Up time, DC/DC Enabled, no HV,</t>
  </si>
  <si>
    <t>s</t>
  </si>
  <si>
    <t>5V LED / step-down turn off input voltage</t>
  </si>
  <si>
    <t xml:space="preserve">5V LED / step-down turn off time by discharging C11+C13 from 24V, no load, </t>
  </si>
  <si>
    <t>Step-Up UVLO</t>
  </si>
  <si>
    <t>must be above min. C_start voltage</t>
  </si>
  <si>
    <t xml:space="preserve"> min. 2,5</t>
  </si>
  <si>
    <t xml:space="preserve"> max. 3</t>
  </si>
  <si>
    <t>OK but improveable</t>
  </si>
  <si>
    <t>without C_start: 2,45 V.</t>
  </si>
  <si>
    <t>LV Voltage LV Side Current</t>
  </si>
  <si>
    <t>U_in = 0 V / DC/DC Enabled, IDLE, 12.2 V</t>
  </si>
  <si>
    <t>LV Voltage LV Side Voltage</t>
  </si>
  <si>
    <t>LV Voltage 9 V LDO</t>
  </si>
  <si>
    <t>U_in = 0 V / DC/DC Enabled, IDLE, 12.2 V, 20,1°C RT</t>
  </si>
  <si>
    <t>LV Voltage, HV Side</t>
  </si>
  <si>
    <t>LV Voltage, HV Side after D11</t>
  </si>
  <si>
    <t>LV Voltage, HV Side after D14</t>
  </si>
  <si>
    <t>MOSFET top supply Voltage (VDDA-VSSA)</t>
  </si>
  <si>
    <t>U_in = 200 V / DC/DC Enabled, IDLE, Cap @ 3,75 V</t>
  </si>
  <si>
    <t>WARNING: DO NOT MEASURE THIS WITHOUT EXTRA PRECAUTION! HV SWITCHNODE!</t>
  </si>
  <si>
    <t>U_in = 300 V / DC/DC Enabled, IDLE, Cap @ 3,75 V</t>
  </si>
  <si>
    <t>U_in = 400 V / DC/DC Enabled, IDLE, Cap @ 3,75 V</t>
  </si>
  <si>
    <t>U_in = 500 V / DC/DC Enabled, IDLE, Cap @ 3,75 V</t>
  </si>
  <si>
    <t>U_in = 600 V / DC/DC Enabled, IDLE, Cap @ 3,75 V</t>
  </si>
  <si>
    <t>Precharge</t>
  </si>
  <si>
    <t xml:space="preserve">Precharge Close delay </t>
  </si>
  <si>
    <t>5,0 ... 5,3</t>
  </si>
  <si>
    <t>ms</t>
  </si>
  <si>
    <t>Only slightly dependent on U_in</t>
  </si>
  <si>
    <t>Precharge Close Voltage Jump</t>
  </si>
  <si>
    <t>Hard to measure, simulation might be more accurate</t>
  </si>
  <si>
    <t>Precharge Open Delay</t>
  </si>
  <si>
    <t>Mad-Scruti-Test (Enable/Disable DC/DC as mad as possible)</t>
  </si>
  <si>
    <t>PASS</t>
  </si>
  <si>
    <t>Precharge Time 200 V to 60V, 21°C RT</t>
  </si>
  <si>
    <t>Precharge Time 300 V to 60V, 21°C RT</t>
  </si>
  <si>
    <t>Precharge Time 400 V to 60V, 21°C RT</t>
  </si>
  <si>
    <t>Precharge Time 500 V to 60V, 21°C RT</t>
  </si>
  <si>
    <t>Precharge Time 600 V to 60V, 21°C RT</t>
  </si>
  <si>
    <t>Passive Discharge</t>
  </si>
  <si>
    <t>Discharge Time 200 V to 60V, 21°C RT</t>
  </si>
  <si>
    <t>Discharge Time 300 V to 60V, 21°C RT</t>
  </si>
  <si>
    <t>Discharge Time 400 V to 60V, 21°C RT</t>
  </si>
  <si>
    <t>Discharge Time 500 V to 60V, 21°C RT</t>
  </si>
  <si>
    <t>Discharge Time 600 V to 60V, 21°C RT</t>
  </si>
  <si>
    <t>Leakage Current Turned off</t>
  </si>
  <si>
    <t>200 V, 21°C RT</t>
  </si>
  <si>
    <t>nA</t>
  </si>
  <si>
    <t>13,3 GΩ</t>
  </si>
  <si>
    <t>300 V, 21°C RT</t>
  </si>
  <si>
    <t>10,7 GΩ</t>
  </si>
  <si>
    <t>400 V, 21°C RT</t>
  </si>
  <si>
    <t>9,8 GΩ</t>
  </si>
  <si>
    <t>500 V, 21°C RT</t>
  </si>
  <si>
    <t>8,9 GΩ</t>
  </si>
  <si>
    <t>600 V, 21°C RT</t>
  </si>
  <si>
    <t>8,0 GΩ</t>
  </si>
  <si>
    <t>Input Current, Turned ON, below UVP</t>
  </si>
  <si>
    <t>50V, 21°C RT</t>
  </si>
  <si>
    <t>µA</t>
  </si>
  <si>
    <t>100V, 21°C RT</t>
  </si>
  <si>
    <t>150V, 21°C RT</t>
  </si>
  <si>
    <t>200V, 21°C RT</t>
  </si>
  <si>
    <t>Input Current, Turned ON, above UVP</t>
  </si>
  <si>
    <t>200 V, 21°C RT, no Fan, dead time = 80°</t>
  </si>
  <si>
    <t>W</t>
  </si>
  <si>
    <t>300 V, 21°C RT, no Fan, dead time = 80°</t>
  </si>
  <si>
    <t>400 V, 21°C RT, no Fan, dead time = 80°</t>
  </si>
  <si>
    <t>500 V, 21°C RT, no Fan, dead time = 80°</t>
  </si>
  <si>
    <t>600 V, 21°C RT, no Fan, dead time = 80°</t>
  </si>
  <si>
    <t>Oscillator</t>
  </si>
  <si>
    <t>Soft Startup no C34 frequency</t>
  </si>
  <si>
    <t>kHz</t>
  </si>
  <si>
    <t>Calculated</t>
  </si>
  <si>
    <t>Soft Startup no C34 lenght</t>
  </si>
  <si>
    <t>Soft Startup with C34 = 22uF/1k frequency</t>
  </si>
  <si>
    <t>Soft Startup with C34 = 22uF/1k lenght, f_sw 350 kHz to 94 kHz</t>
  </si>
  <si>
    <t>Dead time min.</t>
  </si>
  <si>
    <t>ns</t>
  </si>
  <si>
    <t>Dead time middle</t>
  </si>
  <si>
    <t>Dead time max.</t>
  </si>
  <si>
    <t xml:space="preserve">Dead time potentiometer dead-room </t>
  </si>
  <si>
    <t>°</t>
  </si>
  <si>
    <t>Dead time, efficiency optimum 200 V</t>
  </si>
  <si>
    <t>2,96 kΩ</t>
  </si>
  <si>
    <t>Dead time, efficiency optimum 300 V</t>
  </si>
  <si>
    <t>Dead time, efficiency optimum 400 V</t>
  </si>
  <si>
    <t>Dead time, efficiency optimum 500 V</t>
  </si>
  <si>
    <t>optimum does not change at 100W load</t>
  </si>
  <si>
    <t>Dead time, efficiency optimum 600 V</t>
  </si>
  <si>
    <t>frequency Potentiometer shipped</t>
  </si>
  <si>
    <t>frequency min.</t>
  </si>
  <si>
    <t>frequency max.</t>
  </si>
  <si>
    <t>frequency min. recommended</t>
  </si>
  <si>
    <t>1,97 kΩ, but unsure what f_min is right now</t>
  </si>
  <si>
    <t>Misc</t>
  </si>
  <si>
    <t>Input reverse polarity Diode Test, 0.1A</t>
  </si>
  <si>
    <t>Input reverse polarity Diode Test, 0.5A</t>
  </si>
  <si>
    <t>Input reverse polarity Diode Test, 1A</t>
  </si>
  <si>
    <t>Input reverse polarity Diode Test, 2A</t>
  </si>
  <si>
    <t>Input</t>
  </si>
  <si>
    <t>Input Voltage Ripple, 0A Load, 400V</t>
  </si>
  <si>
    <t>Vrms</t>
  </si>
  <si>
    <t>NO LISN, Direct PFC feed with SDM inbetween</t>
  </si>
  <si>
    <t>Vpp</t>
  </si>
  <si>
    <t>Input Voltage Ripple, 10A Load, 400V</t>
  </si>
  <si>
    <t>Input Voltage Ripple, 20A Load, 400V</t>
  </si>
  <si>
    <t>Input Voltage Ripple, 30A Load, 400V</t>
  </si>
  <si>
    <t>Input Voltage Ripple, 0A Load, 500V</t>
  </si>
  <si>
    <t>Input Voltage Ripple, 0A Load, 600V</t>
  </si>
  <si>
    <t>Output</t>
  </si>
  <si>
    <t>output Voltage Ripple, 0A Load, 400V</t>
  </si>
  <si>
    <t>mVrms</t>
  </si>
  <si>
    <t>T747, NO LISN, Direct Load feed</t>
  </si>
  <si>
    <t>mVpp</t>
  </si>
  <si>
    <t>output Voltage Ripple, 10A Load, 400V</t>
  </si>
  <si>
    <t>T748, NO LISN, Direct Load feed</t>
  </si>
  <si>
    <t>output Voltage Ripple, 20A Load, 400V</t>
  </si>
  <si>
    <t>T749, NO LISN, Direct Load feed</t>
  </si>
  <si>
    <t>output Voltage Ripple, 30A Load, 400V</t>
  </si>
  <si>
    <t>T750, NO LISN, Direct Load feed</t>
  </si>
  <si>
    <t>Voltage Regulation</t>
  </si>
  <si>
    <t>output Voltage, 25°C RT</t>
  </si>
  <si>
    <t>24,09 ... 24,16</t>
  </si>
  <si>
    <t>depends on converter temperature</t>
  </si>
  <si>
    <t>minimum HV input for 24 V Output, set by f_min = 94 kHz</t>
  </si>
  <si>
    <t>Overshoot test with 4700 uF Load (uncharged), 400 V</t>
  </si>
  <si>
    <t>Vp</t>
  </si>
  <si>
    <t>162 ms</t>
  </si>
  <si>
    <t>Overshoot test with 4700 uF Load (uncharged), 500 V</t>
  </si>
  <si>
    <t>118 ms</t>
  </si>
  <si>
    <t>Overshoot test with 4700 uF Load (uncharged), 600 V</t>
  </si>
  <si>
    <t>36 ms</t>
  </si>
  <si>
    <t>Undershoot test with 300W Load 400 V</t>
  </si>
  <si>
    <t>mVp</t>
  </si>
  <si>
    <t xml:space="preserve">40 ms down / 1,8 up? </t>
  </si>
  <si>
    <t>Undershoot test with 300W Load 500 V</t>
  </si>
  <si>
    <t>46 ms down / 1,3s Up?</t>
  </si>
  <si>
    <t>Undershoot test with 300W Load 600 V</t>
  </si>
  <si>
    <t>52 ms down / 1,8 s up?</t>
  </si>
  <si>
    <t>UVP</t>
  </si>
  <si>
    <t>lock-in, 1.7 MΩ</t>
  </si>
  <si>
    <t>lock-out, 1.7 MΩ</t>
  </si>
  <si>
    <t>lock-in delay, 1.7 MΩ, C47 = 22nF, 200V</t>
  </si>
  <si>
    <t>lock-in delay, 1.7 MΩ, C47 = 22nF, 300V</t>
  </si>
  <si>
    <t>lock-in delay, 1.7 MΩ, C47 = 22nF, 400V</t>
  </si>
  <si>
    <t>lock-in delay, 1.7 MΩ, C47 = 22nF, 500V</t>
  </si>
  <si>
    <t>lock-in delay, 1.7 MΩ, C47 = 22nF, 600V</t>
  </si>
  <si>
    <t>OVP</t>
  </si>
  <si>
    <t>lock-in, 543 kΩ</t>
  </si>
  <si>
    <t>lock-out, 543 kΩ</t>
  </si>
  <si>
    <t>UCC25600 Overcurrent Protection</t>
  </si>
  <si>
    <t xml:space="preserve">Voltage mesured over C_res = 22,4 nF, U_in = 200 V </t>
  </si>
  <si>
    <t>tested but inaccurate, not important</t>
  </si>
  <si>
    <t>Overtemperature Lock-out</t>
  </si>
  <si>
    <t>TL072, 330k || 4k7, C28 = 100nF, C48 = 10nF</t>
  </si>
  <si>
    <t>°C</t>
  </si>
  <si>
    <t>Overtemperature Lock-in</t>
  </si>
  <si>
    <t>Fan control turn-on</t>
  </si>
  <si>
    <t>TL072</t>
  </si>
  <si>
    <t>Fan control turn-off</t>
  </si>
  <si>
    <t>Fan control Sensor Loss</t>
  </si>
  <si>
    <t>Fan behavior</t>
  </si>
  <si>
    <t>always on</t>
  </si>
  <si>
    <t>Fan 5V option</t>
  </si>
  <si>
    <t>current @ 3,75 V</t>
  </si>
  <si>
    <t>24V loop constrol influence</t>
  </si>
  <si>
    <t>none</t>
  </si>
  <si>
    <t>Fan 12V option</t>
  </si>
  <si>
    <t>Temperature</t>
  </si>
  <si>
    <t>Temperature after 10 min, open Air, 5V Fan ON, 0A load, 500V</t>
  </si>
  <si>
    <t>21°C RT</t>
  </si>
  <si>
    <t>Temperature after 10 min, open Air, 5V Fan ON, 10A load, 500V</t>
  </si>
  <si>
    <t>Temperature after 10 min, open Air, 5V Fan ON, 20A load, 500V</t>
  </si>
  <si>
    <t>Temperature after 5 min, open Air, 5V Fan ON, 25A load, 500V</t>
  </si>
  <si>
    <t>Temperature after 10 min, open Air, 5V Fan ON, 25A load, 500V</t>
  </si>
  <si>
    <t>Temperature after 1 min, open Air, 5V Fan ON, 30A load, 500V</t>
  </si>
  <si>
    <t>Hotbox Test, SR Temperature after 30 min</t>
  </si>
  <si>
    <t>converter inside a box with rising temp, Air Temperaure 
max. 60°C must be able to deliver 500W at 500V at 60°C for 30 minutes 
and then be able to be restarted after 5 seconds</t>
  </si>
  <si>
    <t>Sensor Temp / SR FET Temp</t>
  </si>
  <si>
    <t>Turns Ratio</t>
  </si>
  <si>
    <t>W1, W2, W3</t>
  </si>
  <si>
    <t>28 : 2 : 2</t>
  </si>
  <si>
    <t>Litz Wire Lenght W1 (SN: 67)</t>
  </si>
  <si>
    <t>Type: 120x 0.1 mm ø 0.92 mm^2 1.4 mm</t>
  </si>
  <si>
    <t>mm</t>
  </si>
  <si>
    <t>Litz Wire Lenght W2 (SN: 68)</t>
  </si>
  <si>
    <t>Type: 600x 0,071 mm ø 2,38 mm^2 2,4 mm</t>
  </si>
  <si>
    <t>Litz Wire Lenght W3 (SN: 69)</t>
  </si>
  <si>
    <t>Inductance W1</t>
  </si>
  <si>
    <r>
      <rPr>
        <rFont val="Arial"/>
        <color theme="1"/>
      </rPr>
      <t xml:space="preserve">100 kHz 4 Vpp sine, </t>
    </r>
    <r>
      <rPr>
        <rFont val="Arial"/>
        <color theme="1"/>
      </rPr>
      <t>N27+N97</t>
    </r>
  </si>
  <si>
    <t>µH</t>
  </si>
  <si>
    <t>Leakage Inductance W1</t>
  </si>
  <si>
    <t>W2 short, 100 kHz 4 Vpp Sine, AD2 = 10 Ω, N27+N97</t>
  </si>
  <si>
    <t>W3 short, 100 kHz 4 Vpp Sine, AD2 = 10 Ω, N27+N97</t>
  </si>
  <si>
    <r>
      <rPr>
        <rFont val="Arial"/>
        <color theme="1"/>
      </rPr>
      <t xml:space="preserve">W2 and W3 short, 100 kHz 4 Vpp Sine, AD2 = 10 Ω, </t>
    </r>
    <r>
      <rPr>
        <rFont val="Arial"/>
        <color theme="1"/>
      </rPr>
      <t>N27+N97</t>
    </r>
  </si>
  <si>
    <t>Inductance W2</t>
  </si>
  <si>
    <r>
      <rPr>
        <rFont val="Arial"/>
        <color theme="1"/>
      </rPr>
      <t xml:space="preserve">100 kHz 4 Vpp Sine, AD2 = 10 Ω, </t>
    </r>
    <r>
      <rPr>
        <rFont val="Arial"/>
        <color theme="1"/>
      </rPr>
      <t>N27+N97</t>
    </r>
  </si>
  <si>
    <t>Inductance W3</t>
  </si>
  <si>
    <r>
      <rPr>
        <rFont val="Arial"/>
        <color theme="1"/>
      </rPr>
      <t xml:space="preserve">100 kHz 4 Vpp Sine, AD2 = 10 Ω, </t>
    </r>
    <r>
      <rPr>
        <rFont val="Arial"/>
        <color theme="1"/>
      </rPr>
      <t>N27+N97</t>
    </r>
  </si>
  <si>
    <t>Leakage Inductance W2</t>
  </si>
  <si>
    <r>
      <rPr>
        <rFont val="Arial"/>
        <color theme="1"/>
      </rPr>
      <t xml:space="preserve">100 kHz 4 Vpp Sine, AD2 = 10 Ω, </t>
    </r>
    <r>
      <rPr>
        <rFont val="Arial"/>
        <color theme="1"/>
      </rPr>
      <t>N27+N97</t>
    </r>
  </si>
  <si>
    <t>Leakage Inductance W3</t>
  </si>
  <si>
    <r>
      <rPr>
        <rFont val="Arial"/>
        <color theme="1"/>
      </rPr>
      <t xml:space="preserve">100 kHz 4 Vpp Sine, AD2 = 10 Ω, </t>
    </r>
    <r>
      <rPr>
        <rFont val="Arial"/>
        <color theme="1"/>
      </rPr>
      <t>N27+N97</t>
    </r>
  </si>
  <si>
    <t>Resistance W1</t>
  </si>
  <si>
    <t>DC, 20°C, 32,895 mV, 1008 mA</t>
  </si>
  <si>
    <t>mΩ</t>
  </si>
  <si>
    <t>DC, 100°C, 445,4 mV, 10504 mA, 21°C RT</t>
  </si>
  <si>
    <t>Temperarure coefficient (measured)</t>
  </si>
  <si>
    <t>10 kHz 4 Vpp sine, AD2 = 10 Ω, 2+3 shorted, 20°C</t>
  </si>
  <si>
    <t>100 kHz 4 Vpp Sine, AD2 = 10 Ω, 2+3 shorted, 20°C</t>
  </si>
  <si>
    <t>200 kHz 4 Vpp Sine, AD2 = 10 Ω, 2+3 shorted, 20°C</t>
  </si>
  <si>
    <t>350 kHz 4 Vpp Sine, AD2 = 10 Ω, 2+3 shorted, 20°C</t>
  </si>
  <si>
    <t>1000 kHz 4 Vpp Sine, AD2 = 10 Ω, 2+3 shorted, 20°C</t>
  </si>
  <si>
    <t>Resistance W2</t>
  </si>
  <si>
    <t>DC, 21°C, 6,740 mV, 5012 mA</t>
  </si>
  <si>
    <t>DC, 57°C, 30,46 mV, 19990 mA, 21°C RT</t>
  </si>
  <si>
    <t>10 kHz 4 Vpp Sine, AD2 = 10 Ω, W1 shorted, 20°C</t>
  </si>
  <si>
    <t>100 kHz 4 Vpp Sine, AD2 = 10 Ω, W1 shorted, 20°C</t>
  </si>
  <si>
    <t>200 kHz 4 Vpp Sine, AD2 = 10 Ω, W1 shorted, 20°C</t>
  </si>
  <si>
    <t>350 kHz 4 Vpp Sine, AD2 = 10 Ω, W1 shorted, 20°C</t>
  </si>
  <si>
    <t>1000 kHz 4 Vpp Sine, AD2 = 10 Ω, W1 shorted, 20°C</t>
  </si>
  <si>
    <t>Resistance W3</t>
  </si>
  <si>
    <t>DC, 21°C, 5,884 mV, 5010 mA</t>
  </si>
  <si>
    <t>DC, 66°C 27,175 mV, 19986 mA, 21°C RT</t>
  </si>
  <si>
    <t>10 kHz 4 Vpp Sine, AD2 = 10 Ω, W1 shorted</t>
  </si>
  <si>
    <t>100 kHz 4 Vpp Sine, AD2 = 10 Ω, W1 shorted</t>
  </si>
  <si>
    <t>200 kHz 4 Vpp Sine, AD2 = 10 Ω, W1 shorted</t>
  </si>
  <si>
    <t>350 kHz 4 Vpp Sine, AD2 = 10 Ω, W1 shorted</t>
  </si>
  <si>
    <t>1000 kHz 4 Vpp Sine, AD2 = 10 Ω, W1 shorted</t>
  </si>
  <si>
    <t>Saturation Current W1</t>
  </si>
  <si>
    <t>DC, 21°C RT</t>
  </si>
  <si>
    <t>A</t>
  </si>
  <si>
    <t>Winding Capacitance W1 || W2</t>
  </si>
  <si>
    <t>4 Vpp, 1000 kHz, AD2 = 10 kΩ</t>
  </si>
  <si>
    <t>pF</t>
  </si>
  <si>
    <t>Winding Capacitance W1 || W3</t>
  </si>
  <si>
    <t>Winding Capacitance W1 || W2+W3</t>
  </si>
  <si>
    <t>Winding Capacitance W2 || W3</t>
  </si>
  <si>
    <t>Resonant Frequ. W1</t>
  </si>
  <si>
    <t>4 Vpp, AD2 = 100 Ω</t>
  </si>
  <si>
    <t>MHz</t>
  </si>
  <si>
    <t>Typ. Frequency Range</t>
  </si>
  <si>
    <t>0 W Load, U_in = 200 ... 600 V</t>
  </si>
  <si>
    <t>95 ... 200</t>
  </si>
  <si>
    <t>250 W Load, U_in = 200 ... 600 V</t>
  </si>
  <si>
    <t>90 ... 170</t>
  </si>
  <si>
    <t>750 W Load, U_in = 400 ... 600 V</t>
  </si>
  <si>
    <t>115 ... 160</t>
  </si>
  <si>
    <t>Typ. Input Voltage W1</t>
  </si>
  <si>
    <t>Resonant Half Bridge</t>
  </si>
  <si>
    <t>Typ. Output Voltage W2, W3</t>
  </si>
  <si>
    <t>Typ. LLC Gain</t>
  </si>
  <si>
    <t>1,1 ... 3,4</t>
  </si>
  <si>
    <t>Isolation</t>
  </si>
  <si>
    <t>1 minute DC, no Isolation breakdown</t>
  </si>
  <si>
    <t>V RMS</t>
  </si>
  <si>
    <t>Isolation Resistance (DC)</t>
  </si>
  <si>
    <t>≥ 200</t>
  </si>
  <si>
    <t>GΩ</t>
  </si>
  <si>
    <t>1 minute AC, 50 Hz, no Isolation breakdown</t>
  </si>
  <si>
    <t>Typ. Current W1</t>
  </si>
  <si>
    <t>0 W conversion Power, U_in = 200 ... 600 V</t>
  </si>
  <si>
    <t>1,6 ... 2,8</t>
  </si>
  <si>
    <t>A RMS</t>
  </si>
  <si>
    <t>250 W conversion Power, U_in = 200 ... 600 V</t>
  </si>
  <si>
    <t>2,4 ... 3,6</t>
  </si>
  <si>
    <t>750 W conversion Power, U_in = 400 ... 600 V</t>
  </si>
  <si>
    <t>4,2 ... 4,8</t>
  </si>
  <si>
    <t>Typ. Current W2 + W3</t>
  </si>
  <si>
    <t>750 W, W2 + W3 combined current, equal load share</t>
  </si>
  <si>
    <t>Coil Former Temp. Rating</t>
  </si>
  <si>
    <t xml:space="preserve">Material: Liqcreate Flame Retardant HDT </t>
  </si>
  <si>
    <t>-</t>
  </si>
  <si>
    <t>Coil Former FR Level</t>
  </si>
  <si>
    <t>UL94 V-0</t>
  </si>
  <si>
    <t>Winding Temp. Rating</t>
  </si>
  <si>
    <t>Primary and Secondary Windings</t>
  </si>
  <si>
    <t xml:space="preserve">Core </t>
  </si>
  <si>
    <t>Material</t>
  </si>
  <si>
    <t>N27 + N97</t>
  </si>
  <si>
    <t>typ. Core Temperature</t>
  </si>
  <si>
    <t>TDK SIFERRIT N97, ETD39</t>
  </si>
  <si>
    <t>80 ... 120</t>
  </si>
  <si>
    <t>Core Saturation Flux density</t>
  </si>
  <si>
    <t>100°C, TDK SIFERRIT N97, ETD39</t>
  </si>
  <si>
    <t>mT</t>
  </si>
  <si>
    <t>Core Relative Losses</t>
  </si>
  <si>
    <t>100 kHz, 200 mT, TDK SIFERRIT N97, ETD39</t>
  </si>
  <si>
    <t>0.30</t>
  </si>
  <si>
    <t>W/cm³</t>
  </si>
  <si>
    <t>Core Air Gap</t>
  </si>
  <si>
    <t>total Air Gap length between both cores</t>
  </si>
  <si>
    <t>µm</t>
  </si>
  <si>
    <t>Transformer Power Dissipation W1</t>
  </si>
  <si>
    <t>Passive Convection, DC, 445,4 mV, 10504 mA
Hotspot ≤ 100°C unlimited time, RT 21°C</t>
  </si>
  <si>
    <t>Active Convection, DC, 603,9 mV, 13998 mA
Fan: 0.5 W @ 3,75V 30 x 30 x 7 mm, 5 m³/h, 
Manufacturer: UltraFan, Type: XD3007D5H, 5V, 200 mA, Top Cooled
Hotspot ≤ 100°C unlimited time, 21°C RT,</t>
  </si>
  <si>
    <t>Transformer Power Dissipation W2</t>
  </si>
  <si>
    <t>Passive Convection, DC, 30,46 mV, 19990 mA
Hotspot = 57°C, unlimited time, 21°C RT</t>
  </si>
  <si>
    <t>Active Convection, DC, 28,96 mV, 19986 mA
Fan: 0.5 W @ 3,75V 30 x 30 x 7 mm, 5 m³/h, 
Manufacturer: UltraFan, Type: XD3007D5H, 5V, 200 mA, Top Cooled
Hotspot = 46°C unlimited time, 21°C RT</t>
  </si>
  <si>
    <t>Transformer Power Dissipation W3</t>
  </si>
  <si>
    <t>Passive Convection, DC, 27,175 mV, 19986 mA
Hotspot = 66 °C, unlimited time, 21°C RT</t>
  </si>
  <si>
    <t>Active Convection, DC, 26,07 mV, 19986 mA
Fan: 0.5 W @ 3,75V 30 x 30 x 7 mm, 5 m³/h, 
Manufacturer: UltraFan, Type: XD3007D5H, 5V, 200 mA, Top Cooled
Hotspot = 53°C unlimited time, 21°C RT</t>
  </si>
  <si>
    <t>DCDCv9-3</t>
  </si>
  <si>
    <t>PCB only</t>
  </si>
  <si>
    <t>g</t>
  </si>
  <si>
    <t>PCBA only</t>
  </si>
  <si>
    <t>Weight with Fan</t>
  </si>
  <si>
    <t xml:space="preserve">Buck-Converter </t>
  </si>
  <si>
    <t>(without 5V LED, F2 = 500mA (high loss at low voltage), C_out 10uF)</t>
  </si>
  <si>
    <t>Temps after min. 1 minute, 25.5°C themal imaging RT reference</t>
  </si>
  <si>
    <t>U_in [V]</t>
  </si>
  <si>
    <t>I_in [mA]</t>
  </si>
  <si>
    <t>U_out [V]</t>
  </si>
  <si>
    <t>I_Out [mA]</t>
  </si>
  <si>
    <t>P_in [W]</t>
  </si>
  <si>
    <t>P_out [W]</t>
  </si>
  <si>
    <t>Efficiency</t>
  </si>
  <si>
    <t>IC_temp [°C]</t>
  </si>
  <si>
    <t>Inductor_temp [°C]</t>
  </si>
  <si>
    <t>Ripple [V_rms]</t>
  </si>
  <si>
    <t>f_sw [kHz]</t>
  </si>
  <si>
    <t>comment</t>
  </si>
  <si>
    <t>272 and 144 present</t>
  </si>
  <si>
    <t>max. cuttent with C12= 22 uF</t>
  </si>
  <si>
    <t>324,7 and 144 present</t>
  </si>
  <si>
    <t>OCP</t>
  </si>
  <si>
    <t>Boost-Converter:</t>
  </si>
  <si>
    <t>Temps after min. 1 minute, 25.0°C themal imaging RT reference</t>
  </si>
  <si>
    <t>I_Out [mA] with difference</t>
  </si>
  <si>
    <t>Difference measurement</t>
  </si>
  <si>
    <t>No HV, with PEME1-S12-S12-S</t>
  </si>
  <si>
    <t>Unclear why efficieny is so off -&gt; Excluded. Reference seems ok.</t>
  </si>
  <si>
    <t xml:space="preserve">-&gt; maximum current. Input has a large voltage drop/ripple. -&gt; Use C8/C18 = 22 µF </t>
  </si>
  <si>
    <t>C18 = 22 µF instead of 10 µF -&gt; was useless</t>
  </si>
  <si>
    <t>C8 = 22 uF slightly better.</t>
  </si>
  <si>
    <t>C8 = 2200 µF</t>
  </si>
  <si>
    <t>OTP trigger</t>
  </si>
  <si>
    <t>12V with 74 mV_rms -&gt; 9V LDO out has 2,1 mVrms ripple</t>
  </si>
  <si>
    <t>OPT/OCP</t>
  </si>
  <si>
    <t>C8/C18 = 22 uF</t>
  </si>
  <si>
    <t>C8 = 2x 22 uF, stable up to this point at the output</t>
  </si>
  <si>
    <t>C8 = 2x 22 uF, 3,3 kHz Ripple max current</t>
  </si>
  <si>
    <t>C8 = 1x 22 uF and C_start, max current and LV step down as source, absolute max.: 330 mA out</t>
  </si>
  <si>
    <t>Analysis</t>
  </si>
  <si>
    <t>24V -&gt; 3.7V Step Down</t>
  </si>
  <si>
    <t>3.7V -&gt;12 V Step Up</t>
  </si>
  <si>
    <t>Discharge Current (DC/DC Enabled) no HV, Cap @ 3,75 V</t>
  </si>
  <si>
    <r>
      <rPr>
        <rFont val="Arial"/>
        <color theme="1"/>
      </rPr>
      <t xml:space="preserve">100 kHz 4 Vpp sine, </t>
    </r>
    <r>
      <rPr>
        <rFont val="Arial"/>
        <color theme="1"/>
      </rPr>
      <t>N27+N97</t>
    </r>
  </si>
  <si>
    <r>
      <rPr>
        <rFont val="Arial"/>
        <color theme="1"/>
      </rPr>
      <t xml:space="preserve">W2 and W3 short, 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</si>
  <si>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</si>
  <si>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</si>
  <si>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</si>
  <si>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</si>
  <si>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t xml:space="preserve">The following Checks are essential for each DCDC Converter build. </t>
  </si>
  <si>
    <r>
      <rPr>
        <rFont val="Arial"/>
        <color theme="1"/>
      </rPr>
      <t xml:space="preserve">100 kHz 4 Vpp sine,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</si>
  <si>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</si>
  <si>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</si>
  <si>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</si>
  <si>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</si>
  <si>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</si>
  <si>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</si>
  <si>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</si>
  <si>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</si>
  <si>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</si>
  <si>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t>Explainations</t>
  </si>
  <si>
    <t xml:space="preserve">Line 8 lists the current configuration of the converter. "Transfomer" referrs to the serial number for the used coils. R_gate referrs to the gate current limiting resistor [Ohms]. C_load referrs to the total output capacitance. </t>
  </si>
  <si>
    <t>F_min is set by RV2, LV set is the output Voltage Set by the Feedback Resistors R17/R12+R10, Deadtime is set by RV1 (0° min., 135° = center position, 270° max. in CCW direction), Values on the right-hand side of “Temp after min” are the component temperatures [°C] measured after these minutes.</t>
  </si>
  <si>
    <t xml:space="preserve">Columms with green header are for manual type-in. </t>
  </si>
  <si>
    <t>Columms with blue header are calculated.</t>
  </si>
  <si>
    <r>
      <rPr>
        <rFont val="Arial"/>
        <b/>
        <color theme="1"/>
      </rPr>
      <t>Bold</t>
    </r>
    <r>
      <rPr>
        <rFont val="Arial"/>
        <color theme="1"/>
      </rPr>
      <t xml:space="preserve"> measurement values indicate a manual change or a confirmation that the value is still correct</t>
    </r>
  </si>
  <si>
    <t xml:space="preserve">Horizontal Lines are used to show a new set of measurements (mostly different input Voltages) on the same test day with the same configuration. </t>
  </si>
  <si>
    <t>Title:</t>
  </si>
  <si>
    <t>Test No.</t>
  </si>
  <si>
    <t>Transformer</t>
  </si>
  <si>
    <t>Core Material</t>
  </si>
  <si>
    <t>C_res [nF]</t>
  </si>
  <si>
    <t>HB MOS R_Gate</t>
  </si>
  <si>
    <t>Air Gap µm</t>
  </si>
  <si>
    <t>SR R_gate</t>
  </si>
  <si>
    <t>SR_fet</t>
  </si>
  <si>
    <t>Roomtemp</t>
  </si>
  <si>
    <t>Fan</t>
  </si>
  <si>
    <t>R41</t>
  </si>
  <si>
    <t>R39</t>
  </si>
  <si>
    <t>C30</t>
  </si>
  <si>
    <t>C32</t>
  </si>
  <si>
    <t>R37</t>
  </si>
  <si>
    <t>C26</t>
  </si>
  <si>
    <t>C29</t>
  </si>
  <si>
    <t>R38/29 min_Ton</t>
  </si>
  <si>
    <t>R43/33 min_Toff</t>
  </si>
  <si>
    <t>Initial Test v9-3</t>
  </si>
  <si>
    <t>67+68+69</t>
  </si>
  <si>
    <t>N97+N27_1AG</t>
  </si>
  <si>
    <t>4 x 5.6 nF C0G</t>
  </si>
  <si>
    <t>4R7</t>
  </si>
  <si>
    <t>BSC027N06LS5ATMA1</t>
  </si>
  <si>
    <t>21,1°C</t>
  </si>
  <si>
    <t>no</t>
  </si>
  <si>
    <t>1k</t>
  </si>
  <si>
    <t>10 nF</t>
  </si>
  <si>
    <t>47k</t>
  </si>
  <si>
    <t>22 nF</t>
  </si>
  <si>
    <t>47 pF</t>
  </si>
  <si>
    <t>2.2k</t>
  </si>
  <si>
    <t>10k</t>
  </si>
  <si>
    <t>comments</t>
  </si>
  <si>
    <t>F min kHz</t>
  </si>
  <si>
    <t>LV set V</t>
  </si>
  <si>
    <t>Deadtime °</t>
  </si>
  <si>
    <t>HV_IN V</t>
  </si>
  <si>
    <t>HV_IN mA</t>
  </si>
  <si>
    <t>LV_OUT V</t>
  </si>
  <si>
    <t>SHUNT mV</t>
  </si>
  <si>
    <t>F_sw kHz</t>
  </si>
  <si>
    <t>I_prim mA RMS</t>
  </si>
  <si>
    <t>U_RMS Cr_B meas</t>
  </si>
  <si>
    <t>U_RMS Cr calc</t>
  </si>
  <si>
    <t>LV OUT mA</t>
  </si>
  <si>
    <t>HV IN P W</t>
  </si>
  <si>
    <t>LV OUT P W</t>
  </si>
  <si>
    <t>Power loss W</t>
  </si>
  <si>
    <t>Gain 28:2</t>
  </si>
  <si>
    <t>Temp after min</t>
  </si>
  <si>
    <t>HS FET</t>
  </si>
  <si>
    <t>LS FET</t>
  </si>
  <si>
    <t>C_res (C0G)</t>
  </si>
  <si>
    <t xml:space="preserve">outer Rect FET </t>
  </si>
  <si>
    <t xml:space="preserve">inner Rect FET </t>
  </si>
  <si>
    <t>Trafo prim</t>
  </si>
  <si>
    <t>Trafo Sec</t>
  </si>
  <si>
    <t>Trafo Core</t>
  </si>
  <si>
    <t>snub max. Temp</t>
  </si>
  <si>
    <t>Neutral suface</t>
  </si>
  <si>
    <t>PFC FET + Diode</t>
  </si>
  <si>
    <t xml:space="preserve">Inductor max. </t>
  </si>
  <si>
    <t>f_res, OCP, R60 100k / C44 22 nF response Value: 132,4 Vrms / 652,4 Vpp</t>
  </si>
  <si>
    <t>135°</t>
  </si>
  <si>
    <t>f_res, R60 82k -&gt; no OCP triggered</t>
  </si>
  <si>
    <t>Oszi Ripple Measurement: 1,140 Vrms, 3,14 Vpp (ringing ignored), ringing on current: 10 MHz, dead time has no influence</t>
  </si>
  <si>
    <t>HV IN P</t>
  </si>
  <si>
    <t>slight whine (rk)</t>
  </si>
  <si>
    <t>more whine (rk)</t>
  </si>
  <si>
    <t>silence, ripple: 0,94 Vrms</t>
  </si>
  <si>
    <t>OVL, ripple: 0,673 Vrms</t>
  </si>
  <si>
    <r>
      <rPr>
        <rFont val="Arial"/>
        <b/>
        <color theme="1"/>
      </rPr>
      <t>Bold</t>
    </r>
    <r>
      <rPr>
        <rFont val="Arial"/>
        <color theme="1"/>
      </rPr>
      <t xml:space="preserve"> measurement values indicate a manual change or a confirmation that the value is still correct</t>
    </r>
  </si>
  <si>
    <t xml:space="preserve">Please adjust the Table according to your own needs! </t>
  </si>
  <si>
    <t>LV OUT A</t>
  </si>
  <si>
    <t>Identifier for Oscilloscope Screenshots: T</t>
  </si>
  <si>
    <t>C_Load</t>
  </si>
  <si>
    <t>4400 uF + 1410 µF (DPS5020)</t>
  </si>
  <si>
    <t xml:space="preserve">PFC Inductor max. </t>
  </si>
  <si>
    <t>inductor lv out</t>
  </si>
  <si>
    <t>50V</t>
  </si>
  <si>
    <t>100V</t>
  </si>
  <si>
    <t>150V</t>
  </si>
  <si>
    <t>HV Test v9-3</t>
  </si>
  <si>
    <t>no whine</t>
  </si>
  <si>
    <t>f_min limit + OCP limit</t>
  </si>
  <si>
    <t>HV IN P [W]</t>
  </si>
  <si>
    <t>200V</t>
  </si>
  <si>
    <t>300V</t>
  </si>
  <si>
    <t>400V</t>
  </si>
  <si>
    <t>500V</t>
  </si>
  <si>
    <t>600V</t>
  </si>
  <si>
    <t>more whine (rk), 2,95 kHz</t>
  </si>
  <si>
    <t>dt optimum found</t>
  </si>
  <si>
    <t>85°</t>
  </si>
  <si>
    <t>Changed R41/R39 (1K) to 2,2k without effect.   -&gt; all tests at 100V_in</t>
  </si>
  <si>
    <t>Changed R41/R39 (1K) to 10 k -&gt; much better but between 10W and 30W 1,2 kHz ringing</t>
  </si>
  <si>
    <t>without C29 (47 pF) still at 1,0 kHz but much quiter, 15-50W. R37(47k) and C26 (22nF) form a 1034 µs Lowpass... thats 1 kHz... HMMMM....</t>
  </si>
  <si>
    <t>R37 from 47k to 33k -&gt; 847 Hz 18-48W</t>
  </si>
  <si>
    <t>R37 from 47k to 18k -&gt; 584 Hz, 16-46W</t>
  </si>
  <si>
    <t xml:space="preserve"> R41/R39 (1K) to 15 k R37 from 47k to 68k -&gt; 1,23 kHz, 18-48W</t>
  </si>
  <si>
    <t xml:space="preserve"> R41/R39 15 k R37 68k, C26 47 nF-&gt; 1,23 kHz, 18-48W</t>
  </si>
  <si>
    <t xml:space="preserve"> R41/R39 15 k R37 68k, C26 82 nF-&gt; 926 Hz, 18-48W</t>
  </si>
  <si>
    <t xml:space="preserve"> R41/R39 15 k R37 68k, C26 82 nF, C30 47 nF -&gt; 870 Hz, 18-48W but weaker</t>
  </si>
  <si>
    <t xml:space="preserve"> R41/R39 15 k R37 68k, C26 82 nF, ohne C30  -&gt; 870 Hz, 18-48W -&gt; no change</t>
  </si>
  <si>
    <t xml:space="preserve"> R41/R39 15 k R37 68k, C26 82 nF, ohne C30, no C32  -&gt; only veeeery weak oscillations, more like noise</t>
  </si>
  <si>
    <t xml:space="preserve"> R41/R39 2,2 k R37 68k, C26 82 nF, ohne C30, no C32  just noise</t>
  </si>
  <si>
    <t>Intermediate conclusion: 100nF C32 were probably the main problem.</t>
  </si>
  <si>
    <t>Continue with C32 10 nf, without C30, R41/R39 2.2k, R37 68k, C26 82 nF, without C29 still some noise, but everything else unproblematic</t>
  </si>
  <si>
    <t>C32 10nf, C30 10 nF, R41/R39 2.2k, R37 68k, C26 82 nF, without C29 still some noise (maybe a little less), but otherwise everything is unproblematic</t>
  </si>
  <si>
    <t>C32 10nf, C30 10 nF, R41/R39 1k, R37 68k, C26 82 nF, without C29 still some noise, but everything else unproblematic</t>
  </si>
  <si>
    <t>C32 10nf, C30 10 nF, R41/R39 1k, R37 68k, C26 47 nF, without C29 still some noise, but everything else unproblematic</t>
  </si>
  <si>
    <t>C32 10nf, C30 10 nF, R41/R39 1k, R37 47k, C26 47 nF, without C29 still some noise, but everything else unproblematic</t>
  </si>
  <si>
    <t xml:space="preserve">C32 10nf, C30 10 nF, R41/R39 1k, R37 47k, C26 22 nF, without C29 still some noise, but everything else unproblematic. Sometimes very little oscillation at 28W? But it was already that low with the others. </t>
  </si>
  <si>
    <t>C32 10nf, C30 10 nF, R41/R39 1k, R37 47k, C26 22 nF, C29 47 pF. still some noise, but otherwise no problems. Sometimes very little oscillation at 28W.</t>
  </si>
  <si>
    <t>-&gt; everything back to v9-3 version except C32 to 10 nF</t>
  </si>
  <si>
    <t>After all changes</t>
  </si>
  <si>
    <t>From here with adjusted VC175 for U_out</t>
  </si>
  <si>
    <t>HV Test v9-3 fixed control loop</t>
  </si>
  <si>
    <t>start increase sr on time</t>
  </si>
  <si>
    <t xml:space="preserve"> increase sr on time up to 2 us</t>
  </si>
  <si>
    <t>on-time maybe 90% active</t>
  </si>
  <si>
    <t>on-time mostly on (exept some 100 Hz lows)</t>
  </si>
  <si>
    <t xml:space="preserve">sr sometimes on minimum on-time at 100 Hz lows :C </t>
  </si>
  <si>
    <t>only min on ?!</t>
  </si>
  <si>
    <t>on-time 100% active</t>
  </si>
  <si>
    <t>OVL</t>
  </si>
  <si>
    <t>slight whine ... oh no</t>
  </si>
  <si>
    <t>on-time mostly on (exept some 100 Hz lows), no whine anymore</t>
  </si>
  <si>
    <t>innr sr starting to increase min_on</t>
  </si>
  <si>
    <t>both sr fully on</t>
  </si>
  <si>
    <t>load limit, OVL with more</t>
  </si>
  <si>
    <t>U_out cold: 24,11V</t>
  </si>
  <si>
    <t>whine gone, SR fully on</t>
  </si>
  <si>
    <t>slight whine-noise</t>
  </si>
  <si>
    <t>quiet</t>
  </si>
  <si>
    <t>both sr almost fully on</t>
  </si>
  <si>
    <t>-&gt; OVL at &gt;300W</t>
  </si>
  <si>
    <t>control loop + SR inspection</t>
  </si>
  <si>
    <t xml:space="preserve">- adjusted SR trigger lowpass R13/R19 = 47 Ohm C6/C9 = 2.2 nF
- removed R14/R20 to not interfear with measurements </t>
  </si>
  <si>
    <t>SR inspection after fix</t>
  </si>
  <si>
    <t>Innr SR rect ON time [ns] 866</t>
  </si>
  <si>
    <t>STILL NO WHINING!!! YAY 2284</t>
  </si>
  <si>
    <t>F_ring = 10,43 MHz / 96 ns 2564</t>
  </si>
  <si>
    <t>OCP -&gt; OK below 135W</t>
  </si>
  <si>
    <t>SR reacts very well even without load! at 47 Ohm!????!?!?!! Amazing!</t>
  </si>
  <si>
    <t>from here on side cooled, beQuite 12V, 3cm distance 80mm fan, 20A fuse at 78°C, 2775 ns</t>
  </si>
  <si>
    <t>boost curve (probably earlier ) 2728</t>
  </si>
  <si>
    <t xml:space="preserve">Canceled because PFC in some areas at 119°C </t>
  </si>
  <si>
    <t>304 continued</t>
  </si>
  <si>
    <t>- fan cooled -</t>
  </si>
  <si>
    <t>from here on side cooled, beQuite 12V, 3cm distance 80mm fan</t>
  </si>
  <si>
    <t>load maxed out</t>
  </si>
  <si>
    <t>6 min test OK</t>
  </si>
  <si>
    <t>305 continued</t>
  </si>
  <si>
    <t>U_RMS Trafo calc</t>
  </si>
  <si>
    <t>OTP triggered after 6 min :D Current is a beautiful sine</t>
  </si>
  <si>
    <t>-&gt; could be switched on again after approx. 1 min.</t>
  </si>
  <si>
    <t>with a second otp trigger, pc and 12V TS were running, but could only be switched on after 2 min -&gt; pc leakage too high? (Edit: No, its the OTP issue (fixed))</t>
  </si>
  <si>
    <t xml:space="preserve">cooling pause, without fan, SR sometimes min on 425 ns </t>
  </si>
  <si>
    <t>cooling from here because of snubber</t>
  </si>
  <si>
    <t>PFC voltage a bit noisy?</t>
  </si>
  <si>
    <t xml:space="preserve">after 1 min OTP </t>
  </si>
  <si>
    <t>OTP</t>
  </si>
  <si>
    <t xml:space="preserve">Fields with green background are for manual type-in. </t>
  </si>
  <si>
    <t>Fields with blue backgorund are calculated or from Datasheets</t>
  </si>
  <si>
    <r>
      <rPr>
        <b/>
      </rPr>
      <t>Air-Gap and Saturation Current Calculation (From</t>
    </r>
    <r>
      <rPr>
        <b/>
        <color rgb="FF1155CC"/>
        <u/>
      </rPr>
      <t xml:space="preserve"> TDK Ferrites and accessories - General – Definitions</t>
    </r>
    <r>
      <rPr>
        <b/>
      </rPr>
      <t xml:space="preserve">) </t>
    </r>
  </si>
  <si>
    <t>Core Type</t>
  </si>
  <si>
    <t>K1</t>
  </si>
  <si>
    <t>K2</t>
  </si>
  <si>
    <t>K3</t>
  </si>
  <si>
    <t>K4</t>
  </si>
  <si>
    <t>Air Gap [mm]</t>
  </si>
  <si>
    <t>AL [nH/Wdg]</t>
  </si>
  <si>
    <t>Windings</t>
  </si>
  <si>
    <t>L_total [µH]</t>
  </si>
  <si>
    <t>L_needed</t>
  </si>
  <si>
    <t>Wdg</t>
  </si>
  <si>
    <t>I_sätt [A]</t>
  </si>
  <si>
    <t>I_sätt (Wdg)[A]</t>
  </si>
  <si>
    <t>ETD29 N87</t>
  </si>
  <si>
    <t>ETD 34 N87</t>
  </si>
  <si>
    <t>ETD 39 N87</t>
  </si>
  <si>
    <t>ETD 44 N87</t>
  </si>
  <si>
    <t>ETD 54 N87</t>
  </si>
  <si>
    <t>ETD 59 N87</t>
  </si>
  <si>
    <t>PQ-26/25</t>
  </si>
  <si>
    <t>Plate capacitor calculator</t>
  </si>
  <si>
    <t>Capacitive Power-Loss calculator</t>
  </si>
  <si>
    <t>Epsilon_r</t>
  </si>
  <si>
    <t>Capacity</t>
  </si>
  <si>
    <t>Surface</t>
  </si>
  <si>
    <t>mm^2</t>
  </si>
  <si>
    <t>Voltage</t>
  </si>
  <si>
    <t>Distance</t>
  </si>
  <si>
    <t>Frequency</t>
  </si>
  <si>
    <t>Power Loss</t>
  </si>
  <si>
    <t>UCC25600 dead time calc</t>
  </si>
  <si>
    <t>Resistance</t>
  </si>
  <si>
    <t>kΩ</t>
  </si>
  <si>
    <t>dead time</t>
  </si>
  <si>
    <t>Halfbridge FET Selection</t>
  </si>
  <si>
    <t>U_ds</t>
  </si>
  <si>
    <t>I_ds</t>
  </si>
  <si>
    <t>A_rms</t>
  </si>
  <si>
    <t>F_sw</t>
  </si>
  <si>
    <t>Gate Current</t>
  </si>
  <si>
    <t>Switching Loss factor</t>
  </si>
  <si>
    <t>(1 = Turn on+off, 0,5 = just turn on or off)</t>
  </si>
  <si>
    <t>Name</t>
  </si>
  <si>
    <t>URL</t>
  </si>
  <si>
    <t>Costs (mid 2024)</t>
  </si>
  <si>
    <t>R_ds_on [mΩ]</t>
  </si>
  <si>
    <t>Q_gate [nC]</t>
  </si>
  <si>
    <t>Q_rr [nC]</t>
  </si>
  <si>
    <t>FOM (R*Q)</t>
  </si>
  <si>
    <t>conduction loss [W]</t>
  </si>
  <si>
    <t>Switching loss [W]</t>
  </si>
  <si>
    <t>Q_rr_loss [W]</t>
  </si>
  <si>
    <t>total_loss [W]</t>
  </si>
  <si>
    <t>loss w/o q_rr [W]</t>
  </si>
  <si>
    <t xml:space="preserve">loss [W] w/o switching loss </t>
  </si>
  <si>
    <t>GS66516B-TR</t>
  </si>
  <si>
    <t>https://www.mouser.de/ProductDetail/GaN-Systems/GS66516B-TR?qs=bAKSY%2FctAC6Ogse9hLGZwg%3D%3D</t>
  </si>
  <si>
    <t>IGO60R070D1AUMA2</t>
  </si>
  <si>
    <t>https://www.mouser.de/ProductDetail/Infineon-Technologies/IGO60R070D1AUMA2?qs=QNEnbhJQKvZ1Bao%252BoPkFBA%3D%3D</t>
  </si>
  <si>
    <t>GS66504B-MR</t>
  </si>
  <si>
    <t>https://www.mouser.de/ProductDetail/GaN-Systems/GS66504B-MR?qs=OlC7AqGiEDmkLttA%2F6AlIA%3D%3D</t>
  </si>
  <si>
    <t>IMBG65R050M2HXTMA1</t>
  </si>
  <si>
    <t>https://www.mouser.de/ProductDetail/Infineon-Technologies/IMBG65R050M2HXTMA1?qs=mELouGlnn3dkZTVPBkW2JQ%3D%3D</t>
  </si>
  <si>
    <t>IMBG65R040M2HXTMA1</t>
  </si>
  <si>
    <t>https://www.mouser.de/ProductDetail/Infineon-Technologies/IMBG65R040M2HXTMA1?qs=mELouGlnn3eNB0TJmS3Z9g%3D%3D</t>
  </si>
  <si>
    <t>IMDQ75R140M1HXUMA1</t>
  </si>
  <si>
    <t>https://www.mouser.de/ProductDetail/Infineon-Technologies/IMDQ75R140M1HXUMA1?qs=mELouGlnn3e%2FG7W7hRl0IQ%3D%3D</t>
  </si>
  <si>
    <t>UF3C065080B7S</t>
  </si>
  <si>
    <t>https://www.mouser.de/ProductDetail/Qorvo/UF3C065080B7S?qs=eP2BKZSCXI52MQCIgfDd5g%3D%3D</t>
  </si>
  <si>
    <t>UJ4C075060B7S</t>
  </si>
  <si>
    <t>https://www.mouser.de/ProductDetail/Qorvo/UJ4C075060B7S?qs=tlsG%2FOw5FFgNjGU0KLro2w%3D%3D</t>
  </si>
  <si>
    <t>IMBG65R048M1HXTMA1</t>
  </si>
  <si>
    <t>https://www.mouser.de/ProductDetail/Infineon-Technologies/IMBG65R048M1HXTMA1?qs=XAiT9M5g4x%252BtPH6zIJhCOg%3D%3D</t>
  </si>
  <si>
    <t xml:space="preserve">AIMBG120R080M1XTMA1 </t>
  </si>
  <si>
    <t>https://www.mouser.de/ProductDetail/Infineon-Technologies/AIMBG120R080M1XTMA1?qs=Znm5pLBrcAIs2S74r7i%2Frw%3D%3D</t>
  </si>
  <si>
    <t xml:space="preserve">UJ4C075023K4S </t>
  </si>
  <si>
    <t>https://www.mouser.de/ProductDetail/Qorvo/UJ4C075023K4S?qs=e8oIoAS2J1RR9GNiaWcnEw%3D%3D</t>
  </si>
  <si>
    <t>IMBG65R020M2HXTMA1</t>
  </si>
  <si>
    <t>https://www.mouser.de/ProductDetail/Infineon-Technologies/IMBG65R020M2HXTMA1?qs=mELouGlnn3dAXWQ4f510vQ%3D%3D</t>
  </si>
  <si>
    <t>IMBG120R220M1HXTMA1</t>
  </si>
  <si>
    <t>https://www.mouser.de/ProductDetail/Infineon-Technologies/IMBG120R220M1HXTMA1?qs=GedFDFLaBXHN%252BqgPRlMYSQ%3D%3D</t>
  </si>
  <si>
    <t>NTH4L022N120M3S</t>
  </si>
  <si>
    <t>https://www.mouser.de/ProductDetail/onsemi/NTH4L022N120M3S?qs=7D1LtPJG0i3AbEjjEp3mXA%3D%3D</t>
  </si>
  <si>
    <t>SCT055HU65G3AG</t>
  </si>
  <si>
    <t>https://www.mouser.de/ProductDetail/STMicroelectronics/SCT055HU65G3AG?qs=amGC7iS6iy%252BmvA31UWzWZg%3D%3D</t>
  </si>
  <si>
    <t>IMBG120R350M1HXTMA1</t>
  </si>
  <si>
    <t>https://www.mouser.de/ProductDetail/Infineon-Technologies/IMBG120R350M1HXTMA1?qs=GedFDFLaBXG1UI%2FlxHchow%3D%3D</t>
  </si>
  <si>
    <t>IMBG120R090M1HXTMA1</t>
  </si>
  <si>
    <t>https://www.mouser.de/ProductDetail/Infineon-Technologies/IMBG120R090M1HXTMA1?qs=GedFDFLaBXHAcXtjix4XAQ%3D%3D</t>
  </si>
  <si>
    <t>IMBG120R060M1HXTMA1</t>
  </si>
  <si>
    <t>https://www.mouser.de/ProductDetail/Infineon-Technologies/IMBG120R060M1HXTMA1?qs=GedFDFLaBXEwFQzCFlHaKQ%3D%3D</t>
  </si>
  <si>
    <t>UF4SC120023B7S</t>
  </si>
  <si>
    <t>https://www.mouser.de/ProductDetail/Qorvo/UF4SC120023B7S?qs=Z%252BL2brAPG1K82qj40e85mg%3D%3D</t>
  </si>
  <si>
    <t xml:space="preserve">IMBG120R030M1HXTMA1 </t>
  </si>
  <si>
    <t>https://www.mouser.de/ProductDetail/Infineon-Technologies/IMBG120R030M1HXTMA1?qs=GedFDFLaBXEaX7SES5WVqA%3D%3D</t>
  </si>
  <si>
    <t>NTH4L014N120M3P</t>
  </si>
  <si>
    <t>https://www.mouser.de/datasheet/2/308/1/NTH4L014N120M3P_D-3150583.pdf</t>
  </si>
  <si>
    <t>IMBG65R007M2HXTMA1</t>
  </si>
  <si>
    <t>https://www.mouser.de/ProductDetail/Infineon-Technologies/IMBG65R007M2HXTMA1?qs=mELouGlnn3e0xPEIXJ0qYg%3D%3D</t>
  </si>
  <si>
    <t>NVBG095N65S3F</t>
  </si>
  <si>
    <t>https://www.mouser.de/ProductDetail/onsemi/NVBG095N65S3F?qs=vvQtp7zwQdN4LeBBypDzZg%3D%3D</t>
  </si>
  <si>
    <t>IMBG120R008M2HXTMA1</t>
  </si>
  <si>
    <t>https://www.mouser.de/ProductDetail/Infineon-Technologies/IMBG120R008M2HXTMA1?qs=HoCaDK9Nz5cOtB3WtpR7tA%3D%3D</t>
  </si>
  <si>
    <t>IPD70R360P7SAUMA1</t>
  </si>
  <si>
    <t>https://www.mouser.de/ProductDetail/Infineon-Technologies/IPD70R360P7SAUMA1?qs=KuGazDKa6A7NZ4kbDDKXAg%3D%3D</t>
  </si>
  <si>
    <t>IMBF170R450M1XTMA1</t>
  </si>
  <si>
    <t>https://www.mouser.de/ProductDetail/Infineon-Technologies/IMBF170R450M1XTMA1?qs=GedFDFLaBXFtPqcGQB0Feg%3D%3D</t>
  </si>
  <si>
    <t>???</t>
  </si>
  <si>
    <t>LSIC1MO170T0750</t>
  </si>
  <si>
    <t>https://www.mouser.de/ProductDetail/IXYS/LSIC1MO170T0750?qs=W%2FMpXkg%252BdQ6KJgxMGwg%252Bvg%3D%3D</t>
  </si>
  <si>
    <t>IMBF170R1K0M1XTMA1</t>
  </si>
  <si>
    <t>https://www.mouser.de/ProductDetail/Infineon-Technologies/IMBF170R1K0M1XTMA1?qs=GedFDFLaBXEkQ0MG%2FVnbOQ%3D%3D</t>
  </si>
  <si>
    <t>SR FET Selection</t>
  </si>
  <si>
    <t>Package</t>
  </si>
  <si>
    <t>Type</t>
  </si>
  <si>
    <t>Spannung</t>
  </si>
  <si>
    <t>Strom cont.</t>
  </si>
  <si>
    <t>Strom peak</t>
  </si>
  <si>
    <t>NVMFWS1D5N08XT1G</t>
  </si>
  <si>
    <t>https://www.mouser.de/ProductDetail/onsemi/NVMFWS1D5N08XT1G?qs=jRuttqqUwMTJTVmBLgLsGw%3D%3D</t>
  </si>
  <si>
    <t>DFNW-5</t>
  </si>
  <si>
    <t>Si</t>
  </si>
  <si>
    <t xml:space="preserve">ISC015N06NM5LF2ATMA1 </t>
  </si>
  <si>
    <t>https://www.mouser.de/ProductDetail/Infineon-Technologies/ISC015N06NM5LF2ATMA1?qs=mELouGlnn3f6aaFmTz2%2Fzg%3D%3D</t>
  </si>
  <si>
    <t>TDSON-8</t>
  </si>
  <si>
    <t>https://www.mouser.de/ProductDetail/Infineon-Technologies/BSC027N06LS5ATMA1?qs=HXFqYaX1Q2z6vEIhZX7Vzw%3D%3D</t>
  </si>
  <si>
    <t>GAN3R2-100CBEAZ</t>
  </si>
  <si>
    <t>https://www.mouser.de/ProductDetail/Nexperia/GAN3R2-100CBEAZ?qs=3Rah4i%252BhyCGCdd4XaWDeeg%3D%3D</t>
  </si>
  <si>
    <t>WLCSP-8</t>
  </si>
  <si>
    <t>GaN</t>
  </si>
  <si>
    <t>NTMFS5C628NLT3G</t>
  </si>
  <si>
    <t>https://www.mouser.de/ProductDetail/onsemi/NTMFS5C628NLT3G?qs=tCMd4XlZ%2FiAfCKTal%2Fmd8w%3D%3D</t>
  </si>
  <si>
    <t>SO-8FL-4</t>
  </si>
  <si>
    <t>STL140N6F7</t>
  </si>
  <si>
    <t>https://www.mouser.de/ProductDetail/STMicroelectronics/STL140N6F7?qs=4b8myOmUP%252Bt7bSWaLPztSg%3D%3D</t>
  </si>
  <si>
    <t>PowerFLAT-5x6-8</t>
  </si>
  <si>
    <t>MCACL2D5N06YL-TP</t>
  </si>
  <si>
    <t>https://www.mouser.de/ProductDetail/Micro-Commercial-Components-MCC/MCACL2D5N06YL-TP?qs=ZcfC38r4PotrmKtVDJPavg%3D%3D</t>
  </si>
  <si>
    <t>DFN5060</t>
  </si>
  <si>
    <t>ISC025N08NM5LF2ATMA1</t>
  </si>
  <si>
    <t>https://www.mouser.de/ProductDetail/Infineon-Technologies/ISC025N08NM5LF2ATMA1?qs=mELouGlnn3dAp8bWfQzBtw%3D%3D</t>
  </si>
  <si>
    <t>NTMFS3D0N08XT1G</t>
  </si>
  <si>
    <t>https://www.mouser.de/ProductDetail/onsemi/NTMFS3D0N08XT1G?qs=mELouGlnn3d3HYnimZjM7w%3D%3D</t>
  </si>
  <si>
    <t>SO-8</t>
  </si>
  <si>
    <t>BSC0702LSATMA1</t>
  </si>
  <si>
    <t>https://www.mouser.de/ProductDetail/Infineon-Technologies/BSC0702LSATMA1?qs=u4fy%2FsgLU9NYVEIY04ctJg%3D%3D</t>
  </si>
  <si>
    <t>ISC0702NLSATMA1</t>
  </si>
  <si>
    <t>https://www.mouser.de/ProductDetail/Infineon-Technologies/ISC0702NLSATMA1?qs=iLbezkQI%252BsiPlMb4SWtqrg%3D%3D</t>
  </si>
  <si>
    <t>TDSON-FL-8</t>
  </si>
  <si>
    <t>BSC028N06NS</t>
  </si>
  <si>
    <t>https://www.mouser.de/ProductDetail/Infineon-Technologies/BSC028N06NS?qs=EUA%2Fg8wssK3HptIwN0%252BK7A%3D%3D</t>
  </si>
  <si>
    <t>SQJA16EP-T1_GE3</t>
  </si>
  <si>
    <t>https://www.mouser.de/ProductDetail/Vishay-Semiconductors/SQJA16EP-T1_GE3?qs=Wj%2FVkw3K%252BMCb7veALwZyxQ%3D%3D</t>
  </si>
  <si>
    <t>SO-8L</t>
  </si>
  <si>
    <t>NVMFWS3D0N08XT1G</t>
  </si>
  <si>
    <t>https://www.mouser.de/ProductDetail/onsemi/NVMFWS3D0N08XT1G?qs=i8QVZAFTkqQDm1Y037f9wQ%3D%3D</t>
  </si>
  <si>
    <t>SO−8FL</t>
  </si>
  <si>
    <t>TPH4R008QM,LQ</t>
  </si>
  <si>
    <t>https://www.mouser.de/ProductDetail/Toshiba/TPH4R008QMLQ?qs=A6eO%252BMLsxmRWyCf40NC%2FOg%3D%3D</t>
  </si>
  <si>
    <t>SOP Advance(N)</t>
  </si>
  <si>
    <t>GANE3R9-150QBAZ</t>
  </si>
  <si>
    <t>https://www.mouser.de/ProductDetail/Nexperia/GANE3R9-150QBAZ?qs=2wMNvWM5ZX6apnXG90NyGg%3D%3D</t>
  </si>
  <si>
    <t>VQFN-7</t>
  </si>
  <si>
    <t>IAUC120N06S5L032ATMA1</t>
  </si>
  <si>
    <t>https://www.mouser.de/ProductDetail/Infineon-Technologies/IAUC120N06S5L032ATMA1?qs=GedFDFLaBXHKrtNXypUgYw%3D%3D</t>
  </si>
  <si>
    <t>TDSON-8-34</t>
  </si>
  <si>
    <t>NVMFS5C645NLAFT1G</t>
  </si>
  <si>
    <t>https://www.mouser.de/ProductDetail/onsemi/NVMFS5C645NLAFT1G?qs=5aG0NVq1C4zM5kDvSqEdiQ%3D%3D</t>
  </si>
  <si>
    <t>BSC034N06NSATMA1</t>
  </si>
  <si>
    <t>https://www.mouser.de/ProductDetail/Infineon-Technologies/BSC034N06NSATMA1?qs=WkdRfq4wf1Mx6O2FQ7xjpw%3D%3D</t>
  </si>
  <si>
    <t>BSC034N10LS5ATMA1</t>
  </si>
  <si>
    <t>https://www.mouser.de/ProductDetail/Infineon-Technologies/BSC034N10LS5ATMA1?qs=l7cgNqFNU1i%2FpRLI2lWRSw%3D%3D</t>
  </si>
  <si>
    <t>CSD19535KTTT</t>
  </si>
  <si>
    <t>https://www.mouser.de/ProductDetail/Texas-Instruments/CSD19535KTTT?qs=MiqG6Kq1qKNxU2F484Q6Ww%3D%3D</t>
  </si>
  <si>
    <t>TO-263-3</t>
  </si>
  <si>
    <t>NVMFWS3D6N10MCLT1G</t>
  </si>
  <si>
    <t>https://www.mouser.de/ProductDetail/onsemi/NVMFWS3D6N10MCLT1G?qs=sPbYRqrBIVmiQ6ca7hlsoQ%3D%3D</t>
  </si>
  <si>
    <t xml:space="preserve">CSD18531Q5A </t>
  </si>
  <si>
    <t>https://www.mouser.de/ProductDetail/Texas-Instruments/CSD18531Q5A?qs=yHb6XuIhq3cAwE3tw9WTPg%3D%3D</t>
  </si>
  <si>
    <t>VSONP-8</t>
  </si>
  <si>
    <t>IRFR7540TRPBF</t>
  </si>
  <si>
    <t>https://www.mouser.de/ProductDetail/Infineon-Technologies/IRFR7540TRPBF?qs=NBFAU1oqP4UDZQjtpL9DJA%3D%3D</t>
  </si>
  <si>
    <t>TO-252-3</t>
  </si>
  <si>
    <t>CSD19531Q5A</t>
  </si>
  <si>
    <t>https://www.mouser.de/ProductDetail/Texas-Instruments/CSD19531Q5AT?qs=hNud%2FORuBR3qbguRykIRFQ%3D%3D</t>
  </si>
  <si>
    <t>TPH7R006PL,L1Q</t>
  </si>
  <si>
    <t>https://www.mouser.de/ProductDetail/Toshiba/TPH7R006PLL1Q?qs=bUPhaerQQeGuknE1j3OfAg%3D%3D</t>
  </si>
  <si>
    <t>SOP-8</t>
  </si>
  <si>
    <t>CCSPG1060N</t>
  </si>
  <si>
    <t>https://www.mouser.de/ProductDetail/Central-Semiconductor/CCSPG1060N-TR-PBFREE?qs=ST9lo4GX8V2r7J7x3i9BPA%3D%3D</t>
  </si>
  <si>
    <t>CSP-8</t>
  </si>
  <si>
    <t>GAN7R0-150LBEZ</t>
  </si>
  <si>
    <t>https://www.mouser.de/ProductDetail/771-GAN7R0-150LBEZ</t>
  </si>
  <si>
    <t>FCLGA-3</t>
  </si>
  <si>
    <t>CSD19532KTT</t>
  </si>
  <si>
    <t>https://www.mouser.de/ProductDetail/Texas-Instruments/CSD19532KTT?qs=8%2FmU9qzJpL%2FRFMJlK8i8YQ%3D%3D</t>
  </si>
  <si>
    <t>GS61008P-TR</t>
  </si>
  <si>
    <t>https://www.mouser.de/ProductDetail/Infineon-Technologies/GS61008P-TR?qs=bAKSY%2FctAC5hlGJWatyECA%3D%3D</t>
  </si>
  <si>
    <t>GaNPX</t>
  </si>
  <si>
    <t xml:space="preserve">NTB7D3N15MC </t>
  </si>
  <si>
    <t>https://www.mouser.de/ProductDetail/onsemi/NTB7D3N15MC?qs=iLbezkQI%252Bsggb2GNRyvdwQ%3D%3D</t>
  </si>
  <si>
    <t>CSD19531KCS</t>
  </si>
  <si>
    <t>https://www.mouser.de/ProductDetail/595-CSD19531KCS</t>
  </si>
  <si>
    <t>GS61004B-MR</t>
  </si>
  <si>
    <t>https://www.mouser.de/ProductDetail/Infineon-Technologies/GS61004B-MR?qs=OlC7AqGiEDkQI26Ffzps3A%3D%3D</t>
  </si>
  <si>
    <t>GaNpx</t>
  </si>
  <si>
    <t>GaN-on-Si</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</si>
</sst>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m.yyyy"/>
    <numFmt numFmtId="165" formatCode="dd.MM.yyyy"/>
    <numFmt numFmtId="166" formatCode="0.000"/>
    <numFmt numFmtId="167" formatCode="0.0"/>
    <numFmt numFmtId="168" formatCode="d.m.yy"/>
    <numFmt numFmtId="169" formatCode="#,##0.000"/>
    <numFmt numFmtId="170" formatCode="#,##0.0"/>
    <numFmt numFmtId="171" formatCode="#,##0.00&quot;€&quot;"/>
    <numFmt numFmtId="172" formatCode="#,##0.00\ [$€-1]"/>
  </numFmts>
  <fonts count="18">
    <font>
      <sz val="10.0"/>
      <color rgb="FF000000"/>
      <name val="Arial"/>
      <scheme val="minor"/>
    </font>
    <font>
      <b/>
      <sz val="18.0"/>
      <color theme="1"/>
      <name val="Helvetica Neue"/>
    </font>
    <font>
      <b/>
      <u/>
      <sz val="12.0"/>
      <color rgb="FF000000"/>
      <name val="&quot;Helvetica Neue&quot;"/>
    </font>
    <font>
      <color theme="1"/>
      <name val="Arial"/>
      <scheme val="minor"/>
    </font>
    <font>
      <u/>
      <color rgb="FF0000FF"/>
    </font>
    <font>
      <b/>
      <color theme="1"/>
      <name val="Arial"/>
      <scheme val="minor"/>
    </font>
    <font>
      <color theme="1"/>
      <name val="Arial"/>
    </font>
    <font>
      <sz val="10.0"/>
      <color theme="1"/>
      <name val="Arial"/>
      <scheme val="minor"/>
    </font>
    <font>
      <color rgb="FF000000"/>
      <name val="&quot;Arial&quot;"/>
    </font>
    <font>
      <b/>
      <color theme="1"/>
      <name val="Arial"/>
    </font>
    <font>
      <b/>
      <u/>
      <color rgb="FF0000FF"/>
    </font>
    <font>
      <b/>
      <sz val="9.0"/>
      <color theme="1"/>
      <name val="Arial"/>
    </font>
    <font>
      <color rgb="FFFFFFFF"/>
      <name val="Arial"/>
    </font>
    <font>
      <u/>
      <color rgb="FF0000FF"/>
    </font>
    <font>
      <u/>
      <color rgb="FF0000FF"/>
    </font>
    <font>
      <b/>
      <sz val="10.0"/>
      <color theme="1"/>
      <name val="Arial"/>
      <scheme val="minor"/>
    </font>
    <font>
      <u/>
      <color rgb="FF0000FF"/>
    </font>
    <font>
      <u/>
      <color rgb="FF0000FF"/>
    </font>
  </fonts>
  <fills count="176">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C8BB74"/>
        <bgColor rgb="FFC8BB74"/>
      </patternFill>
    </fill>
    <fill>
      <patternFill patternType="solid">
        <fgColor rgb="FF93C47D"/>
        <bgColor rgb="FF93C47D"/>
      </patternFill>
    </fill>
    <fill>
      <patternFill patternType="solid">
        <fgColor rgb="FFA3C27B"/>
        <bgColor rgb="FFA3C27B"/>
      </patternFill>
    </fill>
    <fill>
      <patternFill patternType="solid">
        <fgColor rgb="FFA2C27B"/>
        <bgColor rgb="FFA2C27B"/>
      </patternFill>
    </fill>
    <fill>
      <patternFill patternType="solid">
        <fgColor rgb="FFA5C17A"/>
        <bgColor rgb="FFA5C17A"/>
      </patternFill>
    </fill>
    <fill>
      <patternFill patternType="solid">
        <fgColor rgb="FFD6B871"/>
        <bgColor rgb="FFD6B871"/>
      </patternFill>
    </fill>
    <fill>
      <patternFill patternType="solid">
        <fgColor rgb="FFB8BE77"/>
        <bgColor rgb="FFB8BE77"/>
      </patternFill>
    </fill>
    <fill>
      <patternFill patternType="solid">
        <fgColor rgb="FFB4BE77"/>
        <bgColor rgb="FFB4BE77"/>
      </patternFill>
    </fill>
    <fill>
      <patternFill patternType="solid">
        <fgColor rgb="FFBCBD76"/>
        <bgColor rgb="FFBCBD76"/>
      </patternFill>
    </fill>
    <fill>
      <patternFill patternType="solid">
        <fgColor rgb="FFBABD76"/>
        <bgColor rgb="FFBABD76"/>
      </patternFill>
    </fill>
    <fill>
      <patternFill patternType="solid">
        <fgColor rgb="FFBCFFBC"/>
        <bgColor rgb="FFBCFFBC"/>
      </patternFill>
    </fill>
    <fill>
      <patternFill patternType="solid">
        <fgColor rgb="FFA6C17A"/>
        <bgColor rgb="FFA6C17A"/>
      </patternFill>
    </fill>
    <fill>
      <patternFill patternType="solid">
        <fgColor rgb="FFB3BF78"/>
        <bgColor rgb="FFB3BF78"/>
      </patternFill>
    </fill>
    <fill>
      <patternFill patternType="solid">
        <fgColor rgb="FFB7BE77"/>
        <bgColor rgb="FFB7BE77"/>
      </patternFill>
    </fill>
    <fill>
      <patternFill patternType="solid">
        <fgColor rgb="FFB1BF78"/>
        <bgColor rgb="FFB1BF78"/>
      </patternFill>
    </fill>
    <fill>
      <patternFill patternType="solid">
        <fgColor rgb="FFCABA73"/>
        <bgColor rgb="FFCABA73"/>
      </patternFill>
    </fill>
    <fill>
      <patternFill patternType="solid">
        <fgColor rgb="FFD5B871"/>
        <bgColor rgb="FFD5B871"/>
      </patternFill>
    </fill>
    <fill>
      <patternFill patternType="solid">
        <fgColor rgb="FFC2BC75"/>
        <bgColor rgb="FFC2BC75"/>
      </patternFill>
    </fill>
    <fill>
      <patternFill patternType="solid">
        <fgColor rgb="FFC7F2C7"/>
        <bgColor rgb="FFC7F2C7"/>
      </patternFill>
    </fill>
    <fill>
      <patternFill patternType="solid">
        <fgColor rgb="FFA8C17A"/>
        <bgColor rgb="FFA8C17A"/>
      </patternFill>
    </fill>
    <fill>
      <patternFill patternType="solid">
        <fgColor rgb="FFAAC079"/>
        <bgColor rgb="FFAAC079"/>
      </patternFill>
    </fill>
    <fill>
      <patternFill patternType="solid">
        <fgColor rgb="FFAEC079"/>
        <bgColor rgb="FFAEC079"/>
      </patternFill>
    </fill>
    <fill>
      <patternFill patternType="solid">
        <fgColor rgb="FFB0BF78"/>
        <bgColor rgb="FFB0BF78"/>
      </patternFill>
    </fill>
    <fill>
      <patternFill patternType="solid">
        <fgColor rgb="FFACC079"/>
        <bgColor rgb="FFACC079"/>
      </patternFill>
    </fill>
    <fill>
      <patternFill patternType="solid">
        <fgColor rgb="FFB2BF78"/>
        <bgColor rgb="FFB2BF78"/>
      </patternFill>
    </fill>
    <fill>
      <patternFill patternType="solid">
        <fgColor rgb="FFB5BE77"/>
        <bgColor rgb="FFB5BE77"/>
      </patternFill>
    </fill>
    <fill>
      <patternFill patternType="solid">
        <fgColor rgb="FFB6BE77"/>
        <bgColor rgb="FFB6BE77"/>
      </patternFill>
    </fill>
    <fill>
      <patternFill patternType="solid">
        <fgColor rgb="FFC6F1C6"/>
        <bgColor rgb="FFC6F1C6"/>
      </patternFill>
    </fill>
    <fill>
      <patternFill patternType="solid">
        <fgColor rgb="FFCBBA73"/>
        <bgColor rgb="FFCBBA73"/>
      </patternFill>
    </fill>
    <fill>
      <patternFill patternType="solid">
        <fgColor rgb="FF96E696"/>
        <bgColor rgb="FF96E696"/>
      </patternFill>
    </fill>
    <fill>
      <patternFill patternType="solid">
        <fgColor rgb="FFD3B972"/>
        <bgColor rgb="FFD3B972"/>
      </patternFill>
    </fill>
    <fill>
      <patternFill patternType="solid">
        <fgColor rgb="FF70DC70"/>
        <bgColor rgb="FF70DC70"/>
      </patternFill>
    </fill>
    <fill>
      <patternFill patternType="solid">
        <fgColor rgb="FFBFBC75"/>
        <bgColor rgb="FFBFBC75"/>
      </patternFill>
    </fill>
    <fill>
      <patternFill patternType="solid">
        <fgColor rgb="FFC3F1C3"/>
        <bgColor rgb="FFC3F1C3"/>
      </patternFill>
    </fill>
    <fill>
      <patternFill patternType="solid">
        <fgColor rgb="FF60D860"/>
        <bgColor rgb="FF60D860"/>
      </patternFill>
    </fill>
    <fill>
      <patternFill patternType="solid">
        <fgColor rgb="FFADEBAD"/>
        <bgColor rgb="FFADEBAD"/>
      </patternFill>
    </fill>
    <fill>
      <patternFill patternType="solid">
        <fgColor rgb="FF55D655"/>
        <bgColor rgb="FF55D655"/>
      </patternFill>
    </fill>
    <fill>
      <patternFill patternType="solid">
        <fgColor rgb="FFC0F0C0"/>
        <bgColor rgb="FFC0F0C0"/>
      </patternFill>
    </fill>
    <fill>
      <patternFill patternType="solid">
        <fgColor rgb="FF54D554"/>
        <bgColor rgb="FF54D554"/>
      </patternFill>
    </fill>
    <fill>
      <patternFill patternType="solid">
        <fgColor rgb="FFA3C17A"/>
        <bgColor rgb="FFA3C17A"/>
      </patternFill>
    </fill>
    <fill>
      <patternFill patternType="solid">
        <fgColor rgb="FF54D654"/>
        <bgColor rgb="FF54D654"/>
      </patternFill>
    </fill>
    <fill>
      <patternFill patternType="solid">
        <fgColor rgb="FFADC079"/>
        <bgColor rgb="FFADC079"/>
      </patternFill>
    </fill>
    <fill>
      <patternFill patternType="solid">
        <fgColor rgb="FFF9FEF9"/>
        <bgColor rgb="FFF9FEF9"/>
      </patternFill>
    </fill>
    <fill>
      <patternFill patternType="solid">
        <fgColor rgb="FFBDBD76"/>
        <bgColor rgb="FFBDBD76"/>
      </patternFill>
    </fill>
    <fill>
      <patternFill patternType="solid">
        <fgColor rgb="FFDDF7DD"/>
        <bgColor rgb="FFDDF7DD"/>
      </patternFill>
    </fill>
    <fill>
      <patternFill patternType="solid">
        <fgColor rgb="FFE2B66F"/>
        <bgColor rgb="FFE2B66F"/>
      </patternFill>
    </fill>
    <fill>
      <patternFill patternType="solid">
        <fgColor rgb="FFE7B56E"/>
        <bgColor rgb="FFE7B56E"/>
      </patternFill>
    </fill>
    <fill>
      <patternFill patternType="solid">
        <fgColor rgb="FFEDFBED"/>
        <bgColor rgb="FFEDFBED"/>
      </patternFill>
    </fill>
    <fill>
      <patternFill patternType="solid">
        <fgColor rgb="FFD8B871"/>
        <bgColor rgb="FFD8B871"/>
      </patternFill>
    </fill>
    <fill>
      <patternFill patternType="solid">
        <fgColor rgb="FFB9EEB9"/>
        <bgColor rgb="FFB9EEB9"/>
      </patternFill>
    </fill>
    <fill>
      <patternFill patternType="solid">
        <fgColor rgb="FF9CE79C"/>
        <bgColor rgb="FF9CE79C"/>
      </patternFill>
    </fill>
    <fill>
      <patternFill patternType="solid">
        <fgColor rgb="FFC1BC75"/>
        <bgColor rgb="FFC1BC75"/>
      </patternFill>
    </fill>
    <fill>
      <patternFill patternType="solid">
        <fgColor rgb="FF81E181"/>
        <bgColor rgb="FF81E181"/>
      </patternFill>
    </fill>
    <fill>
      <patternFill patternType="solid">
        <fgColor rgb="FF75DD75"/>
        <bgColor rgb="FF75DD75"/>
      </patternFill>
    </fill>
    <fill>
      <patternFill patternType="solid">
        <fgColor rgb="FFC3BC75"/>
        <bgColor rgb="FFC3BC75"/>
      </patternFill>
    </fill>
    <fill>
      <patternFill patternType="solid">
        <fgColor rgb="FF76DE76"/>
        <bgColor rgb="FF76DE76"/>
      </patternFill>
    </fill>
    <fill>
      <patternFill patternType="solid">
        <fgColor rgb="FF64D964"/>
        <bgColor rgb="FF64D964"/>
      </patternFill>
    </fill>
    <fill>
      <patternFill patternType="solid">
        <fgColor rgb="FF6FDC6F"/>
        <bgColor rgb="FF6FDC6F"/>
      </patternFill>
    </fill>
    <fill>
      <patternFill patternType="solid">
        <fgColor rgb="FF4FD44F"/>
        <bgColor rgb="FF4FD44F"/>
      </patternFill>
    </fill>
    <fill>
      <patternFill patternType="solid">
        <fgColor rgb="FFD0B972"/>
        <bgColor rgb="FFD0B972"/>
      </patternFill>
    </fill>
    <fill>
      <patternFill patternType="solid">
        <fgColor rgb="FF6CDB6C"/>
        <bgColor rgb="FF6CDB6C"/>
      </patternFill>
    </fill>
    <fill>
      <patternFill patternType="solid">
        <fgColor rgb="FF46D246"/>
        <bgColor rgb="FF46D246"/>
      </patternFill>
    </fill>
    <fill>
      <patternFill patternType="solid">
        <fgColor rgb="FF40D140"/>
        <bgColor rgb="FF40D140"/>
      </patternFill>
    </fill>
    <fill>
      <patternFill patternType="solid">
        <fgColor rgb="FFA9C079"/>
        <bgColor rgb="FFA9C079"/>
      </patternFill>
    </fill>
    <fill>
      <patternFill patternType="solid">
        <fgColor rgb="FF3DD03D"/>
        <bgColor rgb="FF3DD03D"/>
      </patternFill>
    </fill>
    <fill>
      <patternFill patternType="solid">
        <fgColor rgb="FF3FD03F"/>
        <bgColor rgb="FF3FD03F"/>
      </patternFill>
    </fill>
    <fill>
      <patternFill patternType="solid">
        <fgColor rgb="FF41D141"/>
        <bgColor rgb="FF41D141"/>
      </patternFill>
    </fill>
    <fill>
      <patternFill patternType="solid">
        <fgColor rgb="FFB9BE77"/>
        <bgColor rgb="FFB9BE77"/>
      </patternFill>
    </fill>
    <fill>
      <patternFill patternType="solid">
        <fgColor rgb="FFBEBD76"/>
        <bgColor rgb="FFBEBD76"/>
      </patternFill>
    </fill>
    <fill>
      <patternFill patternType="solid">
        <fgColor rgb="FFDEF7DE"/>
        <bgColor rgb="FFDEF7DE"/>
      </patternFill>
    </fill>
    <fill>
      <patternFill patternType="solid">
        <fgColor rgb="FFE6B56E"/>
        <bgColor rgb="FFE6B56E"/>
      </patternFill>
    </fill>
    <fill>
      <patternFill patternType="solid">
        <fgColor rgb="FFECB46D"/>
        <bgColor rgb="FFECB46D"/>
      </patternFill>
    </fill>
    <fill>
      <patternFill patternType="solid">
        <fgColor rgb="FFF6FDF6"/>
        <bgColor rgb="FFF6FDF6"/>
      </patternFill>
    </fill>
    <fill>
      <patternFill patternType="solid">
        <fgColor rgb="FFECFBEC"/>
        <bgColor rgb="FFECFBEC"/>
      </patternFill>
    </fill>
    <fill>
      <patternFill patternType="solid">
        <fgColor rgb="FFEFB46D"/>
        <bgColor rgb="FFEFB46D"/>
      </patternFill>
    </fill>
    <fill>
      <patternFill patternType="solid">
        <fgColor rgb="FFDCF7DC"/>
        <bgColor rgb="FFDCF7DC"/>
      </patternFill>
    </fill>
    <fill>
      <patternFill patternType="solid">
        <fgColor rgb="FFA2E8A2"/>
        <bgColor rgb="FFA2E8A2"/>
      </patternFill>
    </fill>
    <fill>
      <patternFill patternType="solid">
        <fgColor rgb="FFF6B06A"/>
        <bgColor rgb="FFF6B06A"/>
      </patternFill>
    </fill>
    <fill>
      <patternFill patternType="solid">
        <fgColor rgb="FFCFF4CF"/>
        <bgColor rgb="FFCFF4CF"/>
      </patternFill>
    </fill>
    <fill>
      <patternFill patternType="solid">
        <fgColor rgb="FF7BDF7B"/>
        <bgColor rgb="FF7BDF7B"/>
      </patternFill>
    </fill>
    <fill>
      <patternFill patternType="solid">
        <fgColor rgb="FFE9B56E"/>
        <bgColor rgb="FFE9B56E"/>
      </patternFill>
    </fill>
    <fill>
      <patternFill patternType="solid">
        <fgColor rgb="FFA8EAA8"/>
        <bgColor rgb="FFA8EAA8"/>
      </patternFill>
    </fill>
    <fill>
      <patternFill patternType="solid">
        <fgColor rgb="FF69DA69"/>
        <bgColor rgb="FF69DA69"/>
      </patternFill>
    </fill>
    <fill>
      <patternFill patternType="solid">
        <fgColor rgb="FF7FE07F"/>
        <bgColor rgb="FF7FE07F"/>
      </patternFill>
    </fill>
    <fill>
      <patternFill patternType="solid">
        <fgColor rgb="FFC6BB74"/>
        <bgColor rgb="FFC6BB74"/>
      </patternFill>
    </fill>
    <fill>
      <patternFill patternType="solid">
        <fgColor rgb="FF52D552"/>
        <bgColor rgb="FF52D552"/>
      </patternFill>
    </fill>
    <fill>
      <patternFill patternType="solid">
        <fgColor rgb="FFCCBA73"/>
        <bgColor rgb="FFCCBA73"/>
      </patternFill>
    </fill>
    <fill>
      <patternFill patternType="solid">
        <fgColor rgb="FF5CD75C"/>
        <bgColor rgb="FF5CD75C"/>
      </patternFill>
    </fill>
    <fill>
      <patternFill patternType="solid">
        <fgColor rgb="FF4DD44D"/>
        <bgColor rgb="FF4DD44D"/>
      </patternFill>
    </fill>
    <fill>
      <patternFill patternType="solid">
        <fgColor rgb="FFCDBA73"/>
        <bgColor rgb="FFCDBA73"/>
      </patternFill>
    </fill>
    <fill>
      <patternFill patternType="solid">
        <fgColor rgb="FF56D656"/>
        <bgColor rgb="FF56D656"/>
      </patternFill>
    </fill>
    <fill>
      <patternFill patternType="solid">
        <fgColor rgb="FF3BCF3B"/>
        <bgColor rgb="FF3BCF3B"/>
      </patternFill>
    </fill>
    <fill>
      <patternFill patternType="solid">
        <fgColor rgb="FF53D553"/>
        <bgColor rgb="FF53D553"/>
      </patternFill>
    </fill>
    <fill>
      <patternFill patternType="solid">
        <fgColor rgb="FF38CF38"/>
        <bgColor rgb="FF38CF38"/>
      </patternFill>
    </fill>
    <fill>
      <patternFill patternType="solid">
        <fgColor rgb="FF51D551"/>
        <bgColor rgb="FF51D551"/>
      </patternFill>
    </fill>
    <fill>
      <patternFill patternType="solid">
        <fgColor rgb="FF37CE37"/>
        <bgColor rgb="FF37CE37"/>
      </patternFill>
    </fill>
    <fill>
      <patternFill patternType="solid">
        <fgColor rgb="FF35CE35"/>
        <bgColor rgb="FF35CE35"/>
      </patternFill>
    </fill>
    <fill>
      <patternFill patternType="solid">
        <fgColor rgb="FFF2FCF2"/>
        <bgColor rgb="FFF2FCF2"/>
      </patternFill>
    </fill>
    <fill>
      <patternFill patternType="solid">
        <fgColor rgb="FFD1B972"/>
        <bgColor rgb="FFD1B972"/>
      </patternFill>
    </fill>
    <fill>
      <patternFill patternType="solid">
        <fgColor rgb="FFA7EAA7"/>
        <bgColor rgb="FFA7EAA7"/>
      </patternFill>
    </fill>
    <fill>
      <patternFill patternType="solid">
        <fgColor rgb="FFF79D5F"/>
        <bgColor rgb="FFF79D5F"/>
      </patternFill>
    </fill>
    <fill>
      <patternFill patternType="solid">
        <fgColor rgb="FF8AE38A"/>
        <bgColor rgb="FF8AE38A"/>
      </patternFill>
    </fill>
    <fill>
      <patternFill patternType="solid">
        <fgColor rgb="FF68DA68"/>
        <bgColor rgb="FF68DA68"/>
      </patternFill>
    </fill>
    <fill>
      <patternFill patternType="solid">
        <fgColor rgb="FF47D247"/>
        <bgColor rgb="FF47D247"/>
      </patternFill>
    </fill>
    <fill>
      <patternFill patternType="solid">
        <fgColor rgb="FF32CD32"/>
        <bgColor rgb="FF32CD32"/>
      </patternFill>
    </fill>
    <fill>
      <patternFill patternType="solid">
        <fgColor rgb="FFBBBD76"/>
        <bgColor rgb="FFBBBD76"/>
      </patternFill>
    </fill>
    <fill>
      <patternFill patternType="solid">
        <fgColor rgb="FF30CD30"/>
        <bgColor rgb="FF30CD30"/>
      </patternFill>
    </fill>
    <fill>
      <patternFill patternType="solid">
        <fgColor rgb="FF2ECC2E"/>
        <bgColor rgb="FF2ECC2E"/>
      </patternFill>
    </fill>
    <fill>
      <patternFill patternType="solid">
        <fgColor rgb="FF2FCC2F"/>
        <bgColor rgb="FF2FCC2F"/>
      </patternFill>
    </fill>
    <fill>
      <patternFill patternType="solid">
        <fgColor rgb="FFC9BB74"/>
        <bgColor rgb="FFC9BB74"/>
      </patternFill>
    </fill>
    <fill>
      <patternFill patternType="solid">
        <fgColor rgb="FFDDB770"/>
        <bgColor rgb="FFDDB770"/>
      </patternFill>
    </fill>
    <fill>
      <patternFill patternType="solid">
        <fgColor rgb="FFE5B56E"/>
        <bgColor rgb="FFE5B56E"/>
      </patternFill>
    </fill>
    <fill>
      <patternFill patternType="solid">
        <fgColor rgb="FFBAEEBA"/>
        <bgColor rgb="FFBAEEBA"/>
      </patternFill>
    </fill>
    <fill>
      <patternFill patternType="solid">
        <fgColor rgb="FFEAB56E"/>
        <bgColor rgb="FFEAB56E"/>
      </patternFill>
    </fill>
    <fill>
      <patternFill patternType="solid">
        <fgColor rgb="FF95E595"/>
        <bgColor rgb="FF95E595"/>
      </patternFill>
    </fill>
    <fill>
      <patternFill patternType="solid">
        <fgColor rgb="FF83E183"/>
        <bgColor rgb="FF83E183"/>
      </patternFill>
    </fill>
    <fill>
      <patternFill patternType="solid">
        <fgColor rgb="FF9AE79A"/>
        <bgColor rgb="FF9AE79A"/>
      </patternFill>
    </fill>
    <fill>
      <patternFill patternType="solid">
        <fgColor rgb="FF62D962"/>
        <bgColor rgb="FF62D962"/>
      </patternFill>
    </fill>
    <fill>
      <patternFill patternType="solid">
        <fgColor rgb="FF4AD34A"/>
        <bgColor rgb="FF4AD34A"/>
      </patternFill>
    </fill>
    <fill>
      <patternFill patternType="solid">
        <fgColor rgb="FF43D143"/>
        <bgColor rgb="FF43D143"/>
      </patternFill>
    </fill>
    <fill>
      <patternFill patternType="solid">
        <fgColor rgb="FF39CF39"/>
        <bgColor rgb="FF39CF39"/>
      </patternFill>
    </fill>
    <fill>
      <patternFill patternType="solid">
        <fgColor rgb="FF34CE34"/>
        <bgColor rgb="FF34CE34"/>
      </patternFill>
    </fill>
    <fill>
      <patternFill patternType="solid">
        <fgColor rgb="FFAFBF78"/>
        <bgColor rgb="FFAFBF78"/>
      </patternFill>
    </fill>
    <fill>
      <patternFill patternType="solid">
        <fgColor rgb="FFC0BC75"/>
        <bgColor rgb="FFC0BC75"/>
      </patternFill>
    </fill>
    <fill>
      <patternFill patternType="solid">
        <fgColor rgb="FFC5BB74"/>
        <bgColor rgb="FFC5BB74"/>
      </patternFill>
    </fill>
    <fill>
      <patternFill patternType="solid">
        <fgColor rgb="FFD7B871"/>
        <bgColor rgb="FFD7B871"/>
      </patternFill>
    </fill>
    <fill>
      <patternFill patternType="solid">
        <fgColor rgb="FFE1B66F"/>
        <bgColor rgb="FFE1B66F"/>
      </patternFill>
    </fill>
    <fill>
      <patternFill patternType="solid">
        <fgColor rgb="FFEEB46D"/>
        <bgColor rgb="FFEEB46D"/>
      </patternFill>
    </fill>
    <fill>
      <patternFill patternType="solid">
        <fgColor rgb="FFF79459"/>
        <bgColor rgb="FFF79459"/>
      </patternFill>
    </fill>
    <fill>
      <patternFill patternType="solid">
        <fgColor rgb="FFF97647"/>
        <bgColor rgb="FFF97647"/>
      </patternFill>
    </fill>
    <fill>
      <patternFill patternType="solid">
        <fgColor rgb="FFF9653D"/>
        <bgColor rgb="FFF9653D"/>
      </patternFill>
    </fill>
    <fill>
      <patternFill patternType="solid">
        <fgColor rgb="FFC7BB74"/>
        <bgColor rgb="FFC7BB74"/>
      </patternFill>
    </fill>
    <fill>
      <patternFill patternType="solid">
        <fgColor rgb="FFCFBA73"/>
        <bgColor rgb="FFCFBA73"/>
      </patternFill>
    </fill>
    <fill>
      <patternFill patternType="solid">
        <fgColor rgb="FFDCB770"/>
        <bgColor rgb="FFDCB770"/>
      </patternFill>
    </fill>
    <fill>
      <patternFill patternType="solid">
        <fgColor rgb="FFDEB770"/>
        <bgColor rgb="FFDEB770"/>
      </patternFill>
    </fill>
    <fill>
      <patternFill patternType="solid">
        <fgColor rgb="FF48D348"/>
        <bgColor rgb="FF48D348"/>
      </patternFill>
    </fill>
    <fill>
      <patternFill patternType="solid">
        <fgColor rgb="FFF6B26B"/>
        <bgColor rgb="FFF6B26B"/>
      </patternFill>
    </fill>
    <fill>
      <patternFill patternType="solid">
        <fgColor rgb="FFF78D55"/>
        <bgColor rgb="FFF78D55"/>
      </patternFill>
    </fill>
    <fill>
      <patternFill patternType="solid">
        <fgColor rgb="FFF97345"/>
        <bgColor rgb="FFF97345"/>
      </patternFill>
    </fill>
    <fill>
      <patternFill patternType="solid">
        <fgColor rgb="FFFA5232"/>
        <bgColor rgb="FFFA5232"/>
      </patternFill>
    </fill>
    <fill>
      <patternFill patternType="solid">
        <fgColor rgb="FFFC3721"/>
        <bgColor rgb="FFFC3721"/>
      </patternFill>
    </fill>
    <fill>
      <patternFill patternType="solid">
        <fgColor rgb="FFFD1D12"/>
        <bgColor rgb="FFFD1D12"/>
      </patternFill>
    </fill>
    <fill>
      <patternFill patternType="solid">
        <fgColor rgb="FFFE120B"/>
        <bgColor rgb="FFFE120B"/>
      </patternFill>
    </fill>
    <fill>
      <patternFill patternType="solid">
        <fgColor rgb="FFFE0201"/>
        <bgColor rgb="FFFE0201"/>
      </patternFill>
    </fill>
    <fill>
      <patternFill patternType="solid">
        <fgColor rgb="FFFF0000"/>
        <bgColor rgb="FFFF0000"/>
      </patternFill>
    </fill>
    <fill>
      <patternFill patternType="solid">
        <fgColor rgb="FFCEBA73"/>
        <bgColor rgb="FFCEBA73"/>
      </patternFill>
    </fill>
    <fill>
      <patternFill patternType="solid">
        <fgColor rgb="FFD2B972"/>
        <bgColor rgb="FFD2B972"/>
      </patternFill>
    </fill>
    <fill>
      <patternFill patternType="solid">
        <fgColor rgb="FFE0B66F"/>
        <bgColor rgb="FFE0B66F"/>
      </patternFill>
    </fill>
    <fill>
      <patternFill patternType="solid">
        <fgColor rgb="FF4BD34B"/>
        <bgColor rgb="FF4BD34B"/>
      </patternFill>
    </fill>
    <fill>
      <patternFill patternType="solid">
        <fgColor rgb="FFE8B56E"/>
        <bgColor rgb="FFE8B56E"/>
      </patternFill>
    </fill>
    <fill>
      <patternFill patternType="solid">
        <fgColor rgb="FFF6A060"/>
        <bgColor rgb="FFF6A060"/>
      </patternFill>
    </fill>
    <fill>
      <patternFill patternType="solid">
        <fgColor rgb="FFF78B54"/>
        <bgColor rgb="FFF78B54"/>
      </patternFill>
    </fill>
    <fill>
      <patternFill patternType="solid">
        <fgColor rgb="FFF87E4C"/>
        <bgColor rgb="FFF87E4C"/>
      </patternFill>
    </fill>
    <fill>
      <patternFill patternType="solid">
        <fgColor rgb="FFF9683F"/>
        <bgColor rgb="FFF9683F"/>
      </patternFill>
    </fill>
    <fill>
      <patternFill patternType="solid">
        <fgColor rgb="FFFA613A"/>
        <bgColor rgb="FFFA613A"/>
      </patternFill>
    </fill>
    <fill>
      <patternFill patternType="solid">
        <fgColor rgb="FFFB482C"/>
        <bgColor rgb="FFFB482C"/>
      </patternFill>
    </fill>
    <fill>
      <patternFill patternType="solid">
        <fgColor rgb="FFFC2C1B"/>
        <bgColor rgb="FFFC2C1B"/>
      </patternFill>
    </fill>
    <fill>
      <patternFill patternType="solid">
        <fgColor rgb="FFFE0906"/>
        <bgColor rgb="FFFE0906"/>
      </patternFill>
    </fill>
    <fill>
      <patternFill patternType="solid">
        <fgColor rgb="FFC4BB74"/>
        <bgColor rgb="FFC4BB74"/>
      </patternFill>
    </fill>
    <fill>
      <patternFill patternType="solid">
        <fgColor rgb="FFF6AC68"/>
        <bgColor rgb="FFF6AC68"/>
      </patternFill>
    </fill>
    <fill>
      <patternFill patternType="solid">
        <fgColor rgb="FFF78C54"/>
        <bgColor rgb="FFF78C54"/>
      </patternFill>
    </fill>
    <fill>
      <patternFill patternType="solid">
        <fgColor rgb="FFF87C4B"/>
        <bgColor rgb="FFF87C4B"/>
      </patternFill>
    </fill>
    <fill>
      <patternFill patternType="solid">
        <fgColor rgb="FFF96B40"/>
        <bgColor rgb="FFF96B40"/>
      </patternFill>
    </fill>
    <fill>
      <patternFill patternType="solid">
        <fgColor rgb="FFFA5936"/>
        <bgColor rgb="FFFA5936"/>
      </patternFill>
    </fill>
    <fill>
      <patternFill patternType="solid">
        <fgColor rgb="FFFB4C2E"/>
        <bgColor rgb="FFFB4C2E"/>
      </patternFill>
    </fill>
    <fill>
      <patternFill patternType="solid">
        <fgColor rgb="FFFC2E1C"/>
        <bgColor rgb="FFFC2E1C"/>
      </patternFill>
    </fill>
    <fill>
      <patternFill patternType="solid">
        <fgColor rgb="FFFD2013"/>
        <bgColor rgb="FFFD2013"/>
      </patternFill>
    </fill>
    <fill>
      <patternFill patternType="solid">
        <fgColor rgb="FFFE0704"/>
        <bgColor rgb="FFFE0704"/>
      </patternFill>
    </fill>
    <fill>
      <patternFill patternType="solid">
        <fgColor rgb="FFFF9900"/>
        <bgColor rgb="FFFF9900"/>
      </patternFill>
    </fill>
  </fills>
  <borders count="17">
    <border/>
    <border>
      <bottom style="medium">
        <color rgb="FF000000"/>
      </bottom>
    </border>
    <border>
      <bottom style="thin">
        <color rgb="FF000000"/>
      </bottom>
    </border>
    <border>
      <top style="thin">
        <color rgb="FF000000"/>
      </top>
    </border>
    <border>
      <left style="thin">
        <color rgb="FF000000"/>
      </left>
    </border>
    <border>
      <right style="thin">
        <color rgb="FF000000"/>
      </right>
    </border>
    <border>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s>
  <cellStyleXfs count="1">
    <xf borderId="0" fillId="0" fontId="0" numFmtId="0" applyAlignment="1" applyFont="1"/>
  </cellStyleXfs>
  <cellXfs count="44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3" numFmtId="164" xfId="0" applyAlignment="1" applyFont="1" applyNumberFormat="1">
      <alignment readingOrder="0"/>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5" numFmtId="0" xfId="0" applyAlignment="1" applyFont="1">
      <alignment readingOrder="0"/>
    </xf>
    <xf borderId="0" fillId="0" fontId="3" numFmtId="0" xfId="0" applyAlignment="1" applyFont="1">
      <alignment horizontal="right" readingOrder="0"/>
    </xf>
    <xf borderId="0" fillId="0" fontId="3" numFmtId="10" xfId="0" applyFont="1" applyNumberFormat="1"/>
    <xf borderId="0" fillId="0" fontId="3" numFmtId="0" xfId="0" applyAlignment="1" applyFont="1">
      <alignment horizontal="left" readingOrder="0"/>
    </xf>
    <xf borderId="0" fillId="0" fontId="3" numFmtId="165" xfId="0" applyAlignment="1" applyFont="1" applyNumberFormat="1">
      <alignment readingOrder="0"/>
    </xf>
    <xf borderId="0" fillId="0" fontId="6" numFmtId="0" xfId="0" applyAlignment="1" applyFont="1">
      <alignment vertical="bottom"/>
    </xf>
    <xf borderId="0" fillId="2" fontId="6" numFmtId="0" xfId="0" applyAlignment="1" applyFill="1" applyFont="1">
      <alignment vertical="bottom"/>
    </xf>
    <xf borderId="0" fillId="0" fontId="6" numFmtId="0" xfId="0" applyAlignment="1" applyFont="1">
      <alignment readingOrder="0" vertical="bottom"/>
    </xf>
    <xf borderId="0" fillId="0" fontId="6" numFmtId="0" xfId="0" applyAlignment="1" applyFont="1">
      <alignment horizontal="right" readingOrder="0" vertical="bottom"/>
    </xf>
    <xf borderId="0" fillId="0" fontId="6" numFmtId="165" xfId="0" applyAlignment="1" applyFont="1" applyNumberFormat="1">
      <alignment horizontal="right" vertical="bottom"/>
    </xf>
    <xf borderId="0" fillId="0" fontId="6" numFmtId="0" xfId="0" applyAlignment="1" applyFont="1">
      <alignment vertical="bottom"/>
    </xf>
    <xf borderId="0" fillId="0" fontId="3" numFmtId="2" xfId="0" applyAlignment="1" applyFont="1" applyNumberFormat="1">
      <alignment readingOrder="0"/>
    </xf>
    <xf borderId="0" fillId="0" fontId="3" numFmtId="0" xfId="0" applyAlignment="1" applyFont="1">
      <alignment horizontal="left"/>
    </xf>
    <xf borderId="0" fillId="0" fontId="3" numFmtId="166" xfId="0" applyAlignment="1" applyFont="1" applyNumberFormat="1">
      <alignment horizontal="right" readingOrder="0"/>
    </xf>
    <xf borderId="0" fillId="0" fontId="3" numFmtId="167" xfId="0" applyAlignment="1" applyFont="1" applyNumberFormat="1">
      <alignment horizontal="right" readingOrder="0"/>
    </xf>
    <xf borderId="0" fillId="0" fontId="6" numFmtId="167" xfId="0" applyAlignment="1" applyFont="1" applyNumberFormat="1">
      <alignment horizontal="right" readingOrder="0" vertical="bottom"/>
    </xf>
    <xf borderId="0" fillId="0" fontId="3" numFmtId="2" xfId="0" applyFont="1" applyNumberFormat="1"/>
    <xf borderId="0" fillId="0" fontId="3" numFmtId="2" xfId="0" applyAlignment="1" applyFont="1" applyNumberFormat="1">
      <alignment horizontal="right" readingOrder="0"/>
    </xf>
    <xf borderId="0" fillId="0" fontId="3" numFmtId="0" xfId="0" applyAlignment="1" applyFont="1">
      <alignment horizontal="center"/>
    </xf>
    <xf borderId="0" fillId="0" fontId="3" numFmtId="166" xfId="0" applyFont="1" applyNumberFormat="1"/>
    <xf borderId="0" fillId="0" fontId="7" numFmtId="167" xfId="0" applyAlignment="1" applyFont="1" applyNumberFormat="1">
      <alignment horizontal="right" readingOrder="0"/>
    </xf>
    <xf borderId="0" fillId="0" fontId="3" numFmtId="167" xfId="0" applyAlignment="1" applyFont="1" applyNumberFormat="1">
      <alignment readingOrder="0"/>
    </xf>
    <xf borderId="0" fillId="0" fontId="3" numFmtId="168" xfId="0" applyAlignment="1" applyFont="1" applyNumberFormat="1">
      <alignment readingOrder="0"/>
    </xf>
    <xf borderId="0" fillId="0" fontId="3" numFmtId="0" xfId="0" applyFont="1"/>
    <xf borderId="0" fillId="0" fontId="3" numFmtId="2" xfId="0" applyAlignment="1" applyFont="1" applyNumberFormat="1">
      <alignment horizontal="right"/>
    </xf>
    <xf borderId="0" fillId="0" fontId="3" numFmtId="169" xfId="0" applyAlignment="1" applyFont="1" applyNumberFormat="1">
      <alignment horizontal="right"/>
    </xf>
    <xf borderId="0" fillId="0" fontId="3" numFmtId="170" xfId="0" applyAlignment="1" applyFont="1" applyNumberFormat="1">
      <alignment horizontal="right" readingOrder="0"/>
    </xf>
    <xf borderId="0" fillId="0" fontId="3" numFmtId="170" xfId="0" applyAlignment="1" applyFont="1" applyNumberFormat="1">
      <alignment horizontal="right"/>
    </xf>
    <xf borderId="0" fillId="0" fontId="3" numFmtId="3" xfId="0" applyAlignment="1" applyFont="1" applyNumberFormat="1">
      <alignment horizontal="right" readingOrder="0"/>
    </xf>
    <xf borderId="0" fillId="0" fontId="3" numFmtId="165" xfId="0" applyFont="1" applyNumberFormat="1"/>
    <xf borderId="0" fillId="0" fontId="8" numFmtId="170" xfId="0" applyAlignment="1" applyFont="1" applyNumberFormat="1">
      <alignment horizontal="right" readingOrder="0"/>
    </xf>
    <xf borderId="0" fillId="0" fontId="3" numFmtId="4" xfId="0" applyAlignment="1" applyFont="1" applyNumberFormat="1">
      <alignment horizontal="right"/>
    </xf>
    <xf borderId="0" fillId="0" fontId="3" numFmtId="4" xfId="0" applyAlignment="1" applyFont="1" applyNumberFormat="1">
      <alignment horizontal="right" readingOrder="0"/>
    </xf>
    <xf borderId="1" fillId="0" fontId="5" numFmtId="0" xfId="0" applyAlignment="1" applyBorder="1" applyFont="1">
      <alignment horizontal="center" readingOrder="0"/>
    </xf>
    <xf borderId="1" fillId="0" fontId="5" numFmtId="0" xfId="0" applyAlignment="1" applyBorder="1" applyFont="1">
      <alignment horizontal="left" readingOrder="0"/>
    </xf>
    <xf borderId="1" fillId="0" fontId="5" numFmtId="0" xfId="0" applyAlignment="1" applyBorder="1" applyFont="1">
      <alignment readingOrder="0"/>
    </xf>
    <xf borderId="0" fillId="0" fontId="3" numFmtId="0" xfId="0" applyAlignment="1" applyFont="1">
      <alignment horizontal="center" readingOrder="0"/>
    </xf>
    <xf borderId="0" fillId="0" fontId="3" numFmtId="166" xfId="0" applyAlignment="1" applyFont="1" applyNumberFormat="1">
      <alignment horizontal="center"/>
    </xf>
    <xf borderId="0" fillId="0" fontId="3" numFmtId="10" xfId="0" applyAlignment="1" applyFont="1" applyNumberFormat="1">
      <alignment horizontal="center"/>
    </xf>
    <xf borderId="0" fillId="0" fontId="6" numFmtId="0" xfId="0" applyAlignment="1" applyFont="1">
      <alignment horizontal="center" vertical="bottom"/>
    </xf>
    <xf borderId="0" fillId="0" fontId="6" numFmtId="166" xfId="0" applyAlignment="1" applyFont="1" applyNumberFormat="1">
      <alignment horizontal="center" vertical="bottom"/>
    </xf>
    <xf borderId="0" fillId="0" fontId="6" numFmtId="10" xfId="0" applyAlignment="1" applyFont="1" applyNumberFormat="1">
      <alignment horizontal="center" vertical="bottom"/>
    </xf>
    <xf borderId="2" fillId="0" fontId="3" numFmtId="0" xfId="0" applyAlignment="1" applyBorder="1" applyFont="1">
      <alignment horizontal="center" readingOrder="0"/>
    </xf>
    <xf borderId="2" fillId="0" fontId="3" numFmtId="166" xfId="0" applyAlignment="1" applyBorder="1" applyFont="1" applyNumberFormat="1">
      <alignment horizontal="center"/>
    </xf>
    <xf borderId="2" fillId="0" fontId="3" numFmtId="10" xfId="0" applyAlignment="1" applyBorder="1" applyFont="1" applyNumberFormat="1">
      <alignment horizontal="center"/>
    </xf>
    <xf borderId="2" fillId="0" fontId="3" numFmtId="0" xfId="0" applyAlignment="1" applyBorder="1" applyFont="1">
      <alignment horizontal="center"/>
    </xf>
    <xf borderId="2" fillId="0" fontId="3" numFmtId="0" xfId="0" applyBorder="1" applyFont="1"/>
    <xf borderId="2" fillId="0" fontId="3" numFmtId="0" xfId="0" applyAlignment="1" applyBorder="1" applyFont="1">
      <alignment readingOrder="0"/>
    </xf>
    <xf borderId="0" fillId="0" fontId="5" numFmtId="0" xfId="0" applyAlignment="1" applyFont="1">
      <alignment horizontal="left" readingOrder="0"/>
    </xf>
    <xf borderId="2" fillId="0" fontId="3" numFmtId="0" xfId="0" applyAlignment="1" applyBorder="1" applyFont="1">
      <alignment horizontal="left" readingOrder="0"/>
    </xf>
    <xf borderId="0" fillId="0" fontId="3" numFmtId="0" xfId="0" applyFont="1"/>
    <xf borderId="2" fillId="0" fontId="3" numFmtId="166" xfId="0" applyAlignment="1" applyBorder="1" applyFont="1" applyNumberFormat="1">
      <alignment horizontal="center" readingOrder="0"/>
    </xf>
    <xf borderId="0" fillId="0" fontId="9" numFmtId="0" xfId="0" applyAlignment="1" applyFont="1">
      <alignment horizontal="center" vertical="bottom"/>
    </xf>
    <xf borderId="0" fillId="0" fontId="9" numFmtId="0" xfId="0" applyAlignment="1" applyFont="1">
      <alignment horizontal="center" readingOrder="0" vertical="bottom"/>
    </xf>
    <xf borderId="0" fillId="0" fontId="6" numFmtId="166" xfId="0" applyAlignment="1" applyFont="1" applyNumberFormat="1">
      <alignment horizontal="center" readingOrder="0" vertical="bottom"/>
    </xf>
    <xf borderId="0" fillId="0" fontId="6" numFmtId="10" xfId="0" applyAlignment="1" applyFont="1" applyNumberFormat="1">
      <alignment horizontal="center" readingOrder="0" vertical="bottom"/>
    </xf>
    <xf borderId="0" fillId="0" fontId="3" numFmtId="0" xfId="0" applyAlignment="1" applyFont="1">
      <alignment horizontal="right"/>
    </xf>
    <xf borderId="0" fillId="0" fontId="6" numFmtId="0" xfId="0" applyAlignment="1" applyFont="1">
      <alignment horizontal="center" vertical="bottom"/>
    </xf>
    <xf borderId="2" fillId="0" fontId="5" numFmtId="0" xfId="0" applyAlignment="1" applyBorder="1" applyFont="1">
      <alignment horizontal="center" readingOrder="0"/>
    </xf>
    <xf borderId="2" fillId="0" fontId="5" numFmtId="0" xfId="0" applyAlignment="1" applyBorder="1" applyFont="1">
      <alignment horizontal="left" readingOrder="0"/>
    </xf>
    <xf borderId="2" fillId="0" fontId="5" numFmtId="0" xfId="0" applyAlignment="1" applyBorder="1" applyFont="1">
      <alignment readingOrder="0"/>
    </xf>
    <xf borderId="0" fillId="0" fontId="3" numFmtId="166" xfId="0" applyAlignment="1" applyFont="1" applyNumberFormat="1">
      <alignment horizontal="center" readingOrder="0"/>
    </xf>
    <xf borderId="0" fillId="0" fontId="5" numFmtId="0" xfId="0" applyAlignment="1" applyFont="1">
      <alignment horizontal="center" readingOrder="0"/>
    </xf>
    <xf borderId="0" fillId="0" fontId="3" numFmtId="165" xfId="0" applyAlignment="1" applyFont="1" applyNumberFormat="1">
      <alignment horizontal="center"/>
    </xf>
    <xf borderId="0" fillId="0" fontId="6" numFmtId="0" xfId="0" applyAlignment="1" applyFont="1">
      <alignment horizontal="right" vertical="bottom"/>
    </xf>
    <xf borderId="0" fillId="2" fontId="6" numFmtId="0" xfId="0" applyAlignment="1" applyFont="1">
      <alignment vertical="bottom"/>
    </xf>
    <xf borderId="0" fillId="0" fontId="6" numFmtId="167" xfId="0" applyAlignment="1" applyFont="1" applyNumberFormat="1">
      <alignment horizontal="right" vertical="bottom"/>
    </xf>
    <xf borderId="0" fillId="0" fontId="6" numFmtId="2" xfId="0" applyAlignment="1" applyFont="1" applyNumberFormat="1">
      <alignment horizontal="right" vertical="bottom"/>
    </xf>
    <xf borderId="0" fillId="0" fontId="6" numFmtId="164" xfId="0" applyAlignment="1" applyFont="1" applyNumberFormat="1">
      <alignment horizontal="right" vertical="bottom"/>
    </xf>
    <xf borderId="0" fillId="0" fontId="6" numFmtId="167" xfId="0" applyAlignment="1" applyFont="1" applyNumberFormat="1">
      <alignment vertical="bottom"/>
    </xf>
    <xf borderId="0" fillId="0" fontId="6" numFmtId="168" xfId="0" applyAlignment="1" applyFont="1" applyNumberFormat="1">
      <alignment horizontal="right" vertical="bottom"/>
    </xf>
    <xf borderId="0" fillId="0" fontId="6" numFmtId="165" xfId="0" applyAlignment="1" applyFont="1" applyNumberFormat="1">
      <alignment vertical="bottom"/>
    </xf>
    <xf borderId="0" fillId="0" fontId="6" numFmtId="2" xfId="0" applyAlignment="1" applyFont="1" applyNumberFormat="1">
      <alignment vertical="bottom"/>
    </xf>
    <xf borderId="0" fillId="0" fontId="6" numFmtId="164" xfId="0" applyAlignment="1" applyFont="1" applyNumberFormat="1">
      <alignment vertical="bottom"/>
    </xf>
    <xf borderId="0" fillId="0" fontId="6" numFmtId="168" xfId="0" applyAlignment="1" applyFont="1" applyNumberFormat="1">
      <alignment vertical="bottom"/>
    </xf>
    <xf borderId="0" fillId="0" fontId="6" numFmtId="170" xfId="0" applyAlignment="1" applyFont="1" applyNumberFormat="1">
      <alignment vertical="bottom"/>
    </xf>
    <xf borderId="0" fillId="0" fontId="6" numFmtId="167" xfId="0" applyAlignment="1" applyFont="1" applyNumberFormat="1">
      <alignment horizontal="center" readingOrder="0" vertical="bottom"/>
    </xf>
    <xf borderId="0" fillId="0" fontId="3" numFmtId="167" xfId="0" applyAlignment="1" applyFont="1" applyNumberFormat="1">
      <alignment horizontal="center" readingOrder="0"/>
    </xf>
    <xf borderId="0" fillId="0" fontId="6" numFmtId="167" xfId="0" applyAlignment="1" applyFont="1" applyNumberFormat="1">
      <alignment horizontal="center" vertical="bottom"/>
    </xf>
    <xf borderId="0" fillId="0" fontId="6" numFmtId="2" xfId="0" applyAlignment="1" applyFont="1" applyNumberFormat="1">
      <alignment horizontal="center" vertical="bottom"/>
    </xf>
    <xf borderId="0" fillId="3" fontId="6" numFmtId="10" xfId="0" applyAlignment="1" applyFill="1" applyFont="1" applyNumberFormat="1">
      <alignment horizontal="right" vertical="bottom"/>
    </xf>
    <xf borderId="0" fillId="4" fontId="3" numFmtId="0" xfId="0" applyAlignment="1" applyFill="1" applyFont="1">
      <alignment readingOrder="0"/>
    </xf>
    <xf borderId="0" fillId="4" fontId="3" numFmtId="0" xfId="0" applyFont="1"/>
    <xf borderId="0" fillId="4" fontId="6" numFmtId="167" xfId="0" applyAlignment="1" applyFont="1" applyNumberFormat="1">
      <alignment horizontal="center" readingOrder="0" vertical="bottom"/>
    </xf>
    <xf borderId="0" fillId="4" fontId="3" numFmtId="0" xfId="0" applyAlignment="1" applyFont="1">
      <alignment horizontal="center" readingOrder="0"/>
    </xf>
    <xf borderId="0" fillId="5" fontId="8" numFmtId="0" xfId="0" applyAlignment="1" applyFill="1" applyFont="1">
      <alignment readingOrder="0"/>
    </xf>
    <xf borderId="0" fillId="5" fontId="3" numFmtId="0" xfId="0" applyAlignment="1" applyFont="1">
      <alignment horizontal="center" readingOrder="0"/>
    </xf>
    <xf borderId="3" fillId="0" fontId="3" numFmtId="0" xfId="0" applyAlignment="1" applyBorder="1" applyFont="1">
      <alignment horizontal="left" readingOrder="0"/>
    </xf>
    <xf borderId="3" fillId="0" fontId="3" numFmtId="0" xfId="0" applyBorder="1" applyFont="1"/>
    <xf borderId="3" fillId="0" fontId="6" numFmtId="167" xfId="0" applyAlignment="1" applyBorder="1" applyFont="1" applyNumberFormat="1">
      <alignment horizontal="center" readingOrder="0" vertical="bottom"/>
    </xf>
    <xf borderId="3" fillId="0" fontId="3" numFmtId="0" xfId="0" applyAlignment="1" applyBorder="1" applyFont="1">
      <alignment horizontal="center" readingOrder="0"/>
    </xf>
    <xf borderId="3" fillId="0" fontId="3" numFmtId="167" xfId="0" applyAlignment="1" applyBorder="1" applyFont="1" applyNumberFormat="1">
      <alignment horizontal="center" readingOrder="0"/>
    </xf>
    <xf borderId="3" fillId="0" fontId="6" numFmtId="167" xfId="0" applyAlignment="1" applyBorder="1" applyFont="1" applyNumberFormat="1">
      <alignment horizontal="center" vertical="bottom"/>
    </xf>
    <xf borderId="0" fillId="0" fontId="9" numFmtId="0" xfId="0" applyAlignment="1" applyFont="1">
      <alignment readingOrder="0" vertical="bottom"/>
    </xf>
    <xf borderId="0" fillId="0" fontId="9" numFmtId="167" xfId="0" applyAlignment="1" applyFont="1" applyNumberFormat="1">
      <alignment horizontal="center" vertical="bottom"/>
    </xf>
    <xf borderId="0" fillId="0" fontId="9" numFmtId="1" xfId="0" applyAlignment="1" applyFont="1" applyNumberFormat="1">
      <alignment horizontal="center" readingOrder="0" vertical="bottom"/>
    </xf>
    <xf borderId="0" fillId="0" fontId="9" numFmtId="167" xfId="0" applyAlignment="1" applyFont="1" applyNumberFormat="1">
      <alignment horizontal="center" readingOrder="0" vertical="bottom"/>
    </xf>
    <xf borderId="0" fillId="0" fontId="9" numFmtId="0" xfId="0" applyAlignment="1" applyFont="1">
      <alignment horizontal="center" vertical="bottom"/>
    </xf>
    <xf borderId="4" fillId="0" fontId="5" numFmtId="0" xfId="0" applyAlignment="1" applyBorder="1" applyFont="1">
      <alignment horizontal="center" readingOrder="0"/>
    </xf>
    <xf borderId="0" fillId="0" fontId="9" numFmtId="2" xfId="0" applyAlignment="1" applyFont="1" applyNumberFormat="1">
      <alignment horizontal="center" readingOrder="0" vertical="bottom"/>
    </xf>
    <xf borderId="5" fillId="0" fontId="9" numFmtId="0" xfId="0" applyAlignment="1" applyBorder="1" applyFont="1">
      <alignment horizontal="center" readingOrder="0" vertical="bottom"/>
    </xf>
    <xf borderId="0" fillId="0" fontId="9" numFmtId="0" xfId="0" applyAlignment="1" applyFont="1">
      <alignment horizontal="center" readingOrder="0" shrinkToFit="0" vertical="bottom" wrapText="0"/>
    </xf>
    <xf borderId="0" fillId="0" fontId="9" numFmtId="2" xfId="0" applyAlignment="1" applyFont="1" applyNumberFormat="1">
      <alignment horizontal="center" vertical="bottom"/>
    </xf>
    <xf borderId="0" fillId="0" fontId="9" numFmtId="0" xfId="0" applyAlignment="1" applyFont="1">
      <alignment vertical="bottom"/>
    </xf>
    <xf borderId="0" fillId="0" fontId="6" numFmtId="0" xfId="0" applyAlignment="1" applyFont="1">
      <alignment horizontal="center" readingOrder="0" vertical="bottom"/>
    </xf>
    <xf borderId="0" fillId="0" fontId="6" numFmtId="168" xfId="0" applyAlignment="1" applyFont="1" applyNumberFormat="1">
      <alignment horizontal="center" readingOrder="0" vertical="bottom"/>
    </xf>
    <xf borderId="0" fillId="0" fontId="6" numFmtId="49" xfId="0" applyAlignment="1" applyFont="1" applyNumberFormat="1">
      <alignment horizontal="center" readingOrder="0" vertical="bottom"/>
    </xf>
    <xf borderId="0" fillId="0" fontId="6" numFmtId="167" xfId="0" applyAlignment="1" applyFont="1" applyNumberFormat="1">
      <alignment horizontal="left" readingOrder="0" vertical="bottom"/>
    </xf>
    <xf borderId="0" fillId="0" fontId="8" numFmtId="0" xfId="0" applyAlignment="1" applyFont="1">
      <alignment horizontal="center" readingOrder="0"/>
    </xf>
    <xf borderId="4" fillId="0" fontId="3" numFmtId="0" xfId="0" applyAlignment="1" applyBorder="1" applyFont="1">
      <alignment horizontal="center" readingOrder="0"/>
    </xf>
    <xf borderId="0" fillId="0" fontId="6" numFmtId="2" xfId="0" applyAlignment="1" applyFont="1" applyNumberFormat="1">
      <alignment horizontal="center" readingOrder="0" vertical="bottom"/>
    </xf>
    <xf borderId="5" fillId="0" fontId="6" numFmtId="0" xfId="0" applyAlignment="1" applyBorder="1" applyFont="1">
      <alignment horizontal="center" readingOrder="0" vertical="bottom"/>
    </xf>
    <xf borderId="0" fillId="4" fontId="9" numFmtId="0" xfId="0" applyAlignment="1" applyFont="1">
      <alignment horizontal="center" readingOrder="0" vertical="bottom"/>
    </xf>
    <xf borderId="0" fillId="4" fontId="9" numFmtId="167" xfId="0" applyAlignment="1" applyFont="1" applyNumberFormat="1">
      <alignment horizontal="center" readingOrder="0" vertical="bottom"/>
    </xf>
    <xf borderId="0" fillId="4" fontId="9" numFmtId="1" xfId="0" applyAlignment="1" applyFont="1" applyNumberFormat="1">
      <alignment horizontal="center" readingOrder="0" vertical="bottom"/>
    </xf>
    <xf borderId="4" fillId="5" fontId="9" numFmtId="0" xfId="0" applyAlignment="1" applyBorder="1" applyFont="1">
      <alignment horizontal="center" readingOrder="0" vertical="bottom"/>
    </xf>
    <xf borderId="0" fillId="5" fontId="9" numFmtId="167" xfId="0" applyAlignment="1" applyFont="1" applyNumberFormat="1">
      <alignment horizontal="center" readingOrder="0" vertical="bottom"/>
    </xf>
    <xf borderId="0" fillId="5" fontId="9" numFmtId="2" xfId="0" applyAlignment="1" applyFont="1" applyNumberFormat="1">
      <alignment horizontal="center" readingOrder="0" vertical="bottom"/>
    </xf>
    <xf borderId="6" fillId="5" fontId="9" numFmtId="0" xfId="0" applyAlignment="1" applyBorder="1" applyFont="1">
      <alignment horizontal="center" readingOrder="0" vertical="bottom"/>
    </xf>
    <xf borderId="5" fillId="5" fontId="9" numFmtId="2" xfId="0" applyAlignment="1" applyBorder="1" applyFont="1" applyNumberFormat="1">
      <alignment horizontal="center" vertical="bottom"/>
    </xf>
    <xf borderId="0" fillId="6" fontId="9" numFmtId="1" xfId="0" applyAlignment="1" applyFill="1" applyFont="1" applyNumberFormat="1">
      <alignment horizontal="center" readingOrder="0" vertical="bottom"/>
    </xf>
    <xf borderId="0" fillId="6" fontId="9" numFmtId="1" xfId="0" applyAlignment="1" applyFont="1" applyNumberFormat="1">
      <alignment horizontal="center" vertical="bottom"/>
    </xf>
    <xf borderId="0" fillId="6" fontId="9" numFmtId="0" xfId="0" applyAlignment="1" applyFont="1">
      <alignment horizontal="center" vertical="bottom"/>
    </xf>
    <xf borderId="0" fillId="6" fontId="9" numFmtId="0" xfId="0" applyAlignment="1" applyFont="1">
      <alignment horizontal="center" readingOrder="0" vertical="bottom"/>
    </xf>
    <xf borderId="0" fillId="6" fontId="9" numFmtId="167" xfId="0" applyAlignment="1" applyFont="1" applyNumberFormat="1">
      <alignment horizontal="center" vertical="bottom"/>
    </xf>
    <xf borderId="3" fillId="0" fontId="3" numFmtId="0" xfId="0" applyAlignment="1" applyBorder="1" applyFont="1">
      <alignment readingOrder="0"/>
    </xf>
    <xf borderId="7" fillId="0" fontId="3" numFmtId="167" xfId="0" applyAlignment="1" applyBorder="1" applyFont="1" applyNumberFormat="1">
      <alignment horizontal="center" readingOrder="0"/>
    </xf>
    <xf borderId="3" fillId="0" fontId="3" numFmtId="166" xfId="0" applyAlignment="1" applyBorder="1" applyFont="1" applyNumberFormat="1">
      <alignment horizontal="center"/>
    </xf>
    <xf borderId="3" fillId="0" fontId="6" numFmtId="2" xfId="0" applyAlignment="1" applyBorder="1" applyFont="1" applyNumberFormat="1">
      <alignment horizontal="center" vertical="bottom"/>
    </xf>
    <xf borderId="3" fillId="7" fontId="6" numFmtId="2" xfId="0" applyAlignment="1" applyBorder="1" applyFill="1" applyFont="1" applyNumberFormat="1">
      <alignment horizontal="center" vertical="bottom"/>
    </xf>
    <xf borderId="5" fillId="3" fontId="6" numFmtId="10" xfId="0" applyAlignment="1" applyBorder="1" applyFont="1" applyNumberFormat="1">
      <alignment horizontal="center" readingOrder="0" vertical="bottom"/>
    </xf>
    <xf borderId="8" fillId="0" fontId="6" numFmtId="2" xfId="0" applyAlignment="1" applyBorder="1" applyFont="1" applyNumberFormat="1">
      <alignment horizontal="center" vertical="bottom"/>
    </xf>
    <xf borderId="4" fillId="0" fontId="3" numFmtId="167" xfId="0" applyAlignment="1" applyBorder="1" applyFont="1" applyNumberFormat="1">
      <alignment horizontal="center" readingOrder="0"/>
    </xf>
    <xf borderId="0" fillId="7" fontId="6" numFmtId="2" xfId="0" applyAlignment="1" applyFont="1" applyNumberFormat="1">
      <alignment horizontal="center" vertical="bottom"/>
    </xf>
    <xf borderId="5" fillId="0" fontId="6" numFmtId="2" xfId="0" applyAlignment="1" applyBorder="1" applyFont="1" applyNumberFormat="1">
      <alignment horizontal="center" vertical="bottom"/>
    </xf>
    <xf borderId="2" fillId="0" fontId="6" numFmtId="167" xfId="0" applyAlignment="1" applyBorder="1" applyFont="1" applyNumberFormat="1">
      <alignment horizontal="center" readingOrder="0" vertical="bottom"/>
    </xf>
    <xf borderId="2" fillId="0" fontId="3" numFmtId="167" xfId="0" applyAlignment="1" applyBorder="1" applyFont="1" applyNumberFormat="1">
      <alignment horizontal="center" readingOrder="0"/>
    </xf>
    <xf borderId="9" fillId="0" fontId="3" numFmtId="167" xfId="0" applyAlignment="1" applyBorder="1" applyFont="1" applyNumberFormat="1">
      <alignment horizontal="center" readingOrder="0"/>
    </xf>
    <xf borderId="2" fillId="0" fontId="6" numFmtId="2" xfId="0" applyAlignment="1" applyBorder="1" applyFont="1" applyNumberFormat="1">
      <alignment horizontal="center" vertical="bottom"/>
    </xf>
    <xf borderId="2" fillId="7" fontId="6" numFmtId="2" xfId="0" applyAlignment="1" applyBorder="1" applyFont="1" applyNumberFormat="1">
      <alignment horizontal="center" vertical="bottom"/>
    </xf>
    <xf borderId="6" fillId="3" fontId="6" numFmtId="10" xfId="0" applyAlignment="1" applyBorder="1" applyFont="1" applyNumberFormat="1">
      <alignment horizontal="center" readingOrder="0" vertical="bottom"/>
    </xf>
    <xf borderId="6" fillId="0" fontId="6" numFmtId="2" xfId="0" applyAlignment="1" applyBorder="1" applyFont="1" applyNumberFormat="1">
      <alignment horizontal="center" vertical="bottom"/>
    </xf>
    <xf borderId="0" fillId="3" fontId="6" numFmtId="10" xfId="0" applyAlignment="1" applyFont="1" applyNumberFormat="1">
      <alignment horizontal="center" vertical="bottom"/>
    </xf>
    <xf borderId="2" fillId="5" fontId="9" numFmtId="2" xfId="0" applyAlignment="1" applyBorder="1" applyFont="1" applyNumberFormat="1">
      <alignment horizontal="center" readingOrder="0" vertical="bottom"/>
    </xf>
    <xf borderId="0" fillId="5" fontId="9" numFmtId="0" xfId="0" applyAlignment="1" applyFont="1">
      <alignment horizontal="center" readingOrder="0" vertical="bottom"/>
    </xf>
    <xf borderId="0" fillId="4" fontId="9" numFmtId="1" xfId="0" applyAlignment="1" applyFont="1" applyNumberFormat="1">
      <alignment horizontal="center" vertical="bottom"/>
    </xf>
    <xf borderId="0" fillId="4" fontId="9" numFmtId="0" xfId="0" applyAlignment="1" applyFont="1">
      <alignment horizontal="center" vertical="bottom"/>
    </xf>
    <xf borderId="0" fillId="4" fontId="9" numFmtId="167" xfId="0" applyAlignment="1" applyFont="1" applyNumberFormat="1">
      <alignment horizontal="center" vertical="bottom"/>
    </xf>
    <xf borderId="3" fillId="3" fontId="6" numFmtId="10" xfId="0" applyAlignment="1" applyBorder="1" applyFont="1" applyNumberFormat="1">
      <alignment horizontal="center" readingOrder="0" vertical="bottom"/>
    </xf>
    <xf borderId="0" fillId="3" fontId="6" numFmtId="10" xfId="0" applyAlignment="1" applyFont="1" applyNumberFormat="1">
      <alignment horizontal="center" readingOrder="0" vertical="bottom"/>
    </xf>
    <xf borderId="0" fillId="0" fontId="9" numFmtId="1" xfId="0" applyAlignment="1" applyFont="1" applyNumberFormat="1">
      <alignment horizontal="center" vertical="bottom"/>
    </xf>
    <xf borderId="4" fillId="0" fontId="9" numFmtId="0" xfId="0" applyAlignment="1" applyBorder="1" applyFont="1">
      <alignment horizontal="center" vertical="bottom"/>
    </xf>
    <xf borderId="5" fillId="0" fontId="9" numFmtId="0" xfId="0" applyAlignment="1" applyBorder="1" applyFont="1">
      <alignment horizontal="center" vertical="bottom"/>
    </xf>
    <xf borderId="0" fillId="0" fontId="6" numFmtId="168" xfId="0" applyAlignment="1" applyFont="1" applyNumberFormat="1">
      <alignment horizontal="center" vertical="bottom"/>
    </xf>
    <xf borderId="0" fillId="0" fontId="6" numFmtId="49" xfId="0" applyAlignment="1" applyFont="1" applyNumberFormat="1">
      <alignment horizontal="center" vertical="bottom"/>
    </xf>
    <xf borderId="4" fillId="0" fontId="6" numFmtId="0" xfId="0" applyAlignment="1" applyBorder="1" applyFont="1">
      <alignment horizontal="center" vertical="bottom"/>
    </xf>
    <xf borderId="5" fillId="0" fontId="6" numFmtId="0" xfId="0" applyAlignment="1" applyBorder="1" applyFont="1">
      <alignment horizontal="center" vertical="bottom"/>
    </xf>
    <xf borderId="2" fillId="0" fontId="9" numFmtId="0" xfId="0" applyAlignment="1" applyBorder="1" applyFont="1">
      <alignment horizontal="center" vertical="bottom"/>
    </xf>
    <xf borderId="2" fillId="4" fontId="9" numFmtId="0" xfId="0" applyAlignment="1" applyBorder="1" applyFont="1">
      <alignment horizontal="center" vertical="bottom"/>
    </xf>
    <xf borderId="2" fillId="4" fontId="9" numFmtId="167" xfId="0" applyAlignment="1" applyBorder="1" applyFont="1" applyNumberFormat="1">
      <alignment horizontal="center" vertical="bottom"/>
    </xf>
    <xf borderId="2" fillId="4" fontId="9" numFmtId="1" xfId="0" applyAlignment="1" applyBorder="1" applyFont="1" applyNumberFormat="1">
      <alignment horizontal="center" vertical="bottom"/>
    </xf>
    <xf borderId="2" fillId="5" fontId="9" numFmtId="0" xfId="0" applyAlignment="1" applyBorder="1" applyFont="1">
      <alignment horizontal="center" vertical="bottom"/>
    </xf>
    <xf borderId="2" fillId="5" fontId="9" numFmtId="167" xfId="0" applyAlignment="1" applyBorder="1" applyFont="1" applyNumberFormat="1">
      <alignment horizontal="center" vertical="bottom"/>
    </xf>
    <xf borderId="2" fillId="5" fontId="9" numFmtId="2" xfId="0" applyAlignment="1" applyBorder="1" applyFont="1" applyNumberFormat="1">
      <alignment horizontal="center" vertical="bottom"/>
    </xf>
    <xf borderId="2" fillId="4" fontId="9" numFmtId="0" xfId="0" applyAlignment="1" applyBorder="1" applyFont="1">
      <alignment horizontal="center" readingOrder="0" vertical="bottom"/>
    </xf>
    <xf borderId="3" fillId="0" fontId="6" numFmtId="0" xfId="0" applyAlignment="1" applyBorder="1" applyFont="1">
      <alignment vertical="bottom"/>
    </xf>
    <xf borderId="3" fillId="0" fontId="6" numFmtId="0" xfId="0" applyAlignment="1" applyBorder="1" applyFont="1">
      <alignment horizontal="center" vertical="bottom"/>
    </xf>
    <xf borderId="7" fillId="0" fontId="6" numFmtId="167" xfId="0" applyAlignment="1" applyBorder="1" applyFont="1" applyNumberFormat="1">
      <alignment horizontal="center" vertical="bottom"/>
    </xf>
    <xf borderId="3" fillId="0" fontId="6" numFmtId="166" xfId="0" applyAlignment="1" applyBorder="1" applyFont="1" applyNumberFormat="1">
      <alignment horizontal="center" vertical="bottom"/>
    </xf>
    <xf borderId="3" fillId="8" fontId="6" numFmtId="2" xfId="0" applyAlignment="1" applyBorder="1" applyFill="1" applyFont="1" applyNumberFormat="1">
      <alignment horizontal="center" vertical="bottom"/>
    </xf>
    <xf borderId="3" fillId="3" fontId="6" numFmtId="10" xfId="0" applyAlignment="1" applyBorder="1" applyFont="1" applyNumberFormat="1">
      <alignment horizontal="center" vertical="bottom"/>
    </xf>
    <xf borderId="4" fillId="0" fontId="6" numFmtId="167" xfId="0" applyAlignment="1" applyBorder="1" applyFont="1" applyNumberFormat="1">
      <alignment horizontal="center" vertical="bottom"/>
    </xf>
    <xf borderId="0" fillId="9" fontId="6" numFmtId="2" xfId="0" applyAlignment="1" applyFill="1" applyFont="1" applyNumberFormat="1">
      <alignment horizontal="center" vertical="bottom"/>
    </xf>
    <xf borderId="0" fillId="10" fontId="6" numFmtId="2" xfId="0" applyAlignment="1" applyFill="1" applyFont="1" applyNumberFormat="1">
      <alignment horizontal="center" vertical="bottom"/>
    </xf>
    <xf borderId="0" fillId="11" fontId="6" numFmtId="2" xfId="0" applyAlignment="1" applyFill="1" applyFont="1" applyNumberFormat="1">
      <alignment horizontal="center" vertical="bottom"/>
    </xf>
    <xf borderId="2" fillId="0" fontId="6" numFmtId="0" xfId="0" applyAlignment="1" applyBorder="1" applyFont="1">
      <alignment vertical="bottom"/>
    </xf>
    <xf borderId="2" fillId="0" fontId="6" numFmtId="167" xfId="0" applyAlignment="1" applyBorder="1" applyFont="1" applyNumberFormat="1">
      <alignment horizontal="center" vertical="bottom"/>
    </xf>
    <xf borderId="2" fillId="0" fontId="6" numFmtId="0" xfId="0" applyAlignment="1" applyBorder="1" applyFont="1">
      <alignment horizontal="center" vertical="bottom"/>
    </xf>
    <xf borderId="9" fillId="0" fontId="6" numFmtId="167" xfId="0" applyAlignment="1" applyBorder="1" applyFont="1" applyNumberFormat="1">
      <alignment horizontal="center" vertical="bottom"/>
    </xf>
    <xf borderId="2" fillId="0" fontId="6" numFmtId="166" xfId="0" applyAlignment="1" applyBorder="1" applyFont="1" applyNumberFormat="1">
      <alignment horizontal="center" vertical="bottom"/>
    </xf>
    <xf borderId="2" fillId="12" fontId="6" numFmtId="2" xfId="0" applyAlignment="1" applyBorder="1" applyFill="1" applyFont="1" applyNumberFormat="1">
      <alignment horizontal="center" vertical="bottom"/>
    </xf>
    <xf borderId="2" fillId="3" fontId="6" numFmtId="10" xfId="0" applyAlignment="1" applyBorder="1" applyFont="1" applyNumberFormat="1">
      <alignment horizontal="center" vertical="bottom"/>
    </xf>
    <xf borderId="0" fillId="13" fontId="6" numFmtId="2" xfId="0" applyAlignment="1" applyFill="1" applyFont="1" applyNumberFormat="1">
      <alignment horizontal="center" vertical="bottom"/>
    </xf>
    <xf borderId="0" fillId="14" fontId="6" numFmtId="2" xfId="0" applyAlignment="1" applyFill="1" applyFont="1" applyNumberFormat="1">
      <alignment horizontal="center" vertical="bottom"/>
    </xf>
    <xf borderId="0" fillId="15" fontId="6" numFmtId="2" xfId="0" applyAlignment="1" applyFill="1" applyFont="1" applyNumberFormat="1">
      <alignment horizontal="center" vertical="bottom"/>
    </xf>
    <xf borderId="0" fillId="16" fontId="6" numFmtId="2" xfId="0" applyAlignment="1" applyFill="1" applyFont="1" applyNumberFormat="1">
      <alignment horizontal="center" vertical="bottom"/>
    </xf>
    <xf borderId="0" fillId="8" fontId="6" numFmtId="2" xfId="0" applyAlignment="1" applyFont="1" applyNumberFormat="1">
      <alignment horizontal="center" vertical="bottom"/>
    </xf>
    <xf borderId="2" fillId="17" fontId="6" numFmtId="10" xfId="0" applyAlignment="1" applyBorder="1" applyFill="1" applyFont="1" applyNumberFormat="1">
      <alignment horizontal="center" vertical="bottom"/>
    </xf>
    <xf borderId="3" fillId="18" fontId="6" numFmtId="2" xfId="0" applyAlignment="1" applyBorder="1" applyFill="1" applyFont="1" applyNumberFormat="1">
      <alignment horizontal="center" vertical="bottom"/>
    </xf>
    <xf borderId="0" fillId="0" fontId="6" numFmtId="10" xfId="0" applyAlignment="1" applyFont="1" applyNumberFormat="1">
      <alignment vertical="bottom"/>
    </xf>
    <xf borderId="0" fillId="19" fontId="6" numFmtId="2" xfId="0" applyAlignment="1" applyFill="1" applyFont="1" applyNumberFormat="1">
      <alignment horizontal="center" vertical="bottom"/>
    </xf>
    <xf borderId="0" fillId="20" fontId="6" numFmtId="2" xfId="0" applyAlignment="1" applyFill="1" applyFont="1" applyNumberFormat="1">
      <alignment horizontal="center" vertical="bottom"/>
    </xf>
    <xf borderId="0" fillId="21" fontId="6" numFmtId="2" xfId="0" applyAlignment="1" applyFill="1" applyFont="1" applyNumberFormat="1">
      <alignment horizontal="center" vertical="bottom"/>
    </xf>
    <xf borderId="5" fillId="0" fontId="6" numFmtId="167" xfId="0" applyAlignment="1" applyBorder="1" applyFont="1" applyNumberFormat="1">
      <alignment horizontal="center" vertical="bottom"/>
    </xf>
    <xf borderId="0" fillId="3" fontId="6" numFmtId="10" xfId="0" applyAlignment="1" applyFont="1" applyNumberFormat="1">
      <alignment vertical="bottom"/>
    </xf>
    <xf borderId="0" fillId="22" fontId="6" numFmtId="2" xfId="0" applyAlignment="1" applyFill="1" applyFont="1" applyNumberFormat="1">
      <alignment horizontal="center" vertical="bottom"/>
    </xf>
    <xf borderId="0" fillId="23" fontId="6" numFmtId="2" xfId="0" applyAlignment="1" applyFill="1" applyFont="1" applyNumberFormat="1">
      <alignment horizontal="center" vertical="bottom"/>
    </xf>
    <xf borderId="2" fillId="24" fontId="6" numFmtId="2" xfId="0" applyAlignment="1" applyBorder="1" applyFill="1" applyFont="1" applyNumberFormat="1">
      <alignment horizontal="center" vertical="bottom"/>
    </xf>
    <xf borderId="2" fillId="25" fontId="6" numFmtId="10" xfId="0" applyAlignment="1" applyBorder="1" applyFill="1" applyFont="1" applyNumberFormat="1">
      <alignment horizontal="center" vertical="bottom"/>
    </xf>
    <xf borderId="0" fillId="26" fontId="6" numFmtId="2" xfId="0" applyAlignment="1" applyFill="1" applyFont="1" applyNumberFormat="1">
      <alignment horizontal="center" vertical="bottom"/>
    </xf>
    <xf borderId="0" fillId="27" fontId="6" numFmtId="2" xfId="0" applyAlignment="1" applyFill="1" applyFont="1" applyNumberFormat="1">
      <alignment horizontal="center" vertical="bottom"/>
    </xf>
    <xf borderId="0" fillId="28" fontId="6" numFmtId="2" xfId="0" applyAlignment="1" applyFill="1" applyFont="1" applyNumberFormat="1">
      <alignment horizontal="center" vertical="bottom"/>
    </xf>
    <xf borderId="0" fillId="29" fontId="6" numFmtId="2" xfId="0" applyAlignment="1" applyFill="1" applyFont="1" applyNumberFormat="1">
      <alignment horizontal="center" vertical="bottom"/>
    </xf>
    <xf borderId="0" fillId="30" fontId="6" numFmtId="2" xfId="0" applyAlignment="1" applyFill="1" applyFont="1" applyNumberFormat="1">
      <alignment horizontal="center" vertical="bottom"/>
    </xf>
    <xf borderId="0" fillId="31" fontId="6" numFmtId="2" xfId="0" applyAlignment="1" applyFill="1" applyFont="1" applyNumberFormat="1">
      <alignment horizontal="center" vertical="bottom"/>
    </xf>
    <xf borderId="0" fillId="0" fontId="6" numFmtId="166" xfId="0" applyAlignment="1" applyFont="1" applyNumberFormat="1">
      <alignment vertical="bottom"/>
    </xf>
    <xf borderId="3" fillId="0" fontId="6" numFmtId="167" xfId="0" applyAlignment="1" applyBorder="1" applyFont="1" applyNumberFormat="1">
      <alignment vertical="bottom"/>
    </xf>
    <xf borderId="3" fillId="11" fontId="6" numFmtId="2" xfId="0" applyAlignment="1" applyBorder="1" applyFont="1" applyNumberFormat="1">
      <alignment horizontal="center" vertical="bottom"/>
    </xf>
    <xf borderId="0" fillId="32" fontId="6" numFmtId="2" xfId="0" applyAlignment="1" applyFill="1" applyFont="1" applyNumberFormat="1">
      <alignment horizontal="center" vertical="bottom"/>
    </xf>
    <xf borderId="0" fillId="33" fontId="6" numFmtId="2" xfId="0" applyAlignment="1" applyFill="1" applyFont="1" applyNumberFormat="1">
      <alignment horizontal="center" vertical="bottom"/>
    </xf>
    <xf borderId="0" fillId="34" fontId="6" numFmtId="10" xfId="0" applyAlignment="1" applyFill="1" applyFont="1" applyNumberFormat="1">
      <alignment horizontal="center" vertical="bottom"/>
    </xf>
    <xf borderId="0" fillId="35" fontId="6" numFmtId="2" xfId="0" applyAlignment="1" applyFill="1" applyFont="1" applyNumberFormat="1">
      <alignment horizontal="center" vertical="bottom"/>
    </xf>
    <xf borderId="0" fillId="36" fontId="6" numFmtId="10" xfId="0" applyAlignment="1" applyFill="1" applyFont="1" applyNumberFormat="1">
      <alignment horizontal="center" vertical="bottom"/>
    </xf>
    <xf borderId="0" fillId="37" fontId="6" numFmtId="2" xfId="0" applyAlignment="1" applyFill="1" applyFont="1" applyNumberFormat="1">
      <alignment horizontal="center" vertical="bottom"/>
    </xf>
    <xf borderId="0" fillId="38" fontId="6" numFmtId="10" xfId="0" applyAlignment="1" applyFill="1" applyFont="1" applyNumberFormat="1">
      <alignment horizontal="center" vertical="bottom"/>
    </xf>
    <xf borderId="0" fillId="39" fontId="6" numFmtId="2" xfId="0" applyAlignment="1" applyFill="1" applyFont="1" applyNumberFormat="1">
      <alignment horizontal="center" vertical="bottom"/>
    </xf>
    <xf borderId="0" fillId="40" fontId="6" numFmtId="10" xfId="0" applyAlignment="1" applyFill="1" applyFont="1" applyNumberFormat="1">
      <alignment horizontal="center" vertical="bottom"/>
    </xf>
    <xf borderId="0" fillId="41" fontId="6" numFmtId="10" xfId="0" applyAlignment="1" applyFill="1" applyFont="1" applyNumberFormat="1">
      <alignment horizontal="center" vertical="bottom"/>
    </xf>
    <xf borderId="0" fillId="24" fontId="6" numFmtId="2" xfId="0" applyAlignment="1" applyFont="1" applyNumberFormat="1">
      <alignment horizontal="center" vertical="bottom"/>
    </xf>
    <xf borderId="0" fillId="42" fontId="6" numFmtId="10" xfId="0" applyAlignment="1" applyFill="1" applyFont="1" applyNumberFormat="1">
      <alignment horizontal="center" vertical="bottom"/>
    </xf>
    <xf borderId="0" fillId="43" fontId="6" numFmtId="10" xfId="0" applyAlignment="1" applyFill="1" applyFont="1" applyNumberFormat="1">
      <alignment horizontal="center" vertical="bottom"/>
    </xf>
    <xf borderId="2" fillId="0" fontId="6" numFmtId="167" xfId="0" applyAlignment="1" applyBorder="1" applyFont="1" applyNumberFormat="1">
      <alignment vertical="bottom"/>
    </xf>
    <xf borderId="2" fillId="28" fontId="6" numFmtId="2" xfId="0" applyAlignment="1" applyBorder="1" applyFont="1" applyNumberFormat="1">
      <alignment horizontal="center" vertical="bottom"/>
    </xf>
    <xf borderId="2" fillId="44" fontId="6" numFmtId="10" xfId="0" applyAlignment="1" applyBorder="1" applyFill="1" applyFont="1" applyNumberFormat="1">
      <alignment horizontal="center" vertical="bottom"/>
    </xf>
    <xf borderId="0" fillId="45" fontId="6" numFmtId="10" xfId="0" applyAlignment="1" applyFill="1" applyFont="1" applyNumberFormat="1">
      <alignment horizontal="center" vertical="bottom"/>
    </xf>
    <xf borderId="0" fillId="46" fontId="6" numFmtId="2" xfId="0" applyAlignment="1" applyFill="1" applyFont="1" applyNumberFormat="1">
      <alignment horizontal="center" vertical="bottom"/>
    </xf>
    <xf borderId="0" fillId="47" fontId="6" numFmtId="10" xfId="0" applyAlignment="1" applyFill="1" applyFont="1" applyNumberFormat="1">
      <alignment horizontal="center" vertical="bottom"/>
    </xf>
    <xf borderId="0" fillId="48" fontId="6" numFmtId="2" xfId="0" applyAlignment="1" applyFill="1" applyFont="1" applyNumberFormat="1">
      <alignment horizontal="center" vertical="bottom"/>
    </xf>
    <xf borderId="0" fillId="49" fontId="6" numFmtId="10" xfId="0" applyAlignment="1" applyFill="1" applyFont="1" applyNumberFormat="1">
      <alignment horizontal="center" vertical="bottom"/>
    </xf>
    <xf borderId="0" fillId="50" fontId="6" numFmtId="2" xfId="0" applyAlignment="1" applyFill="1" applyFont="1" applyNumberFormat="1">
      <alignment horizontal="center" vertical="bottom"/>
    </xf>
    <xf borderId="0" fillId="51" fontId="6" numFmtId="10" xfId="0" applyAlignment="1" applyFill="1" applyFont="1" applyNumberFormat="1">
      <alignment horizontal="center" vertical="bottom"/>
    </xf>
    <xf borderId="0" fillId="52" fontId="6" numFmtId="2" xfId="0" applyAlignment="1" applyFill="1" applyFont="1" applyNumberFormat="1">
      <alignment horizontal="center" vertical="bottom"/>
    </xf>
    <xf borderId="0" fillId="53" fontId="6" numFmtId="2" xfId="0" applyAlignment="1" applyFill="1" applyFont="1" applyNumberFormat="1">
      <alignment horizontal="center" vertical="bottom"/>
    </xf>
    <xf borderId="0" fillId="54" fontId="6" numFmtId="10" xfId="0" applyAlignment="1" applyFill="1" applyFont="1" applyNumberFormat="1">
      <alignment horizontal="center" vertical="bottom"/>
    </xf>
    <xf borderId="0" fillId="55" fontId="6" numFmtId="2" xfId="0" applyAlignment="1" applyFill="1" applyFont="1" applyNumberFormat="1">
      <alignment horizontal="center" vertical="bottom"/>
    </xf>
    <xf borderId="0" fillId="56" fontId="6" numFmtId="10" xfId="0" applyAlignment="1" applyFill="1" applyFont="1" applyNumberFormat="1">
      <alignment horizontal="center" vertical="bottom"/>
    </xf>
    <xf borderId="0" fillId="57" fontId="6" numFmtId="10" xfId="0" applyAlignment="1" applyFill="1" applyFont="1" applyNumberFormat="1">
      <alignment horizontal="center" vertical="bottom"/>
    </xf>
    <xf borderId="0" fillId="58" fontId="6" numFmtId="2" xfId="0" applyAlignment="1" applyFill="1" applyFont="1" applyNumberFormat="1">
      <alignment horizontal="center" vertical="bottom"/>
    </xf>
    <xf borderId="0" fillId="59" fontId="6" numFmtId="10" xfId="0" applyAlignment="1" applyFill="1" applyFont="1" applyNumberFormat="1">
      <alignment horizontal="center" vertical="bottom"/>
    </xf>
    <xf borderId="0" fillId="60" fontId="6" numFmtId="10" xfId="0" applyAlignment="1" applyFill="1" applyFont="1" applyNumberFormat="1">
      <alignment horizontal="center" vertical="bottom"/>
    </xf>
    <xf borderId="0" fillId="61" fontId="6" numFmtId="2" xfId="0" applyAlignment="1" applyFill="1" applyFont="1" applyNumberFormat="1">
      <alignment horizontal="center" vertical="bottom"/>
    </xf>
    <xf borderId="0" fillId="62" fontId="6" numFmtId="10" xfId="0" applyAlignment="1" applyFill="1" applyFont="1" applyNumberFormat="1">
      <alignment horizontal="center" vertical="bottom"/>
    </xf>
    <xf borderId="0" fillId="63" fontId="6" numFmtId="10" xfId="0" applyAlignment="1" applyFill="1" applyFont="1" applyNumberFormat="1">
      <alignment horizontal="center" vertical="bottom"/>
    </xf>
    <xf borderId="0" fillId="64" fontId="6" numFmtId="10" xfId="0" applyAlignment="1" applyFill="1" applyFont="1" applyNumberFormat="1">
      <alignment horizontal="center" vertical="bottom"/>
    </xf>
    <xf borderId="0" fillId="65" fontId="6" numFmtId="10" xfId="0" applyAlignment="1" applyFill="1" applyFont="1" applyNumberFormat="1">
      <alignment horizontal="center" vertical="bottom"/>
    </xf>
    <xf borderId="0" fillId="66" fontId="6" numFmtId="2" xfId="0" applyAlignment="1" applyFill="1" applyFont="1" applyNumberFormat="1">
      <alignment horizontal="center" vertical="bottom"/>
    </xf>
    <xf borderId="0" fillId="67" fontId="6" numFmtId="10" xfId="0" applyAlignment="1" applyFill="1" applyFont="1" applyNumberFormat="1">
      <alignment horizontal="center" vertical="bottom"/>
    </xf>
    <xf borderId="0" fillId="68" fontId="6" numFmtId="10" xfId="0" applyAlignment="1" applyFill="1" applyFont="1" applyNumberFormat="1">
      <alignment horizontal="center" vertical="bottom"/>
    </xf>
    <xf borderId="2" fillId="0" fontId="6" numFmtId="0" xfId="0" applyAlignment="1" applyBorder="1" applyFont="1">
      <alignment readingOrder="0" vertical="bottom"/>
    </xf>
    <xf borderId="2" fillId="37" fontId="6" numFmtId="2" xfId="0" applyAlignment="1" applyBorder="1" applyFont="1" applyNumberFormat="1">
      <alignment horizontal="center" vertical="bottom"/>
    </xf>
    <xf borderId="2" fillId="67" fontId="6" numFmtId="10" xfId="0" applyAlignment="1" applyBorder="1" applyFont="1" applyNumberFormat="1">
      <alignment horizontal="center" vertical="bottom"/>
    </xf>
    <xf borderId="0" fillId="69" fontId="6" numFmtId="10" xfId="0" applyAlignment="1" applyFill="1" applyFont="1" applyNumberFormat="1">
      <alignment horizontal="center" vertical="bottom"/>
    </xf>
    <xf borderId="0" fillId="70" fontId="6" numFmtId="2" xfId="0" applyAlignment="1" applyFill="1" applyFont="1" applyNumberFormat="1">
      <alignment horizontal="center" vertical="bottom"/>
    </xf>
    <xf borderId="0" fillId="71" fontId="6" numFmtId="10" xfId="0" applyAlignment="1" applyFill="1" applyFont="1" applyNumberFormat="1">
      <alignment horizontal="center" vertical="bottom"/>
    </xf>
    <xf borderId="0" fillId="72" fontId="6" numFmtId="10" xfId="0" applyAlignment="1" applyFill="1" applyFont="1" applyNumberFormat="1">
      <alignment horizontal="center" vertical="bottom"/>
    </xf>
    <xf borderId="0" fillId="73" fontId="6" numFmtId="10" xfId="0" applyAlignment="1" applyFill="1" applyFont="1" applyNumberFormat="1">
      <alignment horizontal="center" vertical="bottom"/>
    </xf>
    <xf borderId="0" fillId="74" fontId="6" numFmtId="2" xfId="0" applyAlignment="1" applyFill="1" applyFont="1" applyNumberFormat="1">
      <alignment horizontal="center" vertical="bottom"/>
    </xf>
    <xf borderId="0" fillId="75" fontId="6" numFmtId="2" xfId="0" applyAlignment="1" applyFill="1" applyFont="1" applyNumberFormat="1">
      <alignment horizontal="center" vertical="bottom"/>
    </xf>
    <xf borderId="0" fillId="76" fontId="6" numFmtId="10" xfId="0" applyAlignment="1" applyFill="1" applyFont="1" applyNumberFormat="1">
      <alignment horizontal="center" vertical="bottom"/>
    </xf>
    <xf borderId="0" fillId="77" fontId="6" numFmtId="2" xfId="0" applyAlignment="1" applyFill="1" applyFont="1" applyNumberFormat="1">
      <alignment horizontal="center" vertical="bottom"/>
    </xf>
    <xf borderId="0" fillId="78" fontId="6" numFmtId="2" xfId="0" applyAlignment="1" applyFill="1" applyFont="1" applyNumberFormat="1">
      <alignment horizontal="center" vertical="bottom"/>
    </xf>
    <xf borderId="0" fillId="79" fontId="6" numFmtId="10" xfId="0" applyAlignment="1" applyFill="1" applyFont="1" applyNumberFormat="1">
      <alignment horizontal="center" vertical="bottom"/>
    </xf>
    <xf borderId="0" fillId="80" fontId="6" numFmtId="10" xfId="0" applyAlignment="1" applyFill="1" applyFont="1" applyNumberFormat="1">
      <alignment horizontal="center" vertical="bottom"/>
    </xf>
    <xf borderId="0" fillId="81" fontId="6" numFmtId="2" xfId="0" applyAlignment="1" applyFill="1" applyFont="1" applyNumberFormat="1">
      <alignment horizontal="center" vertical="bottom"/>
    </xf>
    <xf borderId="0" fillId="82" fontId="6" numFmtId="10" xfId="0" applyAlignment="1" applyFill="1" applyFont="1" applyNumberFormat="1">
      <alignment horizontal="center" vertical="bottom"/>
    </xf>
    <xf borderId="0" fillId="83" fontId="6" numFmtId="10" xfId="0" applyAlignment="1" applyFill="1" applyFont="1" applyNumberFormat="1">
      <alignment horizontal="center" vertical="bottom"/>
    </xf>
    <xf borderId="0" fillId="84" fontId="6" numFmtId="2" xfId="0" applyAlignment="1" applyFill="1" applyFont="1" applyNumberFormat="1">
      <alignment horizontal="center" vertical="bottom"/>
    </xf>
    <xf borderId="0" fillId="85" fontId="6" numFmtId="10" xfId="0" applyAlignment="1" applyFill="1" applyFont="1" applyNumberFormat="1">
      <alignment horizontal="center" vertical="bottom"/>
    </xf>
    <xf borderId="0" fillId="86" fontId="6" numFmtId="10" xfId="0" applyAlignment="1" applyFill="1" applyFont="1" applyNumberFormat="1">
      <alignment horizontal="center" vertical="bottom"/>
    </xf>
    <xf borderId="0" fillId="87" fontId="6" numFmtId="2" xfId="0" applyAlignment="1" applyFill="1" applyFont="1" applyNumberFormat="1">
      <alignment horizontal="center" vertical="bottom"/>
    </xf>
    <xf borderId="0" fillId="88" fontId="6" numFmtId="10" xfId="0" applyAlignment="1" applyFill="1" applyFont="1" applyNumberFormat="1">
      <alignment horizontal="center" vertical="bottom"/>
    </xf>
    <xf borderId="0" fillId="89" fontId="6" numFmtId="10" xfId="0" applyAlignment="1" applyFill="1" applyFont="1" applyNumberFormat="1">
      <alignment horizontal="center" vertical="bottom"/>
    </xf>
    <xf borderId="0" fillId="90" fontId="6" numFmtId="10" xfId="0" applyAlignment="1" applyFill="1" applyFont="1" applyNumberFormat="1">
      <alignment horizontal="center" vertical="bottom"/>
    </xf>
    <xf borderId="0" fillId="91" fontId="6" numFmtId="2" xfId="0" applyAlignment="1" applyFill="1" applyFont="1" applyNumberFormat="1">
      <alignment horizontal="center" vertical="bottom"/>
    </xf>
    <xf borderId="0" fillId="92" fontId="6" numFmtId="10" xfId="0" applyAlignment="1" applyFill="1" applyFont="1" applyNumberFormat="1">
      <alignment horizontal="center" vertical="bottom"/>
    </xf>
    <xf borderId="0" fillId="93" fontId="6" numFmtId="2" xfId="0" applyAlignment="1" applyFill="1" applyFont="1" applyNumberFormat="1">
      <alignment horizontal="center" vertical="bottom"/>
    </xf>
    <xf borderId="0" fillId="94" fontId="6" numFmtId="10" xfId="0" applyAlignment="1" applyFill="1" applyFont="1" applyNumberFormat="1">
      <alignment horizontal="center" vertical="bottom"/>
    </xf>
    <xf borderId="0" fillId="95" fontId="6" numFmtId="10" xfId="0" applyAlignment="1" applyFill="1" applyFont="1" applyNumberFormat="1">
      <alignment horizontal="center" vertical="bottom"/>
    </xf>
    <xf borderId="0" fillId="96" fontId="6" numFmtId="2" xfId="0" applyAlignment="1" applyFill="1" applyFont="1" applyNumberFormat="1">
      <alignment horizontal="center" vertical="bottom"/>
    </xf>
    <xf borderId="0" fillId="97" fontId="6" numFmtId="10" xfId="0" applyAlignment="1" applyFill="1" applyFont="1" applyNumberFormat="1">
      <alignment horizontal="center" vertical="bottom"/>
    </xf>
    <xf borderId="0" fillId="98" fontId="6" numFmtId="10" xfId="0" applyAlignment="1" applyFill="1" applyFont="1" applyNumberFormat="1">
      <alignment horizontal="center" vertical="bottom"/>
    </xf>
    <xf borderId="0" fillId="99" fontId="6" numFmtId="10" xfId="0" applyAlignment="1" applyFill="1" applyFont="1" applyNumberFormat="1">
      <alignment horizontal="center" vertical="bottom"/>
    </xf>
    <xf borderId="0" fillId="100" fontId="6" numFmtId="10" xfId="0" applyAlignment="1" applyFill="1" applyFont="1" applyNumberFormat="1">
      <alignment horizontal="center" vertical="bottom"/>
    </xf>
    <xf borderId="0" fillId="101" fontId="6" numFmtId="10" xfId="0" applyAlignment="1" applyFill="1" applyFont="1" applyNumberFormat="1">
      <alignment horizontal="center" vertical="bottom"/>
    </xf>
    <xf borderId="0" fillId="102" fontId="6" numFmtId="10" xfId="0" applyAlignment="1" applyFill="1" applyFont="1" applyNumberFormat="1">
      <alignment horizontal="center" vertical="bottom"/>
    </xf>
    <xf borderId="4" fillId="0" fontId="6" numFmtId="167" xfId="0" applyAlignment="1" applyBorder="1" applyFont="1" applyNumberFormat="1">
      <alignment vertical="bottom"/>
    </xf>
    <xf borderId="5" fillId="0" fontId="6" numFmtId="2" xfId="0" applyAlignment="1" applyBorder="1" applyFont="1" applyNumberFormat="1">
      <alignment vertical="bottom"/>
    </xf>
    <xf borderId="0" fillId="103" fontId="6" numFmtId="10" xfId="0" applyAlignment="1" applyFill="1" applyFont="1" applyNumberFormat="1">
      <alignment horizontal="center" vertical="bottom"/>
    </xf>
    <xf borderId="0" fillId="104" fontId="6" numFmtId="10" xfId="0" applyAlignment="1" applyFill="1" applyFont="1" applyNumberFormat="1">
      <alignment horizontal="center" vertical="bottom"/>
    </xf>
    <xf borderId="3" fillId="105" fontId="6" numFmtId="2" xfId="0" applyAlignment="1" applyBorder="1" applyFill="1" applyFont="1" applyNumberFormat="1">
      <alignment horizontal="center" vertical="bottom"/>
    </xf>
    <xf borderId="0" fillId="106" fontId="6" numFmtId="10" xfId="0" applyAlignment="1" applyFill="1" applyFont="1" applyNumberFormat="1">
      <alignment horizontal="center" vertical="bottom"/>
    </xf>
    <xf borderId="0" fillId="107" fontId="6" numFmtId="2" xfId="0" applyAlignment="1" applyFill="1" applyFont="1" applyNumberFormat="1">
      <alignment horizontal="center" vertical="bottom"/>
    </xf>
    <xf borderId="0" fillId="108" fontId="6" numFmtId="10" xfId="0" applyAlignment="1" applyFill="1" applyFont="1" applyNumberFormat="1">
      <alignment horizontal="center" vertical="bottom"/>
    </xf>
    <xf borderId="0" fillId="109" fontId="6" numFmtId="10" xfId="0" applyAlignment="1" applyFill="1" applyFont="1" applyNumberFormat="1">
      <alignment horizontal="center" vertical="bottom"/>
    </xf>
    <xf borderId="0" fillId="110" fontId="6" numFmtId="10" xfId="0" applyAlignment="1" applyFill="1" applyFont="1" applyNumberFormat="1">
      <alignment horizontal="center" vertical="bottom"/>
    </xf>
    <xf borderId="0" fillId="111" fontId="6" numFmtId="10" xfId="0" applyAlignment="1" applyFill="1" applyFont="1" applyNumberFormat="1">
      <alignment horizontal="center" vertical="bottom"/>
    </xf>
    <xf borderId="0" fillId="112" fontId="6" numFmtId="2" xfId="0" applyAlignment="1" applyFill="1" applyFont="1" applyNumberFormat="1">
      <alignment horizontal="center" vertical="bottom"/>
    </xf>
    <xf borderId="0" fillId="113" fontId="6" numFmtId="10" xfId="0" applyAlignment="1" applyFill="1" applyFont="1" applyNumberFormat="1">
      <alignment horizontal="center" vertical="bottom"/>
    </xf>
    <xf borderId="0" fillId="114" fontId="6" numFmtId="10" xfId="0" applyAlignment="1" applyFill="1" applyFont="1" applyNumberFormat="1">
      <alignment horizontal="center" vertical="bottom"/>
    </xf>
    <xf borderId="0" fillId="115" fontId="6" numFmtId="10" xfId="0" applyAlignment="1" applyFill="1" applyFont="1" applyNumberFormat="1">
      <alignment horizontal="center" vertical="bottom"/>
    </xf>
    <xf borderId="0" fillId="116" fontId="6" numFmtId="2" xfId="0" applyAlignment="1" applyFill="1" applyFont="1" applyNumberFormat="1">
      <alignment horizontal="center" vertical="bottom"/>
    </xf>
    <xf borderId="0" fillId="117" fontId="6" numFmtId="2" xfId="0" applyAlignment="1" applyFill="1" applyFont="1" applyNumberFormat="1">
      <alignment horizontal="center" vertical="bottom"/>
    </xf>
    <xf borderId="0" fillId="118" fontId="6" numFmtId="2" xfId="0" applyAlignment="1" applyFill="1" applyFont="1" applyNumberFormat="1">
      <alignment horizontal="center" vertical="bottom"/>
    </xf>
    <xf borderId="0" fillId="119" fontId="6" numFmtId="10" xfId="0" applyAlignment="1" applyFill="1" applyFont="1" applyNumberFormat="1">
      <alignment horizontal="center" vertical="bottom"/>
    </xf>
    <xf borderId="0" fillId="120" fontId="6" numFmtId="2" xfId="0" applyAlignment="1" applyFill="1" applyFont="1" applyNumberFormat="1">
      <alignment horizontal="center" vertical="bottom"/>
    </xf>
    <xf borderId="0" fillId="121" fontId="6" numFmtId="10" xfId="0" applyAlignment="1" applyFill="1" applyFont="1" applyNumberFormat="1">
      <alignment horizontal="center" vertical="bottom"/>
    </xf>
    <xf borderId="0" fillId="122" fontId="6" numFmtId="10" xfId="0" applyAlignment="1" applyFill="1" applyFont="1" applyNumberFormat="1">
      <alignment horizontal="center" vertical="bottom"/>
    </xf>
    <xf borderId="0" fillId="123" fontId="6" numFmtId="10" xfId="0" applyAlignment="1" applyFill="1" applyFont="1" applyNumberFormat="1">
      <alignment horizontal="center" vertical="bottom"/>
    </xf>
    <xf borderId="0" fillId="124" fontId="6" numFmtId="10" xfId="0" applyAlignment="1" applyFill="1" applyFont="1" applyNumberFormat="1">
      <alignment horizontal="center" vertical="bottom"/>
    </xf>
    <xf borderId="2" fillId="11" fontId="6" numFmtId="2" xfId="0" applyAlignment="1" applyBorder="1" applyFont="1" applyNumberFormat="1">
      <alignment horizontal="center" vertical="bottom"/>
    </xf>
    <xf borderId="0" fillId="5" fontId="9" numFmtId="167" xfId="0" applyAlignment="1" applyFont="1" applyNumberFormat="1">
      <alignment horizontal="center" vertical="bottom"/>
    </xf>
    <xf borderId="0" fillId="5" fontId="9" numFmtId="2" xfId="0" applyAlignment="1" applyFont="1" applyNumberFormat="1">
      <alignment horizontal="center" vertical="bottom"/>
    </xf>
    <xf borderId="0" fillId="125" fontId="6" numFmtId="10" xfId="0" applyAlignment="1" applyFill="1" applyFont="1" applyNumberFormat="1">
      <alignment horizontal="center" vertical="bottom"/>
    </xf>
    <xf borderId="0" fillId="18" fontId="6" numFmtId="2" xfId="0" applyAlignment="1" applyFont="1" applyNumberFormat="1">
      <alignment horizontal="center" vertical="bottom"/>
    </xf>
    <xf borderId="0" fillId="126" fontId="6" numFmtId="10" xfId="0" applyAlignment="1" applyFill="1" applyFont="1" applyNumberFormat="1">
      <alignment horizontal="center" vertical="bottom"/>
    </xf>
    <xf borderId="0" fillId="127" fontId="6" numFmtId="10" xfId="0" applyAlignment="1" applyFill="1" applyFont="1" applyNumberFormat="1">
      <alignment horizontal="center" vertical="bottom"/>
    </xf>
    <xf borderId="0" fillId="128" fontId="6" numFmtId="10" xfId="0" applyAlignment="1" applyFill="1" applyFont="1" applyNumberFormat="1">
      <alignment horizontal="center" vertical="bottom"/>
    </xf>
    <xf borderId="0" fillId="129" fontId="6" numFmtId="2" xfId="0" applyAlignment="1" applyFill="1" applyFont="1" applyNumberFormat="1">
      <alignment horizontal="center" vertical="bottom"/>
    </xf>
    <xf borderId="0" fillId="130" fontId="6" numFmtId="2" xfId="0" applyAlignment="1" applyFill="1" applyFont="1" applyNumberFormat="1">
      <alignment horizontal="center" vertical="bottom"/>
    </xf>
    <xf borderId="0" fillId="131" fontId="6" numFmtId="2" xfId="0" applyAlignment="1" applyFill="1" applyFont="1" applyNumberFormat="1">
      <alignment horizontal="center" vertical="bottom"/>
    </xf>
    <xf borderId="0" fillId="105" fontId="6" numFmtId="2" xfId="0" applyAlignment="1" applyFont="1" applyNumberFormat="1">
      <alignment horizontal="center" vertical="bottom"/>
    </xf>
    <xf borderId="0" fillId="132" fontId="6" numFmtId="2" xfId="0" applyAlignment="1" applyFill="1" applyFont="1" applyNumberFormat="1">
      <alignment horizontal="center" vertical="bottom"/>
    </xf>
    <xf borderId="0" fillId="133" fontId="6" numFmtId="2" xfId="0" applyAlignment="1" applyFill="1" applyFont="1" applyNumberFormat="1">
      <alignment horizontal="center" vertical="bottom"/>
    </xf>
    <xf borderId="0" fillId="134" fontId="6" numFmtId="2" xfId="0" applyAlignment="1" applyFill="1" applyFont="1" applyNumberFormat="1">
      <alignment horizontal="center" vertical="bottom"/>
    </xf>
    <xf borderId="0" fillId="135" fontId="6" numFmtId="2" xfId="0" applyAlignment="1" applyFill="1" applyFont="1" applyNumberFormat="1">
      <alignment horizontal="center" vertical="bottom"/>
    </xf>
    <xf borderId="0" fillId="136" fontId="6" numFmtId="2" xfId="0" applyAlignment="1" applyFill="1" applyFont="1" applyNumberFormat="1">
      <alignment horizontal="center" vertical="bottom"/>
    </xf>
    <xf borderId="0" fillId="137" fontId="6" numFmtId="2" xfId="0" applyAlignment="1" applyFill="1" applyFont="1" applyNumberFormat="1">
      <alignment horizontal="center" vertical="bottom"/>
    </xf>
    <xf borderId="0" fillId="138" fontId="6" numFmtId="2" xfId="0" applyAlignment="1" applyFill="1" applyFont="1" applyNumberFormat="1">
      <alignment horizontal="center" vertical="bottom"/>
    </xf>
    <xf borderId="0" fillId="139" fontId="6" numFmtId="2" xfId="0" applyAlignment="1" applyFill="1" applyFont="1" applyNumberFormat="1">
      <alignment horizontal="center" vertical="bottom"/>
    </xf>
    <xf borderId="0" fillId="140" fontId="6" numFmtId="2" xfId="0" applyAlignment="1" applyFill="1" applyFont="1" applyNumberFormat="1">
      <alignment horizontal="center" vertical="bottom"/>
    </xf>
    <xf borderId="0" fillId="141" fontId="6" numFmtId="2" xfId="0" applyAlignment="1" applyFill="1" applyFont="1" applyNumberFormat="1">
      <alignment horizontal="center" vertical="bottom"/>
    </xf>
    <xf borderId="0" fillId="142" fontId="6" numFmtId="10" xfId="0" applyAlignment="1" applyFill="1" applyFont="1" applyNumberFormat="1">
      <alignment horizontal="center" vertical="bottom"/>
    </xf>
    <xf borderId="0" fillId="143" fontId="6" numFmtId="2" xfId="0" applyAlignment="1" applyFill="1" applyFont="1" applyNumberFormat="1">
      <alignment horizontal="center" vertical="bottom"/>
    </xf>
    <xf borderId="0" fillId="144" fontId="6" numFmtId="2" xfId="0" applyAlignment="1" applyFill="1" applyFont="1" applyNumberFormat="1">
      <alignment horizontal="center" vertical="bottom"/>
    </xf>
    <xf borderId="0" fillId="145" fontId="6" numFmtId="2" xfId="0" applyAlignment="1" applyFill="1" applyFont="1" applyNumberFormat="1">
      <alignment horizontal="center" vertical="bottom"/>
    </xf>
    <xf borderId="0" fillId="146" fontId="6" numFmtId="2" xfId="0" applyAlignment="1" applyFill="1" applyFont="1" applyNumberFormat="1">
      <alignment horizontal="center" vertical="bottom"/>
    </xf>
    <xf borderId="0" fillId="147" fontId="6" numFmtId="2" xfId="0" applyAlignment="1" applyFill="1" applyFont="1" applyNumberFormat="1">
      <alignment horizontal="center" vertical="bottom"/>
    </xf>
    <xf borderId="0" fillId="148" fontId="6" numFmtId="2" xfId="0" applyAlignment="1" applyFill="1" applyFont="1" applyNumberFormat="1">
      <alignment horizontal="center" vertical="bottom"/>
    </xf>
    <xf borderId="0" fillId="149" fontId="6" numFmtId="2" xfId="0" applyAlignment="1" applyFill="1" applyFont="1" applyNumberFormat="1">
      <alignment horizontal="center" vertical="bottom"/>
    </xf>
    <xf borderId="0" fillId="150" fontId="6" numFmtId="2" xfId="0" applyAlignment="1" applyFill="1" applyFont="1" applyNumberFormat="1">
      <alignment horizontal="center" vertical="bottom"/>
    </xf>
    <xf borderId="0" fillId="151" fontId="6" numFmtId="2" xfId="0" applyAlignment="1" applyFill="1" applyFont="1" applyNumberFormat="1">
      <alignment horizontal="center" vertical="bottom"/>
    </xf>
    <xf borderId="4" fillId="0" fontId="9" numFmtId="167" xfId="0" applyAlignment="1" applyBorder="1" applyFont="1" applyNumberFormat="1">
      <alignment horizontal="center" vertical="bottom"/>
    </xf>
    <xf borderId="5" fillId="0" fontId="9" numFmtId="2" xfId="0" applyAlignment="1" applyBorder="1" applyFont="1" applyNumberFormat="1">
      <alignment horizontal="center" vertical="bottom"/>
    </xf>
    <xf borderId="2" fillId="5" fontId="9" numFmtId="10" xfId="0" applyAlignment="1" applyBorder="1" applyFont="1" applyNumberFormat="1">
      <alignment horizontal="center" vertical="bottom"/>
    </xf>
    <xf borderId="0" fillId="152" fontId="6" numFmtId="2" xfId="0" applyAlignment="1" applyFill="1" applyFont="1" applyNumberFormat="1">
      <alignment horizontal="center" vertical="bottom"/>
    </xf>
    <xf borderId="0" fillId="153" fontId="6" numFmtId="2" xfId="0" applyAlignment="1" applyFill="1" applyFont="1" applyNumberFormat="1">
      <alignment horizontal="center" vertical="bottom"/>
    </xf>
    <xf borderId="0" fillId="154" fontId="6" numFmtId="2" xfId="0" applyAlignment="1" applyFill="1" applyFont="1" applyNumberFormat="1">
      <alignment horizontal="center" vertical="bottom"/>
    </xf>
    <xf borderId="0" fillId="155" fontId="6" numFmtId="10" xfId="0" applyAlignment="1" applyFill="1" applyFont="1" applyNumberFormat="1">
      <alignment horizontal="center" vertical="bottom"/>
    </xf>
    <xf borderId="0" fillId="156" fontId="6" numFmtId="2" xfId="0" applyAlignment="1" applyFill="1" applyFont="1" applyNumberFormat="1">
      <alignment horizontal="center" vertical="bottom"/>
    </xf>
    <xf borderId="0" fillId="157" fontId="6" numFmtId="2" xfId="0" applyAlignment="1" applyFill="1" applyFont="1" applyNumberFormat="1">
      <alignment horizontal="center" vertical="bottom"/>
    </xf>
    <xf borderId="0" fillId="158" fontId="6" numFmtId="2" xfId="0" applyAlignment="1" applyFill="1" applyFont="1" applyNumberFormat="1">
      <alignment horizontal="center" vertical="bottom"/>
    </xf>
    <xf borderId="0" fillId="159" fontId="6" numFmtId="2" xfId="0" applyAlignment="1" applyFill="1" applyFont="1" applyNumberFormat="1">
      <alignment horizontal="center" vertical="bottom"/>
    </xf>
    <xf borderId="0" fillId="160" fontId="6" numFmtId="2" xfId="0" applyAlignment="1" applyFill="1" applyFont="1" applyNumberFormat="1">
      <alignment horizontal="center" vertical="bottom"/>
    </xf>
    <xf borderId="0" fillId="161" fontId="6" numFmtId="2" xfId="0" applyAlignment="1" applyFill="1" applyFont="1" applyNumberFormat="1">
      <alignment horizontal="center" vertical="bottom"/>
    </xf>
    <xf borderId="0" fillId="162" fontId="6" numFmtId="2" xfId="0" applyAlignment="1" applyFill="1" applyFont="1" applyNumberFormat="1">
      <alignment horizontal="center" vertical="bottom"/>
    </xf>
    <xf borderId="0" fillId="163" fontId="6" numFmtId="2" xfId="0" applyAlignment="1" applyFill="1" applyFont="1" applyNumberFormat="1">
      <alignment horizontal="center" vertical="bottom"/>
    </xf>
    <xf borderId="0" fillId="164" fontId="6" numFmtId="2" xfId="0" applyAlignment="1" applyFill="1" applyFont="1" applyNumberFormat="1">
      <alignment horizontal="center" vertical="bottom"/>
    </xf>
    <xf borderId="2" fillId="8" fontId="6" numFmtId="2" xfId="0" applyAlignment="1" applyBorder="1" applyFont="1" applyNumberFormat="1">
      <alignment horizontal="center" vertical="bottom"/>
    </xf>
    <xf borderId="0" fillId="165" fontId="6" numFmtId="2" xfId="0" applyAlignment="1" applyFill="1" applyFont="1" applyNumberFormat="1">
      <alignment horizontal="center" vertical="bottom"/>
    </xf>
    <xf borderId="0" fillId="166" fontId="6" numFmtId="2" xfId="0" applyAlignment="1" applyFill="1" applyFont="1" applyNumberFormat="1">
      <alignment horizontal="center" vertical="bottom"/>
    </xf>
    <xf borderId="0" fillId="167" fontId="6" numFmtId="2" xfId="0" applyAlignment="1" applyFill="1" applyFont="1" applyNumberFormat="1">
      <alignment horizontal="center" vertical="bottom"/>
    </xf>
    <xf borderId="0" fillId="168" fontId="6" numFmtId="2" xfId="0" applyAlignment="1" applyFill="1" applyFont="1" applyNumberFormat="1">
      <alignment horizontal="center" vertical="bottom"/>
    </xf>
    <xf borderId="0" fillId="169" fontId="6" numFmtId="2" xfId="0" applyAlignment="1" applyFill="1" applyFont="1" applyNumberFormat="1">
      <alignment horizontal="center" vertical="bottom"/>
    </xf>
    <xf borderId="0" fillId="170" fontId="6" numFmtId="2" xfId="0" applyAlignment="1" applyFill="1" applyFont="1" applyNumberFormat="1">
      <alignment horizontal="center" vertical="bottom"/>
    </xf>
    <xf borderId="0" fillId="171" fontId="6" numFmtId="2" xfId="0" applyAlignment="1" applyFill="1" applyFont="1" applyNumberFormat="1">
      <alignment horizontal="center" vertical="bottom"/>
    </xf>
    <xf borderId="0" fillId="172" fontId="6" numFmtId="2" xfId="0" applyAlignment="1" applyFill="1" applyFont="1" applyNumberFormat="1">
      <alignment horizontal="center" vertical="bottom"/>
    </xf>
    <xf borderId="0" fillId="173" fontId="6" numFmtId="2" xfId="0" applyAlignment="1" applyFill="1" applyFont="1" applyNumberFormat="1">
      <alignment horizontal="center" vertical="bottom"/>
    </xf>
    <xf borderId="0" fillId="174" fontId="6" numFmtId="2" xfId="0" applyAlignment="1" applyFill="1" applyFont="1" applyNumberFormat="1">
      <alignment horizontal="center" vertical="bottom"/>
    </xf>
    <xf borderId="0" fillId="5" fontId="3" numFmtId="0" xfId="0" applyFont="1"/>
    <xf borderId="0" fillId="0" fontId="8" numFmtId="0" xfId="0" applyAlignment="1" applyFont="1">
      <alignment readingOrder="0"/>
    </xf>
    <xf borderId="0" fillId="0" fontId="10" numFmtId="0" xfId="0" applyAlignment="1" applyFont="1">
      <alignment readingOrder="0"/>
    </xf>
    <xf borderId="10" fillId="0" fontId="9" numFmtId="0" xfId="0" applyAlignment="1" applyBorder="1" applyFont="1">
      <alignment readingOrder="0" vertical="bottom"/>
    </xf>
    <xf borderId="11" fillId="0" fontId="9" numFmtId="0" xfId="0" applyAlignment="1" applyBorder="1" applyFont="1">
      <alignment horizontal="center" vertical="bottom"/>
    </xf>
    <xf borderId="11" fillId="0" fontId="9" numFmtId="0" xfId="0" applyAlignment="1" applyBorder="1" applyFont="1">
      <alignment readingOrder="0" vertical="bottom"/>
    </xf>
    <xf borderId="11" fillId="0" fontId="9" numFmtId="0" xfId="0" applyAlignment="1" applyBorder="1" applyFont="1">
      <alignment vertical="bottom"/>
    </xf>
    <xf borderId="12" fillId="0" fontId="9" numFmtId="0" xfId="0" applyAlignment="1" applyBorder="1" applyFont="1">
      <alignment readingOrder="0" vertical="bottom"/>
    </xf>
    <xf borderId="10" fillId="0" fontId="9" numFmtId="0" xfId="0" applyAlignment="1" applyBorder="1" applyFont="1">
      <alignment vertical="bottom"/>
    </xf>
    <xf borderId="12" fillId="0" fontId="11" numFmtId="0" xfId="0" applyAlignment="1" applyBorder="1" applyFont="1">
      <alignment shrinkToFit="0" vertical="bottom" wrapText="1"/>
    </xf>
    <xf borderId="13" fillId="0" fontId="9" numFmtId="0" xfId="0" applyAlignment="1" applyBorder="1" applyFont="1">
      <alignment vertical="bottom"/>
    </xf>
    <xf borderId="0" fillId="5" fontId="6" numFmtId="0" xfId="0" applyAlignment="1" applyFont="1">
      <alignment horizontal="right" vertical="bottom"/>
    </xf>
    <xf borderId="0" fillId="4" fontId="6" numFmtId="0" xfId="0" applyAlignment="1" applyFont="1">
      <alignment horizontal="right" readingOrder="0" vertical="bottom"/>
    </xf>
    <xf borderId="0" fillId="5" fontId="6" numFmtId="167" xfId="0" applyAlignment="1" applyFont="1" applyNumberFormat="1">
      <alignment horizontal="right" vertical="bottom"/>
    </xf>
    <xf borderId="14" fillId="5" fontId="6" numFmtId="167" xfId="0" applyAlignment="1" applyBorder="1" applyFont="1" applyNumberFormat="1">
      <alignment horizontal="right" vertical="bottom"/>
    </xf>
    <xf borderId="13" fillId="4" fontId="6" numFmtId="0" xfId="0" applyAlignment="1" applyBorder="1" applyFont="1">
      <alignment horizontal="right" readingOrder="0" vertical="bottom"/>
    </xf>
    <xf borderId="0" fillId="4" fontId="6" numFmtId="167" xfId="0" applyAlignment="1" applyFont="1" applyNumberFormat="1">
      <alignment horizontal="right" readingOrder="0" vertical="bottom"/>
    </xf>
    <xf borderId="14" fillId="5" fontId="6" numFmtId="2" xfId="0" applyAlignment="1" applyBorder="1" applyFont="1" applyNumberFormat="1">
      <alignment horizontal="right" vertical="bottom"/>
    </xf>
    <xf borderId="13" fillId="4" fontId="6" numFmtId="0" xfId="0" applyAlignment="1" applyBorder="1" applyFont="1">
      <alignment horizontal="right" vertical="bottom"/>
    </xf>
    <xf borderId="0" fillId="5" fontId="6" numFmtId="2" xfId="0" applyAlignment="1" applyFont="1" applyNumberFormat="1">
      <alignment horizontal="right" vertical="bottom"/>
    </xf>
    <xf borderId="0" fillId="4" fontId="6" numFmtId="0" xfId="0" applyAlignment="1" applyFont="1">
      <alignment horizontal="right" vertical="bottom"/>
    </xf>
    <xf borderId="15" fillId="0" fontId="9" numFmtId="0" xfId="0" applyAlignment="1" applyBorder="1" applyFont="1">
      <alignment vertical="bottom"/>
    </xf>
    <xf borderId="1" fillId="5" fontId="6" numFmtId="0" xfId="0" applyAlignment="1" applyBorder="1" applyFont="1">
      <alignment horizontal="right" vertical="bottom"/>
    </xf>
    <xf borderId="1" fillId="0" fontId="6" numFmtId="0" xfId="0" applyAlignment="1" applyBorder="1" applyFont="1">
      <alignment horizontal="center" readingOrder="0" vertical="bottom"/>
    </xf>
    <xf borderId="1" fillId="4" fontId="6" numFmtId="0" xfId="0" applyAlignment="1" applyBorder="1" applyFont="1">
      <alignment horizontal="right" readingOrder="0" vertical="bottom"/>
    </xf>
    <xf borderId="1" fillId="5" fontId="6" numFmtId="167" xfId="0" applyAlignment="1" applyBorder="1" applyFont="1" applyNumberFormat="1">
      <alignment horizontal="right" vertical="bottom"/>
    </xf>
    <xf borderId="16" fillId="5" fontId="6" numFmtId="167" xfId="0" applyAlignment="1" applyBorder="1" applyFont="1" applyNumberFormat="1">
      <alignment horizontal="right" vertical="bottom"/>
    </xf>
    <xf borderId="15" fillId="4" fontId="6" numFmtId="0" xfId="0" applyAlignment="1" applyBorder="1" applyFont="1">
      <alignment horizontal="right" readingOrder="0" vertical="bottom"/>
    </xf>
    <xf borderId="1" fillId="4" fontId="6" numFmtId="167" xfId="0" applyAlignment="1" applyBorder="1" applyFont="1" applyNumberFormat="1">
      <alignment horizontal="right" readingOrder="0" vertical="bottom"/>
    </xf>
    <xf borderId="16" fillId="5" fontId="6" numFmtId="2" xfId="0" applyAlignment="1" applyBorder="1" applyFont="1" applyNumberFormat="1">
      <alignment horizontal="right" vertical="bottom"/>
    </xf>
    <xf borderId="15" fillId="4" fontId="6" numFmtId="0" xfId="0" applyAlignment="1" applyBorder="1" applyFont="1">
      <alignment horizontal="center" readingOrder="0" vertical="bottom"/>
    </xf>
    <xf borderId="1" fillId="5" fontId="6" numFmtId="167" xfId="0" applyAlignment="1" applyBorder="1" applyFont="1" applyNumberFormat="1">
      <alignment horizontal="center" readingOrder="0" vertical="bottom"/>
    </xf>
    <xf borderId="16" fillId="5" fontId="6" numFmtId="2" xfId="0" applyAlignment="1" applyBorder="1" applyFont="1" applyNumberFormat="1">
      <alignment horizontal="center" readingOrder="0" vertical="bottom"/>
    </xf>
    <xf borderId="11" fillId="0" fontId="6" numFmtId="0" xfId="0" applyAlignment="1" applyBorder="1" applyFont="1">
      <alignment vertical="bottom"/>
    </xf>
    <xf borderId="12" fillId="0" fontId="6" numFmtId="0" xfId="0" applyAlignment="1" applyBorder="1" applyFont="1">
      <alignment vertical="bottom"/>
    </xf>
    <xf borderId="10" fillId="3" fontId="9" numFmtId="0" xfId="0" applyAlignment="1" applyBorder="1" applyFont="1">
      <alignment readingOrder="0" vertical="bottom"/>
    </xf>
    <xf borderId="11" fillId="0" fontId="6" numFmtId="167" xfId="0" applyAlignment="1" applyBorder="1" applyFont="1" applyNumberFormat="1">
      <alignment vertical="bottom"/>
    </xf>
    <xf borderId="12" fillId="0" fontId="6" numFmtId="167" xfId="0" applyAlignment="1" applyBorder="1" applyFont="1" applyNumberFormat="1">
      <alignment vertical="bottom"/>
    </xf>
    <xf borderId="13" fillId="0" fontId="6" numFmtId="0" xfId="0" applyAlignment="1" applyBorder="1" applyFont="1">
      <alignment vertical="bottom"/>
    </xf>
    <xf borderId="14" fillId="0" fontId="6" numFmtId="0" xfId="0" applyAlignment="1" applyBorder="1" applyFont="1">
      <alignment vertical="bottom"/>
    </xf>
    <xf borderId="13" fillId="0" fontId="6" numFmtId="0" xfId="0" applyAlignment="1" applyBorder="1" applyFont="1">
      <alignment readingOrder="0" vertical="bottom"/>
    </xf>
    <xf borderId="0" fillId="4" fontId="6" numFmtId="2" xfId="0" applyAlignment="1" applyFont="1" applyNumberFormat="1">
      <alignment horizontal="right" readingOrder="0" vertical="bottom"/>
    </xf>
    <xf borderId="0" fillId="4" fontId="6" numFmtId="166" xfId="0" applyAlignment="1" applyFont="1" applyNumberFormat="1">
      <alignment horizontal="right" vertical="bottom"/>
    </xf>
    <xf borderId="15" fillId="0" fontId="6" numFmtId="0" xfId="0" applyAlignment="1" applyBorder="1" applyFont="1">
      <alignment readingOrder="0" vertical="bottom"/>
    </xf>
    <xf borderId="1" fillId="5" fontId="6" numFmtId="2" xfId="0" applyAlignment="1" applyBorder="1" applyFont="1" applyNumberFormat="1">
      <alignment horizontal="right" vertical="bottom"/>
    </xf>
    <xf borderId="16" fillId="0" fontId="6" numFmtId="0" xfId="0" applyAlignment="1" applyBorder="1" applyFont="1">
      <alignment vertical="bottom"/>
    </xf>
    <xf borderId="1" fillId="5" fontId="6" numFmtId="166" xfId="0" applyAlignment="1" applyBorder="1" applyFont="1" applyNumberFormat="1">
      <alignment horizontal="right" vertical="bottom"/>
    </xf>
    <xf borderId="12" fillId="0" fontId="12" numFmtId="167" xfId="0" applyAlignment="1" applyBorder="1" applyFont="1" applyNumberFormat="1">
      <alignment vertical="bottom"/>
    </xf>
    <xf borderId="13" fillId="0" fontId="6" numFmtId="0" xfId="0" applyAlignment="1" applyBorder="1" applyFont="1">
      <alignment horizontal="right" readingOrder="0" vertical="bottom"/>
    </xf>
    <xf borderId="14" fillId="0" fontId="6" numFmtId="167" xfId="0" applyAlignment="1" applyBorder="1" applyFont="1" applyNumberFormat="1">
      <alignment vertical="bottom"/>
    </xf>
    <xf borderId="15" fillId="0" fontId="6" numFmtId="0" xfId="0" applyAlignment="1" applyBorder="1" applyFont="1">
      <alignment horizontal="right" readingOrder="0" vertical="bottom"/>
    </xf>
    <xf borderId="16" fillId="0" fontId="6" numFmtId="167" xfId="0" applyAlignment="1" applyBorder="1" applyFont="1" applyNumberFormat="1">
      <alignment vertical="bottom"/>
    </xf>
    <xf borderId="0" fillId="0" fontId="3" numFmtId="0" xfId="0" applyAlignment="1" applyFont="1">
      <alignment readingOrder="0"/>
    </xf>
    <xf borderId="10" fillId="0" fontId="3" numFmtId="0" xfId="0" applyAlignment="1" applyBorder="1" applyFont="1">
      <alignment horizontal="right" readingOrder="0"/>
    </xf>
    <xf borderId="11" fillId="0" fontId="3" numFmtId="0" xfId="0" applyAlignment="1" applyBorder="1" applyFont="1">
      <alignment readingOrder="0"/>
    </xf>
    <xf borderId="12" fillId="0" fontId="3" numFmtId="0" xfId="0" applyAlignment="1" applyBorder="1" applyFont="1">
      <alignment readingOrder="0"/>
    </xf>
    <xf borderId="13" fillId="0" fontId="3" numFmtId="0" xfId="0" applyAlignment="1" applyBorder="1" applyFont="1">
      <alignment horizontal="right" readingOrder="0"/>
    </xf>
    <xf borderId="14" fillId="0" fontId="3" numFmtId="0" xfId="0" applyAlignment="1" applyBorder="1" applyFont="1">
      <alignment readingOrder="0"/>
    </xf>
    <xf borderId="15" fillId="0" fontId="3" numFmtId="0" xfId="0" applyAlignment="1" applyBorder="1" applyFont="1">
      <alignment horizontal="right" readingOrder="0"/>
    </xf>
    <xf borderId="1" fillId="0" fontId="3" numFmtId="2" xfId="0" applyAlignment="1" applyBorder="1" applyFont="1" applyNumberFormat="1">
      <alignment readingOrder="0"/>
    </xf>
    <xf borderId="16" fillId="0" fontId="3" numFmtId="0" xfId="0" applyAlignment="1" applyBorder="1" applyFont="1">
      <alignment readingOrder="0"/>
    </xf>
    <xf borderId="0" fillId="0" fontId="5" numFmtId="0" xfId="0" applyFont="1"/>
    <xf borderId="0" fillId="0" fontId="13" numFmtId="0" xfId="0" applyAlignment="1" applyFont="1">
      <alignment readingOrder="0" shrinkToFit="0" wrapText="0"/>
    </xf>
    <xf borderId="0" fillId="0" fontId="3" numFmtId="171" xfId="0" applyAlignment="1" applyFont="1" applyNumberFormat="1">
      <alignment readingOrder="0"/>
    </xf>
    <xf borderId="0" fillId="0" fontId="3" numFmtId="2" xfId="0" applyAlignment="1" applyFont="1" applyNumberFormat="1">
      <alignment horizontal="center"/>
    </xf>
    <xf borderId="0" fillId="0" fontId="14" numFmtId="0" xfId="0" applyAlignment="1" applyFont="1">
      <alignment readingOrder="0" shrinkToFit="0" wrapText="0"/>
    </xf>
    <xf borderId="0" fillId="0" fontId="3" numFmtId="172" xfId="0" applyAlignment="1" applyFont="1" applyNumberFormat="1">
      <alignment readingOrder="0"/>
    </xf>
    <xf borderId="0" fillId="175" fontId="3" numFmtId="2" xfId="0" applyAlignment="1" applyFill="1" applyFont="1" applyNumberFormat="1">
      <alignment horizontal="center"/>
    </xf>
    <xf borderId="0" fillId="175" fontId="3" numFmtId="2" xfId="0" applyFont="1" applyNumberFormat="1"/>
    <xf borderId="0" fillId="0" fontId="3" numFmtId="0" xfId="0" applyAlignment="1" applyFont="1">
      <alignment shrinkToFit="0" wrapText="0"/>
    </xf>
    <xf borderId="1" fillId="0" fontId="15" numFmtId="0" xfId="0" applyAlignment="1" applyBorder="1" applyFont="1">
      <alignment horizontal="center" readingOrder="0"/>
    </xf>
    <xf borderId="0" fillId="0" fontId="16" numFmtId="0" xfId="0" applyAlignment="1" applyFont="1">
      <alignment readingOrder="0"/>
    </xf>
    <xf borderId="0" fillId="0" fontId="17" numFmtId="0" xfId="0" applyAlignment="1" applyFont="1">
      <alignment readingOrder="0"/>
    </xf>
    <xf borderId="0" fillId="0" fontId="3" numFmtId="172" xfId="0" applyFont="1" applyNumberFormat="1"/>
  </cellXfs>
  <cellStyles count="1">
    <cellStyle xfId="0" name="Normal" builtinId="0"/>
  </cellStyles>
  <dxfs count="11">
    <dxf>
      <font/>
      <fill>
        <patternFill patternType="solid">
          <fgColor rgb="FF6AA84F"/>
          <bgColor rgb="FF6AA84F"/>
        </patternFill>
      </fill>
      <border/>
    </dxf>
    <dxf>
      <font/>
      <fill>
        <patternFill patternType="solid">
          <fgColor rgb="FFB7E1CD"/>
          <bgColor rgb="FFB7E1CD"/>
        </patternFill>
      </fill>
      <border/>
    </dxf>
    <dxf>
      <font/>
      <fill>
        <patternFill patternType="solid">
          <fgColor rgb="FFFF6D01"/>
          <bgColor rgb="FFFF6D01"/>
        </patternFill>
      </fill>
      <border/>
    </dxf>
    <dxf>
      <font/>
      <fill>
        <patternFill patternType="solid">
          <fgColor rgb="FFFF0000"/>
          <bgColor rgb="FFFF0000"/>
        </patternFill>
      </fill>
      <border/>
    </dxf>
    <dxf>
      <font/>
      <fill>
        <patternFill patternType="solid">
          <fgColor rgb="FFFFD966"/>
          <bgColor rgb="FFFFD966"/>
        </patternFill>
      </fill>
      <border/>
    </dxf>
    <dxf>
      <font/>
      <fill>
        <patternFill patternType="solid">
          <fgColor rgb="FFFF9900"/>
          <bgColor rgb="FFFF9900"/>
        </patternFill>
      </fill>
      <border/>
    </dxf>
    <dxf>
      <font/>
      <fill>
        <patternFill patternType="solid">
          <fgColor rgb="FFB6D7A8"/>
          <bgColor rgb="FFB6D7A8"/>
        </patternFill>
      </fill>
      <border/>
    </dxf>
    <dxf>
      <font>
        <color rgb="FF000000"/>
      </font>
      <fill>
        <patternFill patternType="solid">
          <fgColor rgb="FF00FF00"/>
          <bgColor rgb="FF00FF00"/>
        </patternFill>
      </fill>
      <border/>
    </dxf>
    <dxf>
      <font/>
      <fill>
        <patternFill patternType="solid">
          <fgColor rgb="FF6D9EEB"/>
          <bgColor rgb="FF6D9EEB"/>
        </patternFill>
      </fill>
      <border/>
    </dxf>
    <dxf>
      <font/>
      <fill>
        <patternFill patternType="solid">
          <fgColor rgb="FFFFE599"/>
          <bgColor rgb="FFFFE599"/>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Buck- and Boost Converter Efficiency</a:t>
            </a:r>
          </a:p>
        </c:rich>
      </c:tx>
      <c:overlay val="0"/>
    </c:title>
    <c:plotArea>
      <c:layout/>
      <c:lineChart>
        <c:ser>
          <c:idx val="0"/>
          <c:order val="0"/>
          <c:tx>
            <c:strRef>
              <c:f>'Checklist v9-3'!$C$261</c:f>
            </c:strRef>
          </c:tx>
          <c:spPr>
            <a:ln cmpd="sng">
              <a:solidFill>
                <a:srgbClr val="4285F4"/>
              </a:solidFill>
            </a:ln>
          </c:spPr>
          <c:marker>
            <c:symbol val="none"/>
          </c:marker>
          <c:cat>
            <c:strRef>
              <c:f>'Checklist v9-3'!$B$262:$B$281</c:f>
            </c:strRef>
          </c:cat>
          <c:val>
            <c:numRef>
              <c:f>'Checklist v9-3'!$C$262:$C$281</c:f>
              <c:numCache/>
            </c:numRef>
          </c:val>
          <c:smooth val="0"/>
        </c:ser>
        <c:ser>
          <c:idx val="1"/>
          <c:order val="1"/>
          <c:tx>
            <c:v>3.7V -&gt; 12V Step Up</c:v>
          </c:tx>
          <c:spPr>
            <a:ln cmpd="sng">
              <a:solidFill>
                <a:srgbClr val="EA4335"/>
              </a:solidFill>
            </a:ln>
          </c:spPr>
          <c:marker>
            <c:symbol val="none"/>
          </c:marker>
          <c:cat>
            <c:strRef>
              <c:f>'Checklist v9-3'!$B$262:$B$281</c:f>
            </c:strRef>
          </c:cat>
          <c:val>
            <c:numRef>
              <c:f>'Checklist v9-3'!$D$262:$D$281</c:f>
              <c:numCache/>
            </c:numRef>
          </c:val>
          <c:smooth val="0"/>
        </c:ser>
        <c:axId val="2110666859"/>
        <c:axId val="218758895"/>
      </c:lineChart>
      <c:catAx>
        <c:axId val="21106668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Input Power [W]</a:t>
                </a:r>
              </a:p>
            </c:rich>
          </c:tx>
          <c:overlay val="0"/>
        </c:title>
        <c:numFmt formatCode="0" sourceLinked="0"/>
        <c:majorTickMark val="none"/>
        <c:minorTickMark val="none"/>
        <c:spPr/>
        <c:txPr>
          <a:bodyPr/>
          <a:lstStyle/>
          <a:p>
            <a:pPr lvl="0">
              <a:defRPr b="0">
                <a:solidFill>
                  <a:srgbClr val="000000"/>
                </a:solidFill>
                <a:latin typeface="+mn-lt"/>
              </a:defRPr>
            </a:pPr>
          </a:p>
        </c:txPr>
        <c:crossAx val="218758895"/>
      </c:catAx>
      <c:valAx>
        <c:axId val="2187588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Conversion Efficiency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0666859"/>
        <c:majorUnit val="0.2"/>
        <c:minorUnit val="0.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Efficiency vs. Input Power at 50 V</a:t>
            </a:r>
          </a:p>
        </c:rich>
      </c:tx>
      <c:layout>
        <c:manualLayout>
          <c:xMode val="edge"/>
          <c:yMode val="edge"/>
          <c:x val="0.04758333333333333"/>
          <c:y val="0.05"/>
        </c:manualLayout>
      </c:layout>
      <c:overlay val="0"/>
    </c:title>
    <c:plotArea>
      <c:layout/>
      <c:lineChart>
        <c:varyColors val="0"/>
        <c:ser>
          <c:idx val="0"/>
          <c:order val="0"/>
          <c:tx>
            <c:strRef>
              <c:f>'Measurements Table example'!$AH$19</c:f>
            </c:strRef>
          </c:tx>
          <c:spPr>
            <a:ln cmpd="sng">
              <a:solidFill>
                <a:srgbClr val="4285F4"/>
              </a:solidFill>
            </a:ln>
          </c:spPr>
          <c:marker>
            <c:symbol val="none"/>
          </c:marker>
          <c:cat>
            <c:strRef>
              <c:f>'Measurements Table example'!$AG$20:$AG$26</c:f>
            </c:strRef>
          </c:cat>
          <c:val>
            <c:numRef>
              <c:f>'Measurements Table example'!$AH$20:$AH$26</c:f>
              <c:numCache/>
            </c:numRef>
          </c:val>
          <c:smooth val="0"/>
        </c:ser>
        <c:axId val="1577309081"/>
        <c:axId val="1505710703"/>
      </c:lineChart>
      <c:catAx>
        <c:axId val="1577309081"/>
        <c:scaling>
          <c:orientation val="minMax"/>
          <c:max val="52.0"/>
        </c:scaling>
        <c:delete val="0"/>
        <c:axPos val="b"/>
        <c:title>
          <c:tx>
            <c:rich>
              <a:bodyPr/>
              <a:lstStyle/>
              <a:p>
                <a:pPr lvl="0">
                  <a:defRPr b="0">
                    <a:solidFill>
                      <a:srgbClr val="000000"/>
                    </a:solidFill>
                    <a:latin typeface="+mn-lt"/>
                  </a:defRPr>
                </a:pPr>
                <a:r>
                  <a:rPr b="0">
                    <a:solidFill>
                      <a:srgbClr val="000000"/>
                    </a:solidFill>
                    <a:latin typeface="+mn-lt"/>
                  </a:rPr>
                  <a:t>HV IN P [W]</a:t>
                </a:r>
              </a:p>
            </c:rich>
          </c:tx>
          <c:overlay val="0"/>
        </c:title>
        <c:numFmt formatCode="General" sourceLinked="1"/>
        <c:majorTickMark val="none"/>
        <c:minorTickMark val="none"/>
        <c:spPr/>
        <c:txPr>
          <a:bodyPr/>
          <a:lstStyle/>
          <a:p>
            <a:pPr lvl="0">
              <a:defRPr b="0">
                <a:solidFill>
                  <a:srgbClr val="000000"/>
                </a:solidFill>
                <a:latin typeface="+mn-lt"/>
              </a:defRPr>
            </a:pPr>
          </a:p>
        </c:txPr>
        <c:crossAx val="1505710703"/>
      </c:catAx>
      <c:valAx>
        <c:axId val="15057107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Efficiency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7309081"/>
        <c:majorUnit val="0.2"/>
        <c:minorUnit val="0.1"/>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image" Target="../media/Chart3.png"/><Relationship Id="rId2" Type="http://schemas.openxmlformats.org/officeDocument/2006/relationships/image" Target="../media/Chart4.png"/><Relationship Id="rId3" Type="http://schemas.openxmlformats.org/officeDocument/2006/relationships/image" Target="../media/Chart5.png"/><Relationship Id="rId4" Type="http://schemas.openxmlformats.org/officeDocument/2006/relationships/image" Target="../media/Chart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485775</xdr:colOff>
      <xdr:row>259</xdr:row>
      <xdr:rowOff>190500</xdr:rowOff>
    </xdr:from>
    <xdr:ext cx="6772275" cy="4191000"/>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28</xdr:col>
      <xdr:colOff>19050</xdr:colOff>
      <xdr:row>26</xdr:row>
      <xdr:rowOff>190500</xdr:rowOff>
    </xdr:from>
    <xdr:ext cx="5715000" cy="3533775"/>
    <xdr:graphicFrame>
      <xdr:nvGraphicFramePr>
        <xdr:cNvPr id="2" name="Chart 2"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36</xdr:col>
      <xdr:colOff>0</xdr:colOff>
      <xdr:row>3</xdr:row>
      <xdr:rowOff>180975</xdr:rowOff>
    </xdr:from>
    <xdr:ext cx="5715000" cy="3533775"/>
    <xdr:pic>
      <xdr:nvPicPr>
        <xdr:cNvPr id="587471680" name="Chart3" title="Diagramm">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952500</xdr:colOff>
      <xdr:row>40</xdr:row>
      <xdr:rowOff>123825</xdr:rowOff>
    </xdr:from>
    <xdr:ext cx="7820025" cy="4838700"/>
    <xdr:pic>
      <xdr:nvPicPr>
        <xdr:cNvPr id="926248222" name="Chart4" title="Diagramm">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64</xdr:row>
      <xdr:rowOff>180975</xdr:rowOff>
    </xdr:from>
    <xdr:ext cx="7820025" cy="4838700"/>
    <xdr:pic>
      <xdr:nvPicPr>
        <xdr:cNvPr id="1524368132" name="Chart5" title="Diagramm">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36</xdr:col>
      <xdr:colOff>304800</xdr:colOff>
      <xdr:row>151</xdr:row>
      <xdr:rowOff>152400</xdr:rowOff>
    </xdr:from>
    <xdr:ext cx="5715000" cy="3533775"/>
    <xdr:pic>
      <xdr:nvPicPr>
        <xdr:cNvPr id="327655251" name="Chart6" title="Diagramm">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Rootthecause/DCDC" TargetMode="External"/><Relationship Id="rId2" Type="http://schemas.openxmlformats.org/officeDocument/2006/relationships/hyperlink" Target="https://github.com/Rootthecause/DCDC/issues"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mouser.de/ProductDetail/Infineon-Technologies/ISC0702NLSATMA1?qs=iLbezkQI%252BsiPlMb4SWtqrg%3D%3D" TargetMode="External"/><Relationship Id="rId42" Type="http://schemas.openxmlformats.org/officeDocument/2006/relationships/hyperlink" Target="https://www.mouser.de/ProductDetail/Vishay-Semiconductors/SQJA16EP-T1_GE3?qs=Wj%2FVkw3K%252BMCb7veALwZyxQ%3D%3D" TargetMode="External"/><Relationship Id="rId41" Type="http://schemas.openxmlformats.org/officeDocument/2006/relationships/hyperlink" Target="https://www.mouser.de/ProductDetail/Infineon-Technologies/BSC028N06NS?qs=EUA%2Fg8wssK3HptIwN0%252BK7A%3D%3D" TargetMode="External"/><Relationship Id="rId44" Type="http://schemas.openxmlformats.org/officeDocument/2006/relationships/hyperlink" Target="https://www.mouser.de/ProductDetail/Toshiba/TPH4R008QMLQ?qs=A6eO%252BMLsxmRWyCf40NC%2FOg%3D%3D" TargetMode="External"/><Relationship Id="rId43" Type="http://schemas.openxmlformats.org/officeDocument/2006/relationships/hyperlink" Target="https://www.mouser.de/ProductDetail/onsemi/NVMFWS3D0N08XT1G?qs=i8QVZAFTkqQDm1Y037f9wQ%3D%3D" TargetMode="External"/><Relationship Id="rId46" Type="http://schemas.openxmlformats.org/officeDocument/2006/relationships/hyperlink" Target="https://www.mouser.de/ProductDetail/Infineon-Technologies/IAUC120N06S5L032ATMA1?qs=GedFDFLaBXHKrtNXypUgYw%3D%3D" TargetMode="External"/><Relationship Id="rId45" Type="http://schemas.openxmlformats.org/officeDocument/2006/relationships/hyperlink" Target="https://www.mouser.de/ProductDetail/Nexperia/GANE3R9-150QBAZ?qs=2wMNvWM5ZX6apnXG90NyGg%3D%3D" TargetMode="External"/><Relationship Id="rId1" Type="http://schemas.openxmlformats.org/officeDocument/2006/relationships/comments" Target="../comments5.xml"/><Relationship Id="rId2" Type="http://schemas.openxmlformats.org/officeDocument/2006/relationships/hyperlink" Target="https://www.mouser.de/ProductDetail/GaN-Systems/GS66516B-TR?qs=bAKSY%2FctAC6Ogse9hLGZwg%3D%3D" TargetMode="External"/><Relationship Id="rId3" Type="http://schemas.openxmlformats.org/officeDocument/2006/relationships/hyperlink" Target="https://www.mouser.de/ProductDetail/Infineon-Technologies/IGO60R070D1AUMA2?qs=QNEnbhJQKvZ1Bao%252BoPkFBA%3D%3D" TargetMode="External"/><Relationship Id="rId4" Type="http://schemas.openxmlformats.org/officeDocument/2006/relationships/hyperlink" Target="https://www.mouser.de/ProductDetail/GaN-Systems/GS66504B-MR?qs=OlC7AqGiEDmkLttA%2F6AlIA%3D%3D" TargetMode="External"/><Relationship Id="rId9" Type="http://schemas.openxmlformats.org/officeDocument/2006/relationships/hyperlink" Target="https://www.mouser.de/ProductDetail/Qorvo/UJ4C075060B7S?qs=tlsG%2FOw5FFgNjGU0KLro2w%3D%3D" TargetMode="External"/><Relationship Id="rId48" Type="http://schemas.openxmlformats.org/officeDocument/2006/relationships/hyperlink" Target="https://www.mouser.de/ProductDetail/Infineon-Technologies/BSC034N06NSATMA1?qs=WkdRfq4wf1Mx6O2FQ7xjpw%3D%3D" TargetMode="External"/><Relationship Id="rId47" Type="http://schemas.openxmlformats.org/officeDocument/2006/relationships/hyperlink" Target="https://www.mouser.de/ProductDetail/onsemi/NVMFS5C645NLAFT1G?qs=5aG0NVq1C4zM5kDvSqEdiQ%3D%3D" TargetMode="External"/><Relationship Id="rId49" Type="http://schemas.openxmlformats.org/officeDocument/2006/relationships/hyperlink" Target="https://www.mouser.de/ProductDetail/Infineon-Technologies/BSC034N10LS5ATMA1?qs=l7cgNqFNU1i%2FpRLI2lWRSw%3D%3D" TargetMode="External"/><Relationship Id="rId5" Type="http://schemas.openxmlformats.org/officeDocument/2006/relationships/hyperlink" Target="https://www.mouser.de/ProductDetail/Infineon-Technologies/IMBG65R050M2HXTMA1?qs=mELouGlnn3dkZTVPBkW2JQ%3D%3D" TargetMode="External"/><Relationship Id="rId6" Type="http://schemas.openxmlformats.org/officeDocument/2006/relationships/hyperlink" Target="https://www.mouser.de/ProductDetail/Infineon-Technologies/IMBG65R040M2HXTMA1?qs=mELouGlnn3eNB0TJmS3Z9g%3D%3D" TargetMode="External"/><Relationship Id="rId7" Type="http://schemas.openxmlformats.org/officeDocument/2006/relationships/hyperlink" Target="https://www.mouser.de/ProductDetail/Infineon-Technologies/IMDQ75R140M1HXUMA1?qs=mELouGlnn3e%2FG7W7hRl0IQ%3D%3D" TargetMode="External"/><Relationship Id="rId8" Type="http://schemas.openxmlformats.org/officeDocument/2006/relationships/hyperlink" Target="https://www.mouser.de/ProductDetail/Qorvo/UF3C065080B7S?qs=eP2BKZSCXI52MQCIgfDd5g%3D%3D" TargetMode="External"/><Relationship Id="rId31" Type="http://schemas.openxmlformats.org/officeDocument/2006/relationships/hyperlink" Target="https://www.mouser.de/ProductDetail/Infineon-Technologies/ISC015N06NM5LF2ATMA1?qs=mELouGlnn3f6aaFmTz2%2Fzg%3D%3D" TargetMode="External"/><Relationship Id="rId30" Type="http://schemas.openxmlformats.org/officeDocument/2006/relationships/hyperlink" Target="https://www.mouser.de/ProductDetail/onsemi/NVMFWS1D5N08XT1G?qs=jRuttqqUwMTJTVmBLgLsGw%3D%3D" TargetMode="External"/><Relationship Id="rId33" Type="http://schemas.openxmlformats.org/officeDocument/2006/relationships/hyperlink" Target="https://www.mouser.de/ProductDetail/Nexperia/GAN3R2-100CBEAZ?qs=3Rah4i%252BhyCGCdd4XaWDeeg%3D%3D" TargetMode="External"/><Relationship Id="rId32" Type="http://schemas.openxmlformats.org/officeDocument/2006/relationships/hyperlink" Target="https://www.mouser.de/ProductDetail/Infineon-Technologies/BSC027N06LS5ATMA1?qs=HXFqYaX1Q2z6vEIhZX7Vzw%3D%3D" TargetMode="External"/><Relationship Id="rId35" Type="http://schemas.openxmlformats.org/officeDocument/2006/relationships/hyperlink" Target="https://www.mouser.de/ProductDetail/STMicroelectronics/STL140N6F7?qs=4b8myOmUP%252Bt7bSWaLPztSg%3D%3D" TargetMode="External"/><Relationship Id="rId34" Type="http://schemas.openxmlformats.org/officeDocument/2006/relationships/hyperlink" Target="https://www.mouser.de/ProductDetail/onsemi/NTMFS5C628NLT3G?qs=tCMd4XlZ%2FiAfCKTal%2Fmd8w%3D%3D" TargetMode="External"/><Relationship Id="rId37" Type="http://schemas.openxmlformats.org/officeDocument/2006/relationships/hyperlink" Target="https://www.mouser.de/ProductDetail/Infineon-Technologies/ISC025N08NM5LF2ATMA1?qs=mELouGlnn3dAp8bWfQzBtw%3D%3D" TargetMode="External"/><Relationship Id="rId36" Type="http://schemas.openxmlformats.org/officeDocument/2006/relationships/hyperlink" Target="https://www.mouser.de/ProductDetail/Micro-Commercial-Components-MCC/MCACL2D5N06YL-TP?qs=ZcfC38r4PotrmKtVDJPavg%3D%3D" TargetMode="External"/><Relationship Id="rId39" Type="http://schemas.openxmlformats.org/officeDocument/2006/relationships/hyperlink" Target="https://www.mouser.de/ProductDetail/Infineon-Technologies/BSC0702LSATMA1?qs=u4fy%2FsgLU9NYVEIY04ctJg%3D%3D" TargetMode="External"/><Relationship Id="rId38" Type="http://schemas.openxmlformats.org/officeDocument/2006/relationships/hyperlink" Target="https://www.mouser.de/ProductDetail/onsemi/NTMFS3D0N08XT1G?qs=mELouGlnn3d3HYnimZjM7w%3D%3D" TargetMode="External"/><Relationship Id="rId62" Type="http://schemas.openxmlformats.org/officeDocument/2006/relationships/hyperlink" Target="https://www.mouser.de/ProductDetail/Infineon-Technologies/GS61004B-MR?qs=OlC7AqGiEDkQI26Ffzps3A%3D%3D" TargetMode="External"/><Relationship Id="rId61" Type="http://schemas.openxmlformats.org/officeDocument/2006/relationships/hyperlink" Target="https://www.mouser.de/ProductDetail/595-CSD19531KCS" TargetMode="External"/><Relationship Id="rId20" Type="http://schemas.openxmlformats.org/officeDocument/2006/relationships/hyperlink" Target="https://www.mouser.de/ProductDetail/Qorvo/UF4SC120023B7S?qs=Z%252BL2brAPG1K82qj40e85mg%3D%3D" TargetMode="External"/><Relationship Id="rId64" Type="http://schemas.openxmlformats.org/officeDocument/2006/relationships/vmlDrawing" Target="../drawings/vmlDrawing5.vml"/><Relationship Id="rId63" Type="http://schemas.openxmlformats.org/officeDocument/2006/relationships/drawing" Target="../drawings/drawing10.xml"/><Relationship Id="rId22" Type="http://schemas.openxmlformats.org/officeDocument/2006/relationships/hyperlink" Target="https://www.mouser.de/datasheet/2/308/1/NTH4L014N120M3P_D-3150583.pdf" TargetMode="External"/><Relationship Id="rId21" Type="http://schemas.openxmlformats.org/officeDocument/2006/relationships/hyperlink" Target="https://www.mouser.de/ProductDetail/Infineon-Technologies/IMBG120R030M1HXTMA1?qs=GedFDFLaBXEaX7SES5WVqA%3D%3D" TargetMode="External"/><Relationship Id="rId24" Type="http://schemas.openxmlformats.org/officeDocument/2006/relationships/hyperlink" Target="https://www.mouser.de/ProductDetail/onsemi/NVBG095N65S3F?qs=vvQtp7zwQdN4LeBBypDzZg%3D%3D" TargetMode="External"/><Relationship Id="rId23" Type="http://schemas.openxmlformats.org/officeDocument/2006/relationships/hyperlink" Target="https://www.mouser.de/ProductDetail/Infineon-Technologies/IMBG65R007M2HXTMA1?qs=mELouGlnn3e0xPEIXJ0qYg%3D%3D" TargetMode="External"/><Relationship Id="rId60" Type="http://schemas.openxmlformats.org/officeDocument/2006/relationships/hyperlink" Target="https://www.mouser.de/ProductDetail/onsemi/NTB7D3N15MC?qs=iLbezkQI%252Bsggb2GNRyvdwQ%3D%3D" TargetMode="External"/><Relationship Id="rId26" Type="http://schemas.openxmlformats.org/officeDocument/2006/relationships/hyperlink" Target="https://www.mouser.de/ProductDetail/Infineon-Technologies/IPD70R360P7SAUMA1?qs=KuGazDKa6A7NZ4kbDDKXAg%3D%3D" TargetMode="External"/><Relationship Id="rId25" Type="http://schemas.openxmlformats.org/officeDocument/2006/relationships/hyperlink" Target="https://www.mouser.de/ProductDetail/Infineon-Technologies/IMBG120R008M2HXTMA1?qs=HoCaDK9Nz5cOtB3WtpR7tA%3D%3D" TargetMode="External"/><Relationship Id="rId28" Type="http://schemas.openxmlformats.org/officeDocument/2006/relationships/hyperlink" Target="https://www.mouser.de/ProductDetail/IXYS/LSIC1MO170T0750?qs=W%2FMpXkg%252BdQ6KJgxMGwg%252Bvg%3D%3D" TargetMode="External"/><Relationship Id="rId27" Type="http://schemas.openxmlformats.org/officeDocument/2006/relationships/hyperlink" Target="https://www.mouser.de/ProductDetail/Infineon-Technologies/IMBF170R450M1XTMA1?qs=GedFDFLaBXFtPqcGQB0Feg%3D%3D" TargetMode="External"/><Relationship Id="rId29" Type="http://schemas.openxmlformats.org/officeDocument/2006/relationships/hyperlink" Target="https://www.mouser.de/ProductDetail/Infineon-Technologies/IMBF170R1K0M1XTMA1?qs=GedFDFLaBXEkQ0MG%2FVnbOQ%3D%3D" TargetMode="External"/><Relationship Id="rId51" Type="http://schemas.openxmlformats.org/officeDocument/2006/relationships/hyperlink" Target="https://www.mouser.de/ProductDetail/onsemi/NVMFWS3D6N10MCLT1G?qs=sPbYRqrBIVmiQ6ca7hlsoQ%3D%3D" TargetMode="External"/><Relationship Id="rId50" Type="http://schemas.openxmlformats.org/officeDocument/2006/relationships/hyperlink" Target="https://www.mouser.de/ProductDetail/Texas-Instruments/CSD19535KTTT?qs=MiqG6Kq1qKNxU2F484Q6Ww%3D%3D" TargetMode="External"/><Relationship Id="rId53" Type="http://schemas.openxmlformats.org/officeDocument/2006/relationships/hyperlink" Target="https://www.mouser.de/ProductDetail/Infineon-Technologies/IRFR7540TRPBF?qs=NBFAU1oqP4UDZQjtpL9DJA%3D%3D" TargetMode="External"/><Relationship Id="rId52" Type="http://schemas.openxmlformats.org/officeDocument/2006/relationships/hyperlink" Target="https://www.mouser.de/ProductDetail/Texas-Instruments/CSD18531Q5A?qs=yHb6XuIhq3cAwE3tw9WTPg%3D%3D" TargetMode="External"/><Relationship Id="rId11" Type="http://schemas.openxmlformats.org/officeDocument/2006/relationships/hyperlink" Target="https://www.mouser.de/ProductDetail/Infineon-Technologies/AIMBG120R080M1XTMA1?qs=Znm5pLBrcAIs2S74r7i%2Frw%3D%3D" TargetMode="External"/><Relationship Id="rId55" Type="http://schemas.openxmlformats.org/officeDocument/2006/relationships/hyperlink" Target="https://www.mouser.de/ProductDetail/Toshiba/TPH7R006PLL1Q?qs=bUPhaerQQeGuknE1j3OfAg%3D%3D" TargetMode="External"/><Relationship Id="rId10" Type="http://schemas.openxmlformats.org/officeDocument/2006/relationships/hyperlink" Target="https://www.mouser.de/ProductDetail/Infineon-Technologies/IMBG65R048M1HXTMA1?qs=XAiT9M5g4x%252BtPH6zIJhCOg%3D%3D" TargetMode="External"/><Relationship Id="rId54" Type="http://schemas.openxmlformats.org/officeDocument/2006/relationships/hyperlink" Target="https://www.mouser.de/ProductDetail/Texas-Instruments/CSD19531Q5AT?qs=hNud%2FORuBR3qbguRykIRFQ%3D%3D" TargetMode="External"/><Relationship Id="rId13" Type="http://schemas.openxmlformats.org/officeDocument/2006/relationships/hyperlink" Target="https://www.mouser.de/ProductDetail/Infineon-Technologies/IMBG65R020M2HXTMA1?qs=mELouGlnn3dAXWQ4f510vQ%3D%3D" TargetMode="External"/><Relationship Id="rId57" Type="http://schemas.openxmlformats.org/officeDocument/2006/relationships/hyperlink" Target="https://www.mouser.de/ProductDetail/771-GAN7R0-150LBEZ" TargetMode="External"/><Relationship Id="rId12" Type="http://schemas.openxmlformats.org/officeDocument/2006/relationships/hyperlink" Target="https://www.mouser.de/ProductDetail/Qorvo/UJ4C075023K4S?qs=e8oIoAS2J1RR9GNiaWcnEw%3D%3D" TargetMode="External"/><Relationship Id="rId56" Type="http://schemas.openxmlformats.org/officeDocument/2006/relationships/hyperlink" Target="https://www.mouser.de/ProductDetail/Central-Semiconductor/CCSPG1060N-TR-PBFREE?qs=ST9lo4GX8V2r7J7x3i9BPA%3D%3D" TargetMode="External"/><Relationship Id="rId15" Type="http://schemas.openxmlformats.org/officeDocument/2006/relationships/hyperlink" Target="https://www.mouser.de/ProductDetail/onsemi/NTH4L022N120M3S?qs=7D1LtPJG0i3AbEjjEp3mXA%3D%3D" TargetMode="External"/><Relationship Id="rId59" Type="http://schemas.openxmlformats.org/officeDocument/2006/relationships/hyperlink" Target="https://www.mouser.de/ProductDetail/Infineon-Technologies/GS61008P-TR?qs=bAKSY%2FctAC5hlGJWatyECA%3D%3D" TargetMode="External"/><Relationship Id="rId14" Type="http://schemas.openxmlformats.org/officeDocument/2006/relationships/hyperlink" Target="https://www.mouser.de/ProductDetail/Infineon-Technologies/IMBG120R220M1HXTMA1?qs=GedFDFLaBXHN%252BqgPRlMYSQ%3D%3D" TargetMode="External"/><Relationship Id="rId58" Type="http://schemas.openxmlformats.org/officeDocument/2006/relationships/hyperlink" Target="https://www.mouser.de/ProductDetail/Texas-Instruments/CSD19532KTT?qs=8%2FmU9qzJpL%2FRFMJlK8i8YQ%3D%3D" TargetMode="External"/><Relationship Id="rId17" Type="http://schemas.openxmlformats.org/officeDocument/2006/relationships/hyperlink" Target="https://www.mouser.de/ProductDetail/Infineon-Technologies/IMBG120R350M1HXTMA1?qs=GedFDFLaBXG1UI%2FlxHchow%3D%3D" TargetMode="External"/><Relationship Id="rId16" Type="http://schemas.openxmlformats.org/officeDocument/2006/relationships/hyperlink" Target="https://www.mouser.de/ProductDetail/STMicroelectronics/SCT055HU65G3AG?qs=amGC7iS6iy%252BmvA31UWzWZg%3D%3D" TargetMode="External"/><Relationship Id="rId19" Type="http://schemas.openxmlformats.org/officeDocument/2006/relationships/hyperlink" Target="https://www.mouser.de/ProductDetail/Infineon-Technologies/IMBG120R060M1HXTMA1?qs=GedFDFLaBXEwFQzCFlHaKQ%3D%3D" TargetMode="External"/><Relationship Id="rId18" Type="http://schemas.openxmlformats.org/officeDocument/2006/relationships/hyperlink" Target="https://www.mouser.de/ProductDetail/Infineon-Technologies/IMBG120R090M1HXTMA1?qs=GedFDFLaBXHAcXtjix4XAQ%3D%3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google.com/url?q=https://web.archive.org/web/20240921205223/https://www.tdk-electronics.tdk.com/download/540066/dbcde584d155cc270f5d5dbf1efec233/pdf-generaldefinitions.pdf&amp;sa=D&amp;source=docs&amp;ust=1737422587489151&amp;usg=AOvVaw35U7volzbAcFVyTD9P00yT" TargetMode="External"/><Relationship Id="rId3" Type="http://schemas.openxmlformats.org/officeDocument/2006/relationships/drawing" Target="../drawings/drawing9.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 t="s">
        <v>0</v>
      </c>
    </row>
    <row r="3">
      <c r="B3" s="2" t="s">
        <v>1</v>
      </c>
    </row>
    <row r="4">
      <c r="B4" s="3" t="s">
        <v>2</v>
      </c>
      <c r="C4" s="4">
        <v>45683.0</v>
      </c>
    </row>
    <row r="6">
      <c r="B6" s="5" t="s">
        <v>3</v>
      </c>
    </row>
    <row r="7">
      <c r="B7" s="5"/>
      <c r="C7" s="5"/>
      <c r="D7" s="5"/>
      <c r="E7" s="5"/>
      <c r="F7" s="5"/>
    </row>
    <row r="8">
      <c r="B8" s="3" t="s">
        <v>4</v>
      </c>
    </row>
    <row r="9">
      <c r="B9" s="5"/>
      <c r="C9" s="5"/>
      <c r="D9" s="5"/>
      <c r="E9" s="5"/>
      <c r="F9" s="5"/>
    </row>
    <row r="10">
      <c r="B10" s="6" t="s">
        <v>5</v>
      </c>
    </row>
    <row r="11">
      <c r="B11" s="5"/>
      <c r="C11" s="5"/>
      <c r="D11" s="5"/>
      <c r="E11" s="5"/>
      <c r="F11" s="5"/>
    </row>
    <row r="12">
      <c r="B12" s="5"/>
      <c r="C12" s="5"/>
      <c r="D12" s="5"/>
      <c r="E12" s="5"/>
      <c r="F12" s="5"/>
    </row>
    <row r="13">
      <c r="B13" s="5"/>
      <c r="C13" s="5"/>
      <c r="D13" s="5"/>
      <c r="E13" s="5"/>
      <c r="F13" s="5"/>
    </row>
    <row r="14">
      <c r="B14" s="5"/>
      <c r="C14" s="5"/>
      <c r="D14" s="5"/>
      <c r="E14" s="5"/>
      <c r="F14" s="5"/>
    </row>
    <row r="15">
      <c r="B15" s="5"/>
      <c r="C15" s="5"/>
      <c r="D15" s="5"/>
      <c r="E15" s="5"/>
      <c r="F15" s="5"/>
    </row>
    <row r="16">
      <c r="B16" s="5"/>
      <c r="C16" s="5"/>
      <c r="D16" s="5"/>
      <c r="E16" s="5"/>
      <c r="F16" s="5"/>
    </row>
    <row r="17">
      <c r="B17" s="5"/>
      <c r="C17" s="5"/>
      <c r="D17" s="5"/>
      <c r="E17" s="5"/>
      <c r="F17" s="5"/>
    </row>
  </sheetData>
  <mergeCells count="2">
    <mergeCell ref="B6:F6"/>
    <mergeCell ref="B10:F10"/>
  </mergeCells>
  <hyperlinks>
    <hyperlink r:id="rId1" ref="B3"/>
    <hyperlink r:id="rId2" ref="B10"/>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3" max="3" width="15.75"/>
    <col customWidth="1" min="4" max="4" width="16.13"/>
    <col customWidth="1" min="5" max="5" width="12.75"/>
    <col customWidth="1" min="6" max="6" width="12.38"/>
    <col customWidth="1" min="7" max="7" width="11.88"/>
    <col customWidth="1" min="8" max="8" width="20.0"/>
    <col customWidth="1" min="9" max="9" width="18.13"/>
    <col customWidth="1" min="10" max="10" width="15.0"/>
    <col customWidth="1" min="11" max="11" width="17.38"/>
    <col customWidth="1" min="12" max="12" width="19.25"/>
    <col customWidth="1" min="13" max="13" width="18.75"/>
    <col customWidth="1" min="14" max="14" width="17.75"/>
    <col customWidth="1" min="15" max="15" width="14.25"/>
    <col customWidth="1" min="16" max="16" width="14.38"/>
  </cols>
  <sheetData>
    <row r="1">
      <c r="A1" s="7" t="s">
        <v>617</v>
      </c>
      <c r="B1" s="3"/>
      <c r="C1" s="3"/>
      <c r="D1" s="7"/>
      <c r="E1" s="427"/>
    </row>
    <row r="2">
      <c r="A2" s="428" t="s">
        <v>618</v>
      </c>
      <c r="B2" s="429">
        <v>600.0</v>
      </c>
      <c r="C2" s="430" t="s">
        <v>22</v>
      </c>
    </row>
    <row r="3">
      <c r="A3" s="431" t="s">
        <v>619</v>
      </c>
      <c r="B3" s="18">
        <v>4.0</v>
      </c>
      <c r="C3" s="432" t="s">
        <v>620</v>
      </c>
    </row>
    <row r="4">
      <c r="A4" s="431" t="s">
        <v>621</v>
      </c>
      <c r="B4" s="3">
        <v>150.0</v>
      </c>
      <c r="C4" s="432" t="s">
        <v>114</v>
      </c>
    </row>
    <row r="5">
      <c r="A5" s="431" t="s">
        <v>622</v>
      </c>
      <c r="B5" s="18">
        <v>4.0</v>
      </c>
      <c r="C5" s="432" t="s">
        <v>274</v>
      </c>
    </row>
    <row r="6">
      <c r="A6" s="433" t="s">
        <v>623</v>
      </c>
      <c r="B6" s="434">
        <v>0.5</v>
      </c>
      <c r="C6" s="435" t="s">
        <v>624</v>
      </c>
    </row>
    <row r="7">
      <c r="A7" s="40" t="s">
        <v>625</v>
      </c>
      <c r="B7" s="40" t="s">
        <v>626</v>
      </c>
      <c r="C7" s="40" t="s">
        <v>627</v>
      </c>
      <c r="D7" s="40" t="s">
        <v>628</v>
      </c>
      <c r="E7" s="40" t="s">
        <v>629</v>
      </c>
      <c r="F7" s="40" t="s">
        <v>630</v>
      </c>
      <c r="G7" s="40" t="s">
        <v>631</v>
      </c>
      <c r="H7" s="40" t="s">
        <v>632</v>
      </c>
      <c r="I7" s="40" t="s">
        <v>633</v>
      </c>
      <c r="J7" s="40" t="s">
        <v>634</v>
      </c>
      <c r="K7" s="40" t="s">
        <v>635</v>
      </c>
      <c r="L7" s="40" t="s">
        <v>636</v>
      </c>
      <c r="M7" s="40" t="s">
        <v>637</v>
      </c>
      <c r="N7" s="436"/>
      <c r="O7" s="436"/>
      <c r="P7" s="436"/>
      <c r="Q7" s="436"/>
      <c r="R7" s="436"/>
      <c r="S7" s="436"/>
      <c r="T7" s="436"/>
      <c r="U7" s="436"/>
      <c r="V7" s="436"/>
      <c r="W7" s="436"/>
      <c r="X7" s="436"/>
      <c r="Y7" s="436"/>
      <c r="Z7" s="436"/>
    </row>
    <row r="8">
      <c r="A8" s="3" t="s">
        <v>638</v>
      </c>
      <c r="B8" s="437" t="s">
        <v>639</v>
      </c>
      <c r="C8" s="438">
        <v>41.11</v>
      </c>
      <c r="D8" s="43">
        <v>32.0</v>
      </c>
      <c r="E8" s="43">
        <v>14.2</v>
      </c>
      <c r="F8" s="43">
        <v>0.0</v>
      </c>
      <c r="G8" s="25">
        <f t="shared" ref="G8:G35" si="1">D8*E8</f>
        <v>454.4</v>
      </c>
      <c r="H8" s="439">
        <f t="shared" ref="H8:H35" si="2">D8/1000*$B$3^2</f>
        <v>0.512</v>
      </c>
      <c r="I8" s="439">
        <f t="shared" ref="I8:I35" si="3">($B$2*$B$3*$B$4*1000*(E8*10^-9)/$B$5)*$B$6</f>
        <v>0.639</v>
      </c>
      <c r="J8" s="439">
        <f t="shared" ref="J8:J35" si="4">F8*10^-9*$B$2*$B$4*1000</f>
        <v>0</v>
      </c>
      <c r="K8" s="439">
        <f t="shared" ref="K8:K35" si="5">H8+I8+J8</f>
        <v>1.151</v>
      </c>
      <c r="L8" s="23">
        <f t="shared" ref="L8:L35" si="6">H8+I8</f>
        <v>1.151</v>
      </c>
      <c r="M8" s="23">
        <f t="shared" ref="M8:M35" si="7">H8+J8</f>
        <v>0.512</v>
      </c>
    </row>
    <row r="9">
      <c r="A9" s="3" t="s">
        <v>640</v>
      </c>
      <c r="B9" s="440" t="s">
        <v>641</v>
      </c>
      <c r="C9" s="438">
        <v>13.32</v>
      </c>
      <c r="D9" s="43">
        <v>70.0</v>
      </c>
      <c r="E9" s="43">
        <v>5.8</v>
      </c>
      <c r="F9" s="43">
        <v>0.0</v>
      </c>
      <c r="G9" s="25">
        <f t="shared" si="1"/>
        <v>406</v>
      </c>
      <c r="H9" s="439">
        <f t="shared" si="2"/>
        <v>1.12</v>
      </c>
      <c r="I9" s="439">
        <f t="shared" si="3"/>
        <v>0.261</v>
      </c>
      <c r="J9" s="439">
        <f t="shared" si="4"/>
        <v>0</v>
      </c>
      <c r="K9" s="439">
        <f t="shared" si="5"/>
        <v>1.381</v>
      </c>
      <c r="L9" s="23">
        <f t="shared" si="6"/>
        <v>1.381</v>
      </c>
      <c r="M9" s="23">
        <f t="shared" si="7"/>
        <v>1.12</v>
      </c>
    </row>
    <row r="10">
      <c r="A10" s="3" t="s">
        <v>642</v>
      </c>
      <c r="B10" s="440" t="s">
        <v>643</v>
      </c>
      <c r="C10" s="438">
        <v>12.8</v>
      </c>
      <c r="D10" s="43">
        <v>130.0</v>
      </c>
      <c r="E10" s="43">
        <v>3.3</v>
      </c>
      <c r="F10" s="43">
        <v>0.0</v>
      </c>
      <c r="G10" s="25">
        <f t="shared" si="1"/>
        <v>429</v>
      </c>
      <c r="H10" s="439">
        <f t="shared" si="2"/>
        <v>2.08</v>
      </c>
      <c r="I10" s="439">
        <f t="shared" si="3"/>
        <v>0.1485</v>
      </c>
      <c r="J10" s="439">
        <f t="shared" si="4"/>
        <v>0</v>
      </c>
      <c r="K10" s="439">
        <f t="shared" si="5"/>
        <v>2.2285</v>
      </c>
      <c r="L10" s="23">
        <f t="shared" si="6"/>
        <v>2.2285</v>
      </c>
      <c r="M10" s="23">
        <f t="shared" si="7"/>
        <v>2.08</v>
      </c>
    </row>
    <row r="11">
      <c r="A11" s="7" t="s">
        <v>644</v>
      </c>
      <c r="B11" s="437" t="s">
        <v>645</v>
      </c>
      <c r="C11" s="438">
        <v>8.3</v>
      </c>
      <c r="D11" s="43">
        <v>62.0</v>
      </c>
      <c r="E11" s="43">
        <v>22.0</v>
      </c>
      <c r="F11" s="43">
        <v>44.0</v>
      </c>
      <c r="G11" s="25">
        <f t="shared" si="1"/>
        <v>1364</v>
      </c>
      <c r="H11" s="439">
        <f t="shared" si="2"/>
        <v>0.992</v>
      </c>
      <c r="I11" s="439">
        <f t="shared" si="3"/>
        <v>0.99</v>
      </c>
      <c r="J11" s="439">
        <f t="shared" si="4"/>
        <v>3.96</v>
      </c>
      <c r="K11" s="439">
        <f t="shared" si="5"/>
        <v>5.942</v>
      </c>
      <c r="L11" s="23">
        <f t="shared" si="6"/>
        <v>1.982</v>
      </c>
      <c r="M11" s="23">
        <f t="shared" si="7"/>
        <v>4.952</v>
      </c>
    </row>
    <row r="12">
      <c r="A12" s="3" t="s">
        <v>646</v>
      </c>
      <c r="B12" s="437" t="s">
        <v>647</v>
      </c>
      <c r="C12" s="438">
        <v>10.25</v>
      </c>
      <c r="D12" s="43">
        <v>49.0</v>
      </c>
      <c r="E12" s="43">
        <v>28.0</v>
      </c>
      <c r="F12" s="43">
        <v>56.0</v>
      </c>
      <c r="G12" s="25">
        <f t="shared" si="1"/>
        <v>1372</v>
      </c>
      <c r="H12" s="439">
        <f t="shared" si="2"/>
        <v>0.784</v>
      </c>
      <c r="I12" s="439">
        <f t="shared" si="3"/>
        <v>1.26</v>
      </c>
      <c r="J12" s="439">
        <f t="shared" si="4"/>
        <v>5.04</v>
      </c>
      <c r="K12" s="439">
        <f t="shared" si="5"/>
        <v>7.084</v>
      </c>
      <c r="L12" s="23">
        <f t="shared" si="6"/>
        <v>2.044</v>
      </c>
      <c r="M12" s="23">
        <f t="shared" si="7"/>
        <v>5.824</v>
      </c>
    </row>
    <row r="13">
      <c r="A13" s="3" t="s">
        <v>648</v>
      </c>
      <c r="B13" s="440" t="s">
        <v>649</v>
      </c>
      <c r="C13" s="438">
        <v>5.59</v>
      </c>
      <c r="D13" s="43">
        <v>182.0</v>
      </c>
      <c r="E13" s="43">
        <v>12.0</v>
      </c>
      <c r="F13" s="43">
        <v>46.0</v>
      </c>
      <c r="G13" s="25">
        <f t="shared" si="1"/>
        <v>2184</v>
      </c>
      <c r="H13" s="439">
        <f t="shared" si="2"/>
        <v>2.912</v>
      </c>
      <c r="I13" s="439">
        <f t="shared" si="3"/>
        <v>0.54</v>
      </c>
      <c r="J13" s="439">
        <f t="shared" si="4"/>
        <v>4.14</v>
      </c>
      <c r="K13" s="439">
        <f t="shared" si="5"/>
        <v>7.592</v>
      </c>
      <c r="L13" s="23">
        <f t="shared" si="6"/>
        <v>3.452</v>
      </c>
      <c r="M13" s="23">
        <f t="shared" si="7"/>
        <v>7.052</v>
      </c>
    </row>
    <row r="14">
      <c r="A14" s="3" t="s">
        <v>650</v>
      </c>
      <c r="B14" s="437" t="s">
        <v>651</v>
      </c>
      <c r="C14" s="438">
        <v>8.15</v>
      </c>
      <c r="D14" s="43">
        <v>85.0</v>
      </c>
      <c r="E14" s="43">
        <v>23.0</v>
      </c>
      <c r="F14" s="43">
        <v>69.0</v>
      </c>
      <c r="G14" s="25">
        <f t="shared" si="1"/>
        <v>1955</v>
      </c>
      <c r="H14" s="439">
        <f t="shared" si="2"/>
        <v>1.36</v>
      </c>
      <c r="I14" s="439">
        <f t="shared" si="3"/>
        <v>1.035</v>
      </c>
      <c r="J14" s="439">
        <f t="shared" si="4"/>
        <v>6.21</v>
      </c>
      <c r="K14" s="439">
        <f t="shared" si="5"/>
        <v>8.605</v>
      </c>
      <c r="L14" s="23">
        <f t="shared" si="6"/>
        <v>2.395</v>
      </c>
      <c r="M14" s="23">
        <f t="shared" si="7"/>
        <v>7.57</v>
      </c>
    </row>
    <row r="15">
      <c r="A15" s="7" t="s">
        <v>652</v>
      </c>
      <c r="B15" s="440" t="s">
        <v>653</v>
      </c>
      <c r="C15" s="438">
        <v>7.38</v>
      </c>
      <c r="D15" s="43">
        <v>74.0</v>
      </c>
      <c r="E15" s="43">
        <v>37.8</v>
      </c>
      <c r="F15" s="43">
        <v>77.0</v>
      </c>
      <c r="G15" s="25">
        <f t="shared" si="1"/>
        <v>2797.2</v>
      </c>
      <c r="H15" s="439">
        <f t="shared" si="2"/>
        <v>1.184</v>
      </c>
      <c r="I15" s="439">
        <f t="shared" si="3"/>
        <v>1.701</v>
      </c>
      <c r="J15" s="439">
        <f t="shared" si="4"/>
        <v>6.93</v>
      </c>
      <c r="K15" s="439">
        <f t="shared" si="5"/>
        <v>9.815</v>
      </c>
      <c r="L15" s="23">
        <f t="shared" si="6"/>
        <v>2.885</v>
      </c>
      <c r="M15" s="23">
        <f t="shared" si="7"/>
        <v>8.114</v>
      </c>
    </row>
    <row r="16">
      <c r="A16" s="7" t="s">
        <v>654</v>
      </c>
      <c r="B16" s="440" t="s">
        <v>655</v>
      </c>
      <c r="C16" s="438">
        <v>10.16</v>
      </c>
      <c r="D16" s="43">
        <v>64.0</v>
      </c>
      <c r="E16" s="43">
        <v>33.0</v>
      </c>
      <c r="F16" s="43">
        <v>82.0</v>
      </c>
      <c r="G16" s="25">
        <f t="shared" si="1"/>
        <v>2112</v>
      </c>
      <c r="H16" s="439">
        <f t="shared" si="2"/>
        <v>1.024</v>
      </c>
      <c r="I16" s="439">
        <f t="shared" si="3"/>
        <v>1.485</v>
      </c>
      <c r="J16" s="439">
        <f t="shared" si="4"/>
        <v>7.38</v>
      </c>
      <c r="K16" s="439">
        <f t="shared" si="5"/>
        <v>9.889</v>
      </c>
      <c r="L16" s="23">
        <f t="shared" si="6"/>
        <v>2.509</v>
      </c>
      <c r="M16" s="23">
        <f t="shared" si="7"/>
        <v>8.404</v>
      </c>
    </row>
    <row r="17">
      <c r="A17" s="3" t="s">
        <v>656</v>
      </c>
      <c r="B17" s="437" t="s">
        <v>657</v>
      </c>
      <c r="C17" s="438">
        <v>9.95</v>
      </c>
      <c r="D17" s="43">
        <v>80.0</v>
      </c>
      <c r="E17" s="43">
        <v>24.0</v>
      </c>
      <c r="F17" s="43">
        <v>85.0</v>
      </c>
      <c r="G17" s="25">
        <f t="shared" si="1"/>
        <v>1920</v>
      </c>
      <c r="H17" s="439">
        <f t="shared" si="2"/>
        <v>1.28</v>
      </c>
      <c r="I17" s="439">
        <f t="shared" si="3"/>
        <v>1.08</v>
      </c>
      <c r="J17" s="439">
        <f t="shared" si="4"/>
        <v>7.65</v>
      </c>
      <c r="K17" s="439">
        <f t="shared" si="5"/>
        <v>10.01</v>
      </c>
      <c r="L17" s="23">
        <f t="shared" si="6"/>
        <v>2.36</v>
      </c>
      <c r="M17" s="23">
        <f t="shared" si="7"/>
        <v>8.93</v>
      </c>
    </row>
    <row r="18">
      <c r="A18" s="3" t="s">
        <v>658</v>
      </c>
      <c r="B18" s="437" t="s">
        <v>659</v>
      </c>
      <c r="C18" s="441">
        <v>15.41</v>
      </c>
      <c r="D18" s="43">
        <v>29.0</v>
      </c>
      <c r="E18" s="43">
        <v>37.8</v>
      </c>
      <c r="F18" s="43">
        <v>105.0</v>
      </c>
      <c r="G18" s="25">
        <f t="shared" si="1"/>
        <v>1096.2</v>
      </c>
      <c r="H18" s="442">
        <f t="shared" si="2"/>
        <v>0.464</v>
      </c>
      <c r="I18" s="442">
        <f t="shared" si="3"/>
        <v>1.701</v>
      </c>
      <c r="J18" s="442">
        <f t="shared" si="4"/>
        <v>9.45</v>
      </c>
      <c r="K18" s="442">
        <f t="shared" si="5"/>
        <v>11.615</v>
      </c>
      <c r="L18" s="443">
        <f t="shared" si="6"/>
        <v>2.165</v>
      </c>
      <c r="M18" s="23">
        <f t="shared" si="7"/>
        <v>9.914</v>
      </c>
    </row>
    <row r="19">
      <c r="A19" s="3" t="s">
        <v>660</v>
      </c>
      <c r="B19" s="437" t="s">
        <v>661</v>
      </c>
      <c r="C19" s="438">
        <v>16.16</v>
      </c>
      <c r="D19" s="43">
        <v>24.0</v>
      </c>
      <c r="E19" s="43">
        <v>57.0</v>
      </c>
      <c r="F19" s="43">
        <v>110.0</v>
      </c>
      <c r="G19" s="25">
        <f t="shared" si="1"/>
        <v>1368</v>
      </c>
      <c r="H19" s="439">
        <f t="shared" si="2"/>
        <v>0.384</v>
      </c>
      <c r="I19" s="439">
        <f t="shared" si="3"/>
        <v>2.565</v>
      </c>
      <c r="J19" s="439">
        <f t="shared" si="4"/>
        <v>9.9</v>
      </c>
      <c r="K19" s="439">
        <f t="shared" si="5"/>
        <v>12.849</v>
      </c>
      <c r="L19" s="23">
        <f t="shared" si="6"/>
        <v>2.949</v>
      </c>
      <c r="M19" s="23">
        <f t="shared" si="7"/>
        <v>10.284</v>
      </c>
    </row>
    <row r="20">
      <c r="A20" s="3" t="s">
        <v>662</v>
      </c>
      <c r="B20" s="440" t="s">
        <v>663</v>
      </c>
      <c r="C20" s="438">
        <v>6.37</v>
      </c>
      <c r="D20" s="43">
        <v>294.0</v>
      </c>
      <c r="E20" s="43">
        <v>9.4</v>
      </c>
      <c r="F20" s="43">
        <v>75.0</v>
      </c>
      <c r="G20" s="25">
        <f t="shared" si="1"/>
        <v>2763.6</v>
      </c>
      <c r="H20" s="439">
        <f t="shared" si="2"/>
        <v>4.704</v>
      </c>
      <c r="I20" s="439">
        <f t="shared" si="3"/>
        <v>0.423</v>
      </c>
      <c r="J20" s="439">
        <f t="shared" si="4"/>
        <v>6.75</v>
      </c>
      <c r="K20" s="439">
        <f t="shared" si="5"/>
        <v>11.877</v>
      </c>
      <c r="L20" s="23">
        <f t="shared" si="6"/>
        <v>5.127</v>
      </c>
      <c r="M20" s="23">
        <f t="shared" si="7"/>
        <v>11.454</v>
      </c>
    </row>
    <row r="21">
      <c r="A21" s="3" t="s">
        <v>664</v>
      </c>
      <c r="B21" s="437" t="s">
        <v>665</v>
      </c>
      <c r="C21" s="441">
        <v>16.17</v>
      </c>
      <c r="D21" s="43">
        <v>30.0</v>
      </c>
      <c r="E21" s="43">
        <v>151.0</v>
      </c>
      <c r="F21" s="43">
        <v>138.0</v>
      </c>
      <c r="G21" s="25">
        <f t="shared" si="1"/>
        <v>4530</v>
      </c>
      <c r="H21" s="439">
        <f t="shared" si="2"/>
        <v>0.48</v>
      </c>
      <c r="I21" s="439">
        <f t="shared" si="3"/>
        <v>6.795</v>
      </c>
      <c r="J21" s="439">
        <f t="shared" si="4"/>
        <v>12.42</v>
      </c>
      <c r="K21" s="439">
        <f t="shared" si="5"/>
        <v>19.695</v>
      </c>
      <c r="L21" s="23">
        <f t="shared" si="6"/>
        <v>7.275</v>
      </c>
      <c r="M21" s="23">
        <f t="shared" si="7"/>
        <v>12.9</v>
      </c>
    </row>
    <row r="22">
      <c r="A22" s="3" t="s">
        <v>666</v>
      </c>
      <c r="B22" s="440" t="s">
        <v>667</v>
      </c>
      <c r="C22" s="438">
        <v>12.31</v>
      </c>
      <c r="D22" s="43">
        <v>72.0</v>
      </c>
      <c r="E22" s="43">
        <v>29.0</v>
      </c>
      <c r="F22" s="43">
        <v>132.0</v>
      </c>
      <c r="G22" s="25">
        <f t="shared" si="1"/>
        <v>2088</v>
      </c>
      <c r="H22" s="439">
        <f t="shared" si="2"/>
        <v>1.152</v>
      </c>
      <c r="I22" s="439">
        <f t="shared" si="3"/>
        <v>1.305</v>
      </c>
      <c r="J22" s="439">
        <f t="shared" si="4"/>
        <v>11.88</v>
      </c>
      <c r="K22" s="439">
        <f t="shared" si="5"/>
        <v>14.337</v>
      </c>
      <c r="L22" s="23">
        <f t="shared" si="6"/>
        <v>2.457</v>
      </c>
      <c r="M22" s="23">
        <f t="shared" si="7"/>
        <v>13.032</v>
      </c>
    </row>
    <row r="23">
      <c r="A23" s="3" t="s">
        <v>668</v>
      </c>
      <c r="B23" s="440" t="s">
        <v>669</v>
      </c>
      <c r="C23" s="438">
        <v>5.82</v>
      </c>
      <c r="D23" s="43">
        <v>468.0</v>
      </c>
      <c r="E23" s="43">
        <v>5.9</v>
      </c>
      <c r="F23" s="43">
        <v>62.0</v>
      </c>
      <c r="G23" s="25">
        <f t="shared" si="1"/>
        <v>2761.2</v>
      </c>
      <c r="H23" s="439">
        <f t="shared" si="2"/>
        <v>7.488</v>
      </c>
      <c r="I23" s="439">
        <f t="shared" si="3"/>
        <v>0.2655</v>
      </c>
      <c r="J23" s="439">
        <f t="shared" si="4"/>
        <v>5.58</v>
      </c>
      <c r="K23" s="439">
        <f t="shared" si="5"/>
        <v>13.3335</v>
      </c>
      <c r="L23" s="23">
        <f t="shared" si="6"/>
        <v>7.7535</v>
      </c>
      <c r="M23" s="23">
        <f t="shared" si="7"/>
        <v>13.068</v>
      </c>
    </row>
    <row r="24">
      <c r="A24" s="3" t="s">
        <v>670</v>
      </c>
      <c r="B24" s="437" t="s">
        <v>671</v>
      </c>
      <c r="C24" s="438">
        <v>9.58</v>
      </c>
      <c r="D24" s="43">
        <v>125.0</v>
      </c>
      <c r="E24" s="43">
        <v>23.0</v>
      </c>
      <c r="F24" s="43">
        <v>127.0</v>
      </c>
      <c r="G24" s="25">
        <f t="shared" si="1"/>
        <v>2875</v>
      </c>
      <c r="H24" s="439">
        <f t="shared" si="2"/>
        <v>2</v>
      </c>
      <c r="I24" s="439">
        <f t="shared" si="3"/>
        <v>1.035</v>
      </c>
      <c r="J24" s="439">
        <f t="shared" si="4"/>
        <v>11.43</v>
      </c>
      <c r="K24" s="439">
        <f t="shared" si="5"/>
        <v>14.465</v>
      </c>
      <c r="L24" s="23">
        <f t="shared" si="6"/>
        <v>3.035</v>
      </c>
      <c r="M24" s="23">
        <f t="shared" si="7"/>
        <v>13.43</v>
      </c>
    </row>
    <row r="25">
      <c r="A25" s="3" t="s">
        <v>672</v>
      </c>
      <c r="B25" s="437" t="s">
        <v>673</v>
      </c>
      <c r="C25" s="438">
        <v>10.78</v>
      </c>
      <c r="D25" s="43">
        <v>83.0</v>
      </c>
      <c r="E25" s="43">
        <v>34.0</v>
      </c>
      <c r="F25" s="43">
        <v>165.0</v>
      </c>
      <c r="G25" s="25">
        <f t="shared" si="1"/>
        <v>2822</v>
      </c>
      <c r="H25" s="439">
        <f t="shared" si="2"/>
        <v>1.328</v>
      </c>
      <c r="I25" s="439">
        <f t="shared" si="3"/>
        <v>1.53</v>
      </c>
      <c r="J25" s="439">
        <f t="shared" si="4"/>
        <v>14.85</v>
      </c>
      <c r="K25" s="439">
        <f t="shared" si="5"/>
        <v>17.708</v>
      </c>
      <c r="L25" s="23">
        <f t="shared" si="6"/>
        <v>2.858</v>
      </c>
      <c r="M25" s="23">
        <f t="shared" si="7"/>
        <v>16.178</v>
      </c>
    </row>
    <row r="26">
      <c r="A26" s="3" t="s">
        <v>674</v>
      </c>
      <c r="B26" s="437" t="s">
        <v>675</v>
      </c>
      <c r="C26" s="441">
        <v>21.16</v>
      </c>
      <c r="D26" s="43">
        <v>23.0</v>
      </c>
      <c r="E26" s="43">
        <v>37.8</v>
      </c>
      <c r="F26" s="43">
        <v>264.0</v>
      </c>
      <c r="G26" s="25">
        <f t="shared" si="1"/>
        <v>869.4</v>
      </c>
      <c r="H26" s="439">
        <f t="shared" si="2"/>
        <v>0.368</v>
      </c>
      <c r="I26" s="439">
        <f t="shared" si="3"/>
        <v>1.701</v>
      </c>
      <c r="J26" s="439">
        <f t="shared" si="4"/>
        <v>23.76</v>
      </c>
      <c r="K26" s="439">
        <f t="shared" si="5"/>
        <v>25.829</v>
      </c>
      <c r="L26" s="23">
        <f t="shared" si="6"/>
        <v>2.069</v>
      </c>
      <c r="M26" s="23">
        <f t="shared" si="7"/>
        <v>24.128</v>
      </c>
    </row>
    <row r="27">
      <c r="A27" s="3" t="s">
        <v>676</v>
      </c>
      <c r="B27" s="437" t="s">
        <v>677</v>
      </c>
      <c r="C27" s="438">
        <v>18.99</v>
      </c>
      <c r="D27" s="43">
        <v>41.0</v>
      </c>
      <c r="E27" s="43">
        <v>63.0</v>
      </c>
      <c r="F27" s="43">
        <v>300.0</v>
      </c>
      <c r="G27" s="25">
        <f t="shared" si="1"/>
        <v>2583</v>
      </c>
      <c r="H27" s="439">
        <f t="shared" si="2"/>
        <v>0.656</v>
      </c>
      <c r="I27" s="439">
        <f t="shared" si="3"/>
        <v>2.835</v>
      </c>
      <c r="J27" s="439">
        <f t="shared" si="4"/>
        <v>27</v>
      </c>
      <c r="K27" s="439">
        <f t="shared" si="5"/>
        <v>30.491</v>
      </c>
      <c r="L27" s="23">
        <f t="shared" si="6"/>
        <v>3.491</v>
      </c>
      <c r="M27" s="23">
        <f t="shared" si="7"/>
        <v>27.656</v>
      </c>
    </row>
    <row r="28">
      <c r="A28" s="3" t="s">
        <v>678</v>
      </c>
      <c r="B28" s="437" t="s">
        <v>679</v>
      </c>
      <c r="C28" s="3" t="s">
        <v>315</v>
      </c>
      <c r="D28" s="43">
        <v>14.0</v>
      </c>
      <c r="E28" s="43">
        <v>329.0</v>
      </c>
      <c r="F28" s="43">
        <v>332.0</v>
      </c>
      <c r="G28" s="25">
        <f t="shared" si="1"/>
        <v>4606</v>
      </c>
      <c r="H28" s="439">
        <f t="shared" si="2"/>
        <v>0.224</v>
      </c>
      <c r="I28" s="439">
        <f t="shared" si="3"/>
        <v>14.805</v>
      </c>
      <c r="J28" s="439">
        <f t="shared" si="4"/>
        <v>29.88</v>
      </c>
      <c r="K28" s="439">
        <f t="shared" si="5"/>
        <v>44.909</v>
      </c>
      <c r="L28" s="23">
        <f t="shared" si="6"/>
        <v>15.029</v>
      </c>
      <c r="M28" s="23">
        <f t="shared" si="7"/>
        <v>30.104</v>
      </c>
    </row>
    <row r="29">
      <c r="A29" s="3" t="s">
        <v>680</v>
      </c>
      <c r="B29" s="440" t="s">
        <v>681</v>
      </c>
      <c r="C29" s="438">
        <v>35.41</v>
      </c>
      <c r="D29" s="43">
        <v>8.5</v>
      </c>
      <c r="E29" s="43">
        <v>179.0</v>
      </c>
      <c r="F29" s="43">
        <v>362.0</v>
      </c>
      <c r="G29" s="25">
        <f t="shared" si="1"/>
        <v>1521.5</v>
      </c>
      <c r="H29" s="439">
        <f t="shared" si="2"/>
        <v>0.136</v>
      </c>
      <c r="I29" s="439">
        <f t="shared" si="3"/>
        <v>8.055</v>
      </c>
      <c r="J29" s="439">
        <f t="shared" si="4"/>
        <v>32.58</v>
      </c>
      <c r="K29" s="439">
        <f t="shared" si="5"/>
        <v>40.771</v>
      </c>
      <c r="L29" s="23">
        <f t="shared" si="6"/>
        <v>8.191</v>
      </c>
      <c r="M29" s="23">
        <f t="shared" si="7"/>
        <v>32.716</v>
      </c>
    </row>
    <row r="30">
      <c r="A30" s="3" t="s">
        <v>682</v>
      </c>
      <c r="B30" s="440" t="s">
        <v>683</v>
      </c>
      <c r="C30" s="438">
        <v>5.69</v>
      </c>
      <c r="D30" s="43">
        <v>95.0</v>
      </c>
      <c r="E30" s="43">
        <v>66.0</v>
      </c>
      <c r="F30" s="43">
        <v>372.0</v>
      </c>
      <c r="G30" s="25">
        <f t="shared" si="1"/>
        <v>6270</v>
      </c>
      <c r="H30" s="439">
        <f t="shared" si="2"/>
        <v>1.52</v>
      </c>
      <c r="I30" s="439">
        <f t="shared" si="3"/>
        <v>2.97</v>
      </c>
      <c r="J30" s="439">
        <f t="shared" si="4"/>
        <v>33.48</v>
      </c>
      <c r="K30" s="439">
        <f t="shared" si="5"/>
        <v>37.97</v>
      </c>
      <c r="L30" s="23">
        <f t="shared" si="6"/>
        <v>4.49</v>
      </c>
      <c r="M30" s="23">
        <f t="shared" si="7"/>
        <v>35</v>
      </c>
    </row>
    <row r="31">
      <c r="A31" s="3" t="s">
        <v>684</v>
      </c>
      <c r="B31" s="440" t="s">
        <v>685</v>
      </c>
      <c r="C31" s="441">
        <v>34.44</v>
      </c>
      <c r="D31" s="43">
        <v>7.7</v>
      </c>
      <c r="E31" s="43">
        <v>195.0</v>
      </c>
      <c r="F31" s="43">
        <v>850.0</v>
      </c>
      <c r="G31" s="25">
        <f t="shared" si="1"/>
        <v>1501.5</v>
      </c>
      <c r="H31" s="439">
        <f t="shared" si="2"/>
        <v>0.1232</v>
      </c>
      <c r="I31" s="439">
        <f t="shared" si="3"/>
        <v>8.775</v>
      </c>
      <c r="J31" s="439">
        <f t="shared" si="4"/>
        <v>76.5</v>
      </c>
      <c r="K31" s="439">
        <f t="shared" si="5"/>
        <v>85.3982</v>
      </c>
      <c r="L31" s="23">
        <f t="shared" si="6"/>
        <v>8.8982</v>
      </c>
      <c r="M31" s="23">
        <f t="shared" si="7"/>
        <v>76.6232</v>
      </c>
    </row>
    <row r="32">
      <c r="A32" s="3" t="s">
        <v>686</v>
      </c>
      <c r="B32" s="437" t="s">
        <v>687</v>
      </c>
      <c r="C32" s="438">
        <v>0.846</v>
      </c>
      <c r="D32" s="43">
        <v>300.0</v>
      </c>
      <c r="E32" s="43">
        <v>16.4</v>
      </c>
      <c r="F32" s="43">
        <v>1000.0</v>
      </c>
      <c r="G32" s="25">
        <f t="shared" si="1"/>
        <v>4920</v>
      </c>
      <c r="H32" s="439">
        <f t="shared" si="2"/>
        <v>4.8</v>
      </c>
      <c r="I32" s="439">
        <f t="shared" si="3"/>
        <v>0.738</v>
      </c>
      <c r="J32" s="439">
        <f t="shared" si="4"/>
        <v>90</v>
      </c>
      <c r="K32" s="439">
        <f t="shared" si="5"/>
        <v>95.538</v>
      </c>
      <c r="L32" s="23">
        <f t="shared" si="6"/>
        <v>5.538</v>
      </c>
      <c r="M32" s="23">
        <f t="shared" si="7"/>
        <v>94.8</v>
      </c>
    </row>
    <row r="33">
      <c r="A33" s="3" t="s">
        <v>688</v>
      </c>
      <c r="B33" s="437" t="s">
        <v>689</v>
      </c>
      <c r="C33" s="438">
        <v>5.86</v>
      </c>
      <c r="D33" s="43">
        <v>450.0</v>
      </c>
      <c r="E33" s="43">
        <v>11.0</v>
      </c>
      <c r="F33" s="43" t="s">
        <v>690</v>
      </c>
      <c r="G33" s="25">
        <f t="shared" si="1"/>
        <v>4950</v>
      </c>
      <c r="H33" s="439">
        <f t="shared" si="2"/>
        <v>7.2</v>
      </c>
      <c r="I33" s="439">
        <f t="shared" si="3"/>
        <v>0.495</v>
      </c>
      <c r="J33" s="439" t="str">
        <f t="shared" si="4"/>
        <v>#VALUE!</v>
      </c>
      <c r="K33" s="439" t="str">
        <f t="shared" si="5"/>
        <v>#VALUE!</v>
      </c>
      <c r="L33" s="23">
        <f t="shared" si="6"/>
        <v>7.695</v>
      </c>
      <c r="M33" s="57" t="str">
        <f t="shared" si="7"/>
        <v>#VALUE!</v>
      </c>
    </row>
    <row r="34">
      <c r="A34" s="3" t="s">
        <v>691</v>
      </c>
      <c r="B34" s="437" t="s">
        <v>692</v>
      </c>
      <c r="C34" s="438">
        <v>6.45</v>
      </c>
      <c r="D34" s="43">
        <v>750.0</v>
      </c>
      <c r="E34" s="43">
        <v>11.0</v>
      </c>
      <c r="F34" s="43" t="s">
        <v>690</v>
      </c>
      <c r="G34" s="25">
        <f t="shared" si="1"/>
        <v>8250</v>
      </c>
      <c r="H34" s="439">
        <f t="shared" si="2"/>
        <v>12</v>
      </c>
      <c r="I34" s="439">
        <f t="shared" si="3"/>
        <v>0.495</v>
      </c>
      <c r="J34" s="439" t="str">
        <f t="shared" si="4"/>
        <v>#VALUE!</v>
      </c>
      <c r="K34" s="439" t="str">
        <f t="shared" si="5"/>
        <v>#VALUE!</v>
      </c>
      <c r="L34" s="23">
        <f t="shared" si="6"/>
        <v>12.495</v>
      </c>
      <c r="M34" s="57" t="str">
        <f t="shared" si="7"/>
        <v>#VALUE!</v>
      </c>
    </row>
    <row r="35">
      <c r="A35" s="3" t="s">
        <v>693</v>
      </c>
      <c r="B35" s="440" t="s">
        <v>694</v>
      </c>
      <c r="C35" s="438">
        <v>4.58</v>
      </c>
      <c r="D35" s="43">
        <v>1000.0</v>
      </c>
      <c r="E35" s="43">
        <v>5.0</v>
      </c>
      <c r="F35" s="43" t="s">
        <v>690</v>
      </c>
      <c r="G35" s="25">
        <f t="shared" si="1"/>
        <v>5000</v>
      </c>
      <c r="H35" s="439">
        <f t="shared" si="2"/>
        <v>16</v>
      </c>
      <c r="I35" s="439">
        <f t="shared" si="3"/>
        <v>0.225</v>
      </c>
      <c r="J35" s="439" t="str">
        <f t="shared" si="4"/>
        <v>#VALUE!</v>
      </c>
      <c r="K35" s="439" t="str">
        <f t="shared" si="5"/>
        <v>#VALUE!</v>
      </c>
      <c r="L35" s="23">
        <f t="shared" si="6"/>
        <v>16.225</v>
      </c>
      <c r="M35" s="57" t="str">
        <f t="shared" si="7"/>
        <v>#VALUE!</v>
      </c>
    </row>
    <row r="36">
      <c r="B36" s="444"/>
    </row>
    <row r="37">
      <c r="B37" s="444"/>
    </row>
    <row r="38">
      <c r="A38" s="7" t="s">
        <v>695</v>
      </c>
      <c r="B38" s="3"/>
      <c r="C38" s="3"/>
      <c r="D38" s="7"/>
    </row>
    <row r="39">
      <c r="A39" s="428" t="s">
        <v>618</v>
      </c>
      <c r="B39" s="429">
        <v>1.0</v>
      </c>
      <c r="C39" s="430" t="s">
        <v>22</v>
      </c>
    </row>
    <row r="40">
      <c r="A40" s="431" t="s">
        <v>619</v>
      </c>
      <c r="B40" s="3">
        <v>30.0</v>
      </c>
      <c r="C40" s="432" t="s">
        <v>620</v>
      </c>
    </row>
    <row r="41">
      <c r="A41" s="431" t="s">
        <v>621</v>
      </c>
      <c r="B41" s="3">
        <v>190.0</v>
      </c>
      <c r="C41" s="432" t="s">
        <v>114</v>
      </c>
    </row>
    <row r="42">
      <c r="A42" s="431" t="s">
        <v>622</v>
      </c>
      <c r="B42" s="18">
        <v>4.0</v>
      </c>
      <c r="C42" s="432" t="s">
        <v>274</v>
      </c>
    </row>
    <row r="43">
      <c r="A43" s="433" t="s">
        <v>623</v>
      </c>
      <c r="B43" s="434">
        <v>0.5</v>
      </c>
      <c r="C43" s="435" t="s">
        <v>624</v>
      </c>
    </row>
    <row r="44">
      <c r="A44" s="55"/>
      <c r="B44" s="23"/>
      <c r="C44" s="3"/>
    </row>
    <row r="45">
      <c r="A45" s="40" t="s">
        <v>625</v>
      </c>
      <c r="B45" s="40" t="s">
        <v>626</v>
      </c>
      <c r="C45" s="40" t="s">
        <v>627</v>
      </c>
      <c r="D45" s="40" t="s">
        <v>696</v>
      </c>
      <c r="E45" s="40" t="s">
        <v>697</v>
      </c>
      <c r="F45" s="40" t="s">
        <v>698</v>
      </c>
      <c r="G45" s="40" t="s">
        <v>699</v>
      </c>
      <c r="H45" s="40" t="s">
        <v>700</v>
      </c>
      <c r="I45" s="40" t="s">
        <v>628</v>
      </c>
      <c r="J45" s="40" t="s">
        <v>629</v>
      </c>
      <c r="K45" s="40" t="s">
        <v>630</v>
      </c>
      <c r="L45" s="40" t="s">
        <v>631</v>
      </c>
      <c r="M45" s="445" t="s">
        <v>632</v>
      </c>
      <c r="N45" s="445" t="s">
        <v>633</v>
      </c>
      <c r="O45" s="445" t="s">
        <v>634</v>
      </c>
      <c r="P45" s="445" t="s">
        <v>635</v>
      </c>
      <c r="Q45" s="436"/>
      <c r="R45" s="436"/>
      <c r="S45" s="436"/>
      <c r="T45" s="436"/>
      <c r="U45" s="436"/>
      <c r="V45" s="436"/>
      <c r="W45" s="436"/>
      <c r="X45" s="436"/>
      <c r="Y45" s="436"/>
      <c r="Z45" s="436"/>
    </row>
    <row r="46">
      <c r="A46" s="3" t="s">
        <v>701</v>
      </c>
      <c r="B46" s="446" t="s">
        <v>702</v>
      </c>
      <c r="C46" s="441">
        <v>2.96</v>
      </c>
      <c r="D46" s="3" t="s">
        <v>703</v>
      </c>
      <c r="E46" s="3" t="s">
        <v>704</v>
      </c>
      <c r="F46" s="43">
        <v>80.0</v>
      </c>
      <c r="G46" s="43">
        <v>253.0</v>
      </c>
      <c r="H46" s="43">
        <v>1071.0</v>
      </c>
      <c r="I46" s="43">
        <v>1.43</v>
      </c>
      <c r="J46" s="43">
        <v>51.0</v>
      </c>
      <c r="K46" s="43">
        <v>290.0</v>
      </c>
      <c r="L46" s="25">
        <f t="shared" ref="L46:L78" si="8">I46*J46</f>
        <v>72.93</v>
      </c>
      <c r="M46" s="439">
        <f t="shared" ref="M46:M78" si="9">I46/1000*$B$40^2</f>
        <v>1.287</v>
      </c>
      <c r="N46" s="439">
        <f t="shared" ref="N46:N78" si="10">($B$39*$B$40*$B$41*1000*(J46*10^-9)/$B$42)*$B$43</f>
        <v>0.0363375</v>
      </c>
      <c r="O46" s="439">
        <f t="shared" ref="O46:O78" si="11">K46*10^-9*$B$39*$B$41*1000</f>
        <v>0.0551</v>
      </c>
      <c r="P46" s="439">
        <f t="shared" ref="P46:P78" si="12">M46+N46+O46</f>
        <v>1.3784375</v>
      </c>
    </row>
    <row r="47">
      <c r="A47" s="3" t="s">
        <v>705</v>
      </c>
      <c r="B47" s="446" t="s">
        <v>706</v>
      </c>
      <c r="C47" s="441">
        <v>3.26</v>
      </c>
      <c r="D47" s="3" t="s">
        <v>707</v>
      </c>
      <c r="E47" s="3" t="s">
        <v>704</v>
      </c>
      <c r="F47" s="43">
        <v>60.0</v>
      </c>
      <c r="G47" s="43">
        <v>275.0</v>
      </c>
      <c r="H47" s="43">
        <v>1100.0</v>
      </c>
      <c r="I47" s="43">
        <v>1.55</v>
      </c>
      <c r="J47" s="43">
        <v>90.0</v>
      </c>
      <c r="K47" s="43">
        <v>42.0</v>
      </c>
      <c r="L47" s="25">
        <f t="shared" si="8"/>
        <v>139.5</v>
      </c>
      <c r="M47" s="439">
        <f t="shared" si="9"/>
        <v>1.395</v>
      </c>
      <c r="N47" s="439">
        <f t="shared" si="10"/>
        <v>0.064125</v>
      </c>
      <c r="O47" s="439">
        <f t="shared" si="11"/>
        <v>0.00798</v>
      </c>
      <c r="P47" s="439">
        <f t="shared" si="12"/>
        <v>1.467105</v>
      </c>
    </row>
    <row r="48">
      <c r="A48" s="7" t="s">
        <v>439</v>
      </c>
      <c r="B48" s="446" t="s">
        <v>708</v>
      </c>
      <c r="C48" s="441">
        <v>2.63</v>
      </c>
      <c r="D48" s="3" t="s">
        <v>707</v>
      </c>
      <c r="E48" s="3" t="s">
        <v>704</v>
      </c>
      <c r="F48" s="43">
        <v>60.0</v>
      </c>
      <c r="G48" s="43">
        <v>134.0</v>
      </c>
      <c r="H48" s="43">
        <v>536.0</v>
      </c>
      <c r="I48" s="43">
        <v>2.3</v>
      </c>
      <c r="J48" s="43">
        <v>30.0</v>
      </c>
      <c r="K48" s="43">
        <v>36.0</v>
      </c>
      <c r="L48" s="25">
        <f t="shared" si="8"/>
        <v>69</v>
      </c>
      <c r="M48" s="439">
        <f t="shared" si="9"/>
        <v>2.07</v>
      </c>
      <c r="N48" s="439">
        <f t="shared" si="10"/>
        <v>0.021375</v>
      </c>
      <c r="O48" s="439">
        <f t="shared" si="11"/>
        <v>0.00684</v>
      </c>
      <c r="P48" s="439">
        <f t="shared" si="12"/>
        <v>2.098215</v>
      </c>
    </row>
    <row r="49">
      <c r="A49" s="7" t="s">
        <v>709</v>
      </c>
      <c r="B49" s="446" t="s">
        <v>710</v>
      </c>
      <c r="C49" s="441">
        <v>3.42</v>
      </c>
      <c r="D49" s="3" t="s">
        <v>711</v>
      </c>
      <c r="E49" s="3" t="s">
        <v>712</v>
      </c>
      <c r="F49" s="43">
        <v>100.0</v>
      </c>
      <c r="G49" s="43">
        <v>60.0</v>
      </c>
      <c r="H49" s="43">
        <v>230.0</v>
      </c>
      <c r="I49" s="43">
        <v>2.4</v>
      </c>
      <c r="J49" s="43">
        <v>9.2</v>
      </c>
      <c r="K49" s="43">
        <v>0.0</v>
      </c>
      <c r="L49" s="25">
        <f t="shared" si="8"/>
        <v>22.08</v>
      </c>
      <c r="M49" s="439">
        <f t="shared" si="9"/>
        <v>2.16</v>
      </c>
      <c r="N49" s="439">
        <f t="shared" si="10"/>
        <v>0.006555</v>
      </c>
      <c r="O49" s="439">
        <f t="shared" si="11"/>
        <v>0</v>
      </c>
      <c r="P49" s="439">
        <f t="shared" si="12"/>
        <v>2.166555</v>
      </c>
    </row>
    <row r="50">
      <c r="A50" s="3" t="s">
        <v>713</v>
      </c>
      <c r="B50" s="446" t="s">
        <v>714</v>
      </c>
      <c r="C50" s="441">
        <v>1.46</v>
      </c>
      <c r="D50" s="3" t="s">
        <v>715</v>
      </c>
      <c r="E50" s="3" t="s">
        <v>704</v>
      </c>
      <c r="F50" s="43">
        <v>60.0</v>
      </c>
      <c r="G50" s="43">
        <v>150.0</v>
      </c>
      <c r="H50" s="43">
        <v>900.0</v>
      </c>
      <c r="I50" s="43">
        <v>2.4</v>
      </c>
      <c r="J50" s="43">
        <v>52.0</v>
      </c>
      <c r="K50" s="43">
        <v>60.0</v>
      </c>
      <c r="L50" s="25">
        <f t="shared" si="8"/>
        <v>124.8</v>
      </c>
      <c r="M50" s="439">
        <f t="shared" si="9"/>
        <v>2.16</v>
      </c>
      <c r="N50" s="439">
        <f t="shared" si="10"/>
        <v>0.03705</v>
      </c>
      <c r="O50" s="439">
        <f t="shared" si="11"/>
        <v>0.0114</v>
      </c>
      <c r="P50" s="439">
        <f t="shared" si="12"/>
        <v>2.20845</v>
      </c>
    </row>
    <row r="51">
      <c r="A51" s="3" t="s">
        <v>716</v>
      </c>
      <c r="B51" s="446" t="s">
        <v>717</v>
      </c>
      <c r="C51" s="441">
        <v>2.32</v>
      </c>
      <c r="D51" s="3" t="s">
        <v>718</v>
      </c>
      <c r="E51" s="3" t="s">
        <v>704</v>
      </c>
      <c r="F51" s="43">
        <v>60.0</v>
      </c>
      <c r="G51" s="43">
        <v>140.0</v>
      </c>
      <c r="H51" s="43">
        <v>560.0</v>
      </c>
      <c r="I51" s="43">
        <v>2.5</v>
      </c>
      <c r="J51" s="43">
        <v>40.0</v>
      </c>
      <c r="K51" s="43">
        <v>38.2</v>
      </c>
      <c r="L51" s="25">
        <f t="shared" si="8"/>
        <v>100</v>
      </c>
      <c r="M51" s="439">
        <f t="shared" si="9"/>
        <v>2.25</v>
      </c>
      <c r="N51" s="439">
        <f t="shared" si="10"/>
        <v>0.0285</v>
      </c>
      <c r="O51" s="439">
        <f t="shared" si="11"/>
        <v>0.007258</v>
      </c>
      <c r="P51" s="439">
        <f t="shared" si="12"/>
        <v>2.285758</v>
      </c>
    </row>
    <row r="52">
      <c r="A52" s="3" t="s">
        <v>719</v>
      </c>
      <c r="B52" s="437" t="s">
        <v>720</v>
      </c>
      <c r="C52" s="441">
        <v>1.3</v>
      </c>
      <c r="D52" s="3" t="s">
        <v>721</v>
      </c>
      <c r="E52" s="3" t="s">
        <v>704</v>
      </c>
      <c r="F52" s="43">
        <v>60.0</v>
      </c>
      <c r="G52" s="43">
        <v>140.0</v>
      </c>
      <c r="H52" s="43">
        <v>560.0</v>
      </c>
      <c r="I52" s="43">
        <v>2.5</v>
      </c>
      <c r="J52" s="43">
        <v>71.0</v>
      </c>
      <c r="K52" s="43">
        <v>51.0</v>
      </c>
      <c r="L52" s="25">
        <f t="shared" si="8"/>
        <v>177.5</v>
      </c>
      <c r="M52" s="439">
        <f t="shared" si="9"/>
        <v>2.25</v>
      </c>
      <c r="N52" s="439">
        <f t="shared" si="10"/>
        <v>0.0505875</v>
      </c>
      <c r="O52" s="439">
        <f t="shared" si="11"/>
        <v>0.00969</v>
      </c>
      <c r="P52" s="439">
        <f t="shared" si="12"/>
        <v>2.3102775</v>
      </c>
    </row>
    <row r="53">
      <c r="A53" s="3" t="s">
        <v>722</v>
      </c>
      <c r="B53" s="446" t="s">
        <v>723</v>
      </c>
      <c r="C53" s="441">
        <v>3.93</v>
      </c>
      <c r="D53" s="3" t="s">
        <v>707</v>
      </c>
      <c r="E53" s="3" t="s">
        <v>704</v>
      </c>
      <c r="F53" s="43">
        <v>80.0</v>
      </c>
      <c r="G53" s="43">
        <v>198.0</v>
      </c>
      <c r="H53" s="43">
        <v>792.0</v>
      </c>
      <c r="I53" s="43">
        <v>2.55</v>
      </c>
      <c r="J53" s="43">
        <v>34.0</v>
      </c>
      <c r="K53" s="43">
        <v>57.0</v>
      </c>
      <c r="L53" s="25">
        <f t="shared" si="8"/>
        <v>86.7</v>
      </c>
      <c r="M53" s="439">
        <f t="shared" si="9"/>
        <v>2.295</v>
      </c>
      <c r="N53" s="439">
        <f t="shared" si="10"/>
        <v>0.024225</v>
      </c>
      <c r="O53" s="439">
        <f t="shared" si="11"/>
        <v>0.01083</v>
      </c>
      <c r="P53" s="439">
        <f t="shared" si="12"/>
        <v>2.330055</v>
      </c>
    </row>
    <row r="54">
      <c r="A54" s="3" t="s">
        <v>724</v>
      </c>
      <c r="B54" s="447" t="s">
        <v>725</v>
      </c>
      <c r="C54" s="441">
        <v>1.62</v>
      </c>
      <c r="D54" s="3" t="s">
        <v>726</v>
      </c>
      <c r="E54" s="3" t="s">
        <v>704</v>
      </c>
      <c r="F54" s="43">
        <v>80.0</v>
      </c>
      <c r="G54" s="43">
        <v>154.0</v>
      </c>
      <c r="H54" s="43">
        <v>634.0</v>
      </c>
      <c r="I54" s="43">
        <v>2.6</v>
      </c>
      <c r="J54" s="43">
        <v>28.0</v>
      </c>
      <c r="K54" s="43">
        <v>163.0</v>
      </c>
      <c r="L54" s="25">
        <f t="shared" si="8"/>
        <v>72.8</v>
      </c>
      <c r="M54" s="439">
        <f t="shared" si="9"/>
        <v>2.34</v>
      </c>
      <c r="N54" s="439">
        <f t="shared" si="10"/>
        <v>0.01995</v>
      </c>
      <c r="O54" s="439">
        <f t="shared" si="11"/>
        <v>0.03097</v>
      </c>
      <c r="P54" s="439">
        <f t="shared" si="12"/>
        <v>2.39092</v>
      </c>
    </row>
    <row r="55">
      <c r="A55" s="3" t="s">
        <v>727</v>
      </c>
      <c r="B55" s="446" t="s">
        <v>728</v>
      </c>
      <c r="C55" s="441">
        <v>1.62</v>
      </c>
      <c r="D55" s="3" t="s">
        <v>707</v>
      </c>
      <c r="E55" s="3" t="s">
        <v>704</v>
      </c>
      <c r="F55" s="43">
        <v>60.0</v>
      </c>
      <c r="G55" s="43">
        <v>134.0</v>
      </c>
      <c r="H55" s="43">
        <v>536.0</v>
      </c>
      <c r="I55" s="43">
        <v>2.7</v>
      </c>
      <c r="J55" s="43">
        <v>30.0</v>
      </c>
      <c r="K55" s="43">
        <v>36.0</v>
      </c>
      <c r="L55" s="25">
        <f t="shared" si="8"/>
        <v>81</v>
      </c>
      <c r="M55" s="439">
        <f t="shared" si="9"/>
        <v>2.43</v>
      </c>
      <c r="N55" s="439">
        <f t="shared" si="10"/>
        <v>0.021375</v>
      </c>
      <c r="O55" s="439">
        <f t="shared" si="11"/>
        <v>0.00684</v>
      </c>
      <c r="P55" s="439">
        <f t="shared" si="12"/>
        <v>2.458215</v>
      </c>
    </row>
    <row r="56">
      <c r="A56" s="3" t="s">
        <v>729</v>
      </c>
      <c r="B56" s="447" t="s">
        <v>730</v>
      </c>
      <c r="C56" s="441">
        <v>1.5</v>
      </c>
      <c r="D56" s="3" t="s">
        <v>731</v>
      </c>
      <c r="E56" s="3" t="s">
        <v>704</v>
      </c>
      <c r="F56" s="43">
        <v>60.0</v>
      </c>
      <c r="G56" s="43">
        <v>135.0</v>
      </c>
      <c r="H56" s="43">
        <v>540.0</v>
      </c>
      <c r="I56" s="43">
        <v>2.8</v>
      </c>
      <c r="J56" s="43">
        <v>21.0</v>
      </c>
      <c r="K56" s="43">
        <v>49.0</v>
      </c>
      <c r="L56" s="25">
        <f t="shared" si="8"/>
        <v>58.8</v>
      </c>
      <c r="M56" s="439">
        <f t="shared" si="9"/>
        <v>2.52</v>
      </c>
      <c r="N56" s="439">
        <f t="shared" si="10"/>
        <v>0.0149625</v>
      </c>
      <c r="O56" s="439">
        <f t="shared" si="11"/>
        <v>0.00931</v>
      </c>
      <c r="P56" s="439">
        <f t="shared" si="12"/>
        <v>2.5442725</v>
      </c>
    </row>
    <row r="57">
      <c r="A57" s="3" t="s">
        <v>732</v>
      </c>
      <c r="B57" s="446" t="s">
        <v>733</v>
      </c>
      <c r="C57" s="441">
        <v>2.26</v>
      </c>
      <c r="D57" s="3" t="s">
        <v>707</v>
      </c>
      <c r="E57" s="3" t="s">
        <v>704</v>
      </c>
      <c r="F57" s="43">
        <v>60.0</v>
      </c>
      <c r="G57" s="43">
        <v>132.0</v>
      </c>
      <c r="H57" s="43">
        <v>528.0</v>
      </c>
      <c r="I57" s="43">
        <v>2.8</v>
      </c>
      <c r="J57" s="43">
        <v>37.0</v>
      </c>
      <c r="K57" s="43">
        <v>29.0</v>
      </c>
      <c r="L57" s="25">
        <f t="shared" si="8"/>
        <v>103.6</v>
      </c>
      <c r="M57" s="439">
        <f t="shared" si="9"/>
        <v>2.52</v>
      </c>
      <c r="N57" s="439">
        <f t="shared" si="10"/>
        <v>0.0263625</v>
      </c>
      <c r="O57" s="439">
        <f t="shared" si="11"/>
        <v>0.00551</v>
      </c>
      <c r="P57" s="439">
        <f t="shared" si="12"/>
        <v>2.5518725</v>
      </c>
    </row>
    <row r="58">
      <c r="A58" s="3" t="s">
        <v>734</v>
      </c>
      <c r="B58" s="437" t="s">
        <v>735</v>
      </c>
      <c r="C58" s="441">
        <v>1.41</v>
      </c>
      <c r="D58" s="3" t="s">
        <v>736</v>
      </c>
      <c r="E58" s="3" t="s">
        <v>704</v>
      </c>
      <c r="F58" s="43">
        <v>60.0</v>
      </c>
      <c r="G58" s="43">
        <v>278.0</v>
      </c>
      <c r="H58" s="43">
        <v>575.0</v>
      </c>
      <c r="I58" s="43">
        <v>3.0</v>
      </c>
      <c r="J58" s="43">
        <v>56.0</v>
      </c>
      <c r="K58" s="43">
        <v>64.0</v>
      </c>
      <c r="L58" s="25">
        <f t="shared" si="8"/>
        <v>168</v>
      </c>
      <c r="M58" s="439">
        <f t="shared" si="9"/>
        <v>2.7</v>
      </c>
      <c r="N58" s="439">
        <f t="shared" si="10"/>
        <v>0.0399</v>
      </c>
      <c r="O58" s="439">
        <f t="shared" si="11"/>
        <v>0.01216</v>
      </c>
      <c r="P58" s="439">
        <f t="shared" si="12"/>
        <v>2.75206</v>
      </c>
    </row>
    <row r="59">
      <c r="A59" s="3" t="s">
        <v>737</v>
      </c>
      <c r="B59" s="446" t="s">
        <v>738</v>
      </c>
      <c r="C59" s="441">
        <v>1.93</v>
      </c>
      <c r="D59" s="3" t="s">
        <v>739</v>
      </c>
      <c r="E59" s="3" t="s">
        <v>704</v>
      </c>
      <c r="F59" s="43">
        <v>80.0</v>
      </c>
      <c r="G59" s="43">
        <v>135.0</v>
      </c>
      <c r="H59" s="43">
        <v>543.0</v>
      </c>
      <c r="I59" s="43">
        <v>3.0</v>
      </c>
      <c r="J59" s="43">
        <v>38.0</v>
      </c>
      <c r="K59" s="43">
        <v>150.0</v>
      </c>
      <c r="L59" s="25">
        <f t="shared" si="8"/>
        <v>114</v>
      </c>
      <c r="M59" s="439">
        <f t="shared" si="9"/>
        <v>2.7</v>
      </c>
      <c r="N59" s="439">
        <f t="shared" si="10"/>
        <v>0.027075</v>
      </c>
      <c r="O59" s="439">
        <f t="shared" si="11"/>
        <v>0.0285</v>
      </c>
      <c r="P59" s="439">
        <f t="shared" si="12"/>
        <v>2.755575</v>
      </c>
    </row>
    <row r="60">
      <c r="A60" s="3" t="s">
        <v>740</v>
      </c>
      <c r="B60" s="446" t="s">
        <v>741</v>
      </c>
      <c r="C60" s="441">
        <v>1.16</v>
      </c>
      <c r="D60" s="3" t="s">
        <v>742</v>
      </c>
      <c r="E60" s="3" t="s">
        <v>704</v>
      </c>
      <c r="F60" s="43">
        <v>80.0</v>
      </c>
      <c r="G60" s="43">
        <v>86.0</v>
      </c>
      <c r="H60" s="43">
        <v>400.0</v>
      </c>
      <c r="I60" s="43">
        <v>3.1</v>
      </c>
      <c r="J60" s="43">
        <v>18.0</v>
      </c>
      <c r="K60" s="43">
        <v>56.0</v>
      </c>
      <c r="L60" s="25">
        <f t="shared" si="8"/>
        <v>55.8</v>
      </c>
      <c r="M60" s="439">
        <f t="shared" si="9"/>
        <v>2.79</v>
      </c>
      <c r="N60" s="439">
        <f t="shared" si="10"/>
        <v>0.012825</v>
      </c>
      <c r="O60" s="439">
        <f t="shared" si="11"/>
        <v>0.01064</v>
      </c>
      <c r="P60" s="439">
        <f t="shared" si="12"/>
        <v>2.813465</v>
      </c>
    </row>
    <row r="61">
      <c r="A61" s="3" t="s">
        <v>743</v>
      </c>
      <c r="B61" s="446" t="s">
        <v>744</v>
      </c>
      <c r="C61" s="441">
        <v>7.15</v>
      </c>
      <c r="D61" s="3" t="s">
        <v>745</v>
      </c>
      <c r="E61" s="3" t="s">
        <v>712</v>
      </c>
      <c r="F61" s="43">
        <v>150.0</v>
      </c>
      <c r="G61" s="43">
        <v>100.0</v>
      </c>
      <c r="H61" s="43">
        <v>260.0</v>
      </c>
      <c r="I61" s="43">
        <v>3.2</v>
      </c>
      <c r="J61" s="43">
        <v>20.0</v>
      </c>
      <c r="K61" s="43">
        <v>0.0</v>
      </c>
      <c r="L61" s="25">
        <f t="shared" si="8"/>
        <v>64</v>
      </c>
      <c r="M61" s="439">
        <f t="shared" si="9"/>
        <v>2.88</v>
      </c>
      <c r="N61" s="439">
        <f t="shared" si="10"/>
        <v>0.01425</v>
      </c>
      <c r="O61" s="439">
        <f t="shared" si="11"/>
        <v>0</v>
      </c>
      <c r="P61" s="439">
        <f t="shared" si="12"/>
        <v>2.89425</v>
      </c>
    </row>
    <row r="62">
      <c r="A62" s="3" t="s">
        <v>746</v>
      </c>
      <c r="B62" s="446" t="s">
        <v>747</v>
      </c>
      <c r="C62" s="441">
        <v>1.64</v>
      </c>
      <c r="D62" s="3" t="s">
        <v>748</v>
      </c>
      <c r="E62" s="3" t="s">
        <v>704</v>
      </c>
      <c r="F62" s="43">
        <v>60.0</v>
      </c>
      <c r="G62" s="43">
        <v>120.0</v>
      </c>
      <c r="H62" s="43">
        <v>364.0</v>
      </c>
      <c r="I62" s="43">
        <v>3.2</v>
      </c>
      <c r="J62" s="43">
        <v>39.6</v>
      </c>
      <c r="K62" s="43">
        <v>38.0</v>
      </c>
      <c r="L62" s="25">
        <f t="shared" si="8"/>
        <v>126.72</v>
      </c>
      <c r="M62" s="439">
        <f t="shared" si="9"/>
        <v>2.88</v>
      </c>
      <c r="N62" s="439">
        <f t="shared" si="10"/>
        <v>0.028215</v>
      </c>
      <c r="O62" s="439">
        <f t="shared" si="11"/>
        <v>0.00722</v>
      </c>
      <c r="P62" s="439">
        <f t="shared" si="12"/>
        <v>2.915435</v>
      </c>
    </row>
    <row r="63">
      <c r="A63" s="3" t="s">
        <v>749</v>
      </c>
      <c r="B63" s="437" t="s">
        <v>750</v>
      </c>
      <c r="C63" s="441">
        <v>1.09</v>
      </c>
      <c r="D63" s="3" t="s">
        <v>715</v>
      </c>
      <c r="E63" s="3" t="s">
        <v>704</v>
      </c>
      <c r="F63" s="43">
        <v>60.0</v>
      </c>
      <c r="G63" s="43">
        <v>100.0</v>
      </c>
      <c r="H63" s="43">
        <v>820.0</v>
      </c>
      <c r="I63" s="43">
        <v>3.3</v>
      </c>
      <c r="J63" s="43">
        <v>34.0</v>
      </c>
      <c r="K63" s="43">
        <v>32.0</v>
      </c>
      <c r="L63" s="25">
        <f t="shared" si="8"/>
        <v>112.2</v>
      </c>
      <c r="M63" s="439">
        <f t="shared" si="9"/>
        <v>2.97</v>
      </c>
      <c r="N63" s="439">
        <f t="shared" si="10"/>
        <v>0.024225</v>
      </c>
      <c r="O63" s="439">
        <f t="shared" si="11"/>
        <v>0.00608</v>
      </c>
      <c r="P63" s="439">
        <f t="shared" si="12"/>
        <v>3.000305</v>
      </c>
    </row>
    <row r="64">
      <c r="A64" s="3" t="s">
        <v>751</v>
      </c>
      <c r="B64" s="446" t="s">
        <v>752</v>
      </c>
      <c r="C64" s="441">
        <v>1.2</v>
      </c>
      <c r="D64" s="3" t="s">
        <v>707</v>
      </c>
      <c r="E64" s="3" t="s">
        <v>704</v>
      </c>
      <c r="F64" s="43">
        <v>60.0</v>
      </c>
      <c r="G64" s="43">
        <v>112.0</v>
      </c>
      <c r="H64" s="43">
        <v>448.0</v>
      </c>
      <c r="I64" s="43">
        <v>3.4</v>
      </c>
      <c r="J64" s="43">
        <v>33.0</v>
      </c>
      <c r="K64" s="43">
        <v>65.0</v>
      </c>
      <c r="L64" s="25">
        <f t="shared" si="8"/>
        <v>112.2</v>
      </c>
      <c r="M64" s="439">
        <f t="shared" si="9"/>
        <v>3.06</v>
      </c>
      <c r="N64" s="439">
        <f t="shared" si="10"/>
        <v>0.0235125</v>
      </c>
      <c r="O64" s="439">
        <f t="shared" si="11"/>
        <v>0.01235</v>
      </c>
      <c r="P64" s="439">
        <f t="shared" si="12"/>
        <v>3.0958625</v>
      </c>
    </row>
    <row r="65">
      <c r="A65" s="3" t="s">
        <v>753</v>
      </c>
      <c r="B65" s="446" t="s">
        <v>754</v>
      </c>
      <c r="C65" s="441">
        <v>2.59</v>
      </c>
      <c r="D65" s="3" t="s">
        <v>707</v>
      </c>
      <c r="E65" s="3" t="s">
        <v>704</v>
      </c>
      <c r="F65" s="43">
        <v>100.0</v>
      </c>
      <c r="G65" s="43">
        <v>156.0</v>
      </c>
      <c r="H65" s="43">
        <v>624.0</v>
      </c>
      <c r="I65" s="43">
        <v>3.4</v>
      </c>
      <c r="J65" s="43">
        <v>46.0</v>
      </c>
      <c r="K65" s="43">
        <v>42.0</v>
      </c>
      <c r="L65" s="25">
        <f t="shared" si="8"/>
        <v>156.4</v>
      </c>
      <c r="M65" s="439">
        <f t="shared" si="9"/>
        <v>3.06</v>
      </c>
      <c r="N65" s="439">
        <f t="shared" si="10"/>
        <v>0.032775</v>
      </c>
      <c r="O65" s="439">
        <f t="shared" si="11"/>
        <v>0.00798</v>
      </c>
      <c r="P65" s="439">
        <f t="shared" si="12"/>
        <v>3.100755</v>
      </c>
    </row>
    <row r="66">
      <c r="A66" s="7" t="s">
        <v>755</v>
      </c>
      <c r="B66" s="447" t="s">
        <v>756</v>
      </c>
      <c r="C66" s="441">
        <v>3.94</v>
      </c>
      <c r="D66" s="3" t="s">
        <v>757</v>
      </c>
      <c r="E66" s="3" t="s">
        <v>704</v>
      </c>
      <c r="F66" s="43">
        <v>100.0</v>
      </c>
      <c r="G66" s="43">
        <v>197.0</v>
      </c>
      <c r="H66" s="43">
        <v>400.0</v>
      </c>
      <c r="I66" s="43">
        <v>3.4</v>
      </c>
      <c r="J66" s="43">
        <v>75.0</v>
      </c>
      <c r="K66" s="43">
        <v>436.0</v>
      </c>
      <c r="L66" s="25">
        <f t="shared" si="8"/>
        <v>255</v>
      </c>
      <c r="M66" s="439">
        <f t="shared" si="9"/>
        <v>3.06</v>
      </c>
      <c r="N66" s="439">
        <f t="shared" si="10"/>
        <v>0.0534375</v>
      </c>
      <c r="O66" s="439">
        <f t="shared" si="11"/>
        <v>0.08284</v>
      </c>
      <c r="P66" s="439">
        <f t="shared" si="12"/>
        <v>3.1962775</v>
      </c>
    </row>
    <row r="67">
      <c r="A67" s="3" t="s">
        <v>758</v>
      </c>
      <c r="B67" s="446" t="s">
        <v>759</v>
      </c>
      <c r="C67" s="441">
        <v>2.96</v>
      </c>
      <c r="D67" s="3" t="s">
        <v>715</v>
      </c>
      <c r="E67" s="3" t="s">
        <v>704</v>
      </c>
      <c r="F67" s="43">
        <v>100.0</v>
      </c>
      <c r="G67" s="43">
        <v>132.0</v>
      </c>
      <c r="H67" s="43">
        <v>888.0</v>
      </c>
      <c r="I67" s="43">
        <v>3.6</v>
      </c>
      <c r="J67" s="43">
        <v>29.0</v>
      </c>
      <c r="K67" s="43">
        <v>183.0</v>
      </c>
      <c r="L67" s="25">
        <f t="shared" si="8"/>
        <v>104.4</v>
      </c>
      <c r="M67" s="439">
        <f t="shared" si="9"/>
        <v>3.24</v>
      </c>
      <c r="N67" s="439">
        <f t="shared" si="10"/>
        <v>0.0206625</v>
      </c>
      <c r="O67" s="439">
        <f t="shared" si="11"/>
        <v>0.03477</v>
      </c>
      <c r="P67" s="439">
        <f t="shared" si="12"/>
        <v>3.2954325</v>
      </c>
    </row>
    <row r="68">
      <c r="A68" s="3" t="s">
        <v>760</v>
      </c>
      <c r="B68" s="437" t="s">
        <v>761</v>
      </c>
      <c r="C68" s="441">
        <v>1.59</v>
      </c>
      <c r="D68" s="3" t="s">
        <v>762</v>
      </c>
      <c r="E68" s="3" t="s">
        <v>704</v>
      </c>
      <c r="F68" s="43">
        <v>60.0</v>
      </c>
      <c r="G68" s="43">
        <v>134.0</v>
      </c>
      <c r="H68" s="43">
        <v>400.0</v>
      </c>
      <c r="I68" s="43">
        <v>4.6</v>
      </c>
      <c r="J68" s="43">
        <v>36.0</v>
      </c>
      <c r="K68" s="43">
        <v>100.0</v>
      </c>
      <c r="L68" s="25">
        <f t="shared" si="8"/>
        <v>165.6</v>
      </c>
      <c r="M68" s="439">
        <f t="shared" si="9"/>
        <v>4.14</v>
      </c>
      <c r="N68" s="439">
        <f t="shared" si="10"/>
        <v>0.02565</v>
      </c>
      <c r="O68" s="439">
        <f t="shared" si="11"/>
        <v>0.019</v>
      </c>
      <c r="P68" s="439">
        <f t="shared" si="12"/>
        <v>4.18465</v>
      </c>
    </row>
    <row r="69">
      <c r="A69" s="3" t="s">
        <v>763</v>
      </c>
      <c r="B69" s="437" t="s">
        <v>764</v>
      </c>
      <c r="C69" s="441">
        <v>0.772</v>
      </c>
      <c r="D69" s="3" t="s">
        <v>765</v>
      </c>
      <c r="E69" s="3" t="s">
        <v>704</v>
      </c>
      <c r="F69" s="43">
        <v>60.0</v>
      </c>
      <c r="G69" s="43">
        <v>110.0</v>
      </c>
      <c r="H69" s="43">
        <v>440.0</v>
      </c>
      <c r="I69" s="43">
        <v>4.8</v>
      </c>
      <c r="J69" s="43">
        <v>86.0</v>
      </c>
      <c r="K69" s="43">
        <v>36.0</v>
      </c>
      <c r="L69" s="25">
        <f t="shared" si="8"/>
        <v>412.8</v>
      </c>
      <c r="M69" s="439">
        <f t="shared" si="9"/>
        <v>4.32</v>
      </c>
      <c r="N69" s="439">
        <f t="shared" si="10"/>
        <v>0.061275</v>
      </c>
      <c r="O69" s="439">
        <f t="shared" si="11"/>
        <v>0.00684</v>
      </c>
      <c r="P69" s="439">
        <f t="shared" si="12"/>
        <v>4.388115</v>
      </c>
    </row>
    <row r="70">
      <c r="A70" s="3" t="s">
        <v>766</v>
      </c>
      <c r="B70" s="440" t="s">
        <v>767</v>
      </c>
      <c r="C70" s="441">
        <v>1.97</v>
      </c>
      <c r="D70" s="3" t="s">
        <v>762</v>
      </c>
      <c r="E70" s="3" t="s">
        <v>704</v>
      </c>
      <c r="F70" s="43">
        <v>100.0</v>
      </c>
      <c r="G70" s="43">
        <v>110.0</v>
      </c>
      <c r="H70" s="43">
        <v>337.0</v>
      </c>
      <c r="I70" s="43">
        <v>5.3</v>
      </c>
      <c r="J70" s="43">
        <v>37.0</v>
      </c>
      <c r="K70" s="43">
        <v>226.0</v>
      </c>
      <c r="L70" s="25">
        <f t="shared" si="8"/>
        <v>196.1</v>
      </c>
      <c r="M70" s="439">
        <f t="shared" si="9"/>
        <v>4.77</v>
      </c>
      <c r="N70" s="439">
        <f t="shared" si="10"/>
        <v>0.0263625</v>
      </c>
      <c r="O70" s="439">
        <f t="shared" si="11"/>
        <v>0.04294</v>
      </c>
      <c r="P70" s="439">
        <f t="shared" si="12"/>
        <v>4.8393025</v>
      </c>
    </row>
    <row r="71">
      <c r="A71" s="3" t="s">
        <v>768</v>
      </c>
      <c r="B71" s="437" t="s">
        <v>769</v>
      </c>
      <c r="C71" s="441">
        <v>0.725</v>
      </c>
      <c r="D71" s="3" t="s">
        <v>770</v>
      </c>
      <c r="E71" s="3" t="s">
        <v>704</v>
      </c>
      <c r="F71" s="43">
        <v>60.0</v>
      </c>
      <c r="G71" s="43">
        <v>79.0</v>
      </c>
      <c r="H71" s="43">
        <v>180.0</v>
      </c>
      <c r="I71" s="43">
        <v>5.4</v>
      </c>
      <c r="J71" s="43">
        <v>22.0</v>
      </c>
      <c r="K71" s="43">
        <v>28.0</v>
      </c>
      <c r="L71" s="25">
        <f t="shared" si="8"/>
        <v>118.8</v>
      </c>
      <c r="M71" s="439">
        <f t="shared" si="9"/>
        <v>4.86</v>
      </c>
      <c r="N71" s="439">
        <f t="shared" si="10"/>
        <v>0.015675</v>
      </c>
      <c r="O71" s="439">
        <f t="shared" si="11"/>
        <v>0.00532</v>
      </c>
      <c r="P71" s="439">
        <f t="shared" si="12"/>
        <v>4.880995</v>
      </c>
    </row>
    <row r="72">
      <c r="A72" s="3" t="s">
        <v>771</v>
      </c>
      <c r="B72" s="446" t="s">
        <v>772</v>
      </c>
      <c r="C72" s="441">
        <v>5.05</v>
      </c>
      <c r="D72" s="3" t="s">
        <v>773</v>
      </c>
      <c r="E72" s="3" t="s">
        <v>712</v>
      </c>
      <c r="F72" s="43">
        <v>100.0</v>
      </c>
      <c r="G72" s="43">
        <v>60.0</v>
      </c>
      <c r="H72" s="43">
        <v>230.0</v>
      </c>
      <c r="I72" s="43">
        <v>5.5</v>
      </c>
      <c r="J72" s="43">
        <v>9.2</v>
      </c>
      <c r="K72" s="43">
        <v>0.0</v>
      </c>
      <c r="L72" s="25">
        <f t="shared" si="8"/>
        <v>50.6</v>
      </c>
      <c r="M72" s="439">
        <f t="shared" si="9"/>
        <v>4.95</v>
      </c>
      <c r="N72" s="439">
        <f t="shared" si="10"/>
        <v>0.006555</v>
      </c>
      <c r="O72" s="439">
        <f t="shared" si="11"/>
        <v>0</v>
      </c>
      <c r="P72" s="439">
        <f t="shared" si="12"/>
        <v>4.956555</v>
      </c>
    </row>
    <row r="73">
      <c r="A73" s="7" t="s">
        <v>774</v>
      </c>
      <c r="B73" s="447" t="s">
        <v>775</v>
      </c>
      <c r="C73" s="441">
        <v>2.73</v>
      </c>
      <c r="D73" s="3" t="s">
        <v>776</v>
      </c>
      <c r="E73" s="3" t="s">
        <v>712</v>
      </c>
      <c r="F73" s="43">
        <v>150.0</v>
      </c>
      <c r="G73" s="43">
        <v>28.0</v>
      </c>
      <c r="H73" s="43">
        <v>120.0</v>
      </c>
      <c r="I73" s="43">
        <v>5.6</v>
      </c>
      <c r="J73" s="43">
        <v>7.6</v>
      </c>
      <c r="K73" s="43">
        <v>0.0</v>
      </c>
      <c r="L73" s="25">
        <f t="shared" si="8"/>
        <v>42.56</v>
      </c>
      <c r="M73" s="439">
        <f t="shared" si="9"/>
        <v>5.04</v>
      </c>
      <c r="N73" s="439">
        <f t="shared" si="10"/>
        <v>0.005415</v>
      </c>
      <c r="O73" s="439">
        <f t="shared" si="11"/>
        <v>0</v>
      </c>
      <c r="P73" s="439">
        <f t="shared" si="12"/>
        <v>5.045415</v>
      </c>
    </row>
    <row r="74">
      <c r="A74" s="7" t="s">
        <v>777</v>
      </c>
      <c r="B74" s="446" t="s">
        <v>778</v>
      </c>
      <c r="C74" s="441">
        <v>2.19</v>
      </c>
      <c r="D74" s="3" t="s">
        <v>757</v>
      </c>
      <c r="E74" s="3" t="s">
        <v>704</v>
      </c>
      <c r="F74" s="43">
        <v>100.0</v>
      </c>
      <c r="G74" s="43">
        <v>200.0</v>
      </c>
      <c r="H74" s="43">
        <v>400.0</v>
      </c>
      <c r="I74" s="43">
        <v>5.6</v>
      </c>
      <c r="J74" s="43">
        <v>44.0</v>
      </c>
      <c r="K74" s="43">
        <v>326.0</v>
      </c>
      <c r="L74" s="25">
        <f t="shared" si="8"/>
        <v>246.4</v>
      </c>
      <c r="M74" s="439">
        <f t="shared" si="9"/>
        <v>5.04</v>
      </c>
      <c r="N74" s="439">
        <f t="shared" si="10"/>
        <v>0.03135</v>
      </c>
      <c r="O74" s="439">
        <f t="shared" si="11"/>
        <v>0.06194</v>
      </c>
      <c r="P74" s="439">
        <f t="shared" si="12"/>
        <v>5.13329</v>
      </c>
    </row>
    <row r="75">
      <c r="A75" s="3" t="s">
        <v>779</v>
      </c>
      <c r="B75" s="446" t="s">
        <v>780</v>
      </c>
      <c r="C75" s="441">
        <v>8.3</v>
      </c>
      <c r="D75" s="3" t="s">
        <v>781</v>
      </c>
      <c r="E75" s="3" t="s">
        <v>712</v>
      </c>
      <c r="F75" s="43">
        <v>100.0</v>
      </c>
      <c r="G75" s="43">
        <v>90.0</v>
      </c>
      <c r="H75" s="43">
        <v>140.0</v>
      </c>
      <c r="I75" s="43">
        <v>7.0</v>
      </c>
      <c r="J75" s="43">
        <v>8.0</v>
      </c>
      <c r="K75" s="43">
        <v>0.0</v>
      </c>
      <c r="L75" s="25">
        <f t="shared" si="8"/>
        <v>56</v>
      </c>
      <c r="M75" s="439">
        <f t="shared" si="9"/>
        <v>6.3</v>
      </c>
      <c r="N75" s="439">
        <f t="shared" si="10"/>
        <v>0.0057</v>
      </c>
      <c r="O75" s="439">
        <f t="shared" si="11"/>
        <v>0</v>
      </c>
      <c r="P75" s="439">
        <f t="shared" si="12"/>
        <v>6.3057</v>
      </c>
    </row>
    <row r="76">
      <c r="A76" s="7" t="s">
        <v>782</v>
      </c>
      <c r="B76" s="446" t="s">
        <v>783</v>
      </c>
      <c r="C76" s="441">
        <v>3.26</v>
      </c>
      <c r="D76" s="3" t="s">
        <v>757</v>
      </c>
      <c r="E76" s="3" t="s">
        <v>704</v>
      </c>
      <c r="F76" s="43">
        <v>150.0</v>
      </c>
      <c r="G76" s="43">
        <v>101.0</v>
      </c>
      <c r="H76" s="43">
        <v>488.0</v>
      </c>
      <c r="I76" s="43">
        <v>7.3</v>
      </c>
      <c r="J76" s="43">
        <v>53.0</v>
      </c>
      <c r="K76" s="43">
        <v>247.0</v>
      </c>
      <c r="L76" s="25">
        <f t="shared" si="8"/>
        <v>386.9</v>
      </c>
      <c r="M76" s="439">
        <f t="shared" si="9"/>
        <v>6.57</v>
      </c>
      <c r="N76" s="439">
        <f t="shared" si="10"/>
        <v>0.0377625</v>
      </c>
      <c r="O76" s="439">
        <f t="shared" si="11"/>
        <v>0.04693</v>
      </c>
      <c r="P76" s="439">
        <f t="shared" si="12"/>
        <v>6.6546925</v>
      </c>
    </row>
    <row r="77">
      <c r="A77" s="7" t="s">
        <v>784</v>
      </c>
      <c r="B77" s="446" t="s">
        <v>785</v>
      </c>
      <c r="C77" s="441">
        <v>1.84</v>
      </c>
      <c r="D77" s="3" t="s">
        <v>757</v>
      </c>
      <c r="E77" s="3" t="s">
        <v>704</v>
      </c>
      <c r="F77" s="43">
        <v>100.0</v>
      </c>
      <c r="G77" s="43">
        <v>200.0</v>
      </c>
      <c r="H77" s="43">
        <v>285.0</v>
      </c>
      <c r="I77" s="43">
        <v>7.7</v>
      </c>
      <c r="J77" s="43">
        <v>38.0</v>
      </c>
      <c r="K77" s="43">
        <v>270.0</v>
      </c>
      <c r="L77" s="25">
        <f t="shared" si="8"/>
        <v>292.6</v>
      </c>
      <c r="M77" s="439">
        <f t="shared" si="9"/>
        <v>6.93</v>
      </c>
      <c r="N77" s="439">
        <f t="shared" si="10"/>
        <v>0.027075</v>
      </c>
      <c r="O77" s="439">
        <f t="shared" si="11"/>
        <v>0.0513</v>
      </c>
      <c r="P77" s="439">
        <f t="shared" si="12"/>
        <v>7.008375</v>
      </c>
    </row>
    <row r="78">
      <c r="A78" s="3" t="s">
        <v>786</v>
      </c>
      <c r="B78" s="446" t="s">
        <v>787</v>
      </c>
      <c r="C78" s="441">
        <v>4.61</v>
      </c>
      <c r="D78" s="3" t="s">
        <v>788</v>
      </c>
      <c r="E78" s="3" t="s">
        <v>789</v>
      </c>
      <c r="F78" s="43">
        <v>100.0</v>
      </c>
      <c r="G78" s="43">
        <v>38.0</v>
      </c>
      <c r="H78" s="43">
        <v>60.0</v>
      </c>
      <c r="I78" s="43">
        <v>16.0</v>
      </c>
      <c r="J78" s="43">
        <v>3.3</v>
      </c>
      <c r="K78" s="43">
        <v>0.0</v>
      </c>
      <c r="L78" s="25">
        <f t="shared" si="8"/>
        <v>52.8</v>
      </c>
      <c r="M78" s="439">
        <f t="shared" si="9"/>
        <v>14.4</v>
      </c>
      <c r="N78" s="439">
        <f t="shared" si="10"/>
        <v>0.00235125</v>
      </c>
      <c r="O78" s="439">
        <f t="shared" si="11"/>
        <v>0</v>
      </c>
      <c r="P78" s="439">
        <f t="shared" si="12"/>
        <v>14.40235125</v>
      </c>
    </row>
    <row r="79">
      <c r="C79" s="448"/>
    </row>
    <row r="80">
      <c r="C80" s="448"/>
    </row>
  </sheetData>
  <autoFilter ref="$A$7:$M$35">
    <sortState ref="A7:M35">
      <sortCondition ref="M7:M35"/>
    </sortState>
  </autoFilter>
  <conditionalFormatting sqref="I46:I78">
    <cfRule type="colorScale" priority="1">
      <colorScale>
        <cfvo type="min"/>
        <cfvo type="percentile" val="50"/>
        <cfvo type="max"/>
        <color rgb="FF57BB8A"/>
        <color rgb="FFFFD666"/>
        <color rgb="FFE67C73"/>
      </colorScale>
    </cfRule>
  </conditionalFormatting>
  <conditionalFormatting sqref="M46:M78">
    <cfRule type="colorScale" priority="2">
      <colorScale>
        <cfvo type="min"/>
        <cfvo type="percentile" val="50"/>
        <cfvo type="max"/>
        <color rgb="FF57BB8A"/>
        <color rgb="FFFFD666"/>
        <color rgb="FFE67C73"/>
      </colorScale>
    </cfRule>
  </conditionalFormatting>
  <conditionalFormatting sqref="N46:N78">
    <cfRule type="colorScale" priority="3">
      <colorScale>
        <cfvo type="min"/>
        <cfvo type="percentile" val="50"/>
        <cfvo type="max"/>
        <color rgb="FF57BB8A"/>
        <color rgb="FFFFD666"/>
        <color rgb="FFE67C73"/>
      </colorScale>
    </cfRule>
  </conditionalFormatting>
  <conditionalFormatting sqref="O46:O78">
    <cfRule type="colorScale" priority="4">
      <colorScale>
        <cfvo type="min"/>
        <cfvo type="percentile" val="50"/>
        <cfvo type="max"/>
        <color rgb="FF57BB8A"/>
        <color rgb="FFFFD666"/>
        <color rgb="FFE67C73"/>
      </colorScale>
    </cfRule>
  </conditionalFormatting>
  <conditionalFormatting sqref="I8:K35">
    <cfRule type="colorScale" priority="5">
      <colorScale>
        <cfvo type="min"/>
        <cfvo type="percentile" val="50"/>
        <cfvo type="max"/>
        <color rgb="FF57BB8A"/>
        <color rgb="FFFFD666"/>
        <color rgb="FFE67C73"/>
      </colorScale>
    </cfRule>
  </conditionalFormatting>
  <conditionalFormatting sqref="H8:H35">
    <cfRule type="colorScale" priority="6">
      <colorScale>
        <cfvo type="min"/>
        <cfvo type="percentile" val="50"/>
        <cfvo type="max"/>
        <color rgb="FF57BB8A"/>
        <color rgb="FFFFD666"/>
        <color rgb="FFE67C73"/>
      </colorScale>
    </cfRule>
  </conditionalFormatting>
  <conditionalFormatting sqref="I8:I35">
    <cfRule type="colorScale" priority="7">
      <colorScale>
        <cfvo type="min"/>
        <cfvo type="percentile" val="50"/>
        <cfvo type="max"/>
        <color rgb="FF57BB8A"/>
        <color rgb="FFFFD666"/>
        <color rgb="FFE67C73"/>
      </colorScale>
    </cfRule>
  </conditionalFormatting>
  <conditionalFormatting sqref="J8:J35">
    <cfRule type="colorScale" priority="8">
      <colorScale>
        <cfvo type="min"/>
        <cfvo type="percentile" val="50"/>
        <cfvo type="max"/>
        <color rgb="FF57BB8A"/>
        <color rgb="FFFFD666"/>
        <color rgb="FFE67C73"/>
      </colorScale>
    </cfRule>
  </conditionalFormatting>
  <conditionalFormatting sqref="L8:M35">
    <cfRule type="colorScale" priority="9">
      <colorScale>
        <cfvo type="min"/>
        <cfvo type="percentile" val="50"/>
        <cfvo type="max"/>
        <color rgb="FF57BB8A"/>
        <color rgb="FFFFD666"/>
        <color rgb="FFE67C73"/>
      </colorScale>
    </cfRule>
  </conditionalFormatting>
  <conditionalFormatting sqref="J46:J78">
    <cfRule type="colorScale" priority="10">
      <colorScale>
        <cfvo type="min"/>
        <cfvo type="percentile" val="50"/>
        <cfvo type="max"/>
        <color rgb="FF57BB8A"/>
        <color rgb="FFFFD666"/>
        <color rgb="FFE67C73"/>
      </colorScale>
    </cfRule>
  </conditionalFormatting>
  <conditionalFormatting sqref="K46:K78">
    <cfRule type="colorScale" priority="11">
      <colorScale>
        <cfvo type="min"/>
        <cfvo type="percentile" val="50"/>
        <cfvo type="max"/>
        <color rgb="FF57BB8A"/>
        <color rgb="FFFFD666"/>
        <color rgb="FFE67C73"/>
      </colorScale>
    </cfRule>
  </conditionalFormatting>
  <conditionalFormatting sqref="L46:L78">
    <cfRule type="colorScale" priority="12">
      <colorScale>
        <cfvo type="min"/>
        <cfvo type="percentile" val="50"/>
        <cfvo type="max"/>
        <color rgb="FF57BB8A"/>
        <color rgb="FFFFD666"/>
        <color rgb="FFE67C73"/>
      </colorScale>
    </cfRule>
  </conditionalFormatting>
  <conditionalFormatting sqref="P46:P78">
    <cfRule type="colorScale" priority="13">
      <colorScale>
        <cfvo type="min"/>
        <cfvo type="percentile" val="50"/>
        <cfvo type="max"/>
        <color rgb="FF57BB8A"/>
        <color rgb="FFFFD666"/>
        <color rgb="FFE67C73"/>
      </colorScale>
    </cfRule>
  </conditionalFormatting>
  <hyperlinks>
    <hyperlink r:id="rId2" ref="B8"/>
    <hyperlink r:id="rId3" ref="B9"/>
    <hyperlink r:id="rId4" ref="B10"/>
    <hyperlink r:id="rId5" ref="B11"/>
    <hyperlink r:id="rId6" ref="B12"/>
    <hyperlink r:id="rId7" ref="B13"/>
    <hyperlink r:id="rId8" ref="B14"/>
    <hyperlink r:id="rId9" ref="B15"/>
    <hyperlink r:id="rId10" ref="B16"/>
    <hyperlink r:id="rId11" ref="B17"/>
    <hyperlink r:id="rId12" ref="B18"/>
    <hyperlink r:id="rId13" ref="B19"/>
    <hyperlink r:id="rId14" ref="B20"/>
    <hyperlink r:id="rId15" ref="B21"/>
    <hyperlink r:id="rId16" ref="B22"/>
    <hyperlink r:id="rId17" ref="B23"/>
    <hyperlink r:id="rId18" ref="B24"/>
    <hyperlink r:id="rId19" ref="B25"/>
    <hyperlink r:id="rId20" ref="B26"/>
    <hyperlink r:id="rId21" ref="B27"/>
    <hyperlink r:id="rId22" ref="B28"/>
    <hyperlink r:id="rId23" ref="B29"/>
    <hyperlink r:id="rId24" ref="B30"/>
    <hyperlink r:id="rId25" ref="B31"/>
    <hyperlink r:id="rId26" ref="B32"/>
    <hyperlink r:id="rId27" ref="B33"/>
    <hyperlink r:id="rId28" ref="B34"/>
    <hyperlink r:id="rId29" ref="B35"/>
    <hyperlink r:id="rId30" ref="B46"/>
    <hyperlink r:id="rId31" ref="B47"/>
    <hyperlink r:id="rId32" ref="B48"/>
    <hyperlink r:id="rId33" ref="B49"/>
    <hyperlink r:id="rId34" ref="B50"/>
    <hyperlink r:id="rId35" ref="B51"/>
    <hyperlink r:id="rId36" ref="B52"/>
    <hyperlink r:id="rId37" ref="B53"/>
    <hyperlink r:id="rId38" ref="B54"/>
    <hyperlink r:id="rId39" ref="B55"/>
    <hyperlink r:id="rId40" ref="B56"/>
    <hyperlink r:id="rId41" ref="B57"/>
    <hyperlink r:id="rId42" ref="B58"/>
    <hyperlink r:id="rId43" ref="B59"/>
    <hyperlink r:id="rId44" ref="B60"/>
    <hyperlink r:id="rId45" ref="B61"/>
    <hyperlink r:id="rId46" ref="B62"/>
    <hyperlink r:id="rId47" ref="B63"/>
    <hyperlink r:id="rId48" ref="B64"/>
    <hyperlink r:id="rId49" ref="B65"/>
    <hyperlink r:id="rId50" ref="B66"/>
    <hyperlink r:id="rId51" ref="B67"/>
    <hyperlink r:id="rId52" ref="B68"/>
    <hyperlink r:id="rId53" ref="B69"/>
    <hyperlink r:id="rId54" ref="B70"/>
    <hyperlink r:id="rId55" ref="B71"/>
    <hyperlink r:id="rId56" ref="B72"/>
    <hyperlink r:id="rId57" ref="B73"/>
    <hyperlink r:id="rId58" ref="B74"/>
    <hyperlink r:id="rId59" ref="B75"/>
    <hyperlink r:id="rId60" ref="B76"/>
    <hyperlink r:id="rId61" ref="B77"/>
    <hyperlink r:id="rId62" ref="B78"/>
  </hyperlinks>
  <drawing r:id="rId63"/>
  <legacyDrawing r:id="rId6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8.0"/>
    <col customWidth="1" min="2" max="2" width="34.63"/>
    <col customWidth="1" min="3" max="3" width="47.38"/>
    <col customWidth="1" min="4" max="4" width="12.5"/>
    <col customWidth="1" min="5" max="7" width="6.63"/>
    <col customWidth="1" min="9" max="9" width="30.5"/>
    <col customWidth="1" min="10" max="10" width="27.75"/>
    <col customWidth="1" min="11" max="11" width="13.13"/>
    <col customWidth="1" min="20" max="20" width="14.63"/>
    <col customWidth="1" min="25" max="25" width="15.38"/>
    <col customWidth="1" min="26" max="26" width="16.0"/>
  </cols>
  <sheetData>
    <row r="1">
      <c r="A1" s="7"/>
      <c r="B1" s="7"/>
      <c r="C1" s="3"/>
      <c r="D1" s="8"/>
      <c r="E1" s="3"/>
      <c r="F1" s="3"/>
      <c r="G1" s="3"/>
      <c r="H1" s="9"/>
      <c r="I1" s="3"/>
      <c r="J1" s="9"/>
    </row>
    <row r="2">
      <c r="A2" s="7"/>
      <c r="B2" s="7" t="s">
        <v>6</v>
      </c>
      <c r="C2" s="3" t="s">
        <v>7</v>
      </c>
      <c r="D2" s="8" t="s">
        <v>8</v>
      </c>
      <c r="E2" s="3">
        <f>COUNTA(I4:I200)</f>
        <v>197</v>
      </c>
      <c r="F2" s="3" t="s">
        <v>9</v>
      </c>
      <c r="G2" s="3">
        <f>(200-3)</f>
        <v>197</v>
      </c>
      <c r="H2" s="9">
        <f>E2/G2</f>
        <v>1</v>
      </c>
      <c r="I2" s="3" t="s">
        <v>10</v>
      </c>
      <c r="J2" s="9"/>
    </row>
    <row r="3">
      <c r="A3" s="7" t="s">
        <v>11</v>
      </c>
      <c r="B3" s="3" t="s">
        <v>12</v>
      </c>
      <c r="C3" s="3" t="s">
        <v>13</v>
      </c>
      <c r="D3" s="10" t="s">
        <v>14</v>
      </c>
      <c r="E3" s="3" t="s">
        <v>15</v>
      </c>
      <c r="H3" s="11" t="s">
        <v>16</v>
      </c>
      <c r="I3" s="3" t="s">
        <v>17</v>
      </c>
      <c r="J3" s="3" t="s">
        <v>18</v>
      </c>
    </row>
    <row r="4">
      <c r="A4" s="3" t="s">
        <v>19</v>
      </c>
      <c r="B4" s="3" t="s">
        <v>20</v>
      </c>
      <c r="C4" s="3" t="s">
        <v>21</v>
      </c>
      <c r="D4" s="8">
        <v>3.71</v>
      </c>
      <c r="E4" s="3" t="s">
        <v>22</v>
      </c>
      <c r="F4" s="3" t="s">
        <v>23</v>
      </c>
      <c r="G4" s="3" t="s">
        <v>24</v>
      </c>
      <c r="H4" s="11">
        <v>45596.0</v>
      </c>
      <c r="I4" s="3" t="s">
        <v>25</v>
      </c>
      <c r="J4" s="3" t="s">
        <v>26</v>
      </c>
    </row>
    <row r="5">
      <c r="A5" s="3"/>
      <c r="B5" s="3" t="s">
        <v>20</v>
      </c>
      <c r="C5" s="3" t="s">
        <v>27</v>
      </c>
      <c r="D5" s="8">
        <v>3.69</v>
      </c>
      <c r="E5" s="3" t="s">
        <v>22</v>
      </c>
      <c r="F5" s="3" t="s">
        <v>23</v>
      </c>
      <c r="G5" s="3" t="s">
        <v>24</v>
      </c>
      <c r="H5" s="11">
        <v>45624.0</v>
      </c>
      <c r="I5" s="3" t="s">
        <v>25</v>
      </c>
    </row>
    <row r="6">
      <c r="A6" s="3"/>
      <c r="B6" s="3" t="s">
        <v>20</v>
      </c>
      <c r="C6" s="3" t="s">
        <v>28</v>
      </c>
      <c r="D6" s="8">
        <v>3.68</v>
      </c>
      <c r="E6" s="3" t="s">
        <v>22</v>
      </c>
      <c r="F6" s="3" t="s">
        <v>23</v>
      </c>
      <c r="G6" s="3" t="s">
        <v>24</v>
      </c>
      <c r="H6" s="11">
        <v>45624.0</v>
      </c>
      <c r="I6" s="3" t="s">
        <v>25</v>
      </c>
    </row>
    <row r="7">
      <c r="A7" s="3"/>
      <c r="B7" s="3" t="s">
        <v>20</v>
      </c>
      <c r="C7" s="3" t="s">
        <v>29</v>
      </c>
      <c r="D7" s="8">
        <v>3.65</v>
      </c>
      <c r="E7" s="3" t="s">
        <v>22</v>
      </c>
      <c r="F7" s="3" t="s">
        <v>23</v>
      </c>
      <c r="G7" s="3" t="s">
        <v>24</v>
      </c>
      <c r="H7" s="11">
        <v>45597.0</v>
      </c>
      <c r="I7" s="3" t="s">
        <v>25</v>
      </c>
    </row>
    <row r="8">
      <c r="A8" s="3"/>
      <c r="B8" s="3" t="s">
        <v>20</v>
      </c>
      <c r="C8" s="3" t="s">
        <v>30</v>
      </c>
      <c r="D8" s="8">
        <v>1.05</v>
      </c>
      <c r="E8" s="3" t="s">
        <v>31</v>
      </c>
      <c r="F8" s="3"/>
      <c r="G8" s="3"/>
      <c r="H8" s="11">
        <v>45597.0</v>
      </c>
      <c r="I8" s="3" t="s">
        <v>25</v>
      </c>
    </row>
    <row r="9">
      <c r="A9" s="3" t="s">
        <v>19</v>
      </c>
      <c r="B9" s="3" t="s">
        <v>20</v>
      </c>
      <c r="C9" s="3" t="s">
        <v>32</v>
      </c>
      <c r="D9" s="8">
        <v>22.3</v>
      </c>
      <c r="E9" s="3" t="s">
        <v>31</v>
      </c>
      <c r="F9" s="3"/>
      <c r="G9" s="3"/>
      <c r="H9" s="11">
        <v>45664.0</v>
      </c>
      <c r="I9" s="3" t="s">
        <v>25</v>
      </c>
    </row>
    <row r="10">
      <c r="B10" s="3" t="s">
        <v>20</v>
      </c>
      <c r="C10" s="3" t="s">
        <v>33</v>
      </c>
      <c r="D10" s="8">
        <v>50.0</v>
      </c>
      <c r="E10" s="3" t="s">
        <v>31</v>
      </c>
      <c r="F10" s="3"/>
      <c r="G10" s="3"/>
      <c r="H10" s="11">
        <v>45664.0</v>
      </c>
      <c r="I10" s="3" t="s">
        <v>25</v>
      </c>
    </row>
    <row r="11">
      <c r="A11" s="3" t="s">
        <v>19</v>
      </c>
      <c r="B11" s="3" t="s">
        <v>20</v>
      </c>
      <c r="C11" s="3" t="s">
        <v>34</v>
      </c>
      <c r="D11" s="8">
        <v>101.0</v>
      </c>
      <c r="E11" s="3" t="s">
        <v>31</v>
      </c>
      <c r="F11" s="3"/>
      <c r="G11" s="3"/>
      <c r="H11" s="11">
        <v>45597.0</v>
      </c>
      <c r="I11" s="3" t="s">
        <v>25</v>
      </c>
    </row>
    <row r="12">
      <c r="A12" s="3"/>
      <c r="B12" s="3" t="s">
        <v>20</v>
      </c>
      <c r="C12" s="3" t="s">
        <v>35</v>
      </c>
      <c r="D12" s="8">
        <v>198.0</v>
      </c>
      <c r="E12" s="3" t="s">
        <v>31</v>
      </c>
      <c r="H12" s="11">
        <v>45623.0</v>
      </c>
      <c r="I12" s="3" t="s">
        <v>25</v>
      </c>
    </row>
    <row r="13">
      <c r="A13" s="3"/>
      <c r="B13" s="3" t="s">
        <v>20</v>
      </c>
      <c r="C13" s="3" t="s">
        <v>36</v>
      </c>
      <c r="D13" s="8">
        <v>207.0</v>
      </c>
      <c r="E13" s="3" t="s">
        <v>31</v>
      </c>
      <c r="H13" s="11">
        <v>45623.0</v>
      </c>
      <c r="I13" s="3" t="s">
        <v>25</v>
      </c>
    </row>
    <row r="14">
      <c r="A14" s="3"/>
      <c r="B14" s="3" t="s">
        <v>20</v>
      </c>
      <c r="C14" s="3" t="s">
        <v>37</v>
      </c>
      <c r="D14" s="8">
        <v>219.0</v>
      </c>
      <c r="E14" s="3" t="s">
        <v>31</v>
      </c>
      <c r="H14" s="11">
        <v>45623.0</v>
      </c>
      <c r="I14" s="3" t="s">
        <v>25</v>
      </c>
    </row>
    <row r="15">
      <c r="A15" s="3"/>
      <c r="B15" s="3" t="s">
        <v>20</v>
      </c>
      <c r="C15" s="3" t="s">
        <v>38</v>
      </c>
      <c r="D15" s="8">
        <v>236.0</v>
      </c>
      <c r="E15" s="3" t="s">
        <v>31</v>
      </c>
      <c r="H15" s="11">
        <v>45623.0</v>
      </c>
      <c r="I15" s="3" t="s">
        <v>25</v>
      </c>
    </row>
    <row r="16">
      <c r="A16" s="3" t="s">
        <v>19</v>
      </c>
      <c r="B16" s="3" t="s">
        <v>20</v>
      </c>
      <c r="C16" s="3" t="s">
        <v>39</v>
      </c>
      <c r="D16" s="8">
        <v>215.0</v>
      </c>
      <c r="E16" s="3" t="s">
        <v>31</v>
      </c>
      <c r="H16" s="11">
        <v>45623.0</v>
      </c>
      <c r="I16" s="3" t="s">
        <v>25</v>
      </c>
      <c r="AD16" s="12"/>
      <c r="AE16" s="12"/>
      <c r="AF16" s="12"/>
    </row>
    <row r="17">
      <c r="A17" s="3" t="s">
        <v>19</v>
      </c>
      <c r="B17" s="3" t="s">
        <v>40</v>
      </c>
      <c r="C17" s="3" t="s">
        <v>41</v>
      </c>
      <c r="D17" s="8">
        <v>114.0</v>
      </c>
      <c r="E17" s="3" t="s">
        <v>42</v>
      </c>
      <c r="H17" s="11">
        <v>45597.0</v>
      </c>
      <c r="I17" s="3" t="s">
        <v>25</v>
      </c>
    </row>
    <row r="18">
      <c r="A18" s="3"/>
      <c r="B18" s="3" t="s">
        <v>20</v>
      </c>
      <c r="C18" s="3" t="s">
        <v>43</v>
      </c>
      <c r="D18" s="8">
        <v>3.5</v>
      </c>
      <c r="E18" s="3" t="s">
        <v>22</v>
      </c>
      <c r="H18" s="11">
        <v>45597.0</v>
      </c>
      <c r="I18" s="3" t="s">
        <v>25</v>
      </c>
    </row>
    <row r="19">
      <c r="A19" s="3"/>
      <c r="B19" s="3" t="s">
        <v>40</v>
      </c>
      <c r="C19" s="3" t="s">
        <v>44</v>
      </c>
      <c r="D19" s="8">
        <v>172.0</v>
      </c>
      <c r="E19" s="3" t="s">
        <v>42</v>
      </c>
      <c r="H19" s="11">
        <v>45597.0</v>
      </c>
      <c r="I19" s="13" t="s">
        <v>25</v>
      </c>
    </row>
    <row r="20">
      <c r="A20" s="3"/>
      <c r="B20" s="3" t="s">
        <v>45</v>
      </c>
      <c r="C20" s="3" t="s">
        <v>46</v>
      </c>
      <c r="D20" s="8">
        <v>2.535</v>
      </c>
      <c r="E20" s="3" t="s">
        <v>22</v>
      </c>
      <c r="F20" s="3" t="s">
        <v>47</v>
      </c>
      <c r="G20" s="3" t="s">
        <v>48</v>
      </c>
      <c r="H20" s="11">
        <v>45596.0</v>
      </c>
      <c r="I20" s="3" t="s">
        <v>49</v>
      </c>
      <c r="J20" s="3" t="s">
        <v>50</v>
      </c>
    </row>
    <row r="21">
      <c r="A21" s="3"/>
      <c r="B21" s="3" t="s">
        <v>51</v>
      </c>
      <c r="C21" s="3" t="s">
        <v>52</v>
      </c>
      <c r="D21" s="8">
        <v>27.8</v>
      </c>
      <c r="E21" s="3" t="s">
        <v>31</v>
      </c>
      <c r="F21" s="3"/>
      <c r="G21" s="3"/>
      <c r="H21" s="11">
        <v>45664.0</v>
      </c>
      <c r="I21" s="3" t="s">
        <v>25</v>
      </c>
      <c r="J21" s="3"/>
    </row>
    <row r="22">
      <c r="A22" s="14" t="s">
        <v>19</v>
      </c>
      <c r="B22" s="14" t="s">
        <v>53</v>
      </c>
      <c r="C22" s="3" t="s">
        <v>52</v>
      </c>
      <c r="D22" s="15">
        <v>12.204</v>
      </c>
      <c r="E22" s="14" t="s">
        <v>22</v>
      </c>
      <c r="F22" s="14"/>
      <c r="G22" s="14"/>
      <c r="H22" s="16">
        <v>45596.0</v>
      </c>
      <c r="I22" s="13" t="s">
        <v>25</v>
      </c>
      <c r="J22" s="17"/>
    </row>
    <row r="23">
      <c r="A23" s="3" t="s">
        <v>19</v>
      </c>
      <c r="B23" s="3" t="s">
        <v>54</v>
      </c>
      <c r="C23" s="3" t="s">
        <v>55</v>
      </c>
      <c r="D23" s="8">
        <v>9.055</v>
      </c>
      <c r="E23" s="3" t="s">
        <v>22</v>
      </c>
      <c r="F23" s="3"/>
      <c r="G23" s="3"/>
      <c r="H23" s="11">
        <v>45596.0</v>
      </c>
      <c r="I23" s="3" t="s">
        <v>25</v>
      </c>
      <c r="J23" s="3"/>
    </row>
    <row r="24">
      <c r="A24" s="3" t="s">
        <v>19</v>
      </c>
      <c r="B24" s="3" t="s">
        <v>56</v>
      </c>
      <c r="C24" s="3" t="s">
        <v>52</v>
      </c>
      <c r="D24" s="8">
        <v>12.475</v>
      </c>
      <c r="E24" s="3" t="s">
        <v>22</v>
      </c>
      <c r="F24" s="3"/>
      <c r="G24" s="3"/>
      <c r="H24" s="11">
        <v>45596.0</v>
      </c>
      <c r="I24" s="3" t="s">
        <v>25</v>
      </c>
      <c r="J24" s="3"/>
    </row>
    <row r="25">
      <c r="A25" s="3" t="s">
        <v>19</v>
      </c>
      <c r="B25" s="3" t="s">
        <v>57</v>
      </c>
      <c r="C25" s="3" t="s">
        <v>52</v>
      </c>
      <c r="D25" s="8">
        <v>11.79</v>
      </c>
      <c r="E25" s="3" t="s">
        <v>22</v>
      </c>
      <c r="F25" s="3"/>
      <c r="G25" s="3"/>
      <c r="H25" s="11">
        <v>45596.0</v>
      </c>
      <c r="I25" s="3" t="s">
        <v>25</v>
      </c>
      <c r="J25" s="3"/>
    </row>
    <row r="26">
      <c r="A26" s="3" t="s">
        <v>19</v>
      </c>
      <c r="B26" s="3" t="s">
        <v>58</v>
      </c>
      <c r="C26" s="3" t="s">
        <v>52</v>
      </c>
      <c r="D26" s="8">
        <v>12.108</v>
      </c>
      <c r="E26" s="3" t="s">
        <v>22</v>
      </c>
      <c r="F26" s="3"/>
      <c r="G26" s="3"/>
      <c r="H26" s="11">
        <v>45596.0</v>
      </c>
      <c r="I26" s="3" t="s">
        <v>25</v>
      </c>
      <c r="J26" s="3"/>
    </row>
    <row r="27">
      <c r="A27" s="3"/>
      <c r="B27" s="3" t="s">
        <v>59</v>
      </c>
      <c r="C27" s="3" t="s">
        <v>60</v>
      </c>
      <c r="D27" s="8">
        <v>11.71</v>
      </c>
      <c r="E27" s="3" t="s">
        <v>22</v>
      </c>
      <c r="H27" s="11">
        <v>45624.0</v>
      </c>
      <c r="I27" s="3" t="s">
        <v>25</v>
      </c>
      <c r="J27" s="3" t="s">
        <v>61</v>
      </c>
    </row>
    <row r="28">
      <c r="A28" s="3"/>
      <c r="B28" s="3" t="s">
        <v>59</v>
      </c>
      <c r="C28" s="3" t="s">
        <v>62</v>
      </c>
      <c r="D28" s="8">
        <v>11.82</v>
      </c>
      <c r="E28" s="3" t="s">
        <v>22</v>
      </c>
      <c r="H28" s="11">
        <v>45624.0</v>
      </c>
      <c r="I28" s="3" t="s">
        <v>25</v>
      </c>
      <c r="J28" s="3" t="s">
        <v>61</v>
      </c>
    </row>
    <row r="29">
      <c r="A29" s="3"/>
      <c r="B29" s="3" t="s">
        <v>59</v>
      </c>
      <c r="C29" s="3" t="s">
        <v>63</v>
      </c>
      <c r="D29" s="3">
        <v>11.96</v>
      </c>
      <c r="E29" s="3" t="s">
        <v>22</v>
      </c>
      <c r="H29" s="11">
        <v>45624.0</v>
      </c>
      <c r="I29" s="3" t="s">
        <v>25</v>
      </c>
      <c r="J29" s="3" t="s">
        <v>61</v>
      </c>
    </row>
    <row r="30">
      <c r="A30" s="3"/>
      <c r="B30" s="3" t="s">
        <v>59</v>
      </c>
      <c r="C30" s="3" t="s">
        <v>64</v>
      </c>
      <c r="D30" s="18">
        <v>11.4</v>
      </c>
      <c r="E30" s="3" t="s">
        <v>22</v>
      </c>
      <c r="H30" s="11">
        <v>45624.0</v>
      </c>
      <c r="I30" s="3" t="s">
        <v>25</v>
      </c>
      <c r="J30" s="3" t="s">
        <v>61</v>
      </c>
    </row>
    <row r="31">
      <c r="A31" s="3"/>
      <c r="B31" s="3" t="s">
        <v>59</v>
      </c>
      <c r="C31" s="3" t="s">
        <v>65</v>
      </c>
      <c r="D31" s="3">
        <v>10.66</v>
      </c>
      <c r="E31" s="3" t="s">
        <v>22</v>
      </c>
      <c r="H31" s="11">
        <v>45624.0</v>
      </c>
      <c r="I31" s="3" t="s">
        <v>25</v>
      </c>
      <c r="J31" s="3" t="s">
        <v>61</v>
      </c>
    </row>
    <row r="32">
      <c r="A32" s="3"/>
      <c r="B32" s="3" t="s">
        <v>66</v>
      </c>
      <c r="C32" s="3" t="s">
        <v>67</v>
      </c>
      <c r="D32" s="8" t="s">
        <v>68</v>
      </c>
      <c r="E32" s="3" t="s">
        <v>69</v>
      </c>
      <c r="H32" s="11">
        <v>45623.0</v>
      </c>
      <c r="I32" s="3" t="s">
        <v>25</v>
      </c>
      <c r="J32" s="3" t="s">
        <v>70</v>
      </c>
    </row>
    <row r="33">
      <c r="A33" s="3"/>
      <c r="B33" s="3" t="s">
        <v>66</v>
      </c>
      <c r="C33" s="3" t="s">
        <v>71</v>
      </c>
      <c r="D33" s="8">
        <v>9.0</v>
      </c>
      <c r="E33" s="3" t="s">
        <v>22</v>
      </c>
      <c r="H33" s="11">
        <v>45623.0</v>
      </c>
      <c r="I33" s="3" t="s">
        <v>25</v>
      </c>
      <c r="J33" s="3" t="s">
        <v>72</v>
      </c>
    </row>
    <row r="34">
      <c r="A34" s="3"/>
      <c r="B34" s="3" t="s">
        <v>66</v>
      </c>
      <c r="C34" s="3" t="s">
        <v>73</v>
      </c>
      <c r="D34" s="8">
        <v>7.0</v>
      </c>
      <c r="E34" s="10" t="s">
        <v>69</v>
      </c>
      <c r="H34" s="11">
        <v>45624.0</v>
      </c>
      <c r="I34" s="3" t="s">
        <v>25</v>
      </c>
    </row>
    <row r="35">
      <c r="B35" s="3" t="s">
        <v>66</v>
      </c>
      <c r="C35" s="3" t="s">
        <v>74</v>
      </c>
      <c r="D35" s="8" t="s">
        <v>75</v>
      </c>
      <c r="E35" s="10"/>
      <c r="F35" s="10"/>
      <c r="G35" s="10"/>
      <c r="H35" s="11">
        <v>45624.0</v>
      </c>
      <c r="I35" s="3" t="s">
        <v>25</v>
      </c>
    </row>
    <row r="36">
      <c r="A36" s="3"/>
      <c r="B36" s="3" t="s">
        <v>66</v>
      </c>
      <c r="C36" s="3" t="s">
        <v>76</v>
      </c>
      <c r="D36" s="8">
        <v>68.0</v>
      </c>
      <c r="E36" s="10" t="s">
        <v>69</v>
      </c>
      <c r="F36" s="19"/>
      <c r="G36" s="19"/>
      <c r="H36" s="11">
        <v>45623.0</v>
      </c>
      <c r="I36" s="3" t="s">
        <v>25</v>
      </c>
    </row>
    <row r="37">
      <c r="A37" s="3"/>
      <c r="B37" s="3" t="s">
        <v>66</v>
      </c>
      <c r="C37" s="3" t="s">
        <v>77</v>
      </c>
      <c r="D37" s="8">
        <v>103.0</v>
      </c>
      <c r="E37" s="10" t="s">
        <v>69</v>
      </c>
      <c r="F37" s="19"/>
      <c r="G37" s="19"/>
      <c r="H37" s="11">
        <v>45623.0</v>
      </c>
      <c r="I37" s="3" t="s">
        <v>25</v>
      </c>
    </row>
    <row r="38">
      <c r="A38" s="3"/>
      <c r="B38" s="3" t="s">
        <v>66</v>
      </c>
      <c r="C38" s="3" t="s">
        <v>78</v>
      </c>
      <c r="D38" s="8">
        <v>141.0</v>
      </c>
      <c r="E38" s="10" t="s">
        <v>69</v>
      </c>
      <c r="F38" s="19"/>
      <c r="G38" s="19"/>
      <c r="H38" s="11">
        <v>45623.0</v>
      </c>
      <c r="I38" s="3" t="s">
        <v>25</v>
      </c>
    </row>
    <row r="39">
      <c r="A39" s="3"/>
      <c r="B39" s="3" t="s">
        <v>66</v>
      </c>
      <c r="C39" s="3" t="s">
        <v>79</v>
      </c>
      <c r="D39" s="8">
        <v>180.0</v>
      </c>
      <c r="E39" s="10" t="s">
        <v>69</v>
      </c>
      <c r="F39" s="19"/>
      <c r="G39" s="19"/>
      <c r="H39" s="11">
        <v>45623.0</v>
      </c>
      <c r="I39" s="3" t="s">
        <v>25</v>
      </c>
    </row>
    <row r="40">
      <c r="A40" s="3"/>
      <c r="B40" s="3" t="s">
        <v>66</v>
      </c>
      <c r="C40" s="3" t="s">
        <v>80</v>
      </c>
      <c r="D40" s="8">
        <v>221.0</v>
      </c>
      <c r="E40" s="10" t="s">
        <v>69</v>
      </c>
      <c r="F40" s="10"/>
      <c r="G40" s="10"/>
      <c r="H40" s="11">
        <v>45623.0</v>
      </c>
      <c r="I40" s="3" t="s">
        <v>25</v>
      </c>
    </row>
    <row r="41">
      <c r="A41" s="3"/>
      <c r="B41" s="3" t="s">
        <v>81</v>
      </c>
      <c r="C41" s="3" t="s">
        <v>82</v>
      </c>
      <c r="D41" s="20">
        <v>1.592</v>
      </c>
      <c r="E41" s="10" t="s">
        <v>42</v>
      </c>
      <c r="F41" s="19"/>
      <c r="G41" s="19"/>
      <c r="H41" s="11">
        <v>45664.0</v>
      </c>
      <c r="I41" s="3" t="s">
        <v>25</v>
      </c>
    </row>
    <row r="42">
      <c r="A42" s="3"/>
      <c r="B42" s="3" t="s">
        <v>81</v>
      </c>
      <c r="C42" s="3" t="s">
        <v>83</v>
      </c>
      <c r="D42" s="20">
        <v>2.12</v>
      </c>
      <c r="E42" s="10" t="s">
        <v>42</v>
      </c>
      <c r="F42" s="19"/>
      <c r="G42" s="19"/>
      <c r="H42" s="11">
        <v>45664.0</v>
      </c>
      <c r="I42" s="3" t="s">
        <v>25</v>
      </c>
    </row>
    <row r="43">
      <c r="A43" s="3"/>
      <c r="B43" s="3" t="s">
        <v>81</v>
      </c>
      <c r="C43" s="3" t="s">
        <v>84</v>
      </c>
      <c r="D43" s="20">
        <v>2.54</v>
      </c>
      <c r="E43" s="10" t="s">
        <v>42</v>
      </c>
      <c r="F43" s="19"/>
      <c r="G43" s="19"/>
      <c r="H43" s="11">
        <v>45664.0</v>
      </c>
      <c r="I43" s="3" t="s">
        <v>25</v>
      </c>
    </row>
    <row r="44">
      <c r="A44" s="3"/>
      <c r="B44" s="3" t="s">
        <v>81</v>
      </c>
      <c r="C44" s="3" t="s">
        <v>85</v>
      </c>
      <c r="D44" s="20">
        <v>2.795</v>
      </c>
      <c r="E44" s="10" t="s">
        <v>42</v>
      </c>
      <c r="F44" s="19"/>
      <c r="G44" s="19"/>
      <c r="H44" s="11">
        <v>45664.0</v>
      </c>
      <c r="I44" s="3" t="s">
        <v>25</v>
      </c>
    </row>
    <row r="45">
      <c r="A45" s="3"/>
      <c r="B45" s="3" t="s">
        <v>81</v>
      </c>
      <c r="C45" s="3" t="s">
        <v>86</v>
      </c>
      <c r="D45" s="20">
        <v>3.045</v>
      </c>
      <c r="E45" s="10" t="s">
        <v>42</v>
      </c>
      <c r="F45" s="19"/>
      <c r="G45" s="10"/>
      <c r="H45" s="11">
        <v>45664.0</v>
      </c>
      <c r="I45" s="3" t="s">
        <v>25</v>
      </c>
    </row>
    <row r="46">
      <c r="A46" s="3"/>
      <c r="B46" s="3" t="s">
        <v>87</v>
      </c>
      <c r="C46" s="3" t="s">
        <v>88</v>
      </c>
      <c r="D46" s="8">
        <v>15.0</v>
      </c>
      <c r="E46" s="3" t="s">
        <v>89</v>
      </c>
      <c r="H46" s="11">
        <v>45623.0</v>
      </c>
      <c r="I46" s="3" t="s">
        <v>25</v>
      </c>
      <c r="J46" s="21" t="s">
        <v>90</v>
      </c>
    </row>
    <row r="47">
      <c r="A47" s="3"/>
      <c r="B47" s="3" t="s">
        <v>87</v>
      </c>
      <c r="C47" s="3" t="s">
        <v>91</v>
      </c>
      <c r="D47" s="8">
        <v>28.0</v>
      </c>
      <c r="E47" s="3" t="s">
        <v>89</v>
      </c>
      <c r="H47" s="11">
        <v>45623.0</v>
      </c>
      <c r="I47" s="3" t="s">
        <v>25</v>
      </c>
      <c r="J47" s="21" t="s">
        <v>92</v>
      </c>
    </row>
    <row r="48">
      <c r="A48" s="3"/>
      <c r="B48" s="3" t="s">
        <v>87</v>
      </c>
      <c r="C48" s="3" t="s">
        <v>93</v>
      </c>
      <c r="D48" s="8">
        <v>41.0</v>
      </c>
      <c r="E48" s="3" t="s">
        <v>89</v>
      </c>
      <c r="H48" s="11">
        <v>45623.0</v>
      </c>
      <c r="I48" s="3" t="s">
        <v>25</v>
      </c>
      <c r="J48" s="21" t="s">
        <v>94</v>
      </c>
    </row>
    <row r="49">
      <c r="A49" s="3"/>
      <c r="B49" s="3" t="s">
        <v>87</v>
      </c>
      <c r="C49" s="3" t="s">
        <v>95</v>
      </c>
      <c r="D49" s="8">
        <v>56.0</v>
      </c>
      <c r="E49" s="3" t="s">
        <v>89</v>
      </c>
      <c r="H49" s="11">
        <v>45623.0</v>
      </c>
      <c r="I49" s="3" t="s">
        <v>25</v>
      </c>
      <c r="J49" s="21" t="s">
        <v>96</v>
      </c>
    </row>
    <row r="50">
      <c r="A50" s="3"/>
      <c r="B50" s="3" t="s">
        <v>87</v>
      </c>
      <c r="C50" s="3" t="s">
        <v>97</v>
      </c>
      <c r="D50" s="8">
        <v>75.0</v>
      </c>
      <c r="E50" s="3" t="s">
        <v>89</v>
      </c>
      <c r="H50" s="11">
        <v>45623.0</v>
      </c>
      <c r="I50" s="3" t="s">
        <v>25</v>
      </c>
      <c r="J50" s="21" t="s">
        <v>98</v>
      </c>
    </row>
    <row r="51">
      <c r="A51" s="3"/>
      <c r="B51" s="3" t="s">
        <v>99</v>
      </c>
      <c r="C51" s="3" t="s">
        <v>100</v>
      </c>
      <c r="D51" s="3">
        <v>75.0</v>
      </c>
      <c r="E51" s="3" t="s">
        <v>101</v>
      </c>
      <c r="H51" s="4">
        <v>45637.0</v>
      </c>
      <c r="I51" s="3" t="s">
        <v>25</v>
      </c>
    </row>
    <row r="52">
      <c r="A52" s="3"/>
      <c r="B52" s="3" t="s">
        <v>99</v>
      </c>
      <c r="C52" s="3" t="s">
        <v>102</v>
      </c>
      <c r="D52" s="3">
        <v>151.0</v>
      </c>
      <c r="E52" s="3" t="s">
        <v>101</v>
      </c>
      <c r="H52" s="4">
        <v>45637.0</v>
      </c>
      <c r="I52" s="3" t="s">
        <v>25</v>
      </c>
    </row>
    <row r="53">
      <c r="A53" s="3"/>
      <c r="B53" s="3" t="s">
        <v>99</v>
      </c>
      <c r="C53" s="3" t="s">
        <v>103</v>
      </c>
      <c r="D53" s="3">
        <v>228.0</v>
      </c>
      <c r="E53" s="3" t="s">
        <v>101</v>
      </c>
      <c r="H53" s="4">
        <v>45637.0</v>
      </c>
      <c r="I53" s="3" t="s">
        <v>25</v>
      </c>
    </row>
    <row r="54">
      <c r="A54" s="3"/>
      <c r="B54" s="3" t="s">
        <v>99</v>
      </c>
      <c r="C54" s="3" t="s">
        <v>104</v>
      </c>
      <c r="D54" s="3">
        <v>305.0</v>
      </c>
      <c r="E54" s="3" t="s">
        <v>101</v>
      </c>
      <c r="H54" s="4">
        <v>45637.0</v>
      </c>
      <c r="I54" s="3" t="s">
        <v>25</v>
      </c>
    </row>
    <row r="55">
      <c r="B55" s="3" t="s">
        <v>105</v>
      </c>
      <c r="C55" s="3" t="s">
        <v>106</v>
      </c>
      <c r="D55" s="22">
        <v>40.0</v>
      </c>
      <c r="E55" s="3" t="s">
        <v>31</v>
      </c>
      <c r="F55" s="23">
        <f>D55*200/1000</f>
        <v>8</v>
      </c>
      <c r="G55" s="3" t="s">
        <v>107</v>
      </c>
      <c r="H55" s="4">
        <v>45664.0</v>
      </c>
      <c r="I55" s="3" t="s">
        <v>25</v>
      </c>
    </row>
    <row r="56">
      <c r="B56" s="3" t="s">
        <v>105</v>
      </c>
      <c r="C56" s="3" t="s">
        <v>108</v>
      </c>
      <c r="D56" s="22">
        <v>27.2</v>
      </c>
      <c r="E56" s="3" t="s">
        <v>31</v>
      </c>
      <c r="F56" s="23">
        <f>D56*300/1000</f>
        <v>8.16</v>
      </c>
      <c r="G56" s="3" t="s">
        <v>107</v>
      </c>
      <c r="H56" s="4">
        <v>45664.0</v>
      </c>
      <c r="I56" s="3" t="s">
        <v>25</v>
      </c>
    </row>
    <row r="57">
      <c r="A57" s="3" t="s">
        <v>19</v>
      </c>
      <c r="B57" s="3" t="s">
        <v>105</v>
      </c>
      <c r="C57" s="3" t="s">
        <v>109</v>
      </c>
      <c r="D57" s="22">
        <v>20.79</v>
      </c>
      <c r="E57" s="3" t="s">
        <v>31</v>
      </c>
      <c r="F57" s="23">
        <f>D57*400/1000</f>
        <v>8.316</v>
      </c>
      <c r="G57" s="3" t="s">
        <v>107</v>
      </c>
      <c r="H57" s="4">
        <v>45664.0</v>
      </c>
      <c r="I57" s="3" t="s">
        <v>25</v>
      </c>
    </row>
    <row r="58">
      <c r="A58" s="3" t="s">
        <v>19</v>
      </c>
      <c r="B58" s="3" t="s">
        <v>105</v>
      </c>
      <c r="C58" s="3" t="s">
        <v>110</v>
      </c>
      <c r="D58" s="22">
        <v>16.66</v>
      </c>
      <c r="E58" s="3" t="s">
        <v>31</v>
      </c>
      <c r="F58" s="23">
        <f>D58*500/1000</f>
        <v>8.33</v>
      </c>
      <c r="G58" s="3" t="s">
        <v>107</v>
      </c>
      <c r="H58" s="4">
        <v>45664.0</v>
      </c>
      <c r="I58" s="3" t="s">
        <v>25</v>
      </c>
    </row>
    <row r="59">
      <c r="A59" s="3" t="s">
        <v>19</v>
      </c>
      <c r="B59" s="3" t="s">
        <v>105</v>
      </c>
      <c r="C59" s="3" t="s">
        <v>111</v>
      </c>
      <c r="D59" s="24">
        <v>11.337</v>
      </c>
      <c r="E59" s="3" t="s">
        <v>31</v>
      </c>
      <c r="F59" s="23">
        <f>D59*600/1000</f>
        <v>6.8022</v>
      </c>
      <c r="G59" s="3" t="s">
        <v>107</v>
      </c>
      <c r="H59" s="4">
        <v>45664.0</v>
      </c>
      <c r="I59" s="3" t="s">
        <v>25</v>
      </c>
    </row>
    <row r="60">
      <c r="A60" s="3"/>
      <c r="B60" s="3" t="s">
        <v>112</v>
      </c>
      <c r="C60" s="3" t="s">
        <v>113</v>
      </c>
      <c r="D60" s="8">
        <v>190.6</v>
      </c>
      <c r="E60" s="3" t="s">
        <v>114</v>
      </c>
      <c r="H60" s="11">
        <v>45624.0</v>
      </c>
      <c r="I60" s="3" t="s">
        <v>25</v>
      </c>
      <c r="J60" s="3" t="s">
        <v>115</v>
      </c>
    </row>
    <row r="61">
      <c r="A61" s="3"/>
      <c r="B61" s="3" t="s">
        <v>112</v>
      </c>
      <c r="C61" s="3" t="s">
        <v>116</v>
      </c>
      <c r="D61" s="8">
        <v>263.0</v>
      </c>
      <c r="E61" s="3" t="s">
        <v>69</v>
      </c>
      <c r="H61" s="11">
        <v>45624.0</v>
      </c>
      <c r="I61" s="3" t="s">
        <v>25</v>
      </c>
      <c r="J61" s="3" t="s">
        <v>115</v>
      </c>
    </row>
    <row r="62">
      <c r="A62" s="3" t="s">
        <v>19</v>
      </c>
      <c r="B62" s="3" t="s">
        <v>112</v>
      </c>
      <c r="C62" s="3" t="s">
        <v>117</v>
      </c>
      <c r="D62" s="8">
        <v>347.0</v>
      </c>
      <c r="E62" s="3" t="s">
        <v>114</v>
      </c>
      <c r="H62" s="11">
        <v>45624.0</v>
      </c>
      <c r="I62" s="3" t="s">
        <v>25</v>
      </c>
    </row>
    <row r="63">
      <c r="A63" s="3"/>
      <c r="B63" s="3" t="s">
        <v>112</v>
      </c>
      <c r="C63" s="3" t="s">
        <v>118</v>
      </c>
      <c r="D63" s="8">
        <v>242.0</v>
      </c>
      <c r="E63" s="3" t="s">
        <v>69</v>
      </c>
      <c r="H63" s="11">
        <v>45624.0</v>
      </c>
      <c r="I63" s="3" t="s">
        <v>25</v>
      </c>
    </row>
    <row r="64">
      <c r="A64" s="3"/>
      <c r="B64" s="3" t="s">
        <v>112</v>
      </c>
      <c r="C64" s="3" t="s">
        <v>119</v>
      </c>
      <c r="D64" s="8">
        <v>119.0</v>
      </c>
      <c r="E64" s="3" t="s">
        <v>120</v>
      </c>
      <c r="F64" s="3"/>
      <c r="G64" s="3"/>
      <c r="H64" s="11">
        <v>45599.0</v>
      </c>
      <c r="I64" s="3" t="s">
        <v>25</v>
      </c>
    </row>
    <row r="65">
      <c r="A65" s="3"/>
      <c r="B65" s="3" t="s">
        <v>112</v>
      </c>
      <c r="C65" s="3" t="s">
        <v>121</v>
      </c>
      <c r="D65" s="8">
        <v>274.0</v>
      </c>
      <c r="E65" s="3" t="s">
        <v>120</v>
      </c>
      <c r="F65" s="3"/>
      <c r="G65" s="3"/>
      <c r="H65" s="11">
        <v>45599.0</v>
      </c>
      <c r="I65" s="3" t="s">
        <v>25</v>
      </c>
    </row>
    <row r="66">
      <c r="A66" s="3"/>
      <c r="B66" s="3" t="s">
        <v>112</v>
      </c>
      <c r="C66" s="3" t="s">
        <v>122</v>
      </c>
      <c r="D66" s="8">
        <v>505.0</v>
      </c>
      <c r="E66" s="3" t="s">
        <v>120</v>
      </c>
      <c r="F66" s="3"/>
      <c r="G66" s="3"/>
      <c r="H66" s="11">
        <v>45599.0</v>
      </c>
      <c r="I66" s="3" t="s">
        <v>25</v>
      </c>
    </row>
    <row r="67">
      <c r="A67" s="3"/>
      <c r="B67" s="3" t="s">
        <v>112</v>
      </c>
      <c r="C67" s="3" t="s">
        <v>123</v>
      </c>
      <c r="D67" s="8">
        <v>60.0</v>
      </c>
      <c r="E67" s="3" t="s">
        <v>124</v>
      </c>
      <c r="F67" s="3"/>
      <c r="G67" s="3"/>
      <c r="H67" s="11">
        <v>45599.0</v>
      </c>
      <c r="I67" s="3" t="s">
        <v>25</v>
      </c>
    </row>
    <row r="68">
      <c r="A68" s="3"/>
      <c r="B68" s="3" t="s">
        <v>112</v>
      </c>
      <c r="C68" s="3" t="s">
        <v>125</v>
      </c>
      <c r="D68" s="8">
        <v>80.0</v>
      </c>
      <c r="E68" s="3" t="s">
        <v>124</v>
      </c>
      <c r="F68" s="3" t="s">
        <v>126</v>
      </c>
      <c r="H68" s="11">
        <v>45664.0</v>
      </c>
      <c r="I68" s="3" t="s">
        <v>25</v>
      </c>
    </row>
    <row r="69">
      <c r="B69" s="3" t="s">
        <v>112</v>
      </c>
      <c r="C69" s="3" t="s">
        <v>127</v>
      </c>
      <c r="D69" s="8">
        <v>80.0</v>
      </c>
      <c r="E69" s="3" t="s">
        <v>124</v>
      </c>
      <c r="F69" s="3" t="s">
        <v>126</v>
      </c>
      <c r="H69" s="11">
        <v>45664.0</v>
      </c>
      <c r="I69" s="3" t="s">
        <v>25</v>
      </c>
    </row>
    <row r="70">
      <c r="B70" s="3" t="s">
        <v>112</v>
      </c>
      <c r="C70" s="3" t="s">
        <v>128</v>
      </c>
      <c r="D70" s="8">
        <v>80.0</v>
      </c>
      <c r="E70" s="3" t="s">
        <v>124</v>
      </c>
      <c r="F70" s="3" t="s">
        <v>126</v>
      </c>
      <c r="H70" s="11">
        <v>45664.0</v>
      </c>
      <c r="I70" s="3" t="s">
        <v>25</v>
      </c>
    </row>
    <row r="71">
      <c r="B71" s="3" t="s">
        <v>112</v>
      </c>
      <c r="C71" s="3" t="s">
        <v>129</v>
      </c>
      <c r="D71" s="8">
        <v>80.0</v>
      </c>
      <c r="E71" s="3" t="s">
        <v>124</v>
      </c>
      <c r="F71" s="3" t="s">
        <v>126</v>
      </c>
      <c r="H71" s="11">
        <v>45664.0</v>
      </c>
      <c r="I71" s="3" t="s">
        <v>25</v>
      </c>
      <c r="J71" s="3" t="s">
        <v>130</v>
      </c>
    </row>
    <row r="72">
      <c r="B72" s="3" t="s">
        <v>112</v>
      </c>
      <c r="C72" s="3" t="s">
        <v>131</v>
      </c>
      <c r="D72" s="8">
        <v>80.0</v>
      </c>
      <c r="E72" s="3" t="s">
        <v>124</v>
      </c>
      <c r="F72" s="3" t="s">
        <v>126</v>
      </c>
      <c r="H72" s="11">
        <v>45664.0</v>
      </c>
      <c r="I72" s="3" t="s">
        <v>25</v>
      </c>
    </row>
    <row r="73">
      <c r="A73" s="3"/>
      <c r="B73" s="3" t="s">
        <v>112</v>
      </c>
      <c r="C73" s="3" t="s">
        <v>132</v>
      </c>
      <c r="D73" s="8">
        <v>40.0</v>
      </c>
      <c r="E73" s="3" t="s">
        <v>114</v>
      </c>
      <c r="F73" s="3"/>
      <c r="G73" s="3"/>
      <c r="H73" s="11">
        <v>45599.0</v>
      </c>
      <c r="I73" s="3" t="s">
        <v>25</v>
      </c>
    </row>
    <row r="74">
      <c r="A74" s="3"/>
      <c r="B74" s="3" t="s">
        <v>112</v>
      </c>
      <c r="C74" s="3" t="s">
        <v>133</v>
      </c>
      <c r="D74" s="8">
        <v>20.0</v>
      </c>
      <c r="E74" s="3" t="s">
        <v>114</v>
      </c>
      <c r="F74" s="3"/>
      <c r="G74" s="3"/>
      <c r="H74" s="11">
        <v>45599.0</v>
      </c>
      <c r="I74" s="3" t="s">
        <v>25</v>
      </c>
    </row>
    <row r="75">
      <c r="A75" s="3"/>
      <c r="B75" s="3" t="s">
        <v>112</v>
      </c>
      <c r="C75" s="3" t="s">
        <v>134</v>
      </c>
      <c r="D75" s="8">
        <v>330.0</v>
      </c>
      <c r="E75" s="3" t="s">
        <v>114</v>
      </c>
      <c r="F75" s="3"/>
      <c r="G75" s="3"/>
      <c r="H75" s="11">
        <v>45599.0</v>
      </c>
      <c r="I75" s="3" t="s">
        <v>25</v>
      </c>
    </row>
    <row r="76">
      <c r="A76" s="3" t="s">
        <v>19</v>
      </c>
      <c r="B76" s="3" t="s">
        <v>112</v>
      </c>
      <c r="C76" s="3" t="s">
        <v>135</v>
      </c>
      <c r="D76" s="8">
        <v>90.0</v>
      </c>
      <c r="E76" s="3" t="s">
        <v>114</v>
      </c>
      <c r="G76" s="3"/>
      <c r="H76" s="11">
        <v>45599.0</v>
      </c>
      <c r="I76" s="3" t="s">
        <v>25</v>
      </c>
      <c r="J76" s="3" t="s">
        <v>136</v>
      </c>
    </row>
    <row r="77">
      <c r="A77" s="3"/>
      <c r="B77" s="3" t="s">
        <v>137</v>
      </c>
      <c r="C77" s="3" t="s">
        <v>138</v>
      </c>
      <c r="D77" s="8">
        <v>-4.48</v>
      </c>
      <c r="E77" s="3" t="s">
        <v>22</v>
      </c>
      <c r="H77" s="11">
        <v>45624.0</v>
      </c>
      <c r="I77" s="3" t="s">
        <v>25</v>
      </c>
    </row>
    <row r="78">
      <c r="A78" s="3"/>
      <c r="B78" s="3" t="s">
        <v>137</v>
      </c>
      <c r="C78" s="3" t="s">
        <v>139</v>
      </c>
      <c r="D78" s="8">
        <v>-5.04</v>
      </c>
      <c r="E78" s="3" t="s">
        <v>22</v>
      </c>
      <c r="H78" s="11">
        <v>45624.0</v>
      </c>
      <c r="I78" s="3" t="s">
        <v>25</v>
      </c>
    </row>
    <row r="79">
      <c r="A79" s="3"/>
      <c r="B79" s="3" t="s">
        <v>137</v>
      </c>
      <c r="C79" s="3" t="s">
        <v>140</v>
      </c>
      <c r="D79" s="8">
        <v>-5.34</v>
      </c>
      <c r="E79" s="3" t="s">
        <v>22</v>
      </c>
      <c r="H79" s="11">
        <v>45624.0</v>
      </c>
      <c r="I79" s="3" t="s">
        <v>25</v>
      </c>
    </row>
    <row r="80">
      <c r="A80" s="3"/>
      <c r="B80" s="3" t="s">
        <v>137</v>
      </c>
      <c r="C80" s="3" t="s">
        <v>141</v>
      </c>
      <c r="D80" s="8">
        <v>-5.83</v>
      </c>
      <c r="E80" s="3" t="s">
        <v>22</v>
      </c>
      <c r="H80" s="11">
        <v>45624.0</v>
      </c>
      <c r="I80" s="3" t="s">
        <v>25</v>
      </c>
    </row>
    <row r="81">
      <c r="A81" s="3"/>
      <c r="B81" s="3" t="s">
        <v>142</v>
      </c>
      <c r="C81" s="3" t="s">
        <v>143</v>
      </c>
      <c r="D81" s="8">
        <v>0.741</v>
      </c>
      <c r="E81" s="3" t="s">
        <v>144</v>
      </c>
      <c r="H81" s="4">
        <v>45646.0</v>
      </c>
      <c r="I81" s="3" t="s">
        <v>25</v>
      </c>
      <c r="J81" s="3" t="s">
        <v>145</v>
      </c>
      <c r="K81" s="25"/>
      <c r="L81" s="25"/>
      <c r="M81" s="25"/>
      <c r="N81" s="25"/>
      <c r="O81" s="25"/>
      <c r="P81" s="25"/>
      <c r="Q81" s="25"/>
      <c r="R81" s="25"/>
      <c r="S81" s="25"/>
      <c r="T81" s="25"/>
    </row>
    <row r="82">
      <c r="A82" s="3"/>
      <c r="B82" s="3" t="s">
        <v>142</v>
      </c>
      <c r="C82" s="3" t="s">
        <v>143</v>
      </c>
      <c r="D82" s="8">
        <v>7.1</v>
      </c>
      <c r="E82" s="3" t="s">
        <v>146</v>
      </c>
      <c r="H82" s="4">
        <v>45646.0</v>
      </c>
      <c r="I82" s="3" t="s">
        <v>49</v>
      </c>
      <c r="J82" s="3" t="s">
        <v>145</v>
      </c>
    </row>
    <row r="83">
      <c r="A83" s="3"/>
      <c r="B83" s="3" t="s">
        <v>142</v>
      </c>
      <c r="C83" s="3" t="s">
        <v>147</v>
      </c>
      <c r="D83" s="8">
        <v>0.96</v>
      </c>
      <c r="E83" s="3" t="s">
        <v>144</v>
      </c>
      <c r="H83" s="4">
        <v>45646.0</v>
      </c>
      <c r="I83" s="3" t="s">
        <v>25</v>
      </c>
      <c r="J83" s="3" t="s">
        <v>145</v>
      </c>
    </row>
    <row r="84">
      <c r="A84" s="3"/>
      <c r="B84" s="3" t="s">
        <v>142</v>
      </c>
      <c r="C84" s="3" t="s">
        <v>147</v>
      </c>
      <c r="D84" s="8">
        <v>8.51</v>
      </c>
      <c r="E84" s="3" t="s">
        <v>146</v>
      </c>
      <c r="H84" s="4">
        <v>45646.0</v>
      </c>
      <c r="I84" s="3" t="s">
        <v>49</v>
      </c>
      <c r="J84" s="3" t="s">
        <v>145</v>
      </c>
    </row>
    <row r="85">
      <c r="A85" s="3"/>
      <c r="B85" s="3" t="s">
        <v>142</v>
      </c>
      <c r="C85" s="3" t="s">
        <v>148</v>
      </c>
      <c r="D85" s="8">
        <v>0.52</v>
      </c>
      <c r="E85" s="3" t="s">
        <v>144</v>
      </c>
      <c r="H85" s="4">
        <v>45646.0</v>
      </c>
      <c r="I85" s="3" t="s">
        <v>25</v>
      </c>
      <c r="J85" s="3" t="s">
        <v>145</v>
      </c>
    </row>
    <row r="86">
      <c r="A86" s="3"/>
      <c r="B86" s="3" t="s">
        <v>142</v>
      </c>
      <c r="C86" s="3" t="s">
        <v>148</v>
      </c>
      <c r="D86" s="8">
        <v>7.86</v>
      </c>
      <c r="E86" s="3" t="s">
        <v>146</v>
      </c>
      <c r="H86" s="4">
        <v>45646.0</v>
      </c>
      <c r="I86" s="3" t="s">
        <v>49</v>
      </c>
      <c r="J86" s="3" t="s">
        <v>145</v>
      </c>
    </row>
    <row r="87">
      <c r="A87" s="3"/>
      <c r="B87" s="3" t="s">
        <v>142</v>
      </c>
      <c r="C87" s="3" t="s">
        <v>149</v>
      </c>
      <c r="D87" s="8">
        <v>0.73</v>
      </c>
      <c r="E87" s="3" t="s">
        <v>144</v>
      </c>
      <c r="H87" s="4">
        <v>45646.0</v>
      </c>
      <c r="I87" s="3" t="s">
        <v>25</v>
      </c>
      <c r="J87" s="3" t="s">
        <v>145</v>
      </c>
      <c r="L87" s="26"/>
    </row>
    <row r="88">
      <c r="A88" s="3"/>
      <c r="B88" s="3" t="s">
        <v>142</v>
      </c>
      <c r="C88" s="3" t="s">
        <v>149</v>
      </c>
      <c r="D88" s="3">
        <v>6.97</v>
      </c>
      <c r="E88" s="3" t="s">
        <v>146</v>
      </c>
      <c r="H88" s="4">
        <v>45646.0</v>
      </c>
      <c r="I88" s="3" t="s">
        <v>49</v>
      </c>
      <c r="J88" s="3" t="s">
        <v>145</v>
      </c>
    </row>
    <row r="89">
      <c r="A89" s="3"/>
      <c r="B89" s="3" t="s">
        <v>142</v>
      </c>
      <c r="C89" s="3" t="s">
        <v>150</v>
      </c>
      <c r="D89" s="8">
        <v>5.56</v>
      </c>
      <c r="E89" s="3" t="s">
        <v>146</v>
      </c>
      <c r="H89" s="4">
        <v>45646.0</v>
      </c>
      <c r="I89" s="3" t="s">
        <v>49</v>
      </c>
      <c r="J89" s="3" t="s">
        <v>145</v>
      </c>
    </row>
    <row r="90">
      <c r="A90" s="3"/>
      <c r="B90" s="3" t="s">
        <v>142</v>
      </c>
      <c r="C90" s="3" t="s">
        <v>151</v>
      </c>
      <c r="D90" s="27">
        <v>3.0</v>
      </c>
      <c r="E90" s="3" t="s">
        <v>146</v>
      </c>
      <c r="H90" s="4">
        <v>45646.0</v>
      </c>
      <c r="I90" s="3" t="s">
        <v>49</v>
      </c>
      <c r="J90" s="3" t="s">
        <v>145</v>
      </c>
    </row>
    <row r="91">
      <c r="A91" s="3"/>
      <c r="B91" s="3" t="s">
        <v>152</v>
      </c>
      <c r="C91" s="3" t="s">
        <v>153</v>
      </c>
      <c r="D91" s="8">
        <v>5.1</v>
      </c>
      <c r="E91" s="3" t="s">
        <v>154</v>
      </c>
      <c r="H91" s="4">
        <v>45634.0</v>
      </c>
      <c r="I91" s="3" t="s">
        <v>25</v>
      </c>
      <c r="J91" s="3" t="s">
        <v>155</v>
      </c>
    </row>
    <row r="92">
      <c r="A92" s="3"/>
      <c r="B92" s="3" t="s">
        <v>152</v>
      </c>
      <c r="C92" s="3" t="s">
        <v>153</v>
      </c>
      <c r="D92" s="8">
        <v>152.0</v>
      </c>
      <c r="E92" s="3" t="s">
        <v>156</v>
      </c>
      <c r="H92" s="4">
        <v>45634.0</v>
      </c>
      <c r="I92" s="3" t="s">
        <v>25</v>
      </c>
      <c r="J92" s="3" t="s">
        <v>155</v>
      </c>
    </row>
    <row r="93">
      <c r="A93" s="3"/>
      <c r="B93" s="3" t="s">
        <v>152</v>
      </c>
      <c r="C93" s="3" t="s">
        <v>157</v>
      </c>
      <c r="D93" s="8">
        <v>9.1</v>
      </c>
      <c r="E93" s="3" t="s">
        <v>154</v>
      </c>
      <c r="H93" s="4">
        <v>45634.0</v>
      </c>
      <c r="I93" s="3" t="s">
        <v>25</v>
      </c>
      <c r="J93" s="3" t="s">
        <v>158</v>
      </c>
    </row>
    <row r="94">
      <c r="A94" s="3"/>
      <c r="B94" s="3" t="s">
        <v>152</v>
      </c>
      <c r="C94" s="3" t="s">
        <v>157</v>
      </c>
      <c r="D94" s="8">
        <v>189.0</v>
      </c>
      <c r="E94" s="3" t="s">
        <v>156</v>
      </c>
      <c r="H94" s="4">
        <v>45634.0</v>
      </c>
      <c r="I94" s="3" t="s">
        <v>25</v>
      </c>
      <c r="J94" s="3" t="s">
        <v>158</v>
      </c>
    </row>
    <row r="95">
      <c r="A95" s="3"/>
      <c r="B95" s="3" t="s">
        <v>152</v>
      </c>
      <c r="C95" s="3" t="s">
        <v>159</v>
      </c>
      <c r="D95" s="8">
        <v>13.2</v>
      </c>
      <c r="E95" s="3" t="s">
        <v>154</v>
      </c>
      <c r="H95" s="4">
        <v>45634.0</v>
      </c>
      <c r="I95" s="3" t="s">
        <v>25</v>
      </c>
      <c r="J95" s="3" t="s">
        <v>160</v>
      </c>
    </row>
    <row r="96">
      <c r="A96" s="3"/>
      <c r="B96" s="3" t="s">
        <v>152</v>
      </c>
      <c r="C96" s="3" t="s">
        <v>159</v>
      </c>
      <c r="D96" s="8">
        <v>230.0</v>
      </c>
      <c r="E96" s="3" t="s">
        <v>156</v>
      </c>
      <c r="H96" s="4">
        <v>45634.0</v>
      </c>
      <c r="I96" s="3" t="s">
        <v>25</v>
      </c>
      <c r="J96" s="3" t="s">
        <v>160</v>
      </c>
    </row>
    <row r="97">
      <c r="A97" s="3"/>
      <c r="B97" s="3" t="s">
        <v>152</v>
      </c>
      <c r="C97" s="3" t="s">
        <v>161</v>
      </c>
      <c r="D97" s="8">
        <v>18.9</v>
      </c>
      <c r="E97" s="3" t="s">
        <v>154</v>
      </c>
      <c r="H97" s="4">
        <v>45634.0</v>
      </c>
      <c r="I97" s="3" t="s">
        <v>25</v>
      </c>
      <c r="J97" s="3" t="s">
        <v>162</v>
      </c>
    </row>
    <row r="98">
      <c r="A98" s="3"/>
      <c r="B98" s="3" t="s">
        <v>152</v>
      </c>
      <c r="C98" s="3" t="s">
        <v>161</v>
      </c>
      <c r="D98" s="3">
        <v>310.0</v>
      </c>
      <c r="E98" s="3" t="s">
        <v>156</v>
      </c>
      <c r="H98" s="4">
        <v>45634.0</v>
      </c>
      <c r="I98" s="3" t="s">
        <v>25</v>
      </c>
      <c r="J98" s="3" t="s">
        <v>162</v>
      </c>
    </row>
    <row r="99">
      <c r="A99" s="3" t="s">
        <v>19</v>
      </c>
      <c r="B99" s="3" t="s">
        <v>163</v>
      </c>
      <c r="C99" s="3" t="s">
        <v>164</v>
      </c>
      <c r="D99" s="8" t="s">
        <v>165</v>
      </c>
      <c r="E99" s="3" t="s">
        <v>22</v>
      </c>
      <c r="H99" s="11">
        <v>45623.0</v>
      </c>
      <c r="I99" s="3" t="s">
        <v>25</v>
      </c>
      <c r="J99" s="3" t="s">
        <v>166</v>
      </c>
      <c r="M99" s="3"/>
      <c r="N99" s="3"/>
    </row>
    <row r="100">
      <c r="A100" s="3" t="s">
        <v>19</v>
      </c>
      <c r="B100" s="3" t="s">
        <v>163</v>
      </c>
      <c r="C100" s="3" t="s">
        <v>167</v>
      </c>
      <c r="D100" s="8">
        <v>180.0</v>
      </c>
      <c r="E100" s="3" t="s">
        <v>22</v>
      </c>
      <c r="H100" s="11">
        <v>45623.0</v>
      </c>
      <c r="I100" s="3" t="s">
        <v>25</v>
      </c>
    </row>
    <row r="101">
      <c r="A101" s="3"/>
      <c r="B101" s="3" t="s">
        <v>163</v>
      </c>
      <c r="C101" s="3" t="s">
        <v>168</v>
      </c>
      <c r="D101" s="3">
        <v>1.7</v>
      </c>
      <c r="E101" s="3" t="s">
        <v>169</v>
      </c>
      <c r="F101" s="10" t="s">
        <v>170</v>
      </c>
      <c r="H101" s="4">
        <v>45634.0</v>
      </c>
      <c r="I101" s="3" t="s">
        <v>49</v>
      </c>
    </row>
    <row r="102">
      <c r="A102" s="3"/>
      <c r="B102" s="3" t="s">
        <v>163</v>
      </c>
      <c r="C102" s="3" t="s">
        <v>171</v>
      </c>
      <c r="D102" s="3">
        <v>0.83</v>
      </c>
      <c r="E102" s="3" t="s">
        <v>169</v>
      </c>
      <c r="F102" s="10" t="s">
        <v>172</v>
      </c>
      <c r="H102" s="4">
        <v>45634.0</v>
      </c>
      <c r="I102" s="3" t="s">
        <v>25</v>
      </c>
      <c r="M102" s="3"/>
      <c r="N102" s="3"/>
    </row>
    <row r="103">
      <c r="A103" s="3"/>
      <c r="B103" s="3" t="s">
        <v>163</v>
      </c>
      <c r="C103" s="3" t="s">
        <v>173</v>
      </c>
      <c r="D103" s="8">
        <v>0.34</v>
      </c>
      <c r="E103" s="3" t="s">
        <v>169</v>
      </c>
      <c r="F103" s="10" t="s">
        <v>174</v>
      </c>
      <c r="H103" s="4">
        <v>45634.0</v>
      </c>
      <c r="I103" s="3" t="s">
        <v>25</v>
      </c>
    </row>
    <row r="104">
      <c r="A104" s="3"/>
      <c r="B104" s="3" t="s">
        <v>163</v>
      </c>
      <c r="C104" s="3" t="s">
        <v>175</v>
      </c>
      <c r="D104" s="3">
        <v>38.0</v>
      </c>
      <c r="E104" s="3" t="s">
        <v>176</v>
      </c>
      <c r="F104" s="10" t="s">
        <v>177</v>
      </c>
      <c r="H104" s="4">
        <v>45634.0</v>
      </c>
      <c r="I104" s="3" t="s">
        <v>25</v>
      </c>
    </row>
    <row r="105">
      <c r="A105" s="3"/>
      <c r="B105" s="3" t="s">
        <v>163</v>
      </c>
      <c r="C105" s="3" t="s">
        <v>178</v>
      </c>
      <c r="D105" s="3">
        <v>38.0</v>
      </c>
      <c r="E105" s="3" t="s">
        <v>176</v>
      </c>
      <c r="F105" s="10" t="s">
        <v>179</v>
      </c>
      <c r="H105" s="4">
        <v>45634.0</v>
      </c>
      <c r="I105" s="3" t="s">
        <v>25</v>
      </c>
    </row>
    <row r="106">
      <c r="A106" s="3"/>
      <c r="B106" s="3" t="s">
        <v>163</v>
      </c>
      <c r="C106" s="3" t="s">
        <v>180</v>
      </c>
      <c r="D106" s="8">
        <v>43.0</v>
      </c>
      <c r="E106" s="3" t="s">
        <v>176</v>
      </c>
      <c r="F106" s="10" t="s">
        <v>181</v>
      </c>
      <c r="H106" s="4">
        <v>45634.0</v>
      </c>
      <c r="I106" s="3" t="s">
        <v>25</v>
      </c>
    </row>
    <row r="107">
      <c r="A107" s="3" t="s">
        <v>19</v>
      </c>
      <c r="B107" s="3" t="s">
        <v>182</v>
      </c>
      <c r="C107" s="3" t="s">
        <v>183</v>
      </c>
      <c r="D107" s="8">
        <v>199.0</v>
      </c>
      <c r="E107" s="3" t="s">
        <v>22</v>
      </c>
      <c r="H107" s="11">
        <v>45623.0</v>
      </c>
      <c r="I107" s="3" t="s">
        <v>25</v>
      </c>
    </row>
    <row r="108">
      <c r="A108" s="3" t="s">
        <v>19</v>
      </c>
      <c r="B108" s="3" t="s">
        <v>182</v>
      </c>
      <c r="C108" s="3" t="s">
        <v>184</v>
      </c>
      <c r="D108" s="8">
        <v>206.0</v>
      </c>
      <c r="E108" s="3" t="s">
        <v>22</v>
      </c>
      <c r="H108" s="11">
        <v>45623.0</v>
      </c>
      <c r="I108" s="3" t="s">
        <v>25</v>
      </c>
    </row>
    <row r="109">
      <c r="A109" s="3"/>
      <c r="B109" s="3" t="s">
        <v>182</v>
      </c>
      <c r="C109" s="3" t="s">
        <v>185</v>
      </c>
      <c r="D109" s="3">
        <v>234.0</v>
      </c>
      <c r="E109" s="3" t="s">
        <v>69</v>
      </c>
      <c r="H109" s="11">
        <v>45623.0</v>
      </c>
      <c r="I109" s="3" t="s">
        <v>25</v>
      </c>
    </row>
    <row r="110">
      <c r="A110" s="3"/>
      <c r="B110" s="3" t="s">
        <v>182</v>
      </c>
      <c r="C110" s="3" t="s">
        <v>186</v>
      </c>
      <c r="D110" s="3">
        <v>52.0</v>
      </c>
      <c r="E110" s="3" t="s">
        <v>69</v>
      </c>
      <c r="H110" s="11">
        <v>45623.0</v>
      </c>
      <c r="I110" s="3" t="s">
        <v>25</v>
      </c>
    </row>
    <row r="111">
      <c r="A111" s="3"/>
      <c r="B111" s="3" t="s">
        <v>182</v>
      </c>
      <c r="C111" s="3" t="s">
        <v>187</v>
      </c>
      <c r="D111" s="3">
        <v>28.0</v>
      </c>
      <c r="E111" s="3" t="s">
        <v>69</v>
      </c>
      <c r="H111" s="11">
        <v>45623.0</v>
      </c>
      <c r="I111" s="3" t="s">
        <v>25</v>
      </c>
    </row>
    <row r="112">
      <c r="A112" s="3"/>
      <c r="B112" s="3" t="s">
        <v>182</v>
      </c>
      <c r="C112" s="3" t="s">
        <v>188</v>
      </c>
      <c r="D112" s="3">
        <v>19.0</v>
      </c>
      <c r="E112" s="3" t="s">
        <v>69</v>
      </c>
      <c r="H112" s="11">
        <v>45623.0</v>
      </c>
      <c r="I112" s="3" t="s">
        <v>25</v>
      </c>
    </row>
    <row r="113">
      <c r="A113" s="3"/>
      <c r="B113" s="3" t="s">
        <v>182</v>
      </c>
      <c r="C113" s="3" t="s">
        <v>189</v>
      </c>
      <c r="D113" s="3">
        <v>14.0</v>
      </c>
      <c r="E113" s="3" t="s">
        <v>69</v>
      </c>
      <c r="H113" s="11">
        <v>45623.0</v>
      </c>
      <c r="I113" s="3" t="s">
        <v>25</v>
      </c>
    </row>
    <row r="114">
      <c r="A114" s="3" t="s">
        <v>19</v>
      </c>
      <c r="B114" s="3" t="s">
        <v>190</v>
      </c>
      <c r="C114" s="3" t="s">
        <v>191</v>
      </c>
      <c r="D114" s="8">
        <v>609.0</v>
      </c>
      <c r="E114" s="3" t="s">
        <v>22</v>
      </c>
      <c r="H114" s="11">
        <v>45624.0</v>
      </c>
      <c r="I114" s="3" t="s">
        <v>25</v>
      </c>
    </row>
    <row r="115">
      <c r="A115" s="3" t="s">
        <v>19</v>
      </c>
      <c r="B115" s="3" t="s">
        <v>190</v>
      </c>
      <c r="C115" s="3" t="s">
        <v>192</v>
      </c>
      <c r="D115" s="8">
        <v>598.0</v>
      </c>
      <c r="E115" s="3" t="s">
        <v>22</v>
      </c>
      <c r="H115" s="11">
        <v>45624.0</v>
      </c>
      <c r="I115" s="3" t="s">
        <v>25</v>
      </c>
    </row>
    <row r="116">
      <c r="A116" s="3"/>
      <c r="B116" s="3" t="s">
        <v>193</v>
      </c>
      <c r="C116" s="3" t="s">
        <v>194</v>
      </c>
      <c r="D116" s="8">
        <v>290.0</v>
      </c>
      <c r="E116" s="3" t="s">
        <v>22</v>
      </c>
      <c r="H116" s="11">
        <v>45623.0</v>
      </c>
      <c r="I116" s="3" t="s">
        <v>195</v>
      </c>
    </row>
    <row r="117">
      <c r="A117" s="3" t="s">
        <v>19</v>
      </c>
      <c r="B117" s="3" t="s">
        <v>196</v>
      </c>
      <c r="C117" s="3" t="s">
        <v>197</v>
      </c>
      <c r="D117" s="8">
        <v>106.9</v>
      </c>
      <c r="E117" s="3" t="s">
        <v>198</v>
      </c>
      <c r="H117" s="16">
        <v>45611.0</v>
      </c>
      <c r="I117" s="13" t="s">
        <v>25</v>
      </c>
      <c r="J117" s="28"/>
    </row>
    <row r="118">
      <c r="A118" s="3" t="s">
        <v>19</v>
      </c>
      <c r="B118" s="3" t="s">
        <v>199</v>
      </c>
      <c r="C118" s="3" t="s">
        <v>197</v>
      </c>
      <c r="D118" s="8">
        <v>104.0</v>
      </c>
      <c r="E118" s="3" t="s">
        <v>198</v>
      </c>
      <c r="H118" s="16">
        <v>45611.0</v>
      </c>
      <c r="I118" s="13" t="s">
        <v>25</v>
      </c>
      <c r="J118" s="28"/>
    </row>
    <row r="119">
      <c r="A119" s="3" t="s">
        <v>19</v>
      </c>
      <c r="B119" s="3" t="s">
        <v>200</v>
      </c>
      <c r="C119" s="3" t="s">
        <v>201</v>
      </c>
      <c r="D119" s="8">
        <v>71.0</v>
      </c>
      <c r="E119" s="3" t="s">
        <v>198</v>
      </c>
      <c r="H119" s="11">
        <v>45624.0</v>
      </c>
      <c r="I119" s="3" t="s">
        <v>25</v>
      </c>
    </row>
    <row r="120">
      <c r="A120" s="3" t="s">
        <v>19</v>
      </c>
      <c r="B120" s="3" t="s">
        <v>202</v>
      </c>
      <c r="C120" s="3" t="s">
        <v>201</v>
      </c>
      <c r="D120" s="8">
        <v>61.0</v>
      </c>
      <c r="E120" s="3" t="s">
        <v>198</v>
      </c>
      <c r="H120" s="11">
        <v>45624.0</v>
      </c>
      <c r="I120" s="3" t="s">
        <v>25</v>
      </c>
    </row>
    <row r="121">
      <c r="A121" s="3" t="s">
        <v>19</v>
      </c>
      <c r="B121" s="3" t="s">
        <v>203</v>
      </c>
      <c r="C121" s="3" t="s">
        <v>204</v>
      </c>
      <c r="D121" s="8" t="s">
        <v>205</v>
      </c>
      <c r="H121" s="11">
        <v>45624.0</v>
      </c>
      <c r="I121" s="3" t="s">
        <v>25</v>
      </c>
    </row>
    <row r="122">
      <c r="A122" s="3"/>
      <c r="B122" s="3" t="s">
        <v>206</v>
      </c>
      <c r="C122" s="3" t="s">
        <v>207</v>
      </c>
      <c r="D122" s="3">
        <v>150.0</v>
      </c>
      <c r="E122" s="3" t="s">
        <v>31</v>
      </c>
      <c r="H122" s="4">
        <v>45634.0</v>
      </c>
      <c r="I122" s="3" t="s">
        <v>25</v>
      </c>
    </row>
    <row r="123">
      <c r="A123" s="3"/>
      <c r="B123" s="3" t="s">
        <v>206</v>
      </c>
      <c r="C123" s="3" t="s">
        <v>208</v>
      </c>
      <c r="D123" s="8" t="s">
        <v>209</v>
      </c>
      <c r="H123" s="11">
        <v>45624.0</v>
      </c>
      <c r="I123" s="3" t="s">
        <v>25</v>
      </c>
    </row>
    <row r="124">
      <c r="A124" s="3"/>
      <c r="B124" s="3" t="s">
        <v>210</v>
      </c>
      <c r="C124" s="3" t="s">
        <v>208</v>
      </c>
      <c r="D124" s="8" t="s">
        <v>209</v>
      </c>
      <c r="E124" s="3"/>
      <c r="F124" s="3"/>
      <c r="G124" s="3"/>
      <c r="H124" s="11">
        <v>45624.0</v>
      </c>
      <c r="I124" s="3" t="s">
        <v>25</v>
      </c>
    </row>
    <row r="125">
      <c r="A125" s="3"/>
      <c r="B125" s="3" t="s">
        <v>211</v>
      </c>
      <c r="C125" s="3" t="s">
        <v>212</v>
      </c>
      <c r="D125" s="3">
        <v>53.4</v>
      </c>
      <c r="E125" s="3" t="s">
        <v>198</v>
      </c>
      <c r="F125" s="3" t="s">
        <v>213</v>
      </c>
      <c r="H125" s="4">
        <v>45634.0</v>
      </c>
      <c r="I125" s="3" t="s">
        <v>25</v>
      </c>
    </row>
    <row r="126">
      <c r="A126" s="3"/>
      <c r="B126" s="3" t="s">
        <v>211</v>
      </c>
      <c r="C126" s="3" t="s">
        <v>214</v>
      </c>
      <c r="D126" s="3">
        <v>65.5</v>
      </c>
      <c r="E126" s="3" t="s">
        <v>198</v>
      </c>
      <c r="F126" s="3" t="s">
        <v>213</v>
      </c>
      <c r="H126" s="4">
        <v>45634.0</v>
      </c>
      <c r="I126" s="3" t="s">
        <v>25</v>
      </c>
    </row>
    <row r="127">
      <c r="A127" s="3"/>
      <c r="B127" s="3" t="s">
        <v>211</v>
      </c>
      <c r="C127" s="3" t="s">
        <v>215</v>
      </c>
      <c r="D127" s="3">
        <v>77.6</v>
      </c>
      <c r="E127" s="3" t="s">
        <v>198</v>
      </c>
      <c r="F127" s="3" t="s">
        <v>213</v>
      </c>
      <c r="H127" s="4">
        <v>45634.0</v>
      </c>
      <c r="I127" s="3" t="s">
        <v>25</v>
      </c>
    </row>
    <row r="128">
      <c r="A128" s="3"/>
      <c r="B128" s="3" t="s">
        <v>211</v>
      </c>
      <c r="C128" s="3" t="s">
        <v>216</v>
      </c>
      <c r="D128" s="3">
        <v>101.7</v>
      </c>
      <c r="E128" s="3" t="s">
        <v>198</v>
      </c>
      <c r="F128" s="3" t="s">
        <v>213</v>
      </c>
      <c r="H128" s="4">
        <v>45634.0</v>
      </c>
      <c r="I128" s="3" t="s">
        <v>25</v>
      </c>
    </row>
    <row r="129">
      <c r="A129" s="3"/>
      <c r="B129" s="3" t="s">
        <v>211</v>
      </c>
      <c r="C129" s="3" t="s">
        <v>217</v>
      </c>
      <c r="D129" s="3">
        <v>102.9</v>
      </c>
      <c r="E129" s="3" t="s">
        <v>198</v>
      </c>
      <c r="F129" s="3" t="s">
        <v>213</v>
      </c>
      <c r="H129" s="4">
        <v>45634.0</v>
      </c>
      <c r="I129" s="3" t="s">
        <v>25</v>
      </c>
    </row>
    <row r="130">
      <c r="A130" s="3"/>
      <c r="B130" s="3" t="s">
        <v>211</v>
      </c>
      <c r="C130" s="3" t="s">
        <v>218</v>
      </c>
      <c r="D130" s="3">
        <v>102.0</v>
      </c>
      <c r="E130" s="3" t="s">
        <v>198</v>
      </c>
      <c r="F130" s="3" t="s">
        <v>213</v>
      </c>
      <c r="H130" s="4">
        <v>45634.0</v>
      </c>
      <c r="I130" s="3" t="s">
        <v>25</v>
      </c>
    </row>
    <row r="131">
      <c r="A131" s="3" t="s">
        <v>19</v>
      </c>
      <c r="B131" s="14" t="s">
        <v>219</v>
      </c>
      <c r="C131" s="3" t="s">
        <v>220</v>
      </c>
      <c r="D131" s="3">
        <v>104.7</v>
      </c>
      <c r="E131" s="3" t="s">
        <v>198</v>
      </c>
      <c r="F131" s="3">
        <v>114.5</v>
      </c>
      <c r="G131" s="3" t="s">
        <v>198</v>
      </c>
      <c r="H131" s="4">
        <v>45646.0</v>
      </c>
      <c r="I131" s="3" t="s">
        <v>25</v>
      </c>
      <c r="J131" s="3" t="s">
        <v>221</v>
      </c>
    </row>
    <row r="132">
      <c r="A132" s="3"/>
      <c r="B132" s="3" t="s">
        <v>222</v>
      </c>
      <c r="C132" s="3" t="s">
        <v>223</v>
      </c>
      <c r="D132" s="8" t="s">
        <v>224</v>
      </c>
      <c r="H132" s="29">
        <v>45603.0</v>
      </c>
      <c r="I132" s="3" t="s">
        <v>25</v>
      </c>
    </row>
    <row r="133">
      <c r="A133" s="3"/>
      <c r="B133" s="3" t="s">
        <v>225</v>
      </c>
      <c r="C133" s="3" t="s">
        <v>226</v>
      </c>
      <c r="D133" s="8">
        <v>1780.0</v>
      </c>
      <c r="E133" s="3" t="s">
        <v>227</v>
      </c>
      <c r="H133" s="29">
        <v>45603.0</v>
      </c>
      <c r="I133" s="3" t="s">
        <v>25</v>
      </c>
    </row>
    <row r="134">
      <c r="A134" s="3"/>
      <c r="B134" s="3" t="s">
        <v>228</v>
      </c>
      <c r="C134" s="3" t="s">
        <v>229</v>
      </c>
      <c r="D134" s="8">
        <v>185.0</v>
      </c>
      <c r="E134" s="3" t="s">
        <v>227</v>
      </c>
      <c r="H134" s="29">
        <v>45603.0</v>
      </c>
      <c r="I134" s="3" t="s">
        <v>25</v>
      </c>
    </row>
    <row r="135">
      <c r="A135" s="3"/>
      <c r="B135" s="3" t="s">
        <v>230</v>
      </c>
      <c r="C135" s="3" t="s">
        <v>229</v>
      </c>
      <c r="D135" s="8">
        <v>165.0</v>
      </c>
      <c r="E135" s="3" t="s">
        <v>227</v>
      </c>
      <c r="H135" s="29">
        <v>45603.0</v>
      </c>
      <c r="I135" s="3" t="s">
        <v>25</v>
      </c>
    </row>
    <row r="136">
      <c r="A136" s="3" t="s">
        <v>19</v>
      </c>
      <c r="B136" s="3" t="s">
        <v>231</v>
      </c>
      <c r="C136" s="3" t="s">
        <v>232</v>
      </c>
      <c r="D136" s="8">
        <v>166.3</v>
      </c>
      <c r="E136" s="30" t="s">
        <v>233</v>
      </c>
      <c r="F136" s="30"/>
      <c r="G136" s="30"/>
      <c r="H136" s="29">
        <v>45603.0</v>
      </c>
      <c r="I136" s="3" t="s">
        <v>25</v>
      </c>
    </row>
    <row r="137">
      <c r="A137" s="3" t="s">
        <v>19</v>
      </c>
      <c r="B137" s="3" t="s">
        <v>234</v>
      </c>
      <c r="C137" s="3" t="s">
        <v>235</v>
      </c>
      <c r="D137" s="8">
        <v>56.32</v>
      </c>
      <c r="E137" s="30" t="s">
        <v>233</v>
      </c>
      <c r="F137" s="30"/>
      <c r="G137" s="30"/>
      <c r="H137" s="29">
        <v>45603.0</v>
      </c>
      <c r="I137" s="3" t="s">
        <v>25</v>
      </c>
    </row>
    <row r="138">
      <c r="A138" s="3" t="s">
        <v>19</v>
      </c>
      <c r="B138" s="3" t="s">
        <v>234</v>
      </c>
      <c r="C138" s="3" t="s">
        <v>236</v>
      </c>
      <c r="D138" s="8">
        <v>56.11</v>
      </c>
      <c r="E138" s="30" t="s">
        <v>233</v>
      </c>
      <c r="F138" s="30"/>
      <c r="G138" s="30"/>
      <c r="H138" s="29">
        <v>45603.0</v>
      </c>
      <c r="I138" s="3" t="s">
        <v>25</v>
      </c>
    </row>
    <row r="139">
      <c r="B139" s="3" t="s">
        <v>234</v>
      </c>
      <c r="C139" s="3" t="s">
        <v>237</v>
      </c>
      <c r="D139" s="8">
        <v>53.85</v>
      </c>
      <c r="E139" s="30" t="s">
        <v>233</v>
      </c>
      <c r="F139" s="30"/>
      <c r="G139" s="30"/>
      <c r="H139" s="29">
        <v>45603.0</v>
      </c>
      <c r="I139" s="3" t="s">
        <v>25</v>
      </c>
    </row>
    <row r="140">
      <c r="A140" s="3" t="s">
        <v>19</v>
      </c>
      <c r="B140" s="3" t="s">
        <v>238</v>
      </c>
      <c r="C140" s="3" t="s">
        <v>239</v>
      </c>
      <c r="D140" s="15">
        <v>1.057</v>
      </c>
      <c r="E140" s="30" t="s">
        <v>233</v>
      </c>
      <c r="F140" s="30"/>
      <c r="G140" s="30"/>
      <c r="H140" s="29">
        <v>45603.0</v>
      </c>
      <c r="I140" s="3" t="s">
        <v>25</v>
      </c>
    </row>
    <row r="141">
      <c r="A141" s="3" t="s">
        <v>19</v>
      </c>
      <c r="B141" s="3" t="s">
        <v>240</v>
      </c>
      <c r="C141" s="3" t="s">
        <v>241</v>
      </c>
      <c r="D141" s="15">
        <v>1.014</v>
      </c>
      <c r="E141" s="30" t="s">
        <v>233</v>
      </c>
      <c r="F141" s="30"/>
      <c r="G141" s="30"/>
      <c r="H141" s="29">
        <v>45603.0</v>
      </c>
      <c r="I141" s="3" t="s">
        <v>25</v>
      </c>
    </row>
    <row r="142">
      <c r="A142" s="3" t="s">
        <v>19</v>
      </c>
      <c r="B142" s="3" t="s">
        <v>242</v>
      </c>
      <c r="C142" s="3" t="s">
        <v>243</v>
      </c>
      <c r="D142" s="15">
        <v>0.3557</v>
      </c>
      <c r="E142" s="30" t="s">
        <v>233</v>
      </c>
      <c r="F142" s="30"/>
      <c r="G142" s="30"/>
      <c r="H142" s="29">
        <v>45603.0</v>
      </c>
      <c r="I142" s="3" t="s">
        <v>25</v>
      </c>
    </row>
    <row r="143">
      <c r="A143" s="3" t="s">
        <v>19</v>
      </c>
      <c r="B143" s="3" t="s">
        <v>244</v>
      </c>
      <c r="C143" s="3" t="s">
        <v>245</v>
      </c>
      <c r="D143" s="15">
        <v>0.3496</v>
      </c>
      <c r="E143" s="30" t="s">
        <v>233</v>
      </c>
      <c r="F143" s="30"/>
      <c r="G143" s="30"/>
      <c r="H143" s="29">
        <v>45603.0</v>
      </c>
      <c r="I143" s="3" t="s">
        <v>25</v>
      </c>
    </row>
    <row r="144">
      <c r="A144" s="3"/>
      <c r="B144" s="3" t="s">
        <v>246</v>
      </c>
      <c r="C144" s="3" t="s">
        <v>247</v>
      </c>
      <c r="D144" s="31">
        <f>32.895/1008*1000</f>
        <v>32.63392857</v>
      </c>
      <c r="E144" s="30" t="s">
        <v>248</v>
      </c>
      <c r="F144" s="30"/>
      <c r="G144" s="30"/>
      <c r="H144" s="29">
        <v>45603.0</v>
      </c>
      <c r="I144" s="3" t="s">
        <v>25</v>
      </c>
    </row>
    <row r="145">
      <c r="A145" s="30"/>
      <c r="B145" s="3" t="s">
        <v>246</v>
      </c>
      <c r="C145" s="3" t="s">
        <v>249</v>
      </c>
      <c r="D145" s="31">
        <f>445.4/10504*1000</f>
        <v>42.40289414</v>
      </c>
      <c r="E145" s="30" t="s">
        <v>248</v>
      </c>
      <c r="G145" s="30"/>
      <c r="H145" s="29">
        <v>45603.0</v>
      </c>
      <c r="I145" s="3" t="s">
        <v>25</v>
      </c>
      <c r="J145" s="3" t="s">
        <v>250</v>
      </c>
      <c r="K145" s="9">
        <f>(D145/D144-1)/(100-21)</f>
        <v>0.003789240136</v>
      </c>
    </row>
    <row r="146">
      <c r="A146" s="30"/>
      <c r="B146" s="3" t="s">
        <v>246</v>
      </c>
      <c r="C146" s="3" t="s">
        <v>251</v>
      </c>
      <c r="D146" s="8">
        <v>140.2</v>
      </c>
      <c r="E146" s="30" t="s">
        <v>248</v>
      </c>
      <c r="G146" s="30"/>
      <c r="H146" s="29">
        <v>45603.0</v>
      </c>
      <c r="I146" s="3" t="s">
        <v>25</v>
      </c>
    </row>
    <row r="147">
      <c r="A147" s="30"/>
      <c r="B147" s="3" t="s">
        <v>246</v>
      </c>
      <c r="C147" s="3" t="s">
        <v>252</v>
      </c>
      <c r="D147" s="8">
        <v>145.4</v>
      </c>
      <c r="E147" s="30" t="s">
        <v>248</v>
      </c>
      <c r="G147" s="30"/>
      <c r="H147" s="29">
        <v>45603.0</v>
      </c>
      <c r="I147" s="3" t="s">
        <v>25</v>
      </c>
      <c r="K147" s="30"/>
    </row>
    <row r="148">
      <c r="A148" s="30"/>
      <c r="B148" s="3" t="s">
        <v>246</v>
      </c>
      <c r="C148" s="3" t="s">
        <v>253</v>
      </c>
      <c r="D148" s="8">
        <v>552.6</v>
      </c>
      <c r="E148" s="30" t="s">
        <v>248</v>
      </c>
      <c r="G148" s="30"/>
      <c r="H148" s="29">
        <v>45603.0</v>
      </c>
      <c r="I148" s="3" t="s">
        <v>25</v>
      </c>
      <c r="K148" s="30"/>
    </row>
    <row r="149">
      <c r="B149" s="3" t="s">
        <v>246</v>
      </c>
      <c r="C149" s="3" t="s">
        <v>254</v>
      </c>
      <c r="D149" s="8">
        <v>1081.0</v>
      </c>
      <c r="E149" s="30" t="s">
        <v>248</v>
      </c>
      <c r="G149" s="30"/>
      <c r="H149" s="29">
        <v>45603.0</v>
      </c>
      <c r="I149" s="3" t="s">
        <v>25</v>
      </c>
      <c r="K149" s="30"/>
    </row>
    <row r="150">
      <c r="A150" s="30"/>
      <c r="B150" s="3" t="s">
        <v>246</v>
      </c>
      <c r="C150" s="3" t="s">
        <v>255</v>
      </c>
      <c r="D150" s="8">
        <v>14540.0</v>
      </c>
      <c r="E150" s="30" t="s">
        <v>248</v>
      </c>
      <c r="G150" s="30"/>
      <c r="H150" s="29">
        <v>45603.0</v>
      </c>
      <c r="I150" s="3" t="s">
        <v>25</v>
      </c>
      <c r="K150" s="30"/>
    </row>
    <row r="151">
      <c r="A151" s="3"/>
      <c r="B151" s="3" t="s">
        <v>256</v>
      </c>
      <c r="C151" s="3" t="s">
        <v>257</v>
      </c>
      <c r="D151" s="32">
        <f>6.74/5012*1000</f>
        <v>1.344772546</v>
      </c>
      <c r="E151" s="30" t="s">
        <v>248</v>
      </c>
      <c r="G151" s="30"/>
      <c r="H151" s="29">
        <v>45603.0</v>
      </c>
      <c r="I151" s="3" t="s">
        <v>25</v>
      </c>
      <c r="K151" s="30"/>
    </row>
    <row r="152">
      <c r="A152" s="30"/>
      <c r="B152" s="3" t="s">
        <v>256</v>
      </c>
      <c r="C152" s="3" t="s">
        <v>258</v>
      </c>
      <c r="D152" s="32">
        <f>30.46/19990*1000</f>
        <v>1.523761881</v>
      </c>
      <c r="E152" s="30" t="s">
        <v>248</v>
      </c>
      <c r="G152" s="30"/>
      <c r="H152" s="29">
        <v>45603.0</v>
      </c>
      <c r="I152" s="3" t="s">
        <v>25</v>
      </c>
      <c r="J152" s="3" t="s">
        <v>250</v>
      </c>
      <c r="K152" s="9">
        <f>(D152/D151-1)/(57-21)</f>
        <v>0.003697224478</v>
      </c>
    </row>
    <row r="153">
      <c r="A153" s="30"/>
      <c r="B153" s="3" t="s">
        <v>256</v>
      </c>
      <c r="C153" s="3" t="s">
        <v>259</v>
      </c>
      <c r="D153" s="33">
        <v>2.4</v>
      </c>
      <c r="E153" s="30" t="s">
        <v>248</v>
      </c>
      <c r="G153" s="30"/>
      <c r="H153" s="29">
        <v>45603.0</v>
      </c>
      <c r="I153" s="3" t="s">
        <v>195</v>
      </c>
      <c r="K153" s="30"/>
    </row>
    <row r="154">
      <c r="A154" s="30"/>
      <c r="B154" s="3" t="s">
        <v>256</v>
      </c>
      <c r="C154" s="3" t="s">
        <v>260</v>
      </c>
      <c r="D154" s="33">
        <v>15.1</v>
      </c>
      <c r="E154" s="30" t="s">
        <v>248</v>
      </c>
      <c r="G154" s="30"/>
      <c r="H154" s="29">
        <v>45603.0</v>
      </c>
      <c r="I154" s="3" t="s">
        <v>195</v>
      </c>
      <c r="K154" s="30"/>
    </row>
    <row r="155">
      <c r="A155" s="30"/>
      <c r="B155" s="3" t="s">
        <v>256</v>
      </c>
      <c r="C155" s="3" t="s">
        <v>261</v>
      </c>
      <c r="D155" s="33">
        <v>6.2</v>
      </c>
      <c r="E155" s="30" t="s">
        <v>248</v>
      </c>
      <c r="G155" s="30"/>
      <c r="H155" s="29">
        <v>45603.0</v>
      </c>
      <c r="I155" s="3" t="s">
        <v>195</v>
      </c>
      <c r="K155" s="30"/>
    </row>
    <row r="156">
      <c r="B156" s="3" t="s">
        <v>256</v>
      </c>
      <c r="C156" s="3" t="s">
        <v>262</v>
      </c>
      <c r="D156" s="33">
        <v>16.7</v>
      </c>
      <c r="E156" s="30" t="s">
        <v>248</v>
      </c>
      <c r="H156" s="29">
        <v>45603.0</v>
      </c>
      <c r="I156" s="3" t="s">
        <v>195</v>
      </c>
    </row>
    <row r="157">
      <c r="A157" s="30"/>
      <c r="B157" s="3" t="s">
        <v>256</v>
      </c>
      <c r="C157" s="3" t="s">
        <v>263</v>
      </c>
      <c r="D157" s="33">
        <v>100.8</v>
      </c>
      <c r="E157" s="30" t="s">
        <v>248</v>
      </c>
      <c r="G157" s="30"/>
      <c r="H157" s="29">
        <v>45603.0</v>
      </c>
      <c r="I157" s="3" t="s">
        <v>25</v>
      </c>
      <c r="K157" s="30"/>
    </row>
    <row r="158">
      <c r="A158" s="3"/>
      <c r="B158" s="3" t="s">
        <v>264</v>
      </c>
      <c r="C158" s="3" t="s">
        <v>265</v>
      </c>
      <c r="D158" s="32">
        <f>5.884/5010*1000</f>
        <v>1.174451098</v>
      </c>
      <c r="E158" s="30" t="s">
        <v>248</v>
      </c>
      <c r="G158" s="30"/>
      <c r="H158" s="29">
        <v>45603.0</v>
      </c>
      <c r="I158" s="3" t="s">
        <v>25</v>
      </c>
      <c r="K158" s="30"/>
    </row>
    <row r="159">
      <c r="A159" s="30"/>
      <c r="B159" s="3" t="s">
        <v>264</v>
      </c>
      <c r="C159" s="3" t="s">
        <v>266</v>
      </c>
      <c r="D159" s="32">
        <f>27.175/19986*1000</f>
        <v>1.359701791</v>
      </c>
      <c r="E159" s="30" t="s">
        <v>248</v>
      </c>
      <c r="G159" s="30"/>
      <c r="H159" s="29">
        <v>45603.0</v>
      </c>
      <c r="I159" s="3" t="s">
        <v>25</v>
      </c>
      <c r="J159" s="3" t="s">
        <v>250</v>
      </c>
      <c r="K159" s="9">
        <f>(D159/D158-1)/(66-21)</f>
        <v>0.00350519667</v>
      </c>
    </row>
    <row r="160">
      <c r="A160" s="30"/>
      <c r="B160" s="3" t="s">
        <v>264</v>
      </c>
      <c r="C160" s="3" t="s">
        <v>267</v>
      </c>
      <c r="D160" s="33">
        <v>2.4</v>
      </c>
      <c r="E160" s="30" t="s">
        <v>248</v>
      </c>
      <c r="F160" s="30"/>
      <c r="G160" s="30"/>
      <c r="H160" s="29">
        <v>45603.0</v>
      </c>
      <c r="I160" s="3" t="s">
        <v>195</v>
      </c>
    </row>
    <row r="161">
      <c r="A161" s="30"/>
      <c r="B161" s="3" t="s">
        <v>264</v>
      </c>
      <c r="C161" s="3" t="s">
        <v>268</v>
      </c>
      <c r="D161" s="33">
        <v>18.3</v>
      </c>
      <c r="E161" s="30" t="s">
        <v>248</v>
      </c>
      <c r="F161" s="30"/>
      <c r="G161" s="30"/>
      <c r="H161" s="29">
        <v>45603.0</v>
      </c>
      <c r="I161" s="3" t="s">
        <v>195</v>
      </c>
    </row>
    <row r="162">
      <c r="A162" s="30"/>
      <c r="B162" s="3" t="s">
        <v>264</v>
      </c>
      <c r="C162" s="3" t="s">
        <v>269</v>
      </c>
      <c r="D162" s="33">
        <v>13.7</v>
      </c>
      <c r="E162" s="30" t="s">
        <v>248</v>
      </c>
      <c r="F162" s="30"/>
      <c r="G162" s="30"/>
      <c r="H162" s="29">
        <v>45603.0</v>
      </c>
      <c r="I162" s="3" t="s">
        <v>195</v>
      </c>
    </row>
    <row r="163">
      <c r="B163" s="3" t="s">
        <v>264</v>
      </c>
      <c r="C163" s="3" t="s">
        <v>270</v>
      </c>
      <c r="D163" s="33">
        <v>3.5</v>
      </c>
      <c r="E163" s="30" t="s">
        <v>248</v>
      </c>
      <c r="H163" s="29">
        <v>45603.0</v>
      </c>
      <c r="I163" s="3" t="s">
        <v>195</v>
      </c>
    </row>
    <row r="164">
      <c r="A164" s="30"/>
      <c r="B164" s="3" t="s">
        <v>264</v>
      </c>
      <c r="C164" s="3" t="s">
        <v>271</v>
      </c>
      <c r="D164" s="33">
        <v>94.3</v>
      </c>
      <c r="E164" s="30" t="s">
        <v>248</v>
      </c>
      <c r="F164" s="30"/>
      <c r="G164" s="30"/>
      <c r="H164" s="29">
        <v>45603.0</v>
      </c>
      <c r="I164" s="3" t="s">
        <v>25</v>
      </c>
    </row>
    <row r="165">
      <c r="A165" s="3"/>
      <c r="B165" s="3" t="s">
        <v>272</v>
      </c>
      <c r="C165" s="3" t="s">
        <v>273</v>
      </c>
      <c r="D165" s="34">
        <f>1.592/0.2012</f>
        <v>7.912524851</v>
      </c>
      <c r="E165" s="30" t="s">
        <v>274</v>
      </c>
      <c r="F165" s="30"/>
      <c r="G165" s="30"/>
      <c r="H165" s="29">
        <v>45603.0</v>
      </c>
      <c r="I165" s="3" t="s">
        <v>25</v>
      </c>
    </row>
    <row r="166">
      <c r="A166" s="3"/>
      <c r="B166" s="3" t="s">
        <v>275</v>
      </c>
      <c r="C166" s="3" t="s">
        <v>276</v>
      </c>
      <c r="D166" s="33">
        <v>6.1</v>
      </c>
      <c r="E166" s="30" t="s">
        <v>277</v>
      </c>
      <c r="F166" s="30"/>
      <c r="G166" s="30"/>
      <c r="H166" s="29">
        <v>45603.0</v>
      </c>
      <c r="I166" s="3" t="s">
        <v>25</v>
      </c>
    </row>
    <row r="167">
      <c r="A167" s="3"/>
      <c r="B167" s="3" t="s">
        <v>278</v>
      </c>
      <c r="C167" s="3" t="s">
        <v>276</v>
      </c>
      <c r="D167" s="33">
        <v>5.9</v>
      </c>
      <c r="E167" s="30" t="s">
        <v>277</v>
      </c>
      <c r="F167" s="30"/>
      <c r="G167" s="30"/>
      <c r="H167" s="29">
        <v>45603.0</v>
      </c>
      <c r="I167" s="3" t="s">
        <v>25</v>
      </c>
    </row>
    <row r="168">
      <c r="A168" s="3"/>
      <c r="B168" s="3" t="s">
        <v>279</v>
      </c>
      <c r="C168" s="3" t="s">
        <v>276</v>
      </c>
      <c r="D168" s="33">
        <v>6.9</v>
      </c>
      <c r="E168" s="30" t="s">
        <v>277</v>
      </c>
      <c r="F168" s="30"/>
      <c r="G168" s="30"/>
      <c r="H168" s="29">
        <v>45603.0</v>
      </c>
      <c r="I168" s="3" t="s">
        <v>25</v>
      </c>
    </row>
    <row r="169">
      <c r="A169" s="3"/>
      <c r="B169" s="3" t="s">
        <v>280</v>
      </c>
      <c r="C169" s="3" t="s">
        <v>276</v>
      </c>
      <c r="D169" s="33">
        <v>26.3</v>
      </c>
      <c r="E169" s="30" t="s">
        <v>277</v>
      </c>
      <c r="F169" s="30"/>
      <c r="G169" s="30"/>
      <c r="H169" s="29">
        <v>45603.0</v>
      </c>
      <c r="I169" s="3" t="s">
        <v>25</v>
      </c>
    </row>
    <row r="170">
      <c r="A170" s="3"/>
      <c r="B170" s="3" t="s">
        <v>281</v>
      </c>
      <c r="C170" s="30" t="s">
        <v>282</v>
      </c>
      <c r="D170" s="33">
        <v>8.0</v>
      </c>
      <c r="E170" s="30" t="s">
        <v>283</v>
      </c>
      <c r="F170" s="30"/>
      <c r="G170" s="30"/>
      <c r="H170" s="29">
        <v>45603.0</v>
      </c>
      <c r="I170" s="3" t="s">
        <v>25</v>
      </c>
    </row>
    <row r="171">
      <c r="A171" s="30"/>
      <c r="B171" s="30" t="s">
        <v>284</v>
      </c>
      <c r="C171" s="3" t="s">
        <v>285</v>
      </c>
      <c r="D171" s="33" t="s">
        <v>286</v>
      </c>
      <c r="E171" s="30" t="s">
        <v>114</v>
      </c>
      <c r="F171" s="30"/>
      <c r="G171" s="30"/>
      <c r="H171" s="29">
        <v>45613.0</v>
      </c>
      <c r="I171" s="3" t="s">
        <v>25</v>
      </c>
    </row>
    <row r="172">
      <c r="A172" s="30"/>
      <c r="B172" s="30" t="s">
        <v>284</v>
      </c>
      <c r="C172" s="3" t="s">
        <v>287</v>
      </c>
      <c r="D172" s="33" t="s">
        <v>288</v>
      </c>
      <c r="E172" s="30" t="s">
        <v>114</v>
      </c>
      <c r="F172" s="30"/>
      <c r="G172" s="30"/>
      <c r="H172" s="29">
        <v>45613.0</v>
      </c>
      <c r="I172" s="3" t="s">
        <v>25</v>
      </c>
    </row>
    <row r="173">
      <c r="A173" s="30"/>
      <c r="B173" s="30" t="s">
        <v>284</v>
      </c>
      <c r="C173" s="3" t="s">
        <v>289</v>
      </c>
      <c r="D173" s="33" t="s">
        <v>290</v>
      </c>
      <c r="E173" s="30" t="s">
        <v>114</v>
      </c>
      <c r="F173" s="30"/>
      <c r="G173" s="30"/>
      <c r="H173" s="29">
        <v>45613.0</v>
      </c>
      <c r="I173" s="3" t="s">
        <v>25</v>
      </c>
    </row>
    <row r="174">
      <c r="A174" s="3"/>
      <c r="B174" s="3" t="s">
        <v>291</v>
      </c>
      <c r="C174" s="3" t="s">
        <v>292</v>
      </c>
      <c r="D174" s="35">
        <v>300.0</v>
      </c>
      <c r="E174" s="30" t="s">
        <v>22</v>
      </c>
      <c r="F174" s="30"/>
      <c r="G174" s="30"/>
      <c r="H174" s="29">
        <v>45613.0</v>
      </c>
      <c r="I174" s="3" t="s">
        <v>25</v>
      </c>
    </row>
    <row r="175">
      <c r="A175" s="3"/>
      <c r="B175" s="3" t="s">
        <v>293</v>
      </c>
      <c r="C175" s="3" t="s">
        <v>292</v>
      </c>
      <c r="D175" s="33">
        <v>24.0</v>
      </c>
      <c r="E175" s="30" t="s">
        <v>22</v>
      </c>
      <c r="F175" s="30"/>
      <c r="G175" s="30"/>
      <c r="H175" s="29">
        <v>45613.0</v>
      </c>
      <c r="I175" s="3" t="s">
        <v>25</v>
      </c>
    </row>
    <row r="176">
      <c r="A176" s="30"/>
      <c r="B176" s="30" t="s">
        <v>294</v>
      </c>
      <c r="C176" s="3" t="s">
        <v>292</v>
      </c>
      <c r="D176" s="33" t="s">
        <v>295</v>
      </c>
      <c r="E176" s="36"/>
      <c r="F176" s="36"/>
      <c r="G176" s="36"/>
      <c r="H176" s="29">
        <v>45613.0</v>
      </c>
      <c r="I176" s="3" t="s">
        <v>25</v>
      </c>
    </row>
    <row r="177">
      <c r="A177" s="30"/>
      <c r="B177" s="3" t="s">
        <v>296</v>
      </c>
      <c r="C177" s="30" t="s">
        <v>297</v>
      </c>
      <c r="D177" s="35">
        <v>5000.0</v>
      </c>
      <c r="E177" s="30" t="s">
        <v>298</v>
      </c>
      <c r="F177" s="30"/>
      <c r="G177" s="30"/>
      <c r="H177" s="29">
        <v>45602.0</v>
      </c>
      <c r="I177" s="3" t="s">
        <v>25</v>
      </c>
    </row>
    <row r="178">
      <c r="A178" s="30"/>
      <c r="B178" s="3" t="s">
        <v>296</v>
      </c>
      <c r="C178" s="30" t="s">
        <v>299</v>
      </c>
      <c r="D178" s="33" t="s">
        <v>300</v>
      </c>
      <c r="E178" s="30" t="s">
        <v>301</v>
      </c>
      <c r="F178" s="30"/>
      <c r="G178" s="30"/>
      <c r="H178" s="29">
        <v>45602.0</v>
      </c>
      <c r="I178" s="3" t="s">
        <v>25</v>
      </c>
    </row>
    <row r="179">
      <c r="A179" s="3" t="s">
        <v>19</v>
      </c>
      <c r="B179" s="3" t="s">
        <v>296</v>
      </c>
      <c r="C179" s="30" t="s">
        <v>302</v>
      </c>
      <c r="D179" s="35">
        <v>3000.0</v>
      </c>
      <c r="E179" s="30" t="s">
        <v>298</v>
      </c>
      <c r="F179" s="30"/>
      <c r="G179" s="30"/>
      <c r="H179" s="29">
        <v>45602.0</v>
      </c>
      <c r="I179" s="3" t="s">
        <v>25</v>
      </c>
    </row>
    <row r="180">
      <c r="A180" s="3"/>
      <c r="B180" s="3" t="s">
        <v>303</v>
      </c>
      <c r="C180" s="3" t="s">
        <v>304</v>
      </c>
      <c r="D180" s="33" t="s">
        <v>305</v>
      </c>
      <c r="E180" s="30" t="s">
        <v>306</v>
      </c>
      <c r="F180" s="30"/>
      <c r="G180" s="30"/>
      <c r="H180" s="29">
        <v>45613.0</v>
      </c>
      <c r="I180" s="3" t="s">
        <v>25</v>
      </c>
    </row>
    <row r="181">
      <c r="A181" s="3"/>
      <c r="B181" s="3" t="s">
        <v>303</v>
      </c>
      <c r="C181" s="3" t="s">
        <v>307</v>
      </c>
      <c r="D181" s="33" t="s">
        <v>308</v>
      </c>
      <c r="E181" s="30" t="s">
        <v>306</v>
      </c>
      <c r="F181" s="30"/>
      <c r="G181" s="30"/>
      <c r="H181" s="29">
        <v>45613.0</v>
      </c>
      <c r="I181" s="3" t="s">
        <v>25</v>
      </c>
    </row>
    <row r="182">
      <c r="A182" s="3"/>
      <c r="B182" s="3" t="s">
        <v>303</v>
      </c>
      <c r="C182" s="3" t="s">
        <v>309</v>
      </c>
      <c r="D182" s="33" t="s">
        <v>310</v>
      </c>
      <c r="E182" s="30" t="s">
        <v>306</v>
      </c>
      <c r="F182" s="30"/>
      <c r="G182" s="30"/>
      <c r="H182" s="29">
        <v>45613.0</v>
      </c>
      <c r="I182" s="3" t="s">
        <v>25</v>
      </c>
    </row>
    <row r="183">
      <c r="A183" s="3"/>
      <c r="B183" s="3" t="s">
        <v>311</v>
      </c>
      <c r="C183" s="3" t="s">
        <v>312</v>
      </c>
      <c r="D183" s="33">
        <v>31.5</v>
      </c>
      <c r="E183" s="30" t="s">
        <v>306</v>
      </c>
      <c r="F183" s="30"/>
      <c r="G183" s="30"/>
      <c r="H183" s="29">
        <v>45623.0</v>
      </c>
      <c r="I183" s="3" t="s">
        <v>25</v>
      </c>
    </row>
    <row r="184">
      <c r="A184" s="30"/>
      <c r="B184" s="30" t="s">
        <v>313</v>
      </c>
      <c r="C184" s="3" t="s">
        <v>314</v>
      </c>
      <c r="D184" s="35">
        <v>250.0</v>
      </c>
      <c r="E184" s="30" t="s">
        <v>198</v>
      </c>
      <c r="F184" s="30"/>
      <c r="G184" s="30"/>
      <c r="H184" s="3" t="s">
        <v>315</v>
      </c>
      <c r="I184" s="3" t="s">
        <v>25</v>
      </c>
    </row>
    <row r="185">
      <c r="A185" s="30"/>
      <c r="B185" s="30" t="s">
        <v>316</v>
      </c>
      <c r="C185" s="3" t="s">
        <v>314</v>
      </c>
      <c r="D185" s="37" t="s">
        <v>317</v>
      </c>
      <c r="H185" s="3" t="s">
        <v>315</v>
      </c>
      <c r="I185" s="3" t="s">
        <v>25</v>
      </c>
    </row>
    <row r="186">
      <c r="A186" s="30"/>
      <c r="B186" s="30" t="s">
        <v>318</v>
      </c>
      <c r="C186" s="30" t="s">
        <v>319</v>
      </c>
      <c r="D186" s="35">
        <v>155.0</v>
      </c>
      <c r="E186" s="30" t="s">
        <v>198</v>
      </c>
      <c r="F186" s="30"/>
      <c r="G186" s="30"/>
      <c r="H186" s="3" t="s">
        <v>315</v>
      </c>
      <c r="I186" s="3" t="s">
        <v>25</v>
      </c>
    </row>
    <row r="187">
      <c r="A187" s="3"/>
      <c r="B187" s="3" t="s">
        <v>320</v>
      </c>
      <c r="C187" s="3" t="s">
        <v>321</v>
      </c>
      <c r="D187" s="8" t="s">
        <v>322</v>
      </c>
      <c r="H187" s="3" t="s">
        <v>315</v>
      </c>
      <c r="I187" s="3" t="s">
        <v>25</v>
      </c>
    </row>
    <row r="188">
      <c r="A188" s="30"/>
      <c r="B188" s="30" t="s">
        <v>323</v>
      </c>
      <c r="C188" s="30" t="s">
        <v>324</v>
      </c>
      <c r="D188" s="33" t="s">
        <v>325</v>
      </c>
      <c r="E188" s="30" t="s">
        <v>198</v>
      </c>
      <c r="F188" s="30"/>
      <c r="G188" s="30"/>
      <c r="H188" s="29">
        <v>45613.0</v>
      </c>
      <c r="I188" s="3" t="s">
        <v>25</v>
      </c>
    </row>
    <row r="189">
      <c r="A189" s="30"/>
      <c r="B189" s="30" t="s">
        <v>326</v>
      </c>
      <c r="C189" s="30" t="s">
        <v>327</v>
      </c>
      <c r="D189" s="35">
        <v>410.0</v>
      </c>
      <c r="E189" s="30" t="s">
        <v>328</v>
      </c>
      <c r="F189" s="30"/>
      <c r="G189" s="30"/>
      <c r="H189" s="3" t="s">
        <v>315</v>
      </c>
      <c r="I189" s="3" t="s">
        <v>25</v>
      </c>
    </row>
    <row r="190">
      <c r="A190" s="30"/>
      <c r="B190" s="30" t="s">
        <v>329</v>
      </c>
      <c r="C190" s="30" t="s">
        <v>330</v>
      </c>
      <c r="D190" s="33" t="s">
        <v>331</v>
      </c>
      <c r="E190" s="30" t="s">
        <v>332</v>
      </c>
      <c r="F190" s="30"/>
      <c r="G190" s="30"/>
      <c r="H190" s="3" t="s">
        <v>315</v>
      </c>
      <c r="I190" s="3" t="s">
        <v>25</v>
      </c>
    </row>
    <row r="191">
      <c r="A191" s="30"/>
      <c r="B191" s="30" t="s">
        <v>333</v>
      </c>
      <c r="C191" s="3" t="s">
        <v>334</v>
      </c>
      <c r="D191" s="35">
        <v>1000.0</v>
      </c>
      <c r="E191" s="30" t="s">
        <v>335</v>
      </c>
      <c r="F191" s="30"/>
      <c r="G191" s="30"/>
      <c r="H191" s="3" t="s">
        <v>315</v>
      </c>
      <c r="I191" s="3" t="s">
        <v>25</v>
      </c>
    </row>
    <row r="192">
      <c r="A192" s="3"/>
      <c r="B192" s="3" t="s">
        <v>336</v>
      </c>
      <c r="C192" s="3" t="s">
        <v>337</v>
      </c>
      <c r="D192" s="34">
        <f>0.4454*10.504</f>
        <v>4.6784816</v>
      </c>
      <c r="E192" s="30" t="s">
        <v>107</v>
      </c>
      <c r="F192" s="30"/>
      <c r="G192" s="30"/>
      <c r="H192" s="29">
        <v>45603.0</v>
      </c>
      <c r="I192" s="3" t="s">
        <v>25</v>
      </c>
    </row>
    <row r="193">
      <c r="A193" s="3"/>
      <c r="C193" s="3" t="s">
        <v>338</v>
      </c>
      <c r="D193" s="34">
        <f>0.6039*13.998</f>
        <v>8.4533922</v>
      </c>
      <c r="E193" s="30" t="s">
        <v>107</v>
      </c>
      <c r="F193" s="30"/>
      <c r="G193" s="30"/>
      <c r="H193" s="29">
        <v>45603.0</v>
      </c>
      <c r="I193" s="3" t="s">
        <v>25</v>
      </c>
    </row>
    <row r="194">
      <c r="A194" s="3"/>
      <c r="B194" s="3" t="s">
        <v>339</v>
      </c>
      <c r="C194" s="3" t="s">
        <v>340</v>
      </c>
      <c r="D194" s="38">
        <f>0.03046*19.99</f>
        <v>0.6088954</v>
      </c>
      <c r="E194" s="30" t="s">
        <v>107</v>
      </c>
      <c r="F194" s="30"/>
      <c r="G194" s="30"/>
      <c r="H194" s="29">
        <v>45603.0</v>
      </c>
      <c r="I194" s="3" t="s">
        <v>25</v>
      </c>
    </row>
    <row r="195">
      <c r="A195" s="3"/>
      <c r="C195" s="3" t="s">
        <v>341</v>
      </c>
      <c r="D195" s="39">
        <f>0.02896*19.986</f>
        <v>0.57879456</v>
      </c>
      <c r="E195" s="30" t="s">
        <v>107</v>
      </c>
      <c r="F195" s="30"/>
      <c r="G195" s="30"/>
      <c r="H195" s="29">
        <v>45603.0</v>
      </c>
      <c r="I195" s="3" t="s">
        <v>25</v>
      </c>
    </row>
    <row r="196">
      <c r="A196" s="3"/>
      <c r="B196" s="3" t="s">
        <v>342</v>
      </c>
      <c r="C196" s="3" t="s">
        <v>343</v>
      </c>
      <c r="D196" s="38">
        <f>0.027175*19.986</f>
        <v>0.54311955</v>
      </c>
      <c r="E196" s="30" t="s">
        <v>107</v>
      </c>
      <c r="F196" s="30"/>
      <c r="G196" s="30"/>
      <c r="H196" s="29">
        <v>45603.0</v>
      </c>
      <c r="I196" s="3" t="s">
        <v>25</v>
      </c>
    </row>
    <row r="197">
      <c r="A197" s="3"/>
      <c r="C197" s="3" t="s">
        <v>344</v>
      </c>
      <c r="D197" s="38">
        <f>0.02607*19.986</f>
        <v>0.52103502</v>
      </c>
      <c r="E197" s="30" t="s">
        <v>107</v>
      </c>
      <c r="F197" s="30"/>
      <c r="G197" s="30"/>
      <c r="H197" s="29">
        <v>45603.0</v>
      </c>
      <c r="I197" s="3" t="s">
        <v>25</v>
      </c>
    </row>
    <row r="198">
      <c r="A198" s="3"/>
      <c r="B198" s="3" t="s">
        <v>345</v>
      </c>
      <c r="C198" s="3" t="s">
        <v>346</v>
      </c>
      <c r="D198" s="3">
        <v>17.55</v>
      </c>
      <c r="E198" s="3" t="s">
        <v>347</v>
      </c>
      <c r="H198" s="4">
        <v>45664.0</v>
      </c>
      <c r="I198" s="3" t="s">
        <v>25</v>
      </c>
    </row>
    <row r="199">
      <c r="A199" s="3"/>
      <c r="B199" s="3" t="s">
        <v>345</v>
      </c>
      <c r="C199" s="3" t="s">
        <v>348</v>
      </c>
      <c r="D199" s="3">
        <v>20.46</v>
      </c>
      <c r="E199" s="3" t="s">
        <v>347</v>
      </c>
      <c r="H199" s="4">
        <v>45664.0</v>
      </c>
      <c r="I199" s="3" t="s">
        <v>25</v>
      </c>
    </row>
    <row r="200">
      <c r="A200" s="3"/>
      <c r="B200" s="3" t="s">
        <v>345</v>
      </c>
      <c r="C200" s="3" t="s">
        <v>349</v>
      </c>
      <c r="D200" s="3">
        <f>166.55-0.12</f>
        <v>166.43</v>
      </c>
      <c r="E200" s="3" t="s">
        <v>347</v>
      </c>
      <c r="H200" s="4">
        <v>45664.0</v>
      </c>
      <c r="I200" s="3" t="s">
        <v>25</v>
      </c>
    </row>
    <row r="202">
      <c r="B202" s="7" t="s">
        <v>350</v>
      </c>
      <c r="C202" s="3" t="s">
        <v>351</v>
      </c>
      <c r="I202" s="3" t="s">
        <v>352</v>
      </c>
    </row>
    <row r="203">
      <c r="B203" s="40" t="s">
        <v>353</v>
      </c>
      <c r="C203" s="40" t="s">
        <v>354</v>
      </c>
      <c r="D203" s="40" t="s">
        <v>355</v>
      </c>
      <c r="E203" s="40" t="s">
        <v>356</v>
      </c>
      <c r="F203" s="40" t="s">
        <v>357</v>
      </c>
      <c r="G203" s="40" t="s">
        <v>358</v>
      </c>
      <c r="H203" s="40" t="s">
        <v>359</v>
      </c>
      <c r="I203" s="40" t="s">
        <v>360</v>
      </c>
      <c r="J203" s="41" t="s">
        <v>361</v>
      </c>
      <c r="K203" s="40" t="s">
        <v>362</v>
      </c>
      <c r="L203" s="42" t="s">
        <v>363</v>
      </c>
      <c r="M203" s="42" t="s">
        <v>364</v>
      </c>
    </row>
    <row r="204">
      <c r="B204" s="43">
        <v>5.0</v>
      </c>
      <c r="C204" s="43">
        <v>0.267</v>
      </c>
      <c r="D204" s="43">
        <v>3.74</v>
      </c>
      <c r="E204" s="43">
        <v>0.0</v>
      </c>
      <c r="F204" s="44">
        <f t="shared" ref="F204:F238" si="1">B204*C204/1000</f>
        <v>0.001335</v>
      </c>
      <c r="G204" s="44">
        <f t="shared" ref="G204:G238" si="2">D204*E204/1000</f>
        <v>0</v>
      </c>
      <c r="H204" s="45">
        <f t="shared" ref="H204:H238" si="3">G204/F204</f>
        <v>0</v>
      </c>
      <c r="I204" s="25"/>
      <c r="J204" s="25"/>
      <c r="K204" s="25"/>
    </row>
    <row r="205">
      <c r="B205" s="43">
        <v>5.0</v>
      </c>
      <c r="C205" s="43">
        <v>0.644</v>
      </c>
      <c r="D205" s="43">
        <v>3.58</v>
      </c>
      <c r="E205" s="43">
        <v>0.44</v>
      </c>
      <c r="F205" s="44">
        <f t="shared" si="1"/>
        <v>0.00322</v>
      </c>
      <c r="G205" s="44">
        <f t="shared" si="2"/>
        <v>0.0015752</v>
      </c>
      <c r="H205" s="45">
        <f t="shared" si="3"/>
        <v>0.4891925466</v>
      </c>
      <c r="I205" s="25"/>
      <c r="J205" s="25"/>
      <c r="K205" s="25"/>
    </row>
    <row r="206">
      <c r="B206" s="43">
        <v>4.99</v>
      </c>
      <c r="C206" s="43">
        <v>2.08</v>
      </c>
      <c r="D206" s="43">
        <v>3.52</v>
      </c>
      <c r="E206" s="43">
        <v>2.17</v>
      </c>
      <c r="F206" s="44">
        <f t="shared" si="1"/>
        <v>0.0103792</v>
      </c>
      <c r="G206" s="44">
        <f t="shared" si="2"/>
        <v>0.0076384</v>
      </c>
      <c r="H206" s="45">
        <f t="shared" si="3"/>
        <v>0.7359334053</v>
      </c>
      <c r="I206" s="25"/>
      <c r="J206" s="25"/>
      <c r="K206" s="25"/>
    </row>
    <row r="207">
      <c r="B207" s="43">
        <v>5.0</v>
      </c>
      <c r="C207" s="43">
        <v>6.295</v>
      </c>
      <c r="D207" s="43">
        <v>3.48</v>
      </c>
      <c r="E207" s="43">
        <v>7.28</v>
      </c>
      <c r="F207" s="44">
        <f t="shared" si="1"/>
        <v>0.031475</v>
      </c>
      <c r="G207" s="44">
        <f t="shared" si="2"/>
        <v>0.0253344</v>
      </c>
      <c r="H207" s="45">
        <f t="shared" si="3"/>
        <v>0.8049054805</v>
      </c>
      <c r="I207" s="25"/>
      <c r="J207" s="25"/>
      <c r="K207" s="25"/>
    </row>
    <row r="208">
      <c r="B208" s="43">
        <v>5.0</v>
      </c>
      <c r="C208" s="43">
        <v>26.93</v>
      </c>
      <c r="D208" s="43">
        <v>3.43</v>
      </c>
      <c r="E208" s="43">
        <v>32.39</v>
      </c>
      <c r="F208" s="44">
        <f t="shared" si="1"/>
        <v>0.13465</v>
      </c>
      <c r="G208" s="44">
        <f t="shared" si="2"/>
        <v>0.1110977</v>
      </c>
      <c r="H208" s="45">
        <f t="shared" si="3"/>
        <v>0.8250850353</v>
      </c>
      <c r="I208" s="25"/>
      <c r="J208" s="25"/>
      <c r="K208" s="25"/>
    </row>
    <row r="209">
      <c r="B209" s="43">
        <v>5.0</v>
      </c>
      <c r="C209" s="43">
        <v>41.43</v>
      </c>
      <c r="D209" s="43">
        <v>3.41</v>
      </c>
      <c r="E209" s="43">
        <v>50.1</v>
      </c>
      <c r="F209" s="44">
        <f t="shared" si="1"/>
        <v>0.20715</v>
      </c>
      <c r="G209" s="44">
        <f t="shared" si="2"/>
        <v>0.170841</v>
      </c>
      <c r="H209" s="45">
        <f t="shared" si="3"/>
        <v>0.8247212165</v>
      </c>
      <c r="I209" s="25"/>
      <c r="J209" s="25"/>
      <c r="K209" s="25"/>
    </row>
    <row r="210">
      <c r="B210" s="43">
        <v>5.0</v>
      </c>
      <c r="C210" s="43">
        <v>84.26</v>
      </c>
      <c r="D210" s="43">
        <v>3.37</v>
      </c>
      <c r="E210" s="43">
        <v>102.4</v>
      </c>
      <c r="F210" s="44">
        <f t="shared" si="1"/>
        <v>0.4213</v>
      </c>
      <c r="G210" s="44">
        <f t="shared" si="2"/>
        <v>0.345088</v>
      </c>
      <c r="H210" s="45">
        <f t="shared" si="3"/>
        <v>0.8191027771</v>
      </c>
      <c r="I210" s="25"/>
      <c r="J210" s="25"/>
      <c r="K210" s="25"/>
    </row>
    <row r="211">
      <c r="B211" s="46">
        <v>5.0</v>
      </c>
      <c r="C211" s="46">
        <v>84.26</v>
      </c>
      <c r="D211" s="46">
        <v>3.37</v>
      </c>
      <c r="E211" s="46">
        <v>102.4</v>
      </c>
      <c r="F211" s="47">
        <f t="shared" si="1"/>
        <v>0.4213</v>
      </c>
      <c r="G211" s="47">
        <f t="shared" si="2"/>
        <v>0.345088</v>
      </c>
      <c r="H211" s="48">
        <f t="shared" si="3"/>
        <v>0.8191027771</v>
      </c>
      <c r="I211" s="12"/>
      <c r="J211" s="12"/>
      <c r="K211" s="12"/>
      <c r="L211" s="12"/>
      <c r="M211" s="12"/>
    </row>
    <row r="212">
      <c r="B212" s="43">
        <v>5.01</v>
      </c>
      <c r="C212" s="43">
        <v>172.36</v>
      </c>
      <c r="D212" s="43">
        <v>3.34</v>
      </c>
      <c r="E212" s="43">
        <v>211.5</v>
      </c>
      <c r="F212" s="44">
        <f t="shared" si="1"/>
        <v>0.8635236</v>
      </c>
      <c r="G212" s="44">
        <f t="shared" si="2"/>
        <v>0.70641</v>
      </c>
      <c r="H212" s="45">
        <f t="shared" si="3"/>
        <v>0.8180552332</v>
      </c>
      <c r="I212" s="25"/>
      <c r="J212" s="25"/>
      <c r="K212" s="25"/>
    </row>
    <row r="213">
      <c r="B213" s="43">
        <v>5.0</v>
      </c>
      <c r="C213" s="43">
        <v>259.0</v>
      </c>
      <c r="D213" s="43">
        <v>3.31</v>
      </c>
      <c r="E213" s="43">
        <v>312.7</v>
      </c>
      <c r="F213" s="44">
        <f t="shared" si="1"/>
        <v>1.295</v>
      </c>
      <c r="G213" s="44">
        <f t="shared" si="2"/>
        <v>1.035037</v>
      </c>
      <c r="H213" s="45">
        <f t="shared" si="3"/>
        <v>0.7992563707</v>
      </c>
      <c r="I213" s="25"/>
      <c r="J213" s="25"/>
      <c r="K213" s="25"/>
    </row>
    <row r="214">
      <c r="B214" s="43">
        <v>5.0</v>
      </c>
      <c r="C214" s="43">
        <v>467.0</v>
      </c>
      <c r="D214" s="43">
        <v>3.27</v>
      </c>
      <c r="E214" s="43">
        <v>545.0</v>
      </c>
      <c r="F214" s="44">
        <f t="shared" si="1"/>
        <v>2.335</v>
      </c>
      <c r="G214" s="44">
        <f t="shared" si="2"/>
        <v>1.78215</v>
      </c>
      <c r="H214" s="45">
        <f t="shared" si="3"/>
        <v>0.7632334047</v>
      </c>
      <c r="I214" s="25"/>
      <c r="J214" s="25"/>
      <c r="K214" s="25"/>
      <c r="R214" s="12"/>
      <c r="S214" s="12"/>
    </row>
    <row r="215">
      <c r="B215" s="49">
        <v>4.99</v>
      </c>
      <c r="C215" s="49">
        <v>739.0</v>
      </c>
      <c r="D215" s="49">
        <v>3.14</v>
      </c>
      <c r="E215" s="49">
        <v>810.0</v>
      </c>
      <c r="F215" s="50">
        <f t="shared" si="1"/>
        <v>3.68761</v>
      </c>
      <c r="G215" s="50">
        <f t="shared" si="2"/>
        <v>2.5434</v>
      </c>
      <c r="H215" s="51">
        <f t="shared" si="3"/>
        <v>0.6897150187</v>
      </c>
      <c r="I215" s="52"/>
      <c r="J215" s="52"/>
      <c r="K215" s="52"/>
      <c r="L215" s="53"/>
    </row>
    <row r="216">
      <c r="B216" s="43">
        <v>12.0</v>
      </c>
      <c r="C216" s="43">
        <v>0.472</v>
      </c>
      <c r="D216" s="43">
        <v>3.8</v>
      </c>
      <c r="E216" s="43">
        <v>0.0</v>
      </c>
      <c r="F216" s="44">
        <f t="shared" si="1"/>
        <v>0.005664</v>
      </c>
      <c r="G216" s="44">
        <f t="shared" si="2"/>
        <v>0</v>
      </c>
      <c r="H216" s="45">
        <f t="shared" si="3"/>
        <v>0</v>
      </c>
      <c r="I216" s="25"/>
      <c r="J216" s="25"/>
      <c r="K216" s="25"/>
    </row>
    <row r="217">
      <c r="B217" s="43">
        <v>12.0</v>
      </c>
      <c r="C217" s="43">
        <v>0.636</v>
      </c>
      <c r="D217" s="43">
        <v>3.79</v>
      </c>
      <c r="E217" s="43">
        <v>0.46</v>
      </c>
      <c r="F217" s="44">
        <f t="shared" si="1"/>
        <v>0.007632</v>
      </c>
      <c r="G217" s="44">
        <f t="shared" si="2"/>
        <v>0.0017434</v>
      </c>
      <c r="H217" s="45">
        <f t="shared" si="3"/>
        <v>0.228432914</v>
      </c>
      <c r="I217" s="25"/>
      <c r="J217" s="25"/>
      <c r="K217" s="25"/>
    </row>
    <row r="218">
      <c r="B218" s="43">
        <v>12.0</v>
      </c>
      <c r="C218" s="43">
        <v>3.37</v>
      </c>
      <c r="D218" s="43">
        <v>3.75</v>
      </c>
      <c r="E218" s="43">
        <v>7.82</v>
      </c>
      <c r="F218" s="44">
        <f t="shared" si="1"/>
        <v>0.04044</v>
      </c>
      <c r="G218" s="44">
        <f t="shared" si="2"/>
        <v>0.029325</v>
      </c>
      <c r="H218" s="45">
        <f t="shared" si="3"/>
        <v>0.725148368</v>
      </c>
      <c r="I218" s="25"/>
      <c r="J218" s="25"/>
      <c r="K218" s="25"/>
    </row>
    <row r="219">
      <c r="B219" s="43">
        <v>11.99</v>
      </c>
      <c r="C219" s="43">
        <v>13.56</v>
      </c>
      <c r="D219" s="43">
        <v>3.75</v>
      </c>
      <c r="E219" s="43">
        <v>34.85</v>
      </c>
      <c r="F219" s="44">
        <f t="shared" si="1"/>
        <v>0.1625844</v>
      </c>
      <c r="G219" s="44">
        <f t="shared" si="2"/>
        <v>0.1306875</v>
      </c>
      <c r="H219" s="45">
        <f t="shared" si="3"/>
        <v>0.803813281</v>
      </c>
      <c r="I219" s="25"/>
      <c r="J219" s="25"/>
      <c r="K219" s="25"/>
    </row>
    <row r="220">
      <c r="B220" s="43">
        <v>12.0</v>
      </c>
      <c r="C220" s="43">
        <v>19.58</v>
      </c>
      <c r="D220" s="43">
        <v>3.73</v>
      </c>
      <c r="E220" s="43">
        <v>51.4</v>
      </c>
      <c r="F220" s="44">
        <f t="shared" si="1"/>
        <v>0.23496</v>
      </c>
      <c r="G220" s="44">
        <f t="shared" si="2"/>
        <v>0.191722</v>
      </c>
      <c r="H220" s="45">
        <f t="shared" si="3"/>
        <v>0.8159771876</v>
      </c>
      <c r="I220" s="25"/>
      <c r="J220" s="25"/>
      <c r="K220" s="25"/>
    </row>
    <row r="221">
      <c r="B221" s="43">
        <v>12.01</v>
      </c>
      <c r="C221" s="43">
        <v>39.9</v>
      </c>
      <c r="D221" s="43">
        <v>3.77</v>
      </c>
      <c r="E221" s="43">
        <v>104.0</v>
      </c>
      <c r="F221" s="44">
        <f t="shared" si="1"/>
        <v>0.479199</v>
      </c>
      <c r="G221" s="44">
        <f t="shared" si="2"/>
        <v>0.39208</v>
      </c>
      <c r="H221" s="45">
        <f t="shared" si="3"/>
        <v>0.8181987024</v>
      </c>
      <c r="I221" s="25"/>
      <c r="J221" s="25"/>
      <c r="K221" s="25"/>
    </row>
    <row r="222">
      <c r="B222" s="43">
        <v>12.0</v>
      </c>
      <c r="C222" s="43">
        <v>78.6</v>
      </c>
      <c r="D222" s="43">
        <v>3.72</v>
      </c>
      <c r="E222" s="43">
        <v>206.5</v>
      </c>
      <c r="F222" s="44">
        <f t="shared" si="1"/>
        <v>0.9432</v>
      </c>
      <c r="G222" s="44">
        <f t="shared" si="2"/>
        <v>0.76818</v>
      </c>
      <c r="H222" s="45">
        <f t="shared" si="3"/>
        <v>0.8144402036</v>
      </c>
      <c r="I222" s="25"/>
      <c r="J222" s="25"/>
      <c r="K222" s="25"/>
    </row>
    <row r="223">
      <c r="B223" s="43">
        <v>12.0</v>
      </c>
      <c r="C223" s="43">
        <v>112.1</v>
      </c>
      <c r="D223" s="43">
        <v>3.7</v>
      </c>
      <c r="E223" s="43">
        <v>297.0</v>
      </c>
      <c r="F223" s="44">
        <f t="shared" si="1"/>
        <v>1.3452</v>
      </c>
      <c r="G223" s="44">
        <f t="shared" si="2"/>
        <v>1.0989</v>
      </c>
      <c r="H223" s="45">
        <f t="shared" si="3"/>
        <v>0.8169045495</v>
      </c>
      <c r="I223" s="25"/>
      <c r="J223" s="25"/>
      <c r="K223" s="25"/>
    </row>
    <row r="224">
      <c r="B224" s="43">
        <v>12.02</v>
      </c>
      <c r="C224" s="43">
        <v>196.7</v>
      </c>
      <c r="D224" s="43">
        <v>3.68</v>
      </c>
      <c r="E224" s="43">
        <v>527.0</v>
      </c>
      <c r="F224" s="44">
        <f t="shared" si="1"/>
        <v>2.364334</v>
      </c>
      <c r="G224" s="44">
        <f t="shared" si="2"/>
        <v>1.93936</v>
      </c>
      <c r="H224" s="45">
        <f t="shared" si="3"/>
        <v>0.8202563597</v>
      </c>
      <c r="I224" s="43">
        <v>43.0</v>
      </c>
      <c r="J224" s="43">
        <v>46.0</v>
      </c>
      <c r="K224" s="43">
        <v>0.1244</v>
      </c>
      <c r="L224" s="3">
        <v>193.1</v>
      </c>
    </row>
    <row r="225">
      <c r="B225" s="49">
        <v>11.99</v>
      </c>
      <c r="C225" s="49">
        <v>278.0</v>
      </c>
      <c r="D225" s="49">
        <v>3.67</v>
      </c>
      <c r="E225" s="49">
        <v>727.0</v>
      </c>
      <c r="F225" s="50">
        <f t="shared" si="1"/>
        <v>3.33322</v>
      </c>
      <c r="G225" s="50">
        <f t="shared" si="2"/>
        <v>2.66809</v>
      </c>
      <c r="H225" s="51">
        <f t="shared" si="3"/>
        <v>0.8004542154</v>
      </c>
      <c r="I225" s="49">
        <v>43.0</v>
      </c>
      <c r="J225" s="49">
        <v>46.0</v>
      </c>
      <c r="K225" s="49">
        <v>0.1208</v>
      </c>
      <c r="L225" s="54" t="s">
        <v>365</v>
      </c>
    </row>
    <row r="226">
      <c r="B226" s="43">
        <v>24.01</v>
      </c>
      <c r="C226" s="43">
        <v>0.99</v>
      </c>
      <c r="D226" s="43">
        <v>3.8</v>
      </c>
      <c r="E226" s="43">
        <v>0.0</v>
      </c>
      <c r="F226" s="44">
        <f t="shared" si="1"/>
        <v>0.0237699</v>
      </c>
      <c r="G226" s="44">
        <f t="shared" si="2"/>
        <v>0</v>
      </c>
      <c r="H226" s="45">
        <f t="shared" si="3"/>
        <v>0</v>
      </c>
      <c r="I226" s="43">
        <v>26.0</v>
      </c>
      <c r="J226" s="43">
        <v>26.0</v>
      </c>
      <c r="K226" s="43">
        <v>0.067</v>
      </c>
      <c r="L226" s="3">
        <v>0.543</v>
      </c>
    </row>
    <row r="227">
      <c r="B227" s="43">
        <v>24.0</v>
      </c>
      <c r="C227" s="43">
        <v>2.5</v>
      </c>
      <c r="D227" s="43">
        <v>3.74</v>
      </c>
      <c r="E227" s="43">
        <v>7.83</v>
      </c>
      <c r="F227" s="44">
        <f t="shared" si="1"/>
        <v>0.06</v>
      </c>
      <c r="G227" s="44">
        <f t="shared" si="2"/>
        <v>0.0292842</v>
      </c>
      <c r="H227" s="45">
        <f t="shared" si="3"/>
        <v>0.48807</v>
      </c>
      <c r="I227" s="43">
        <v>26.0</v>
      </c>
      <c r="J227" s="43">
        <v>26.0</v>
      </c>
      <c r="K227" s="43">
        <v>0.073</v>
      </c>
      <c r="L227" s="3">
        <v>6.4</v>
      </c>
    </row>
    <row r="228">
      <c r="B228" s="43">
        <v>24.01</v>
      </c>
      <c r="C228" s="43">
        <v>8.0</v>
      </c>
      <c r="D228" s="43">
        <v>3.73</v>
      </c>
      <c r="E228" s="43">
        <v>36.12</v>
      </c>
      <c r="F228" s="44">
        <f t="shared" si="1"/>
        <v>0.19208</v>
      </c>
      <c r="G228" s="44">
        <f t="shared" si="2"/>
        <v>0.1347276</v>
      </c>
      <c r="H228" s="45">
        <f t="shared" si="3"/>
        <v>0.7014139942</v>
      </c>
      <c r="I228" s="43">
        <v>26.0</v>
      </c>
      <c r="J228" s="43">
        <v>26.0</v>
      </c>
      <c r="K228" s="43">
        <v>0.071</v>
      </c>
      <c r="L228" s="3">
        <v>29.0</v>
      </c>
    </row>
    <row r="229">
      <c r="B229" s="43">
        <v>23.99</v>
      </c>
      <c r="C229" s="43">
        <v>10.83</v>
      </c>
      <c r="D229" s="43">
        <v>3.73</v>
      </c>
      <c r="E229" s="43">
        <v>50.68</v>
      </c>
      <c r="F229" s="44">
        <f t="shared" si="1"/>
        <v>0.2598117</v>
      </c>
      <c r="G229" s="44">
        <f t="shared" si="2"/>
        <v>0.1890364</v>
      </c>
      <c r="H229" s="45">
        <f t="shared" si="3"/>
        <v>0.72759002</v>
      </c>
      <c r="I229" s="43">
        <v>27.0</v>
      </c>
      <c r="J229" s="43">
        <v>27.0</v>
      </c>
      <c r="K229" s="43">
        <v>0.07</v>
      </c>
      <c r="L229" s="3">
        <v>41.4</v>
      </c>
    </row>
    <row r="230">
      <c r="B230" s="43">
        <v>24.0</v>
      </c>
      <c r="C230" s="43">
        <v>20.83</v>
      </c>
      <c r="D230" s="43">
        <v>3.77</v>
      </c>
      <c r="E230" s="43">
        <v>100.6</v>
      </c>
      <c r="F230" s="44">
        <f t="shared" si="1"/>
        <v>0.49992</v>
      </c>
      <c r="G230" s="44">
        <f t="shared" si="2"/>
        <v>0.379262</v>
      </c>
      <c r="H230" s="45">
        <f t="shared" si="3"/>
        <v>0.7586453833</v>
      </c>
      <c r="I230" s="43">
        <v>28.0</v>
      </c>
      <c r="J230" s="43">
        <v>29.0</v>
      </c>
      <c r="K230" s="43">
        <v>0.116</v>
      </c>
      <c r="L230" s="3">
        <v>69.0</v>
      </c>
    </row>
    <row r="231">
      <c r="B231" s="43">
        <v>24.0</v>
      </c>
      <c r="C231" s="43">
        <v>44.9</v>
      </c>
      <c r="D231" s="43">
        <v>3.87</v>
      </c>
      <c r="E231" s="43">
        <v>213.9</v>
      </c>
      <c r="F231" s="44">
        <f t="shared" si="1"/>
        <v>1.0776</v>
      </c>
      <c r="G231" s="44">
        <f t="shared" si="2"/>
        <v>0.827793</v>
      </c>
      <c r="H231" s="45">
        <f t="shared" si="3"/>
        <v>0.7681820713</v>
      </c>
      <c r="I231" s="43">
        <v>31.0</v>
      </c>
      <c r="J231" s="43">
        <v>33.0</v>
      </c>
      <c r="K231" s="43">
        <v>0.158</v>
      </c>
      <c r="L231" s="3">
        <v>63.0</v>
      </c>
    </row>
    <row r="232">
      <c r="B232" s="43">
        <v>24.01</v>
      </c>
      <c r="C232" s="43">
        <v>61.72</v>
      </c>
      <c r="D232" s="43">
        <v>3.73</v>
      </c>
      <c r="E232" s="43">
        <v>306.4</v>
      </c>
      <c r="F232" s="44">
        <f t="shared" si="1"/>
        <v>1.4818972</v>
      </c>
      <c r="G232" s="44">
        <f t="shared" si="2"/>
        <v>1.142872</v>
      </c>
      <c r="H232" s="45">
        <f t="shared" si="3"/>
        <v>0.7712221873</v>
      </c>
      <c r="I232" s="43">
        <v>33.0</v>
      </c>
      <c r="J232" s="43">
        <v>36.0</v>
      </c>
      <c r="K232" s="43">
        <v>0.14</v>
      </c>
      <c r="L232" s="3">
        <v>89.4</v>
      </c>
    </row>
    <row r="233">
      <c r="B233" s="43">
        <v>24.0</v>
      </c>
      <c r="C233" s="43">
        <v>101.7</v>
      </c>
      <c r="D233" s="43">
        <v>3.66</v>
      </c>
      <c r="E233" s="43">
        <v>515.0</v>
      </c>
      <c r="F233" s="44">
        <f t="shared" si="1"/>
        <v>2.4408</v>
      </c>
      <c r="G233" s="44">
        <f t="shared" si="2"/>
        <v>1.8849</v>
      </c>
      <c r="H233" s="45">
        <f t="shared" si="3"/>
        <v>0.7722468043</v>
      </c>
      <c r="I233" s="43">
        <v>38.0</v>
      </c>
      <c r="J233" s="43">
        <v>43.0</v>
      </c>
      <c r="K233" s="43">
        <v>0.099</v>
      </c>
      <c r="L233" s="3">
        <v>148.7</v>
      </c>
    </row>
    <row r="234">
      <c r="B234" s="43">
        <v>24.01</v>
      </c>
      <c r="C234" s="43">
        <v>141.0</v>
      </c>
      <c r="D234" s="43">
        <v>3.63</v>
      </c>
      <c r="E234" s="43">
        <v>727.0</v>
      </c>
      <c r="F234" s="44">
        <f t="shared" si="1"/>
        <v>3.38541</v>
      </c>
      <c r="G234" s="44">
        <f t="shared" si="2"/>
        <v>2.63901</v>
      </c>
      <c r="H234" s="45">
        <f t="shared" si="3"/>
        <v>0.7795244889</v>
      </c>
      <c r="I234" s="43">
        <v>45.0</v>
      </c>
      <c r="J234" s="43">
        <v>52.0</v>
      </c>
      <c r="K234" s="43">
        <v>0.068</v>
      </c>
      <c r="L234" s="3">
        <v>205.0</v>
      </c>
    </row>
    <row r="235">
      <c r="B235" s="43">
        <v>24.01</v>
      </c>
      <c r="C235" s="43">
        <v>201.6</v>
      </c>
      <c r="D235" s="43">
        <v>3.63</v>
      </c>
      <c r="E235" s="43">
        <v>1023.0</v>
      </c>
      <c r="F235" s="44">
        <f t="shared" si="1"/>
        <v>4.840416</v>
      </c>
      <c r="G235" s="44">
        <f t="shared" si="2"/>
        <v>3.71349</v>
      </c>
      <c r="H235" s="45">
        <f t="shared" si="3"/>
        <v>0.7671840602</v>
      </c>
      <c r="I235" s="43">
        <v>60.0</v>
      </c>
      <c r="J235" s="43">
        <v>66.0</v>
      </c>
      <c r="K235" s="43">
        <v>0.039</v>
      </c>
      <c r="L235" s="3">
        <v>219.0</v>
      </c>
      <c r="M235" s="3" t="s">
        <v>366</v>
      </c>
    </row>
    <row r="236">
      <c r="B236" s="43">
        <v>24.01</v>
      </c>
      <c r="C236" s="43">
        <v>210.5</v>
      </c>
      <c r="D236" s="43">
        <v>3.64</v>
      </c>
      <c r="E236" s="43">
        <v>1024.0</v>
      </c>
      <c r="F236" s="44">
        <f t="shared" si="1"/>
        <v>5.054105</v>
      </c>
      <c r="G236" s="44">
        <f t="shared" si="2"/>
        <v>3.72736</v>
      </c>
      <c r="H236" s="45">
        <f t="shared" si="3"/>
        <v>0.7374916034</v>
      </c>
      <c r="I236" s="43">
        <v>61.0</v>
      </c>
      <c r="J236" s="43">
        <v>68.0</v>
      </c>
      <c r="K236" s="43">
        <v>0.159</v>
      </c>
      <c r="L236" s="3" t="s">
        <v>367</v>
      </c>
    </row>
    <row r="237">
      <c r="B237" s="43">
        <v>24.01</v>
      </c>
      <c r="C237" s="43">
        <v>299.0</v>
      </c>
      <c r="D237" s="43">
        <v>3.59</v>
      </c>
      <c r="E237" s="43">
        <v>1434.0</v>
      </c>
      <c r="F237" s="44">
        <f t="shared" si="1"/>
        <v>7.17899</v>
      </c>
      <c r="G237" s="44">
        <f t="shared" si="2"/>
        <v>5.14806</v>
      </c>
      <c r="H237" s="45">
        <f t="shared" si="3"/>
        <v>0.7171008735</v>
      </c>
      <c r="I237" s="43">
        <v>82.0</v>
      </c>
      <c r="J237" s="43">
        <v>89.0</v>
      </c>
      <c r="K237" s="43">
        <v>0.057</v>
      </c>
      <c r="L237" s="3">
        <v>247.0</v>
      </c>
    </row>
    <row r="238">
      <c r="B238" s="43">
        <v>24.0</v>
      </c>
      <c r="C238" s="43">
        <v>11.3</v>
      </c>
      <c r="D238" s="43">
        <v>0.128</v>
      </c>
      <c r="E238" s="43">
        <v>191.0</v>
      </c>
      <c r="F238" s="44">
        <f t="shared" si="1"/>
        <v>0.2712</v>
      </c>
      <c r="G238" s="44">
        <f t="shared" si="2"/>
        <v>0.024448</v>
      </c>
      <c r="H238" s="45">
        <f t="shared" si="3"/>
        <v>0.09014749263</v>
      </c>
      <c r="I238" s="43">
        <v>32.0</v>
      </c>
      <c r="J238" s="43">
        <v>31.0</v>
      </c>
      <c r="K238" s="43">
        <v>0.131</v>
      </c>
      <c r="L238" s="3">
        <v>0.0334</v>
      </c>
      <c r="M238" s="3" t="s">
        <v>368</v>
      </c>
    </row>
    <row r="240">
      <c r="B240" s="55" t="s">
        <v>369</v>
      </c>
      <c r="I240" s="3" t="s">
        <v>370</v>
      </c>
    </row>
    <row r="241">
      <c r="B241" s="40" t="s">
        <v>353</v>
      </c>
      <c r="C241" s="40" t="s">
        <v>354</v>
      </c>
      <c r="D241" s="40" t="s">
        <v>355</v>
      </c>
      <c r="E241" s="40" t="s">
        <v>356</v>
      </c>
      <c r="F241" s="40" t="s">
        <v>371</v>
      </c>
      <c r="G241" s="40" t="s">
        <v>357</v>
      </c>
      <c r="H241" s="40" t="s">
        <v>358</v>
      </c>
      <c r="I241" s="40" t="s">
        <v>359</v>
      </c>
      <c r="J241" s="40" t="s">
        <v>360</v>
      </c>
      <c r="K241" s="41" t="s">
        <v>361</v>
      </c>
      <c r="L241" s="40" t="s">
        <v>362</v>
      </c>
      <c r="M241" s="42" t="s">
        <v>363</v>
      </c>
      <c r="N241" s="42" t="s">
        <v>364</v>
      </c>
    </row>
    <row r="242">
      <c r="B242" s="56" t="s">
        <v>372</v>
      </c>
      <c r="C242" s="53"/>
      <c r="D242" s="49">
        <v>12.19</v>
      </c>
      <c r="E242" s="49">
        <v>27.06</v>
      </c>
      <c r="F242" s="57">
        <f>E242</f>
        <v>27.06</v>
      </c>
      <c r="G242" s="58" t="s">
        <v>315</v>
      </c>
      <c r="H242" s="50">
        <f>D242*E242/1000</f>
        <v>0.3298614</v>
      </c>
      <c r="I242" s="49" t="s">
        <v>315</v>
      </c>
      <c r="J242" s="52"/>
      <c r="K242" s="52"/>
      <c r="L242" s="52"/>
      <c r="M242" s="53"/>
      <c r="N242" s="54" t="s">
        <v>373</v>
      </c>
    </row>
    <row r="243">
      <c r="B243" s="43">
        <v>3.7</v>
      </c>
      <c r="C243" s="43">
        <v>105.0</v>
      </c>
      <c r="D243" s="43">
        <v>12.21</v>
      </c>
      <c r="E243" s="43">
        <v>0.0</v>
      </c>
      <c r="F243" s="57">
        <f t="shared" ref="F243:F258" si="4">$E$242+E243</f>
        <v>27.06</v>
      </c>
      <c r="G243" s="44">
        <f t="shared" ref="G243:G258" si="5">B243*C243/1000</f>
        <v>0.3885</v>
      </c>
      <c r="H243" s="44">
        <f t="shared" ref="H243:H258" si="6">D243*F243/1000</f>
        <v>0.3304026</v>
      </c>
      <c r="I243" s="45">
        <f t="shared" ref="I243:I258" si="7">H243/G243</f>
        <v>0.8504571429</v>
      </c>
      <c r="J243" s="43">
        <v>28.0</v>
      </c>
      <c r="K243" s="43">
        <v>29.0</v>
      </c>
      <c r="L243" s="43">
        <v>2.8</v>
      </c>
      <c r="M243" s="3">
        <v>530.0</v>
      </c>
      <c r="N243" s="3" t="s">
        <v>374</v>
      </c>
    </row>
    <row r="244">
      <c r="B244" s="43">
        <v>3.7</v>
      </c>
      <c r="C244" s="43">
        <v>203.0</v>
      </c>
      <c r="D244" s="43">
        <v>12.21</v>
      </c>
      <c r="E244" s="43">
        <v>22.0</v>
      </c>
      <c r="F244" s="57">
        <f t="shared" si="4"/>
        <v>49.06</v>
      </c>
      <c r="G244" s="44">
        <f t="shared" si="5"/>
        <v>0.7511</v>
      </c>
      <c r="H244" s="44">
        <f t="shared" si="6"/>
        <v>0.5990226</v>
      </c>
      <c r="I244" s="45">
        <f t="shared" si="7"/>
        <v>0.7975270936</v>
      </c>
      <c r="J244" s="43">
        <v>29.0</v>
      </c>
      <c r="K244" s="43">
        <v>30.0</v>
      </c>
      <c r="L244" s="43">
        <v>3.9</v>
      </c>
      <c r="M244" s="3">
        <v>606.0</v>
      </c>
    </row>
    <row r="245">
      <c r="B245" s="43">
        <v>3.7</v>
      </c>
      <c r="C245" s="43">
        <v>450.0</v>
      </c>
      <c r="D245" s="43">
        <v>12.22</v>
      </c>
      <c r="E245" s="43">
        <v>85.8</v>
      </c>
      <c r="F245" s="57">
        <f t="shared" si="4"/>
        <v>112.86</v>
      </c>
      <c r="G245" s="44">
        <f t="shared" si="5"/>
        <v>1.665</v>
      </c>
      <c r="H245" s="44">
        <f t="shared" si="6"/>
        <v>1.3791492</v>
      </c>
      <c r="I245" s="45">
        <f t="shared" si="7"/>
        <v>0.8283178378</v>
      </c>
      <c r="J245" s="43">
        <v>34.0</v>
      </c>
      <c r="K245" s="43">
        <v>36.0</v>
      </c>
      <c r="L245" s="43">
        <v>9.7</v>
      </c>
      <c r="M245" s="3">
        <v>555.0</v>
      </c>
    </row>
    <row r="246">
      <c r="B246" s="43">
        <v>3.7</v>
      </c>
      <c r="C246" s="43">
        <v>512.0</v>
      </c>
      <c r="D246" s="43">
        <v>12.23</v>
      </c>
      <c r="E246" s="43">
        <v>96.9</v>
      </c>
      <c r="F246" s="57">
        <f t="shared" si="4"/>
        <v>123.96</v>
      </c>
      <c r="G246" s="44">
        <f t="shared" si="5"/>
        <v>1.8944</v>
      </c>
      <c r="H246" s="44">
        <f t="shared" si="6"/>
        <v>1.5160308</v>
      </c>
      <c r="I246" s="45">
        <f t="shared" si="7"/>
        <v>0.8002696368</v>
      </c>
      <c r="J246" s="43">
        <v>36.0</v>
      </c>
      <c r="K246" s="43">
        <v>38.0</v>
      </c>
      <c r="L246" s="43">
        <v>11.0</v>
      </c>
      <c r="M246" s="3">
        <v>547.0</v>
      </c>
      <c r="N246" s="3" t="s">
        <v>375</v>
      </c>
    </row>
    <row r="247">
      <c r="B247" s="43">
        <v>3.7</v>
      </c>
      <c r="C247" s="43">
        <v>474.0</v>
      </c>
      <c r="D247" s="43">
        <v>12.22</v>
      </c>
      <c r="E247" s="43">
        <v>93.3</v>
      </c>
      <c r="F247" s="57">
        <f t="shared" si="4"/>
        <v>120.36</v>
      </c>
      <c r="G247" s="44">
        <f t="shared" si="5"/>
        <v>1.7538</v>
      </c>
      <c r="H247" s="44">
        <f t="shared" si="6"/>
        <v>1.4707992</v>
      </c>
      <c r="I247" s="45">
        <f t="shared" si="7"/>
        <v>0.8386356483</v>
      </c>
      <c r="J247" s="43">
        <v>37.0</v>
      </c>
      <c r="K247" s="43">
        <v>37.0</v>
      </c>
      <c r="L247" s="43">
        <v>8.5</v>
      </c>
      <c r="M247" s="3">
        <v>543.0</v>
      </c>
      <c r="N247" s="3" t="s">
        <v>376</v>
      </c>
    </row>
    <row r="248">
      <c r="B248" s="43">
        <v>3.71</v>
      </c>
      <c r="C248" s="43">
        <v>540.0</v>
      </c>
      <c r="D248" s="43">
        <v>12.22</v>
      </c>
      <c r="E248" s="43">
        <v>108.8</v>
      </c>
      <c r="F248" s="57">
        <f t="shared" si="4"/>
        <v>135.86</v>
      </c>
      <c r="G248" s="44">
        <f t="shared" si="5"/>
        <v>2.0034</v>
      </c>
      <c r="H248" s="44">
        <f t="shared" si="6"/>
        <v>1.6602092</v>
      </c>
      <c r="I248" s="45">
        <f t="shared" si="7"/>
        <v>0.8286958171</v>
      </c>
      <c r="J248" s="25"/>
      <c r="K248" s="25"/>
      <c r="L248" s="25"/>
      <c r="N248" s="3" t="s">
        <v>377</v>
      </c>
    </row>
    <row r="249">
      <c r="B249" s="43">
        <v>3.71</v>
      </c>
      <c r="C249" s="43">
        <v>824.0</v>
      </c>
      <c r="D249" s="43">
        <v>12.23</v>
      </c>
      <c r="E249" s="43">
        <v>181.3</v>
      </c>
      <c r="F249" s="57">
        <f t="shared" si="4"/>
        <v>208.36</v>
      </c>
      <c r="G249" s="44">
        <f t="shared" si="5"/>
        <v>3.05704</v>
      </c>
      <c r="H249" s="44">
        <f t="shared" si="6"/>
        <v>2.5482428</v>
      </c>
      <c r="I249" s="45">
        <f t="shared" si="7"/>
        <v>0.8335654097</v>
      </c>
      <c r="J249" s="43">
        <v>42.0</v>
      </c>
      <c r="K249" s="43">
        <v>42.0</v>
      </c>
      <c r="L249" s="43">
        <v>14.5</v>
      </c>
      <c r="M249" s="3">
        <v>543.0</v>
      </c>
      <c r="N249" s="3" t="s">
        <v>378</v>
      </c>
    </row>
    <row r="250">
      <c r="B250" s="43">
        <v>3.69</v>
      </c>
      <c r="C250" s="43">
        <v>1200.0</v>
      </c>
      <c r="D250" s="43">
        <v>12.25</v>
      </c>
      <c r="E250" s="43">
        <v>269.3</v>
      </c>
      <c r="F250" s="57">
        <f t="shared" si="4"/>
        <v>296.36</v>
      </c>
      <c r="G250" s="44">
        <f t="shared" si="5"/>
        <v>4.428</v>
      </c>
      <c r="H250" s="44">
        <f t="shared" si="6"/>
        <v>3.63041</v>
      </c>
      <c r="I250" s="45">
        <f t="shared" si="7"/>
        <v>0.8198757904</v>
      </c>
      <c r="J250" s="43">
        <v>49.0</v>
      </c>
      <c r="K250" s="43">
        <v>50.0</v>
      </c>
      <c r="L250" s="43">
        <v>21.0</v>
      </c>
      <c r="M250" s="3">
        <v>541.0</v>
      </c>
    </row>
    <row r="251">
      <c r="B251" s="43">
        <v>3.69</v>
      </c>
      <c r="C251" s="43">
        <v>1556.0</v>
      </c>
      <c r="D251" s="43">
        <v>12.27</v>
      </c>
      <c r="E251" s="43">
        <v>345.0</v>
      </c>
      <c r="F251" s="57">
        <f t="shared" si="4"/>
        <v>372.06</v>
      </c>
      <c r="G251" s="44">
        <f t="shared" si="5"/>
        <v>5.74164</v>
      </c>
      <c r="H251" s="44">
        <f t="shared" si="6"/>
        <v>4.5651762</v>
      </c>
      <c r="I251" s="45">
        <f t="shared" si="7"/>
        <v>0.7950996928</v>
      </c>
      <c r="J251" s="43">
        <v>62.0</v>
      </c>
      <c r="K251" s="43">
        <v>58.0</v>
      </c>
      <c r="L251" s="43">
        <v>27.0</v>
      </c>
      <c r="M251" s="3">
        <v>539.0</v>
      </c>
    </row>
    <row r="252">
      <c r="B252" s="43">
        <v>3.695</v>
      </c>
      <c r="C252" s="43">
        <v>1930.0</v>
      </c>
      <c r="D252" s="43">
        <v>12.29</v>
      </c>
      <c r="E252" s="43">
        <v>415.0</v>
      </c>
      <c r="F252" s="57">
        <f t="shared" si="4"/>
        <v>442.06</v>
      </c>
      <c r="G252" s="44">
        <f t="shared" si="5"/>
        <v>7.13135</v>
      </c>
      <c r="H252" s="44">
        <f t="shared" si="6"/>
        <v>5.4329174</v>
      </c>
      <c r="I252" s="45">
        <f t="shared" si="7"/>
        <v>0.7618357534</v>
      </c>
      <c r="J252" s="43">
        <v>83.0</v>
      </c>
      <c r="K252" s="43">
        <v>75.0</v>
      </c>
      <c r="L252" s="43">
        <v>32.0</v>
      </c>
      <c r="M252" s="3">
        <v>536.0</v>
      </c>
    </row>
    <row r="253">
      <c r="B253" s="43">
        <v>3.7</v>
      </c>
      <c r="C253" s="43">
        <v>2350.0</v>
      </c>
      <c r="D253" s="43">
        <v>12.32</v>
      </c>
      <c r="E253" s="43">
        <v>487.0</v>
      </c>
      <c r="F253" s="57">
        <f t="shared" si="4"/>
        <v>514.06</v>
      </c>
      <c r="G253" s="44">
        <f t="shared" si="5"/>
        <v>8.695</v>
      </c>
      <c r="H253" s="44">
        <f t="shared" si="6"/>
        <v>6.3332192</v>
      </c>
      <c r="I253" s="45">
        <f t="shared" si="7"/>
        <v>0.7283748361</v>
      </c>
      <c r="J253" s="43">
        <v>108.0</v>
      </c>
      <c r="K253" s="43">
        <v>92.0</v>
      </c>
      <c r="L253" s="43">
        <v>38.0</v>
      </c>
      <c r="M253" s="3">
        <v>529.0</v>
      </c>
      <c r="N253" s="3" t="s">
        <v>379</v>
      </c>
      <c r="P253" s="3" t="s">
        <v>380</v>
      </c>
    </row>
    <row r="254">
      <c r="B254" s="43">
        <v>3.7</v>
      </c>
      <c r="C254" s="43">
        <v>37.0</v>
      </c>
      <c r="D254" s="43">
        <v>0.0</v>
      </c>
      <c r="E254" s="43">
        <v>0.0</v>
      </c>
      <c r="F254" s="57">
        <f t="shared" si="4"/>
        <v>27.06</v>
      </c>
      <c r="G254" s="44">
        <f t="shared" si="5"/>
        <v>0.1369</v>
      </c>
      <c r="H254" s="44">
        <f t="shared" si="6"/>
        <v>0</v>
      </c>
      <c r="I254" s="45">
        <f t="shared" si="7"/>
        <v>0</v>
      </c>
      <c r="J254" s="43">
        <v>31.0</v>
      </c>
      <c r="K254" s="43">
        <v>31.0</v>
      </c>
      <c r="L254" s="43">
        <v>0.0</v>
      </c>
      <c r="M254" s="3">
        <v>0.0</v>
      </c>
      <c r="N254" s="3" t="s">
        <v>381</v>
      </c>
    </row>
    <row r="255">
      <c r="B255" s="43">
        <v>3.702</v>
      </c>
      <c r="C255" s="43">
        <v>641.0</v>
      </c>
      <c r="D255" s="43">
        <v>12.22</v>
      </c>
      <c r="E255" s="43">
        <v>130.0</v>
      </c>
      <c r="F255" s="57">
        <f t="shared" si="4"/>
        <v>157.06</v>
      </c>
      <c r="G255" s="44">
        <f t="shared" si="5"/>
        <v>2.372982</v>
      </c>
      <c r="H255" s="44">
        <f t="shared" si="6"/>
        <v>1.9192732</v>
      </c>
      <c r="I255" s="45">
        <f t="shared" si="7"/>
        <v>0.8088022581</v>
      </c>
      <c r="J255" s="43">
        <v>39.0</v>
      </c>
      <c r="K255" s="43">
        <v>39.0</v>
      </c>
      <c r="L255" s="43">
        <v>68.0</v>
      </c>
      <c r="M255" s="3">
        <v>560.0</v>
      </c>
      <c r="N255" s="3" t="s">
        <v>382</v>
      </c>
    </row>
    <row r="256">
      <c r="B256" s="43">
        <v>3.71</v>
      </c>
      <c r="C256" s="43">
        <v>1060.0</v>
      </c>
      <c r="D256" s="43">
        <v>12.24</v>
      </c>
      <c r="E256" s="43">
        <v>241.3</v>
      </c>
      <c r="F256" s="57">
        <f t="shared" si="4"/>
        <v>268.36</v>
      </c>
      <c r="G256" s="44">
        <f t="shared" si="5"/>
        <v>3.9326</v>
      </c>
      <c r="H256" s="44">
        <f t="shared" si="6"/>
        <v>3.2847264</v>
      </c>
      <c r="I256" s="45">
        <f t="shared" si="7"/>
        <v>0.8352556578</v>
      </c>
      <c r="J256" s="43">
        <v>50.0</v>
      </c>
      <c r="K256" s="43">
        <v>50.0</v>
      </c>
      <c r="L256" s="43">
        <v>24.0</v>
      </c>
      <c r="M256" s="3">
        <v>541.0</v>
      </c>
      <c r="N256" s="3" t="s">
        <v>383</v>
      </c>
    </row>
    <row r="257">
      <c r="B257" s="43">
        <v>3.7</v>
      </c>
      <c r="C257" s="43">
        <v>1480.0</v>
      </c>
      <c r="D257" s="43">
        <v>12.26</v>
      </c>
      <c r="E257" s="43">
        <v>333.0</v>
      </c>
      <c r="F257" s="57">
        <f t="shared" si="4"/>
        <v>360.06</v>
      </c>
      <c r="G257" s="44">
        <f t="shared" si="5"/>
        <v>5.476</v>
      </c>
      <c r="H257" s="44">
        <f t="shared" si="6"/>
        <v>4.4143356</v>
      </c>
      <c r="I257" s="45">
        <f t="shared" si="7"/>
        <v>0.8061241052</v>
      </c>
      <c r="J257" s="43">
        <v>67.0</v>
      </c>
      <c r="K257" s="43">
        <v>64.0</v>
      </c>
      <c r="L257" s="43">
        <v>74.0</v>
      </c>
      <c r="M257" s="3">
        <v>544.0</v>
      </c>
      <c r="N257" s="3" t="s">
        <v>384</v>
      </c>
    </row>
    <row r="258">
      <c r="B258" s="43">
        <v>3.655</v>
      </c>
      <c r="C258" s="43" t="s">
        <v>315</v>
      </c>
      <c r="D258" s="43">
        <v>12.25</v>
      </c>
      <c r="E258" s="43">
        <v>306.0</v>
      </c>
      <c r="F258" s="57">
        <f t="shared" si="4"/>
        <v>333.06</v>
      </c>
      <c r="G258" s="44" t="str">
        <f t="shared" si="5"/>
        <v>#VALUE!</v>
      </c>
      <c r="H258" s="44">
        <f t="shared" si="6"/>
        <v>4.079985</v>
      </c>
      <c r="I258" s="45" t="str">
        <f t="shared" si="7"/>
        <v>#VALUE!</v>
      </c>
      <c r="J258" s="43">
        <v>93.0</v>
      </c>
      <c r="K258" s="43">
        <v>76.0</v>
      </c>
      <c r="L258" s="43">
        <v>23.0</v>
      </c>
      <c r="M258" s="3">
        <v>540.0</v>
      </c>
      <c r="N258" s="3" t="s">
        <v>385</v>
      </c>
    </row>
    <row r="259">
      <c r="I259" s="25"/>
    </row>
    <row r="260">
      <c r="B260" s="7" t="s">
        <v>386</v>
      </c>
      <c r="I260" s="25"/>
    </row>
    <row r="261">
      <c r="B261" s="59" t="s">
        <v>357</v>
      </c>
      <c r="C261" s="60" t="s">
        <v>387</v>
      </c>
      <c r="D261" s="60" t="s">
        <v>388</v>
      </c>
      <c r="I261" s="25"/>
    </row>
    <row r="262">
      <c r="B262" s="47">
        <v>0.0237699</v>
      </c>
      <c r="C262" s="48">
        <v>0.0</v>
      </c>
      <c r="I262" s="25"/>
    </row>
    <row r="263">
      <c r="B263" s="47">
        <v>0.06</v>
      </c>
      <c r="C263" s="48">
        <v>0.48807000000000006</v>
      </c>
      <c r="I263" s="25"/>
    </row>
    <row r="264">
      <c r="B264" s="47">
        <v>0.19208</v>
      </c>
      <c r="C264" s="48">
        <v>0.7014139941690962</v>
      </c>
      <c r="I264" s="25"/>
    </row>
    <row r="265">
      <c r="B265" s="47">
        <v>0.2598117</v>
      </c>
      <c r="C265" s="48">
        <v>0.7275900200029484</v>
      </c>
      <c r="I265" s="25"/>
    </row>
    <row r="266">
      <c r="B266" s="47">
        <v>0.49992</v>
      </c>
      <c r="C266" s="48">
        <v>0.7586453832613218</v>
      </c>
      <c r="I266" s="25"/>
    </row>
    <row r="267">
      <c r="B267" s="47">
        <v>1.0776</v>
      </c>
      <c r="C267" s="48">
        <v>0.7681820712694878</v>
      </c>
      <c r="I267" s="25"/>
    </row>
    <row r="268">
      <c r="B268" s="47">
        <v>1.4818972000000001</v>
      </c>
      <c r="C268" s="48">
        <v>0.7712221873420098</v>
      </c>
      <c r="I268" s="25"/>
    </row>
    <row r="269">
      <c r="B269" s="47">
        <v>2.4408000000000003</v>
      </c>
      <c r="C269" s="48">
        <v>0.7722468043264502</v>
      </c>
      <c r="D269" s="12"/>
      <c r="I269" s="25"/>
    </row>
    <row r="270">
      <c r="B270" s="47">
        <v>3.3854100000000003</v>
      </c>
      <c r="C270" s="48">
        <v>0.7795244889097627</v>
      </c>
      <c r="I270" s="25"/>
    </row>
    <row r="271">
      <c r="B271" s="47">
        <v>5.054105000000001</v>
      </c>
      <c r="C271" s="48">
        <v>0.7374916033600409</v>
      </c>
      <c r="I271" s="25"/>
    </row>
    <row r="272">
      <c r="B272" s="47">
        <v>7.178990000000001</v>
      </c>
      <c r="C272" s="48">
        <v>0.7171008735212054</v>
      </c>
      <c r="I272" s="25"/>
    </row>
    <row r="273">
      <c r="B273" s="61">
        <v>0.0</v>
      </c>
      <c r="D273" s="62">
        <v>0.0</v>
      </c>
      <c r="I273" s="25"/>
    </row>
    <row r="274">
      <c r="B274" s="47">
        <v>0.7511</v>
      </c>
      <c r="D274" s="48">
        <v>0.7975270935960592</v>
      </c>
      <c r="I274" s="25"/>
    </row>
    <row r="275">
      <c r="B275" s="47">
        <v>1.665</v>
      </c>
      <c r="D275" s="48">
        <v>0.8283178378378379</v>
      </c>
      <c r="H275" s="36"/>
      <c r="I275" s="25"/>
    </row>
    <row r="276">
      <c r="B276" s="47">
        <v>2.0034</v>
      </c>
      <c r="D276" s="48">
        <v>0.8286958171109113</v>
      </c>
      <c r="H276" s="36"/>
      <c r="I276" s="25"/>
    </row>
    <row r="277">
      <c r="B277" s="47">
        <v>3.0570399999999998</v>
      </c>
      <c r="D277" s="48">
        <v>0.8335654096773352</v>
      </c>
      <c r="H277" s="36"/>
      <c r="I277" s="25"/>
    </row>
    <row r="278">
      <c r="B278" s="47">
        <v>4.428</v>
      </c>
      <c r="D278" s="48">
        <v>0.819875790424571</v>
      </c>
      <c r="H278" s="36"/>
      <c r="I278" s="25"/>
    </row>
    <row r="279">
      <c r="B279" s="47">
        <v>5.74164</v>
      </c>
      <c r="D279" s="48">
        <v>0.7950996927707066</v>
      </c>
      <c r="H279" s="36"/>
      <c r="I279" s="25"/>
    </row>
    <row r="280">
      <c r="B280" s="47">
        <v>7.131349999999999</v>
      </c>
      <c r="D280" s="48">
        <v>0.7618357533987253</v>
      </c>
      <c r="H280" s="36"/>
      <c r="I280" s="25"/>
    </row>
    <row r="281">
      <c r="B281" s="47">
        <v>8.695</v>
      </c>
      <c r="D281" s="48">
        <v>0.7283748361127084</v>
      </c>
      <c r="H281" s="36"/>
      <c r="I281" s="25"/>
    </row>
    <row r="282">
      <c r="D282" s="63"/>
      <c r="H282" s="36"/>
      <c r="I282" s="25"/>
    </row>
    <row r="283">
      <c r="D283" s="63"/>
      <c r="H283" s="36"/>
      <c r="I283" s="25"/>
    </row>
    <row r="284">
      <c r="D284" s="63"/>
      <c r="H284" s="36"/>
      <c r="I284" s="25"/>
    </row>
    <row r="285">
      <c r="D285" s="63"/>
      <c r="H285" s="36"/>
      <c r="I285" s="25"/>
    </row>
    <row r="286">
      <c r="D286" s="63"/>
      <c r="H286" s="36"/>
      <c r="I286" s="25"/>
    </row>
    <row r="287">
      <c r="D287" s="63"/>
      <c r="H287" s="36"/>
      <c r="I287" s="25"/>
    </row>
    <row r="288">
      <c r="D288" s="63"/>
      <c r="H288" s="36"/>
      <c r="I288" s="25"/>
    </row>
    <row r="289">
      <c r="D289" s="63"/>
      <c r="H289" s="36"/>
      <c r="I289" s="25"/>
    </row>
    <row r="290">
      <c r="D290" s="63"/>
      <c r="H290" s="36"/>
      <c r="I290" s="25"/>
    </row>
    <row r="291">
      <c r="D291" s="63"/>
      <c r="H291" s="36"/>
      <c r="I291" s="25"/>
    </row>
    <row r="292">
      <c r="D292" s="63"/>
      <c r="H292" s="36"/>
      <c r="I292" s="25"/>
    </row>
    <row r="293">
      <c r="D293" s="63"/>
      <c r="H293" s="36"/>
      <c r="I293" s="25"/>
    </row>
    <row r="294">
      <c r="D294" s="63"/>
      <c r="H294" s="36"/>
      <c r="I294" s="25"/>
    </row>
    <row r="295">
      <c r="D295" s="63"/>
      <c r="H295" s="36"/>
      <c r="I295" s="25"/>
    </row>
    <row r="296">
      <c r="D296" s="63"/>
      <c r="H296" s="36"/>
      <c r="I296" s="25"/>
    </row>
    <row r="297">
      <c r="D297" s="63"/>
      <c r="H297" s="36"/>
      <c r="I297" s="25"/>
    </row>
    <row r="298">
      <c r="D298" s="63"/>
      <c r="H298" s="36"/>
      <c r="I298" s="25"/>
    </row>
    <row r="299">
      <c r="D299" s="63"/>
      <c r="H299" s="36"/>
      <c r="I299" s="25"/>
    </row>
    <row r="300">
      <c r="D300" s="63"/>
      <c r="H300" s="36"/>
      <c r="I300" s="25"/>
    </row>
    <row r="301">
      <c r="D301" s="63"/>
      <c r="H301" s="36"/>
      <c r="I301" s="25"/>
    </row>
    <row r="302">
      <c r="D302" s="63"/>
      <c r="H302" s="36"/>
      <c r="I302" s="25"/>
    </row>
    <row r="303">
      <c r="D303" s="63"/>
      <c r="H303" s="36"/>
      <c r="I303" s="25"/>
    </row>
    <row r="304">
      <c r="D304" s="63"/>
      <c r="H304" s="36"/>
      <c r="I304" s="25"/>
    </row>
    <row r="305">
      <c r="D305" s="63"/>
      <c r="H305" s="36"/>
      <c r="I305" s="25"/>
    </row>
    <row r="306">
      <c r="D306" s="63"/>
      <c r="H306" s="36"/>
      <c r="I306" s="25"/>
    </row>
    <row r="307">
      <c r="D307" s="63"/>
      <c r="H307" s="36"/>
      <c r="I307" s="25"/>
    </row>
    <row r="308">
      <c r="D308" s="63"/>
      <c r="H308" s="36"/>
      <c r="I308" s="25"/>
    </row>
    <row r="309">
      <c r="D309" s="63"/>
      <c r="H309" s="36"/>
      <c r="I309" s="25"/>
    </row>
    <row r="310">
      <c r="D310" s="63"/>
      <c r="H310" s="36"/>
      <c r="I310" s="25"/>
    </row>
    <row r="311">
      <c r="D311" s="63"/>
      <c r="H311" s="36"/>
      <c r="I311" s="25"/>
    </row>
    <row r="312">
      <c r="D312" s="63"/>
      <c r="H312" s="36"/>
      <c r="I312" s="25"/>
    </row>
    <row r="313">
      <c r="D313" s="63"/>
      <c r="H313" s="36"/>
      <c r="I313" s="25"/>
    </row>
    <row r="314">
      <c r="D314" s="63"/>
      <c r="H314" s="36"/>
      <c r="I314" s="25"/>
    </row>
    <row r="315">
      <c r="D315" s="63"/>
      <c r="H315" s="36"/>
      <c r="I315" s="25"/>
    </row>
    <row r="316">
      <c r="D316" s="63"/>
      <c r="H316" s="36"/>
      <c r="I316" s="25"/>
    </row>
    <row r="317">
      <c r="D317" s="63"/>
      <c r="H317" s="36"/>
      <c r="I317" s="25"/>
    </row>
    <row r="318">
      <c r="D318" s="63"/>
      <c r="H318" s="36"/>
      <c r="I318" s="25"/>
    </row>
    <row r="319">
      <c r="D319" s="63"/>
      <c r="H319" s="36"/>
      <c r="I319" s="25"/>
    </row>
    <row r="320">
      <c r="D320" s="63"/>
      <c r="H320" s="36"/>
      <c r="I320" s="25"/>
    </row>
    <row r="321">
      <c r="D321" s="63"/>
      <c r="H321" s="36"/>
      <c r="I321" s="25"/>
    </row>
    <row r="322">
      <c r="D322" s="63"/>
      <c r="H322" s="36"/>
      <c r="I322" s="25"/>
    </row>
    <row r="323">
      <c r="D323" s="63"/>
      <c r="H323" s="36"/>
      <c r="I323" s="25"/>
    </row>
    <row r="324">
      <c r="D324" s="63"/>
      <c r="H324" s="36"/>
      <c r="I324" s="25"/>
    </row>
    <row r="325">
      <c r="D325" s="63"/>
      <c r="H325" s="36"/>
      <c r="I325" s="25"/>
    </row>
    <row r="326">
      <c r="D326" s="63"/>
      <c r="H326" s="36"/>
      <c r="I326" s="25"/>
    </row>
    <row r="327">
      <c r="D327" s="63"/>
      <c r="H327" s="36"/>
      <c r="I327" s="25"/>
    </row>
    <row r="328">
      <c r="D328" s="63"/>
      <c r="H328" s="36"/>
      <c r="I328" s="25"/>
    </row>
    <row r="329">
      <c r="D329" s="63"/>
      <c r="H329" s="36"/>
      <c r="I329" s="25"/>
    </row>
    <row r="330">
      <c r="D330" s="63"/>
      <c r="H330" s="36"/>
      <c r="I330" s="25"/>
    </row>
    <row r="331">
      <c r="D331" s="63"/>
      <c r="H331" s="36"/>
      <c r="I331" s="25"/>
    </row>
    <row r="332">
      <c r="D332" s="63"/>
      <c r="H332" s="36"/>
      <c r="I332" s="25"/>
    </row>
    <row r="333">
      <c r="D333" s="63"/>
      <c r="H333" s="36"/>
      <c r="I333" s="25"/>
    </row>
    <row r="334">
      <c r="D334" s="63"/>
      <c r="H334" s="36"/>
      <c r="I334" s="25"/>
    </row>
    <row r="335">
      <c r="D335" s="63"/>
      <c r="H335" s="36"/>
      <c r="I335" s="25"/>
    </row>
    <row r="336">
      <c r="D336" s="63"/>
      <c r="H336" s="36"/>
      <c r="I336" s="25"/>
    </row>
    <row r="337">
      <c r="D337" s="63"/>
      <c r="H337" s="36"/>
      <c r="I337" s="25"/>
    </row>
    <row r="338">
      <c r="D338" s="63"/>
      <c r="H338" s="36"/>
      <c r="I338" s="25"/>
    </row>
    <row r="339">
      <c r="D339" s="63"/>
      <c r="H339" s="36"/>
      <c r="I339" s="25"/>
    </row>
    <row r="340">
      <c r="D340" s="63"/>
      <c r="H340" s="36"/>
      <c r="I340" s="25"/>
    </row>
    <row r="341">
      <c r="D341" s="63"/>
      <c r="H341" s="36"/>
      <c r="I341" s="25"/>
    </row>
    <row r="342">
      <c r="D342" s="63"/>
      <c r="H342" s="36"/>
      <c r="I342" s="25"/>
    </row>
    <row r="343">
      <c r="D343" s="63"/>
      <c r="H343" s="36"/>
      <c r="I343" s="25"/>
    </row>
    <row r="344">
      <c r="D344" s="63"/>
      <c r="H344" s="36"/>
      <c r="I344" s="25"/>
    </row>
    <row r="345">
      <c r="D345" s="63"/>
      <c r="H345" s="36"/>
      <c r="I345" s="25"/>
    </row>
    <row r="346">
      <c r="D346" s="63"/>
      <c r="H346" s="36"/>
      <c r="I346" s="25"/>
    </row>
    <row r="347">
      <c r="D347" s="63"/>
      <c r="H347" s="36"/>
      <c r="I347" s="25"/>
    </row>
    <row r="348">
      <c r="D348" s="63"/>
      <c r="H348" s="36"/>
      <c r="I348" s="25"/>
    </row>
    <row r="349">
      <c r="D349" s="63"/>
      <c r="H349" s="36"/>
      <c r="I349" s="25"/>
    </row>
    <row r="350">
      <c r="D350" s="63"/>
      <c r="H350" s="36"/>
      <c r="I350" s="25"/>
    </row>
    <row r="351">
      <c r="D351" s="63"/>
      <c r="H351" s="36"/>
      <c r="I351" s="25"/>
    </row>
    <row r="352">
      <c r="D352" s="63"/>
      <c r="H352" s="36"/>
      <c r="I352" s="25"/>
    </row>
    <row r="353">
      <c r="D353" s="63"/>
      <c r="H353" s="36"/>
      <c r="I353" s="25"/>
    </row>
    <row r="354">
      <c r="D354" s="63"/>
      <c r="H354" s="36"/>
      <c r="I354" s="25"/>
    </row>
    <row r="355">
      <c r="D355" s="63"/>
      <c r="H355" s="36"/>
      <c r="I355" s="25"/>
    </row>
    <row r="356">
      <c r="D356" s="63"/>
      <c r="H356" s="36"/>
      <c r="I356" s="25"/>
    </row>
    <row r="357">
      <c r="D357" s="63"/>
      <c r="H357" s="36"/>
      <c r="I357" s="25"/>
    </row>
    <row r="358">
      <c r="D358" s="63"/>
      <c r="H358" s="36"/>
      <c r="I358" s="25"/>
    </row>
    <row r="359">
      <c r="D359" s="63"/>
      <c r="H359" s="36"/>
      <c r="I359" s="25"/>
    </row>
    <row r="360">
      <c r="D360" s="63"/>
      <c r="H360" s="36"/>
      <c r="I360" s="25"/>
    </row>
    <row r="361">
      <c r="D361" s="63"/>
      <c r="H361" s="36"/>
      <c r="I361" s="25"/>
    </row>
    <row r="362">
      <c r="D362" s="63"/>
      <c r="H362" s="36"/>
      <c r="I362" s="25"/>
    </row>
    <row r="363">
      <c r="D363" s="63"/>
      <c r="H363" s="36"/>
      <c r="I363" s="25"/>
    </row>
    <row r="364">
      <c r="D364" s="63"/>
      <c r="H364" s="36"/>
      <c r="I364" s="25"/>
    </row>
    <row r="365">
      <c r="D365" s="63"/>
      <c r="H365" s="36"/>
      <c r="I365" s="25"/>
    </row>
    <row r="366">
      <c r="D366" s="63"/>
      <c r="H366" s="36"/>
      <c r="I366" s="25"/>
    </row>
    <row r="367">
      <c r="D367" s="63"/>
      <c r="H367" s="36"/>
      <c r="I367" s="25"/>
    </row>
    <row r="368">
      <c r="D368" s="63"/>
      <c r="H368" s="36"/>
      <c r="I368" s="25"/>
    </row>
    <row r="369">
      <c r="D369" s="63"/>
      <c r="H369" s="36"/>
      <c r="I369" s="25"/>
    </row>
    <row r="370">
      <c r="D370" s="63"/>
      <c r="H370" s="36"/>
      <c r="I370" s="25"/>
    </row>
    <row r="371">
      <c r="D371" s="63"/>
      <c r="H371" s="36"/>
      <c r="I371" s="25"/>
    </row>
    <row r="372">
      <c r="D372" s="63"/>
      <c r="H372" s="36"/>
      <c r="I372" s="25"/>
    </row>
    <row r="373">
      <c r="D373" s="63"/>
      <c r="H373" s="36"/>
      <c r="I373" s="25"/>
    </row>
    <row r="374">
      <c r="D374" s="63"/>
      <c r="H374" s="36"/>
      <c r="I374" s="25"/>
    </row>
    <row r="375">
      <c r="D375" s="63"/>
      <c r="H375" s="36"/>
      <c r="I375" s="25"/>
    </row>
    <row r="376">
      <c r="D376" s="63"/>
      <c r="H376" s="36"/>
      <c r="I376" s="25"/>
    </row>
    <row r="377">
      <c r="D377" s="63"/>
      <c r="H377" s="36"/>
      <c r="I377" s="25"/>
    </row>
    <row r="378">
      <c r="D378" s="63"/>
      <c r="H378" s="36"/>
      <c r="I378" s="25"/>
    </row>
    <row r="379">
      <c r="D379" s="63"/>
      <c r="H379" s="36"/>
      <c r="I379" s="25"/>
    </row>
    <row r="380">
      <c r="D380" s="63"/>
      <c r="H380" s="36"/>
      <c r="I380" s="25"/>
    </row>
    <row r="381">
      <c r="D381" s="63"/>
      <c r="H381" s="36"/>
      <c r="I381" s="25"/>
    </row>
    <row r="382">
      <c r="D382" s="63"/>
      <c r="H382" s="36"/>
      <c r="I382" s="25"/>
    </row>
    <row r="383">
      <c r="D383" s="63"/>
      <c r="H383" s="36"/>
      <c r="I383" s="25"/>
    </row>
    <row r="384">
      <c r="D384" s="63"/>
      <c r="H384" s="36"/>
      <c r="I384" s="25"/>
    </row>
    <row r="385">
      <c r="D385" s="63"/>
      <c r="H385" s="36"/>
      <c r="I385" s="25"/>
    </row>
    <row r="386">
      <c r="D386" s="63"/>
      <c r="H386" s="36"/>
      <c r="I386" s="25"/>
    </row>
    <row r="387">
      <c r="D387" s="63"/>
      <c r="H387" s="36"/>
      <c r="I387" s="25"/>
    </row>
    <row r="388">
      <c r="D388" s="63"/>
      <c r="H388" s="36"/>
      <c r="I388" s="25"/>
    </row>
    <row r="389">
      <c r="D389" s="63"/>
      <c r="H389" s="36"/>
      <c r="I389" s="25"/>
    </row>
    <row r="390">
      <c r="D390" s="63"/>
      <c r="H390" s="36"/>
      <c r="I390" s="25"/>
    </row>
    <row r="391">
      <c r="D391" s="63"/>
      <c r="H391" s="36"/>
      <c r="I391" s="25"/>
    </row>
    <row r="392">
      <c r="D392" s="63"/>
      <c r="H392" s="36"/>
      <c r="I392" s="25"/>
    </row>
    <row r="393">
      <c r="D393" s="63"/>
      <c r="H393" s="36"/>
      <c r="I393" s="25"/>
    </row>
    <row r="394">
      <c r="D394" s="63"/>
      <c r="H394" s="36"/>
      <c r="I394" s="25"/>
    </row>
    <row r="395">
      <c r="D395" s="63"/>
      <c r="H395" s="36"/>
      <c r="I395" s="25"/>
    </row>
    <row r="396">
      <c r="D396" s="63"/>
      <c r="H396" s="36"/>
      <c r="I396" s="25"/>
    </row>
    <row r="397">
      <c r="D397" s="63"/>
      <c r="H397" s="36"/>
      <c r="I397" s="25"/>
    </row>
    <row r="398">
      <c r="D398" s="63"/>
      <c r="H398" s="36"/>
      <c r="I398" s="25"/>
    </row>
    <row r="399">
      <c r="D399" s="63"/>
      <c r="H399" s="36"/>
      <c r="I399" s="25"/>
    </row>
    <row r="400">
      <c r="D400" s="63"/>
      <c r="H400" s="36"/>
      <c r="I400" s="25"/>
    </row>
    <row r="401">
      <c r="D401" s="63"/>
      <c r="H401" s="36"/>
      <c r="I401" s="25"/>
    </row>
    <row r="402">
      <c r="D402" s="63"/>
      <c r="H402" s="36"/>
      <c r="I402" s="25"/>
    </row>
    <row r="403">
      <c r="D403" s="63"/>
      <c r="H403" s="36"/>
      <c r="I403" s="25"/>
    </row>
    <row r="404">
      <c r="D404" s="63"/>
      <c r="H404" s="36"/>
      <c r="I404" s="25"/>
    </row>
    <row r="405">
      <c r="D405" s="63"/>
      <c r="H405" s="36"/>
      <c r="I405" s="25"/>
    </row>
    <row r="406">
      <c r="D406" s="63"/>
      <c r="H406" s="36"/>
      <c r="I406" s="25"/>
    </row>
    <row r="407">
      <c r="D407" s="63"/>
      <c r="H407" s="36"/>
      <c r="I407" s="25"/>
    </row>
    <row r="408">
      <c r="D408" s="63"/>
      <c r="H408" s="36"/>
      <c r="I408" s="25"/>
    </row>
    <row r="409">
      <c r="D409" s="63"/>
      <c r="H409" s="36"/>
      <c r="I409" s="25"/>
    </row>
    <row r="410">
      <c r="D410" s="63"/>
      <c r="H410" s="36"/>
      <c r="I410" s="25"/>
    </row>
    <row r="411">
      <c r="D411" s="63"/>
      <c r="H411" s="36"/>
      <c r="I411" s="25"/>
    </row>
    <row r="412">
      <c r="D412" s="63"/>
      <c r="H412" s="36"/>
      <c r="I412" s="25"/>
    </row>
    <row r="413">
      <c r="D413" s="63"/>
      <c r="H413" s="36"/>
      <c r="I413" s="25"/>
    </row>
    <row r="414">
      <c r="D414" s="63"/>
      <c r="H414" s="36"/>
      <c r="I414" s="25"/>
    </row>
    <row r="415">
      <c r="D415" s="63"/>
      <c r="H415" s="36"/>
      <c r="I415" s="25"/>
    </row>
    <row r="416">
      <c r="D416" s="63"/>
      <c r="H416" s="36"/>
      <c r="I416" s="25"/>
    </row>
    <row r="417">
      <c r="D417" s="63"/>
      <c r="H417" s="36"/>
      <c r="I417" s="25"/>
    </row>
    <row r="418">
      <c r="D418" s="63"/>
      <c r="H418" s="36"/>
      <c r="I418" s="25"/>
    </row>
    <row r="419">
      <c r="D419" s="63"/>
      <c r="H419" s="36"/>
      <c r="I419" s="25"/>
    </row>
    <row r="420">
      <c r="D420" s="63"/>
      <c r="H420" s="36"/>
      <c r="I420" s="25"/>
    </row>
    <row r="421">
      <c r="D421" s="63"/>
      <c r="H421" s="36"/>
      <c r="I421" s="25"/>
    </row>
    <row r="422">
      <c r="D422" s="63"/>
      <c r="H422" s="36"/>
      <c r="I422" s="25"/>
    </row>
    <row r="423">
      <c r="D423" s="63"/>
      <c r="H423" s="36"/>
      <c r="I423" s="25"/>
    </row>
    <row r="424">
      <c r="D424" s="63"/>
      <c r="H424" s="36"/>
      <c r="I424" s="25"/>
    </row>
    <row r="425">
      <c r="D425" s="63"/>
      <c r="H425" s="36"/>
      <c r="I425" s="25"/>
    </row>
    <row r="426">
      <c r="D426" s="63"/>
      <c r="H426" s="36"/>
      <c r="I426" s="25"/>
    </row>
    <row r="427">
      <c r="D427" s="63"/>
      <c r="H427" s="36"/>
      <c r="I427" s="25"/>
    </row>
    <row r="428">
      <c r="D428" s="63"/>
      <c r="H428" s="36"/>
      <c r="I428" s="25"/>
    </row>
    <row r="429">
      <c r="D429" s="63"/>
      <c r="H429" s="36"/>
      <c r="I429" s="25"/>
    </row>
    <row r="430">
      <c r="D430" s="63"/>
      <c r="H430" s="36"/>
      <c r="I430" s="25"/>
    </row>
    <row r="431">
      <c r="D431" s="63"/>
      <c r="H431" s="36"/>
      <c r="I431" s="25"/>
    </row>
    <row r="432">
      <c r="D432" s="63"/>
      <c r="H432" s="36"/>
      <c r="I432" s="25"/>
    </row>
    <row r="433">
      <c r="D433" s="63"/>
      <c r="H433" s="36"/>
      <c r="I433" s="25"/>
    </row>
    <row r="434">
      <c r="D434" s="63"/>
      <c r="H434" s="36"/>
      <c r="I434" s="25"/>
    </row>
    <row r="435">
      <c r="D435" s="63"/>
      <c r="H435" s="36"/>
      <c r="I435" s="25"/>
    </row>
    <row r="436">
      <c r="D436" s="63"/>
      <c r="H436" s="36"/>
      <c r="I436" s="25"/>
    </row>
    <row r="437">
      <c r="D437" s="63"/>
      <c r="H437" s="36"/>
      <c r="I437" s="25"/>
    </row>
    <row r="438">
      <c r="D438" s="63"/>
      <c r="H438" s="36"/>
      <c r="I438" s="25"/>
    </row>
    <row r="439">
      <c r="D439" s="63"/>
      <c r="H439" s="36"/>
      <c r="I439" s="25"/>
    </row>
    <row r="440">
      <c r="D440" s="63"/>
      <c r="H440" s="36"/>
      <c r="I440" s="25"/>
    </row>
    <row r="441">
      <c r="D441" s="63"/>
      <c r="H441" s="36"/>
      <c r="I441" s="25"/>
    </row>
    <row r="442">
      <c r="D442" s="63"/>
      <c r="H442" s="36"/>
      <c r="I442" s="25"/>
    </row>
    <row r="443">
      <c r="D443" s="63"/>
      <c r="H443" s="36"/>
      <c r="I443" s="25"/>
    </row>
    <row r="444">
      <c r="D444" s="63"/>
      <c r="H444" s="36"/>
      <c r="I444" s="25"/>
    </row>
    <row r="445">
      <c r="D445" s="63"/>
      <c r="H445" s="36"/>
      <c r="I445" s="25"/>
    </row>
    <row r="446">
      <c r="D446" s="63"/>
      <c r="H446" s="36"/>
      <c r="I446" s="25"/>
    </row>
    <row r="447">
      <c r="D447" s="63"/>
      <c r="H447" s="36"/>
      <c r="I447" s="25"/>
    </row>
    <row r="448">
      <c r="D448" s="63"/>
      <c r="H448" s="36"/>
      <c r="I448" s="25"/>
    </row>
    <row r="449">
      <c r="D449" s="63"/>
      <c r="H449" s="36"/>
      <c r="I449" s="25"/>
    </row>
    <row r="450">
      <c r="D450" s="63"/>
      <c r="H450" s="36"/>
      <c r="I450" s="25"/>
    </row>
    <row r="451">
      <c r="D451" s="63"/>
      <c r="H451" s="36"/>
      <c r="I451" s="25"/>
    </row>
    <row r="452">
      <c r="D452" s="63"/>
      <c r="H452" s="36"/>
      <c r="I452" s="25"/>
    </row>
    <row r="453">
      <c r="D453" s="63"/>
      <c r="H453" s="36"/>
      <c r="I453" s="25"/>
    </row>
    <row r="454">
      <c r="D454" s="63"/>
      <c r="H454" s="36"/>
      <c r="I454" s="25"/>
    </row>
    <row r="455">
      <c r="D455" s="63"/>
      <c r="H455" s="36"/>
      <c r="I455" s="25"/>
    </row>
    <row r="456">
      <c r="D456" s="63"/>
      <c r="H456" s="36"/>
      <c r="I456" s="25"/>
    </row>
    <row r="457">
      <c r="D457" s="63"/>
      <c r="H457" s="36"/>
      <c r="I457" s="25"/>
    </row>
    <row r="458">
      <c r="D458" s="63"/>
      <c r="H458" s="36"/>
      <c r="I458" s="25"/>
    </row>
    <row r="459">
      <c r="D459" s="63"/>
      <c r="H459" s="36"/>
      <c r="I459" s="25"/>
    </row>
    <row r="460">
      <c r="D460" s="63"/>
      <c r="H460" s="36"/>
      <c r="I460" s="25"/>
    </row>
    <row r="461">
      <c r="D461" s="63"/>
      <c r="H461" s="36"/>
      <c r="I461" s="25"/>
    </row>
    <row r="462">
      <c r="D462" s="63"/>
      <c r="H462" s="36"/>
      <c r="I462" s="25"/>
    </row>
    <row r="463">
      <c r="D463" s="63"/>
      <c r="H463" s="36"/>
      <c r="I463" s="25"/>
    </row>
    <row r="464">
      <c r="D464" s="63"/>
      <c r="H464" s="36"/>
      <c r="I464" s="25"/>
    </row>
    <row r="465">
      <c r="D465" s="63"/>
      <c r="H465" s="36"/>
      <c r="I465" s="25"/>
    </row>
    <row r="466">
      <c r="D466" s="63"/>
      <c r="H466" s="36"/>
      <c r="I466" s="25"/>
    </row>
    <row r="467">
      <c r="D467" s="63"/>
      <c r="H467" s="36"/>
      <c r="I467" s="25"/>
    </row>
    <row r="468">
      <c r="D468" s="63"/>
      <c r="H468" s="36"/>
      <c r="I468" s="25"/>
    </row>
    <row r="469">
      <c r="D469" s="63"/>
      <c r="H469" s="36"/>
      <c r="I469" s="25"/>
    </row>
    <row r="470">
      <c r="D470" s="63"/>
      <c r="H470" s="36"/>
      <c r="I470" s="25"/>
    </row>
    <row r="471">
      <c r="D471" s="63"/>
      <c r="H471" s="36"/>
      <c r="I471" s="25"/>
    </row>
    <row r="472">
      <c r="D472" s="63"/>
      <c r="H472" s="36"/>
      <c r="I472" s="25"/>
    </row>
    <row r="473">
      <c r="D473" s="63"/>
      <c r="H473" s="36"/>
      <c r="I473" s="25"/>
    </row>
    <row r="474">
      <c r="D474" s="63"/>
      <c r="H474" s="36"/>
      <c r="I474" s="25"/>
    </row>
    <row r="475">
      <c r="D475" s="63"/>
      <c r="H475" s="36"/>
      <c r="I475" s="25"/>
    </row>
    <row r="476">
      <c r="D476" s="63"/>
      <c r="H476" s="36"/>
      <c r="I476" s="25"/>
    </row>
    <row r="477">
      <c r="D477" s="63"/>
      <c r="H477" s="36"/>
      <c r="I477" s="25"/>
    </row>
    <row r="478">
      <c r="D478" s="63"/>
      <c r="H478" s="36"/>
      <c r="I478" s="25"/>
    </row>
    <row r="479">
      <c r="D479" s="63"/>
      <c r="H479" s="36"/>
      <c r="I479" s="25"/>
    </row>
    <row r="480">
      <c r="D480" s="63"/>
      <c r="H480" s="36"/>
      <c r="I480" s="25"/>
    </row>
    <row r="481">
      <c r="D481" s="63"/>
      <c r="H481" s="36"/>
      <c r="I481" s="25"/>
    </row>
    <row r="482">
      <c r="D482" s="63"/>
      <c r="H482" s="36"/>
      <c r="I482" s="25"/>
    </row>
    <row r="483">
      <c r="D483" s="63"/>
      <c r="H483" s="36"/>
      <c r="I483" s="25"/>
    </row>
    <row r="484">
      <c r="D484" s="63"/>
      <c r="H484" s="36"/>
      <c r="I484" s="25"/>
    </row>
    <row r="485">
      <c r="D485" s="63"/>
      <c r="H485" s="36"/>
      <c r="I485" s="25"/>
    </row>
    <row r="486">
      <c r="D486" s="63"/>
      <c r="H486" s="36"/>
      <c r="I486" s="25"/>
    </row>
    <row r="487">
      <c r="D487" s="63"/>
      <c r="H487" s="36"/>
      <c r="I487" s="25"/>
    </row>
    <row r="488">
      <c r="D488" s="63"/>
      <c r="H488" s="36"/>
      <c r="I488" s="25"/>
    </row>
    <row r="489">
      <c r="D489" s="63"/>
      <c r="H489" s="36"/>
      <c r="I489" s="25"/>
    </row>
    <row r="490">
      <c r="D490" s="63"/>
      <c r="H490" s="36"/>
      <c r="I490" s="25"/>
    </row>
    <row r="491">
      <c r="D491" s="63"/>
      <c r="H491" s="36"/>
      <c r="I491" s="25"/>
    </row>
    <row r="492">
      <c r="D492" s="63"/>
      <c r="H492" s="36"/>
      <c r="I492" s="25"/>
    </row>
    <row r="493">
      <c r="D493" s="63"/>
      <c r="H493" s="36"/>
      <c r="I493" s="25"/>
    </row>
    <row r="494">
      <c r="D494" s="63"/>
      <c r="H494" s="36"/>
      <c r="I494" s="25"/>
    </row>
    <row r="495">
      <c r="D495" s="63"/>
      <c r="H495" s="36"/>
      <c r="I495" s="25"/>
    </row>
    <row r="496">
      <c r="D496" s="63"/>
      <c r="H496" s="36"/>
      <c r="I496" s="25"/>
    </row>
    <row r="497">
      <c r="D497" s="63"/>
      <c r="H497" s="36"/>
      <c r="I497" s="25"/>
    </row>
    <row r="498">
      <c r="D498" s="63"/>
      <c r="H498" s="36"/>
      <c r="I498" s="25"/>
    </row>
    <row r="499">
      <c r="D499" s="63"/>
      <c r="H499" s="36"/>
      <c r="I499" s="25"/>
    </row>
    <row r="500">
      <c r="D500" s="63"/>
      <c r="H500" s="36"/>
      <c r="I500" s="25"/>
    </row>
    <row r="501">
      <c r="D501" s="63"/>
      <c r="H501" s="36"/>
      <c r="I501" s="25"/>
    </row>
    <row r="502">
      <c r="D502" s="63"/>
      <c r="H502" s="36"/>
      <c r="I502" s="25"/>
    </row>
    <row r="503">
      <c r="D503" s="63"/>
      <c r="H503" s="36"/>
      <c r="I503" s="25"/>
    </row>
    <row r="504">
      <c r="D504" s="63"/>
      <c r="H504" s="36"/>
      <c r="I504" s="25"/>
    </row>
    <row r="505">
      <c r="D505" s="63"/>
      <c r="H505" s="36"/>
      <c r="I505" s="25"/>
    </row>
    <row r="506">
      <c r="D506" s="63"/>
      <c r="H506" s="36"/>
      <c r="I506" s="25"/>
    </row>
    <row r="507">
      <c r="D507" s="63"/>
      <c r="H507" s="36"/>
      <c r="I507" s="25"/>
    </row>
    <row r="508">
      <c r="D508" s="63"/>
      <c r="H508" s="36"/>
      <c r="I508" s="25"/>
    </row>
    <row r="509">
      <c r="D509" s="63"/>
      <c r="H509" s="36"/>
      <c r="I509" s="25"/>
    </row>
    <row r="510">
      <c r="D510" s="63"/>
      <c r="H510" s="36"/>
      <c r="I510" s="25"/>
    </row>
    <row r="511">
      <c r="D511" s="63"/>
      <c r="H511" s="36"/>
      <c r="I511" s="25"/>
    </row>
    <row r="512">
      <c r="D512" s="63"/>
      <c r="H512" s="36"/>
      <c r="I512" s="25"/>
    </row>
    <row r="513">
      <c r="D513" s="63"/>
      <c r="H513" s="36"/>
      <c r="I513" s="25"/>
    </row>
    <row r="514">
      <c r="D514" s="63"/>
      <c r="H514" s="36"/>
      <c r="I514" s="25"/>
    </row>
    <row r="515">
      <c r="D515" s="63"/>
      <c r="H515" s="36"/>
      <c r="I515" s="25"/>
    </row>
    <row r="516">
      <c r="D516" s="63"/>
      <c r="H516" s="36"/>
      <c r="I516" s="25"/>
    </row>
    <row r="517">
      <c r="D517" s="63"/>
      <c r="H517" s="36"/>
      <c r="I517" s="25"/>
    </row>
    <row r="518">
      <c r="D518" s="63"/>
      <c r="H518" s="36"/>
      <c r="I518" s="25"/>
    </row>
    <row r="519">
      <c r="D519" s="63"/>
      <c r="H519" s="36"/>
      <c r="I519" s="25"/>
    </row>
    <row r="520">
      <c r="D520" s="63"/>
      <c r="H520" s="36"/>
      <c r="I520" s="25"/>
    </row>
    <row r="521">
      <c r="D521" s="63"/>
      <c r="H521" s="36"/>
      <c r="I521" s="25"/>
    </row>
    <row r="522">
      <c r="D522" s="63"/>
      <c r="H522" s="36"/>
      <c r="I522" s="25"/>
    </row>
    <row r="523">
      <c r="D523" s="63"/>
      <c r="H523" s="36"/>
      <c r="I523" s="25"/>
    </row>
    <row r="524">
      <c r="D524" s="63"/>
      <c r="H524" s="36"/>
      <c r="I524" s="25"/>
    </row>
    <row r="525">
      <c r="D525" s="63"/>
      <c r="H525" s="36"/>
      <c r="I525" s="25"/>
    </row>
    <row r="526">
      <c r="D526" s="63"/>
      <c r="H526" s="36"/>
      <c r="I526" s="25"/>
    </row>
    <row r="527">
      <c r="D527" s="63"/>
      <c r="H527" s="36"/>
      <c r="I527" s="25"/>
    </row>
    <row r="528">
      <c r="D528" s="63"/>
      <c r="H528" s="36"/>
      <c r="I528" s="25"/>
    </row>
    <row r="529">
      <c r="D529" s="63"/>
      <c r="H529" s="36"/>
      <c r="I529" s="25"/>
    </row>
    <row r="530">
      <c r="D530" s="63"/>
      <c r="H530" s="36"/>
      <c r="I530" s="25"/>
    </row>
    <row r="531">
      <c r="D531" s="63"/>
      <c r="H531" s="36"/>
      <c r="I531" s="25"/>
    </row>
    <row r="532">
      <c r="D532" s="63"/>
      <c r="H532" s="36"/>
      <c r="I532" s="25"/>
    </row>
    <row r="533">
      <c r="D533" s="63"/>
      <c r="H533" s="36"/>
      <c r="I533" s="25"/>
    </row>
    <row r="534">
      <c r="D534" s="63"/>
      <c r="H534" s="36"/>
      <c r="I534" s="25"/>
    </row>
    <row r="535">
      <c r="D535" s="63"/>
      <c r="H535" s="36"/>
      <c r="I535" s="25"/>
    </row>
    <row r="536">
      <c r="D536" s="63"/>
      <c r="H536" s="36"/>
      <c r="I536" s="25"/>
    </row>
    <row r="537">
      <c r="D537" s="63"/>
      <c r="H537" s="36"/>
      <c r="I537" s="25"/>
    </row>
    <row r="538">
      <c r="D538" s="63"/>
      <c r="H538" s="36"/>
      <c r="I538" s="25"/>
    </row>
    <row r="539">
      <c r="D539" s="63"/>
      <c r="H539" s="36"/>
      <c r="I539" s="25"/>
    </row>
    <row r="540">
      <c r="D540" s="63"/>
      <c r="H540" s="36"/>
      <c r="I540" s="25"/>
    </row>
    <row r="541">
      <c r="D541" s="63"/>
      <c r="H541" s="36"/>
      <c r="I541" s="25"/>
    </row>
    <row r="542">
      <c r="D542" s="63"/>
      <c r="H542" s="36"/>
      <c r="I542" s="25"/>
    </row>
    <row r="543">
      <c r="D543" s="63"/>
      <c r="H543" s="36"/>
      <c r="I543" s="25"/>
    </row>
    <row r="544">
      <c r="D544" s="63"/>
      <c r="H544" s="36"/>
      <c r="I544" s="25"/>
    </row>
    <row r="545">
      <c r="D545" s="63"/>
      <c r="H545" s="36"/>
      <c r="I545" s="25"/>
    </row>
    <row r="546">
      <c r="D546" s="63"/>
      <c r="H546" s="36"/>
      <c r="I546" s="25"/>
    </row>
    <row r="547">
      <c r="D547" s="63"/>
      <c r="H547" s="36"/>
      <c r="I547" s="25"/>
    </row>
    <row r="548">
      <c r="D548" s="63"/>
      <c r="H548" s="36"/>
      <c r="I548" s="25"/>
    </row>
    <row r="549">
      <c r="D549" s="63"/>
      <c r="H549" s="36"/>
      <c r="I549" s="25"/>
    </row>
    <row r="550">
      <c r="D550" s="63"/>
      <c r="H550" s="36"/>
      <c r="I550" s="25"/>
    </row>
    <row r="551">
      <c r="D551" s="63"/>
      <c r="H551" s="36"/>
      <c r="I551" s="25"/>
    </row>
    <row r="552">
      <c r="D552" s="63"/>
      <c r="H552" s="36"/>
      <c r="I552" s="25"/>
    </row>
    <row r="553">
      <c r="D553" s="63"/>
      <c r="H553" s="36"/>
      <c r="I553" s="25"/>
    </row>
    <row r="554">
      <c r="D554" s="63"/>
      <c r="H554" s="36"/>
      <c r="I554" s="25"/>
    </row>
    <row r="555">
      <c r="D555" s="63"/>
      <c r="H555" s="36"/>
      <c r="I555" s="25"/>
    </row>
    <row r="556">
      <c r="D556" s="63"/>
      <c r="H556" s="36"/>
      <c r="I556" s="25"/>
    </row>
    <row r="557">
      <c r="D557" s="63"/>
      <c r="H557" s="36"/>
      <c r="I557" s="25"/>
    </row>
    <row r="558">
      <c r="D558" s="63"/>
      <c r="H558" s="36"/>
      <c r="I558" s="25"/>
    </row>
    <row r="559">
      <c r="D559" s="63"/>
      <c r="H559" s="36"/>
      <c r="I559" s="25"/>
    </row>
    <row r="560">
      <c r="D560" s="63"/>
      <c r="H560" s="36"/>
      <c r="I560" s="25"/>
    </row>
    <row r="561">
      <c r="D561" s="63"/>
      <c r="H561" s="36"/>
      <c r="I561" s="25"/>
    </row>
    <row r="562">
      <c r="D562" s="63"/>
      <c r="H562" s="36"/>
      <c r="I562" s="25"/>
    </row>
    <row r="563">
      <c r="D563" s="63"/>
      <c r="H563" s="36"/>
      <c r="I563" s="25"/>
    </row>
    <row r="564">
      <c r="D564" s="63"/>
      <c r="H564" s="36"/>
      <c r="I564" s="25"/>
    </row>
    <row r="565">
      <c r="D565" s="63"/>
      <c r="H565" s="36"/>
      <c r="I565" s="25"/>
    </row>
    <row r="566">
      <c r="D566" s="63"/>
      <c r="H566" s="36"/>
      <c r="I566" s="25"/>
    </row>
    <row r="567">
      <c r="D567" s="63"/>
      <c r="H567" s="36"/>
      <c r="I567" s="25"/>
    </row>
    <row r="568">
      <c r="D568" s="63"/>
      <c r="H568" s="36"/>
      <c r="I568" s="25"/>
    </row>
    <row r="569">
      <c r="D569" s="63"/>
      <c r="H569" s="36"/>
      <c r="I569" s="25"/>
    </row>
    <row r="570">
      <c r="D570" s="63"/>
      <c r="H570" s="36"/>
      <c r="I570" s="25"/>
    </row>
    <row r="571">
      <c r="D571" s="63"/>
      <c r="H571" s="36"/>
      <c r="I571" s="25"/>
    </row>
    <row r="572">
      <c r="D572" s="63"/>
      <c r="H572" s="36"/>
      <c r="I572" s="25"/>
    </row>
    <row r="573">
      <c r="D573" s="63"/>
      <c r="H573" s="36"/>
      <c r="I573" s="25"/>
    </row>
    <row r="574">
      <c r="D574" s="63"/>
      <c r="H574" s="36"/>
      <c r="I574" s="25"/>
    </row>
    <row r="575">
      <c r="D575" s="63"/>
      <c r="H575" s="36"/>
      <c r="I575" s="25"/>
    </row>
    <row r="576">
      <c r="D576" s="63"/>
      <c r="H576" s="36"/>
      <c r="I576" s="25"/>
    </row>
    <row r="577">
      <c r="D577" s="63"/>
      <c r="H577" s="36"/>
      <c r="I577" s="25"/>
    </row>
    <row r="578">
      <c r="D578" s="63"/>
      <c r="H578" s="36"/>
      <c r="I578" s="25"/>
    </row>
    <row r="579">
      <c r="D579" s="63"/>
      <c r="H579" s="36"/>
      <c r="I579" s="25"/>
    </row>
    <row r="580">
      <c r="D580" s="63"/>
      <c r="H580" s="36"/>
      <c r="I580" s="25"/>
    </row>
    <row r="581">
      <c r="D581" s="63"/>
      <c r="H581" s="36"/>
      <c r="I581" s="25"/>
    </row>
    <row r="582">
      <c r="D582" s="63"/>
      <c r="H582" s="36"/>
      <c r="I582" s="25"/>
    </row>
    <row r="583">
      <c r="D583" s="63"/>
      <c r="H583" s="36"/>
      <c r="I583" s="25"/>
    </row>
    <row r="584">
      <c r="D584" s="63"/>
      <c r="H584" s="36"/>
      <c r="I584" s="25"/>
    </row>
    <row r="585">
      <c r="D585" s="63"/>
      <c r="H585" s="36"/>
      <c r="I585" s="25"/>
    </row>
    <row r="586">
      <c r="D586" s="63"/>
      <c r="H586" s="36"/>
      <c r="I586" s="25"/>
    </row>
    <row r="587">
      <c r="D587" s="63"/>
      <c r="H587" s="36"/>
      <c r="I587" s="25"/>
    </row>
    <row r="588">
      <c r="D588" s="63"/>
      <c r="H588" s="36"/>
      <c r="I588" s="25"/>
    </row>
    <row r="589">
      <c r="D589" s="63"/>
      <c r="H589" s="36"/>
      <c r="I589" s="25"/>
    </row>
    <row r="590">
      <c r="D590" s="63"/>
      <c r="H590" s="36"/>
      <c r="I590" s="25"/>
    </row>
    <row r="591">
      <c r="D591" s="63"/>
      <c r="H591" s="36"/>
      <c r="I591" s="25"/>
    </row>
    <row r="592">
      <c r="D592" s="63"/>
      <c r="H592" s="36"/>
      <c r="I592" s="25"/>
    </row>
    <row r="593">
      <c r="D593" s="63"/>
      <c r="H593" s="36"/>
      <c r="I593" s="25"/>
    </row>
    <row r="594">
      <c r="D594" s="63"/>
      <c r="H594" s="36"/>
      <c r="I594" s="25"/>
    </row>
    <row r="595">
      <c r="D595" s="63"/>
      <c r="H595" s="36"/>
      <c r="I595" s="25"/>
    </row>
    <row r="596">
      <c r="D596" s="63"/>
      <c r="H596" s="36"/>
      <c r="I596" s="25"/>
    </row>
    <row r="597">
      <c r="D597" s="63"/>
      <c r="H597" s="36"/>
      <c r="I597" s="25"/>
    </row>
    <row r="598">
      <c r="D598" s="63"/>
      <c r="H598" s="36"/>
      <c r="I598" s="25"/>
    </row>
    <row r="599">
      <c r="D599" s="63"/>
      <c r="H599" s="36"/>
      <c r="I599" s="25"/>
    </row>
    <row r="600">
      <c r="D600" s="63"/>
      <c r="H600" s="36"/>
      <c r="I600" s="25"/>
    </row>
    <row r="601">
      <c r="D601" s="63"/>
      <c r="H601" s="36"/>
      <c r="I601" s="25"/>
    </row>
    <row r="602">
      <c r="D602" s="63"/>
      <c r="H602" s="36"/>
      <c r="I602" s="25"/>
    </row>
    <row r="603">
      <c r="D603" s="63"/>
      <c r="H603" s="36"/>
      <c r="I603" s="25"/>
    </row>
    <row r="604">
      <c r="D604" s="63"/>
      <c r="H604" s="36"/>
      <c r="I604" s="25"/>
    </row>
    <row r="605">
      <c r="D605" s="63"/>
      <c r="H605" s="36"/>
      <c r="I605" s="25"/>
    </row>
    <row r="606">
      <c r="D606" s="63"/>
      <c r="H606" s="36"/>
      <c r="I606" s="25"/>
    </row>
    <row r="607">
      <c r="D607" s="63"/>
      <c r="H607" s="36"/>
      <c r="I607" s="25"/>
    </row>
    <row r="608">
      <c r="D608" s="63"/>
      <c r="H608" s="36"/>
      <c r="I608" s="25"/>
    </row>
    <row r="609">
      <c r="D609" s="63"/>
      <c r="H609" s="36"/>
      <c r="I609" s="25"/>
    </row>
    <row r="610">
      <c r="D610" s="63"/>
      <c r="H610" s="36"/>
      <c r="I610" s="25"/>
    </row>
    <row r="611">
      <c r="D611" s="63"/>
      <c r="H611" s="36"/>
      <c r="I611" s="25"/>
    </row>
    <row r="612">
      <c r="D612" s="63"/>
      <c r="H612" s="36"/>
      <c r="I612" s="25"/>
    </row>
    <row r="613">
      <c r="D613" s="63"/>
      <c r="H613" s="36"/>
      <c r="I613" s="25"/>
    </row>
    <row r="614">
      <c r="D614" s="63"/>
      <c r="H614" s="36"/>
      <c r="I614" s="25"/>
    </row>
    <row r="615">
      <c r="D615" s="63"/>
      <c r="H615" s="36"/>
      <c r="I615" s="25"/>
    </row>
    <row r="616">
      <c r="D616" s="63"/>
      <c r="H616" s="36"/>
      <c r="I616" s="25"/>
    </row>
    <row r="617">
      <c r="D617" s="63"/>
      <c r="H617" s="36"/>
      <c r="I617" s="25"/>
    </row>
    <row r="618">
      <c r="D618" s="63"/>
      <c r="H618" s="36"/>
      <c r="I618" s="25"/>
    </row>
    <row r="619">
      <c r="D619" s="63"/>
      <c r="H619" s="36"/>
      <c r="I619" s="25"/>
    </row>
    <row r="620">
      <c r="D620" s="63"/>
      <c r="H620" s="36"/>
      <c r="I620" s="25"/>
    </row>
    <row r="621">
      <c r="D621" s="63"/>
      <c r="H621" s="36"/>
      <c r="I621" s="25"/>
    </row>
    <row r="622">
      <c r="D622" s="63"/>
      <c r="H622" s="36"/>
      <c r="I622" s="25"/>
    </row>
    <row r="623">
      <c r="D623" s="63"/>
      <c r="H623" s="36"/>
      <c r="I623" s="25"/>
    </row>
    <row r="624">
      <c r="D624" s="63"/>
      <c r="H624" s="36"/>
      <c r="I624" s="25"/>
    </row>
    <row r="625">
      <c r="D625" s="63"/>
      <c r="H625" s="36"/>
      <c r="I625" s="25"/>
    </row>
    <row r="626">
      <c r="D626" s="63"/>
      <c r="H626" s="36"/>
      <c r="I626" s="25"/>
    </row>
    <row r="627">
      <c r="D627" s="63"/>
      <c r="H627" s="36"/>
      <c r="I627" s="25"/>
    </row>
    <row r="628">
      <c r="D628" s="63"/>
      <c r="H628" s="36"/>
      <c r="I628" s="25"/>
    </row>
    <row r="629">
      <c r="D629" s="63"/>
      <c r="H629" s="36"/>
      <c r="I629" s="25"/>
    </row>
    <row r="630">
      <c r="D630" s="63"/>
      <c r="H630" s="36"/>
      <c r="I630" s="25"/>
    </row>
    <row r="631">
      <c r="D631" s="63"/>
      <c r="H631" s="36"/>
      <c r="I631" s="25"/>
    </row>
    <row r="632">
      <c r="D632" s="63"/>
      <c r="H632" s="36"/>
      <c r="I632" s="25"/>
    </row>
    <row r="633">
      <c r="D633" s="63"/>
      <c r="H633" s="36"/>
      <c r="I633" s="25"/>
    </row>
    <row r="634">
      <c r="D634" s="63"/>
      <c r="H634" s="36"/>
      <c r="I634" s="25"/>
    </row>
    <row r="635">
      <c r="D635" s="63"/>
      <c r="H635" s="36"/>
      <c r="I635" s="25"/>
    </row>
    <row r="636">
      <c r="D636" s="63"/>
      <c r="H636" s="36"/>
      <c r="I636" s="25"/>
    </row>
    <row r="637">
      <c r="D637" s="63"/>
      <c r="H637" s="36"/>
      <c r="I637" s="25"/>
    </row>
    <row r="638">
      <c r="D638" s="63"/>
      <c r="H638" s="36"/>
      <c r="I638" s="25"/>
    </row>
    <row r="639">
      <c r="D639" s="63"/>
      <c r="H639" s="36"/>
      <c r="I639" s="25"/>
    </row>
    <row r="640">
      <c r="D640" s="63"/>
      <c r="H640" s="36"/>
      <c r="I640" s="25"/>
    </row>
    <row r="641">
      <c r="D641" s="63"/>
      <c r="H641" s="36"/>
      <c r="I641" s="25"/>
    </row>
    <row r="642">
      <c r="D642" s="63"/>
      <c r="H642" s="36"/>
      <c r="I642" s="25"/>
    </row>
    <row r="643">
      <c r="D643" s="63"/>
      <c r="H643" s="36"/>
      <c r="I643" s="25"/>
    </row>
    <row r="644">
      <c r="D644" s="63"/>
      <c r="H644" s="36"/>
      <c r="I644" s="25"/>
    </row>
    <row r="645">
      <c r="D645" s="63"/>
      <c r="H645" s="36"/>
      <c r="I645" s="25"/>
    </row>
    <row r="646">
      <c r="D646" s="63"/>
      <c r="H646" s="36"/>
      <c r="I646" s="25"/>
    </row>
    <row r="647">
      <c r="D647" s="63"/>
      <c r="H647" s="36"/>
      <c r="I647" s="25"/>
    </row>
    <row r="648">
      <c r="D648" s="63"/>
      <c r="H648" s="36"/>
      <c r="I648" s="25"/>
    </row>
    <row r="649">
      <c r="D649" s="63"/>
      <c r="H649" s="36"/>
      <c r="I649" s="25"/>
    </row>
    <row r="650">
      <c r="D650" s="63"/>
      <c r="H650" s="36"/>
      <c r="I650" s="25"/>
    </row>
    <row r="651">
      <c r="D651" s="63"/>
      <c r="H651" s="36"/>
      <c r="I651" s="25"/>
    </row>
    <row r="652">
      <c r="D652" s="63"/>
      <c r="H652" s="36"/>
      <c r="I652" s="25"/>
    </row>
    <row r="653">
      <c r="D653" s="63"/>
      <c r="H653" s="36"/>
      <c r="I653" s="25"/>
    </row>
    <row r="654">
      <c r="D654" s="63"/>
      <c r="H654" s="36"/>
      <c r="I654" s="25"/>
    </row>
    <row r="655">
      <c r="D655" s="63"/>
      <c r="H655" s="36"/>
      <c r="I655" s="25"/>
    </row>
    <row r="656">
      <c r="D656" s="63"/>
      <c r="H656" s="36"/>
      <c r="I656" s="25"/>
    </row>
    <row r="657">
      <c r="D657" s="63"/>
      <c r="H657" s="36"/>
      <c r="I657" s="25"/>
    </row>
    <row r="658">
      <c r="D658" s="63"/>
      <c r="H658" s="36"/>
      <c r="I658" s="25"/>
    </row>
    <row r="659">
      <c r="D659" s="63"/>
      <c r="H659" s="36"/>
      <c r="I659" s="25"/>
    </row>
    <row r="660">
      <c r="D660" s="63"/>
      <c r="H660" s="36"/>
      <c r="I660" s="25"/>
    </row>
    <row r="661">
      <c r="D661" s="63"/>
      <c r="H661" s="36"/>
      <c r="I661" s="25"/>
    </row>
    <row r="662">
      <c r="D662" s="63"/>
      <c r="H662" s="36"/>
      <c r="I662" s="25"/>
    </row>
    <row r="663">
      <c r="D663" s="63"/>
      <c r="H663" s="36"/>
      <c r="I663" s="25"/>
    </row>
    <row r="664">
      <c r="D664" s="63"/>
      <c r="H664" s="36"/>
      <c r="I664" s="25"/>
    </row>
    <row r="665">
      <c r="D665" s="63"/>
      <c r="H665" s="36"/>
      <c r="I665" s="25"/>
    </row>
    <row r="666">
      <c r="D666" s="63"/>
      <c r="H666" s="36"/>
      <c r="I666" s="25"/>
    </row>
    <row r="667">
      <c r="D667" s="63"/>
      <c r="H667" s="36"/>
      <c r="I667" s="25"/>
    </row>
    <row r="668">
      <c r="D668" s="63"/>
      <c r="H668" s="36"/>
      <c r="I668" s="25"/>
    </row>
    <row r="669">
      <c r="D669" s="63"/>
      <c r="H669" s="36"/>
      <c r="I669" s="25"/>
    </row>
    <row r="670">
      <c r="D670" s="63"/>
      <c r="H670" s="36"/>
      <c r="I670" s="25"/>
    </row>
    <row r="671">
      <c r="D671" s="63"/>
      <c r="H671" s="36"/>
      <c r="I671" s="25"/>
    </row>
    <row r="672">
      <c r="D672" s="63"/>
      <c r="H672" s="36"/>
      <c r="I672" s="25"/>
    </row>
    <row r="673">
      <c r="D673" s="63"/>
      <c r="H673" s="36"/>
      <c r="I673" s="25"/>
    </row>
    <row r="674">
      <c r="D674" s="63"/>
      <c r="H674" s="36"/>
      <c r="I674" s="25"/>
    </row>
    <row r="675">
      <c r="D675" s="63"/>
      <c r="H675" s="36"/>
      <c r="I675" s="25"/>
    </row>
    <row r="676">
      <c r="D676" s="63"/>
      <c r="H676" s="36"/>
      <c r="I676" s="25"/>
    </row>
    <row r="677">
      <c r="D677" s="63"/>
      <c r="H677" s="36"/>
      <c r="I677" s="25"/>
    </row>
    <row r="678">
      <c r="D678" s="63"/>
      <c r="H678" s="36"/>
      <c r="I678" s="25"/>
    </row>
    <row r="679">
      <c r="D679" s="63"/>
      <c r="H679" s="36"/>
      <c r="I679" s="25"/>
    </row>
    <row r="680">
      <c r="D680" s="63"/>
      <c r="H680" s="36"/>
      <c r="I680" s="25"/>
    </row>
    <row r="681">
      <c r="D681" s="63"/>
      <c r="H681" s="36"/>
      <c r="I681" s="25"/>
    </row>
    <row r="682">
      <c r="D682" s="63"/>
      <c r="H682" s="36"/>
      <c r="I682" s="25"/>
    </row>
    <row r="683">
      <c r="D683" s="63"/>
      <c r="H683" s="36"/>
      <c r="I683" s="25"/>
    </row>
    <row r="684">
      <c r="D684" s="63"/>
      <c r="H684" s="36"/>
      <c r="I684" s="25"/>
    </row>
    <row r="685">
      <c r="D685" s="63"/>
      <c r="H685" s="36"/>
      <c r="I685" s="25"/>
    </row>
    <row r="686">
      <c r="D686" s="63"/>
      <c r="H686" s="36"/>
      <c r="I686" s="25"/>
    </row>
    <row r="687">
      <c r="D687" s="63"/>
      <c r="H687" s="36"/>
      <c r="I687" s="25"/>
    </row>
    <row r="688">
      <c r="D688" s="63"/>
      <c r="H688" s="36"/>
      <c r="I688" s="25"/>
    </row>
    <row r="689">
      <c r="D689" s="63"/>
      <c r="H689" s="36"/>
      <c r="I689" s="25"/>
    </row>
    <row r="690">
      <c r="D690" s="63"/>
      <c r="H690" s="36"/>
      <c r="I690" s="25"/>
    </row>
    <row r="691">
      <c r="D691" s="63"/>
      <c r="H691" s="36"/>
      <c r="I691" s="25"/>
    </row>
    <row r="692">
      <c r="D692" s="63"/>
      <c r="H692" s="36"/>
      <c r="I692" s="25"/>
    </row>
    <row r="693">
      <c r="D693" s="63"/>
      <c r="H693" s="36"/>
      <c r="I693" s="25"/>
    </row>
    <row r="694">
      <c r="D694" s="63"/>
      <c r="H694" s="36"/>
      <c r="I694" s="25"/>
    </row>
    <row r="695">
      <c r="D695" s="63"/>
      <c r="H695" s="36"/>
      <c r="I695" s="25"/>
    </row>
    <row r="696">
      <c r="D696" s="63"/>
      <c r="H696" s="36"/>
      <c r="I696" s="25"/>
    </row>
    <row r="697">
      <c r="D697" s="63"/>
      <c r="H697" s="36"/>
      <c r="I697" s="25"/>
    </row>
    <row r="698">
      <c r="D698" s="63"/>
      <c r="H698" s="36"/>
      <c r="I698" s="25"/>
    </row>
    <row r="699">
      <c r="D699" s="63"/>
      <c r="H699" s="36"/>
      <c r="I699" s="25"/>
    </row>
    <row r="700">
      <c r="D700" s="63"/>
      <c r="H700" s="36"/>
      <c r="I700" s="25"/>
    </row>
    <row r="701">
      <c r="D701" s="63"/>
      <c r="H701" s="36"/>
      <c r="I701" s="25"/>
    </row>
    <row r="702">
      <c r="D702" s="63"/>
      <c r="H702" s="36"/>
      <c r="I702" s="25"/>
    </row>
    <row r="703">
      <c r="D703" s="63"/>
      <c r="H703" s="36"/>
      <c r="I703" s="25"/>
    </row>
    <row r="704">
      <c r="D704" s="63"/>
      <c r="H704" s="36"/>
      <c r="I704" s="25"/>
    </row>
    <row r="705">
      <c r="D705" s="63"/>
      <c r="H705" s="36"/>
      <c r="I705" s="25"/>
    </row>
    <row r="706">
      <c r="D706" s="63"/>
      <c r="H706" s="36"/>
      <c r="I706" s="25"/>
    </row>
    <row r="707">
      <c r="D707" s="63"/>
      <c r="H707" s="36"/>
      <c r="I707" s="25"/>
    </row>
    <row r="708">
      <c r="D708" s="63"/>
      <c r="H708" s="36"/>
      <c r="I708" s="25"/>
    </row>
    <row r="709">
      <c r="D709" s="63"/>
      <c r="H709" s="36"/>
      <c r="I709" s="25"/>
    </row>
    <row r="710">
      <c r="D710" s="63"/>
      <c r="H710" s="36"/>
      <c r="I710" s="25"/>
    </row>
    <row r="711">
      <c r="D711" s="63"/>
      <c r="H711" s="36"/>
      <c r="I711" s="25"/>
    </row>
    <row r="712">
      <c r="D712" s="63"/>
      <c r="H712" s="36"/>
      <c r="I712" s="25"/>
    </row>
    <row r="713">
      <c r="D713" s="63"/>
      <c r="H713" s="36"/>
      <c r="I713" s="25"/>
    </row>
    <row r="714">
      <c r="D714" s="63"/>
      <c r="H714" s="36"/>
      <c r="I714" s="25"/>
    </row>
    <row r="715">
      <c r="D715" s="63"/>
      <c r="H715" s="36"/>
      <c r="I715" s="25"/>
    </row>
    <row r="716">
      <c r="D716" s="63"/>
      <c r="H716" s="36"/>
      <c r="I716" s="25"/>
    </row>
    <row r="717">
      <c r="D717" s="63"/>
      <c r="H717" s="36"/>
      <c r="I717" s="25"/>
    </row>
    <row r="718">
      <c r="D718" s="63"/>
      <c r="H718" s="36"/>
      <c r="I718" s="25"/>
    </row>
    <row r="719">
      <c r="D719" s="63"/>
      <c r="H719" s="36"/>
      <c r="I719" s="25"/>
    </row>
    <row r="720">
      <c r="D720" s="63"/>
      <c r="H720" s="36"/>
      <c r="I720" s="25"/>
    </row>
    <row r="721">
      <c r="D721" s="63"/>
      <c r="H721" s="36"/>
      <c r="I721" s="25"/>
    </row>
    <row r="722">
      <c r="D722" s="63"/>
      <c r="H722" s="36"/>
      <c r="I722" s="25"/>
    </row>
    <row r="723">
      <c r="D723" s="63"/>
      <c r="H723" s="36"/>
      <c r="I723" s="25"/>
    </row>
    <row r="724">
      <c r="D724" s="63"/>
      <c r="H724" s="36"/>
      <c r="I724" s="25"/>
    </row>
    <row r="725">
      <c r="D725" s="63"/>
      <c r="H725" s="36"/>
      <c r="I725" s="25"/>
    </row>
    <row r="726">
      <c r="D726" s="63"/>
      <c r="H726" s="36"/>
      <c r="I726" s="25"/>
    </row>
    <row r="727">
      <c r="D727" s="63"/>
      <c r="H727" s="36"/>
      <c r="I727" s="25"/>
    </row>
    <row r="728">
      <c r="D728" s="63"/>
      <c r="H728" s="36"/>
      <c r="I728" s="25"/>
    </row>
    <row r="729">
      <c r="D729" s="63"/>
      <c r="H729" s="36"/>
      <c r="I729" s="25"/>
    </row>
    <row r="730">
      <c r="D730" s="63"/>
      <c r="H730" s="36"/>
      <c r="I730" s="25"/>
    </row>
    <row r="731">
      <c r="D731" s="63"/>
      <c r="H731" s="36"/>
      <c r="I731" s="25"/>
    </row>
    <row r="732">
      <c r="D732" s="63"/>
      <c r="H732" s="36"/>
      <c r="I732" s="25"/>
    </row>
    <row r="733">
      <c r="D733" s="63"/>
      <c r="H733" s="36"/>
      <c r="I733" s="25"/>
    </row>
    <row r="734">
      <c r="D734" s="63"/>
      <c r="H734" s="36"/>
      <c r="I734" s="25"/>
    </row>
    <row r="735">
      <c r="D735" s="63"/>
      <c r="H735" s="36"/>
      <c r="I735" s="25"/>
    </row>
    <row r="736">
      <c r="D736" s="63"/>
      <c r="H736" s="36"/>
      <c r="I736" s="25"/>
    </row>
    <row r="737">
      <c r="D737" s="63"/>
      <c r="H737" s="36"/>
      <c r="I737" s="25"/>
    </row>
    <row r="738">
      <c r="D738" s="63"/>
      <c r="H738" s="36"/>
      <c r="I738" s="25"/>
    </row>
    <row r="739">
      <c r="D739" s="63"/>
      <c r="H739" s="36"/>
      <c r="I739" s="25"/>
    </row>
    <row r="740">
      <c r="D740" s="63"/>
      <c r="H740" s="36"/>
      <c r="I740" s="25"/>
    </row>
    <row r="741">
      <c r="D741" s="63"/>
      <c r="H741" s="36"/>
      <c r="I741" s="25"/>
    </row>
    <row r="742">
      <c r="D742" s="63"/>
      <c r="H742" s="36"/>
      <c r="I742" s="25"/>
    </row>
    <row r="743">
      <c r="D743" s="63"/>
      <c r="H743" s="36"/>
      <c r="I743" s="25"/>
    </row>
    <row r="744">
      <c r="D744" s="63"/>
      <c r="H744" s="36"/>
      <c r="I744" s="25"/>
    </row>
    <row r="745">
      <c r="D745" s="63"/>
      <c r="H745" s="36"/>
      <c r="I745" s="25"/>
    </row>
    <row r="746">
      <c r="D746" s="63"/>
      <c r="H746" s="36"/>
      <c r="I746" s="25"/>
    </row>
    <row r="747">
      <c r="D747" s="63"/>
      <c r="H747" s="36"/>
      <c r="I747" s="25"/>
    </row>
    <row r="748">
      <c r="D748" s="63"/>
      <c r="H748" s="36"/>
      <c r="I748" s="25"/>
    </row>
    <row r="749">
      <c r="D749" s="63"/>
      <c r="H749" s="36"/>
      <c r="I749" s="25"/>
    </row>
    <row r="750">
      <c r="D750" s="63"/>
      <c r="H750" s="36"/>
      <c r="I750" s="25"/>
    </row>
    <row r="751">
      <c r="D751" s="63"/>
      <c r="H751" s="36"/>
      <c r="I751" s="25"/>
    </row>
    <row r="752">
      <c r="D752" s="63"/>
      <c r="H752" s="36"/>
      <c r="I752" s="25"/>
    </row>
    <row r="753">
      <c r="D753" s="63"/>
      <c r="H753" s="36"/>
      <c r="I753" s="25"/>
    </row>
    <row r="754">
      <c r="D754" s="63"/>
      <c r="H754" s="36"/>
      <c r="I754" s="25"/>
    </row>
    <row r="755">
      <c r="D755" s="63"/>
      <c r="H755" s="36"/>
      <c r="I755" s="25"/>
    </row>
    <row r="756">
      <c r="D756" s="63"/>
      <c r="H756" s="36"/>
      <c r="I756" s="25"/>
    </row>
    <row r="757">
      <c r="D757" s="63"/>
      <c r="H757" s="36"/>
      <c r="I757" s="25"/>
    </row>
    <row r="758">
      <c r="D758" s="63"/>
      <c r="H758" s="36"/>
      <c r="I758" s="25"/>
    </row>
    <row r="759">
      <c r="D759" s="63"/>
      <c r="H759" s="36"/>
      <c r="I759" s="25"/>
    </row>
    <row r="760">
      <c r="D760" s="63"/>
      <c r="H760" s="36"/>
      <c r="I760" s="25"/>
    </row>
    <row r="761">
      <c r="D761" s="63"/>
      <c r="H761" s="36"/>
      <c r="I761" s="25"/>
    </row>
    <row r="762">
      <c r="D762" s="63"/>
      <c r="H762" s="36"/>
      <c r="I762" s="25"/>
    </row>
    <row r="763">
      <c r="D763" s="63"/>
      <c r="H763" s="36"/>
      <c r="I763" s="25"/>
    </row>
    <row r="764">
      <c r="D764" s="63"/>
      <c r="H764" s="36"/>
      <c r="I764" s="25"/>
    </row>
    <row r="765">
      <c r="D765" s="63"/>
      <c r="H765" s="36"/>
      <c r="I765" s="25"/>
    </row>
    <row r="766">
      <c r="D766" s="63"/>
      <c r="H766" s="36"/>
      <c r="I766" s="25"/>
    </row>
    <row r="767">
      <c r="D767" s="63"/>
      <c r="H767" s="36"/>
      <c r="I767" s="25"/>
    </row>
    <row r="768">
      <c r="D768" s="63"/>
      <c r="H768" s="36"/>
      <c r="I768" s="25"/>
    </row>
    <row r="769">
      <c r="D769" s="63"/>
      <c r="H769" s="36"/>
      <c r="I769" s="25"/>
    </row>
    <row r="770">
      <c r="D770" s="63"/>
      <c r="H770" s="36"/>
      <c r="I770" s="25"/>
    </row>
    <row r="771">
      <c r="D771" s="63"/>
      <c r="H771" s="36"/>
      <c r="I771" s="25"/>
    </row>
    <row r="772">
      <c r="D772" s="63"/>
      <c r="H772" s="36"/>
      <c r="I772" s="25"/>
    </row>
    <row r="773">
      <c r="D773" s="63"/>
      <c r="H773" s="36"/>
      <c r="I773" s="25"/>
    </row>
    <row r="774">
      <c r="D774" s="63"/>
      <c r="H774" s="36"/>
      <c r="I774" s="25"/>
    </row>
    <row r="775">
      <c r="D775" s="63"/>
      <c r="H775" s="36"/>
      <c r="I775" s="25"/>
    </row>
    <row r="776">
      <c r="D776" s="63"/>
      <c r="H776" s="36"/>
      <c r="I776" s="25"/>
    </row>
    <row r="777">
      <c r="D777" s="63"/>
      <c r="H777" s="36"/>
      <c r="I777" s="25"/>
    </row>
    <row r="778">
      <c r="D778" s="63"/>
      <c r="H778" s="36"/>
      <c r="I778" s="25"/>
    </row>
    <row r="779">
      <c r="D779" s="63"/>
      <c r="H779" s="36"/>
      <c r="I779" s="25"/>
    </row>
    <row r="780">
      <c r="D780" s="63"/>
      <c r="H780" s="36"/>
      <c r="I780" s="25"/>
    </row>
    <row r="781">
      <c r="D781" s="63"/>
      <c r="H781" s="36"/>
      <c r="I781" s="25"/>
    </row>
    <row r="782">
      <c r="D782" s="63"/>
      <c r="H782" s="36"/>
      <c r="I782" s="25"/>
    </row>
    <row r="783">
      <c r="D783" s="63"/>
      <c r="H783" s="36"/>
      <c r="I783" s="25"/>
    </row>
    <row r="784">
      <c r="D784" s="63"/>
      <c r="H784" s="36"/>
      <c r="I784" s="25"/>
    </row>
    <row r="785">
      <c r="D785" s="63"/>
      <c r="H785" s="36"/>
      <c r="I785" s="25"/>
    </row>
    <row r="786">
      <c r="D786" s="63"/>
      <c r="H786" s="36"/>
      <c r="I786" s="25"/>
    </row>
    <row r="787">
      <c r="D787" s="63"/>
      <c r="H787" s="36"/>
      <c r="I787" s="25"/>
    </row>
    <row r="788">
      <c r="D788" s="63"/>
      <c r="H788" s="36"/>
      <c r="I788" s="25"/>
    </row>
    <row r="789">
      <c r="D789" s="63"/>
      <c r="H789" s="36"/>
      <c r="I789" s="25"/>
    </row>
    <row r="790">
      <c r="D790" s="63"/>
      <c r="H790" s="36"/>
      <c r="I790" s="25"/>
    </row>
    <row r="791">
      <c r="D791" s="63"/>
      <c r="H791" s="36"/>
      <c r="I791" s="25"/>
    </row>
    <row r="792">
      <c r="D792" s="63"/>
      <c r="H792" s="36"/>
      <c r="I792" s="25"/>
    </row>
    <row r="793">
      <c r="D793" s="63"/>
      <c r="H793" s="36"/>
      <c r="I793" s="25"/>
    </row>
    <row r="794">
      <c r="D794" s="63"/>
      <c r="H794" s="36"/>
      <c r="I794" s="25"/>
    </row>
    <row r="795">
      <c r="D795" s="63"/>
      <c r="H795" s="36"/>
      <c r="I795" s="25"/>
    </row>
    <row r="796">
      <c r="D796" s="63"/>
      <c r="H796" s="36"/>
      <c r="I796" s="25"/>
    </row>
    <row r="797">
      <c r="D797" s="63"/>
      <c r="H797" s="36"/>
      <c r="I797" s="25"/>
    </row>
    <row r="798">
      <c r="D798" s="63"/>
      <c r="H798" s="36"/>
      <c r="I798" s="25"/>
    </row>
    <row r="799">
      <c r="D799" s="63"/>
      <c r="H799" s="36"/>
      <c r="I799" s="25"/>
    </row>
    <row r="800">
      <c r="D800" s="63"/>
      <c r="H800" s="36"/>
      <c r="I800" s="25"/>
    </row>
    <row r="801">
      <c r="D801" s="63"/>
      <c r="H801" s="36"/>
      <c r="I801" s="25"/>
    </row>
    <row r="802">
      <c r="D802" s="63"/>
      <c r="H802" s="36"/>
      <c r="I802" s="25"/>
    </row>
    <row r="803">
      <c r="D803" s="63"/>
      <c r="H803" s="36"/>
      <c r="I803" s="25"/>
    </row>
    <row r="804">
      <c r="D804" s="63"/>
      <c r="H804" s="36"/>
      <c r="I804" s="25"/>
    </row>
    <row r="805">
      <c r="D805" s="63"/>
      <c r="H805" s="36"/>
      <c r="I805" s="25"/>
    </row>
    <row r="806">
      <c r="D806" s="63"/>
      <c r="H806" s="36"/>
      <c r="I806" s="25"/>
    </row>
    <row r="807">
      <c r="D807" s="63"/>
      <c r="H807" s="36"/>
      <c r="I807" s="25"/>
    </row>
    <row r="808">
      <c r="D808" s="63"/>
      <c r="H808" s="36"/>
      <c r="I808" s="25"/>
    </row>
    <row r="809">
      <c r="D809" s="63"/>
      <c r="H809" s="36"/>
      <c r="I809" s="25"/>
    </row>
    <row r="810">
      <c r="D810" s="63"/>
      <c r="H810" s="36"/>
      <c r="I810" s="25"/>
    </row>
    <row r="811">
      <c r="D811" s="63"/>
      <c r="H811" s="36"/>
      <c r="I811" s="25"/>
    </row>
    <row r="812">
      <c r="D812" s="63"/>
      <c r="H812" s="36"/>
      <c r="I812" s="25"/>
    </row>
    <row r="813">
      <c r="D813" s="63"/>
      <c r="H813" s="36"/>
      <c r="I813" s="25"/>
    </row>
    <row r="814">
      <c r="D814" s="63"/>
      <c r="H814" s="36"/>
      <c r="I814" s="25"/>
    </row>
    <row r="815">
      <c r="D815" s="63"/>
      <c r="H815" s="36"/>
      <c r="I815" s="25"/>
    </row>
    <row r="816">
      <c r="D816" s="63"/>
      <c r="H816" s="36"/>
      <c r="I816" s="25"/>
    </row>
    <row r="817">
      <c r="D817" s="63"/>
      <c r="H817" s="36"/>
      <c r="I817" s="25"/>
    </row>
    <row r="818">
      <c r="D818" s="63"/>
      <c r="H818" s="36"/>
      <c r="I818" s="25"/>
    </row>
    <row r="819">
      <c r="D819" s="63"/>
      <c r="H819" s="36"/>
      <c r="I819" s="25"/>
    </row>
    <row r="820">
      <c r="D820" s="63"/>
      <c r="H820" s="36"/>
      <c r="I820" s="25"/>
    </row>
    <row r="821">
      <c r="D821" s="63"/>
      <c r="H821" s="36"/>
      <c r="I821" s="25"/>
    </row>
    <row r="822">
      <c r="D822" s="63"/>
      <c r="H822" s="36"/>
      <c r="I822" s="25"/>
    </row>
    <row r="823">
      <c r="D823" s="63"/>
      <c r="H823" s="36"/>
      <c r="I823" s="25"/>
    </row>
    <row r="824">
      <c r="D824" s="63"/>
      <c r="H824" s="36"/>
      <c r="I824" s="25"/>
    </row>
    <row r="825">
      <c r="D825" s="63"/>
      <c r="H825" s="36"/>
      <c r="I825" s="25"/>
    </row>
    <row r="826">
      <c r="D826" s="63"/>
      <c r="H826" s="36"/>
      <c r="I826" s="25"/>
    </row>
    <row r="827">
      <c r="D827" s="63"/>
      <c r="H827" s="36"/>
      <c r="I827" s="25"/>
    </row>
    <row r="828">
      <c r="D828" s="63"/>
      <c r="H828" s="36"/>
      <c r="I828" s="25"/>
    </row>
    <row r="829">
      <c r="D829" s="63"/>
      <c r="H829" s="36"/>
      <c r="I829" s="25"/>
    </row>
    <row r="830">
      <c r="D830" s="63"/>
      <c r="H830" s="36"/>
      <c r="I830" s="25"/>
    </row>
    <row r="831">
      <c r="D831" s="63"/>
      <c r="H831" s="36"/>
      <c r="I831" s="25"/>
    </row>
    <row r="832">
      <c r="D832" s="63"/>
      <c r="H832" s="36"/>
      <c r="I832" s="25"/>
    </row>
    <row r="833">
      <c r="D833" s="63"/>
      <c r="H833" s="36"/>
      <c r="I833" s="25"/>
    </row>
    <row r="834">
      <c r="D834" s="63"/>
      <c r="H834" s="36"/>
      <c r="I834" s="25"/>
    </row>
    <row r="835">
      <c r="D835" s="63"/>
      <c r="H835" s="36"/>
      <c r="I835" s="25"/>
    </row>
    <row r="836">
      <c r="D836" s="63"/>
      <c r="H836" s="36"/>
      <c r="I836" s="25"/>
    </row>
    <row r="837">
      <c r="D837" s="63"/>
      <c r="H837" s="36"/>
      <c r="I837" s="25"/>
    </row>
    <row r="838">
      <c r="D838" s="63"/>
      <c r="H838" s="36"/>
      <c r="I838" s="25"/>
    </row>
    <row r="839">
      <c r="D839" s="63"/>
      <c r="H839" s="36"/>
      <c r="I839" s="25"/>
    </row>
    <row r="840">
      <c r="D840" s="63"/>
      <c r="H840" s="36"/>
      <c r="I840" s="25"/>
    </row>
    <row r="841">
      <c r="D841" s="63"/>
      <c r="H841" s="36"/>
      <c r="I841" s="25"/>
    </row>
    <row r="842">
      <c r="D842" s="63"/>
      <c r="H842" s="36"/>
      <c r="I842" s="25"/>
    </row>
    <row r="843">
      <c r="D843" s="63"/>
      <c r="H843" s="36"/>
      <c r="I843" s="25"/>
    </row>
    <row r="844">
      <c r="D844" s="63"/>
      <c r="H844" s="36"/>
      <c r="I844" s="25"/>
    </row>
    <row r="845">
      <c r="D845" s="63"/>
      <c r="H845" s="36"/>
      <c r="I845" s="25"/>
    </row>
    <row r="846">
      <c r="D846" s="63"/>
      <c r="H846" s="36"/>
      <c r="I846" s="25"/>
    </row>
    <row r="847">
      <c r="D847" s="63"/>
      <c r="H847" s="36"/>
      <c r="I847" s="25"/>
    </row>
    <row r="848">
      <c r="D848" s="63"/>
      <c r="H848" s="36"/>
      <c r="I848" s="25"/>
    </row>
    <row r="849">
      <c r="D849" s="63"/>
      <c r="H849" s="36"/>
      <c r="I849" s="25"/>
    </row>
    <row r="850">
      <c r="D850" s="63"/>
      <c r="H850" s="36"/>
      <c r="I850" s="25"/>
    </row>
    <row r="851">
      <c r="D851" s="63"/>
      <c r="H851" s="36"/>
      <c r="I851" s="25"/>
    </row>
    <row r="852">
      <c r="D852" s="63"/>
      <c r="H852" s="36"/>
      <c r="I852" s="25"/>
    </row>
    <row r="853">
      <c r="D853" s="63"/>
      <c r="H853" s="36"/>
      <c r="I853" s="25"/>
    </row>
    <row r="854">
      <c r="D854" s="63"/>
      <c r="H854" s="36"/>
      <c r="I854" s="25"/>
    </row>
    <row r="855">
      <c r="D855" s="63"/>
      <c r="H855" s="36"/>
      <c r="I855" s="25"/>
    </row>
    <row r="856">
      <c r="D856" s="63"/>
      <c r="H856" s="36"/>
      <c r="I856" s="25"/>
    </row>
    <row r="857">
      <c r="D857" s="63"/>
      <c r="H857" s="36"/>
      <c r="I857" s="25"/>
    </row>
    <row r="858">
      <c r="D858" s="63"/>
      <c r="H858" s="36"/>
      <c r="I858" s="25"/>
    </row>
    <row r="859">
      <c r="D859" s="63"/>
      <c r="H859" s="36"/>
      <c r="I859" s="25"/>
    </row>
    <row r="860">
      <c r="D860" s="63"/>
      <c r="H860" s="36"/>
      <c r="I860" s="25"/>
    </row>
    <row r="861">
      <c r="D861" s="63"/>
      <c r="H861" s="36"/>
      <c r="I861" s="25"/>
    </row>
    <row r="862">
      <c r="D862" s="63"/>
      <c r="H862" s="36"/>
      <c r="I862" s="25"/>
    </row>
    <row r="863">
      <c r="D863" s="63"/>
      <c r="H863" s="36"/>
      <c r="I863" s="25"/>
    </row>
    <row r="864">
      <c r="D864" s="63"/>
      <c r="H864" s="36"/>
      <c r="I864" s="25"/>
    </row>
    <row r="865">
      <c r="D865" s="63"/>
      <c r="H865" s="36"/>
      <c r="I865" s="25"/>
    </row>
    <row r="866">
      <c r="D866" s="63"/>
      <c r="H866" s="36"/>
      <c r="I866" s="25"/>
    </row>
    <row r="867">
      <c r="D867" s="63"/>
      <c r="H867" s="36"/>
      <c r="I867" s="25"/>
    </row>
    <row r="868">
      <c r="D868" s="63"/>
      <c r="H868" s="36"/>
      <c r="I868" s="25"/>
    </row>
    <row r="869">
      <c r="D869" s="63"/>
      <c r="H869" s="36"/>
      <c r="I869" s="25"/>
    </row>
    <row r="870">
      <c r="D870" s="63"/>
      <c r="H870" s="36"/>
      <c r="I870" s="25"/>
    </row>
    <row r="871">
      <c r="D871" s="63"/>
      <c r="H871" s="36"/>
      <c r="I871" s="25"/>
    </row>
    <row r="872">
      <c r="D872" s="63"/>
      <c r="H872" s="36"/>
      <c r="I872" s="25"/>
    </row>
    <row r="873">
      <c r="D873" s="63"/>
      <c r="H873" s="36"/>
      <c r="I873" s="25"/>
    </row>
    <row r="874">
      <c r="D874" s="63"/>
      <c r="H874" s="36"/>
      <c r="I874" s="25"/>
    </row>
    <row r="875">
      <c r="D875" s="63"/>
      <c r="H875" s="36"/>
      <c r="I875" s="25"/>
    </row>
    <row r="876">
      <c r="D876" s="63"/>
      <c r="H876" s="36"/>
      <c r="I876" s="25"/>
    </row>
    <row r="877">
      <c r="D877" s="63"/>
      <c r="H877" s="36"/>
      <c r="I877" s="25"/>
    </row>
    <row r="878">
      <c r="D878" s="63"/>
      <c r="H878" s="36"/>
      <c r="I878" s="25"/>
    </row>
    <row r="879">
      <c r="D879" s="63"/>
      <c r="H879" s="36"/>
      <c r="I879" s="25"/>
    </row>
    <row r="880">
      <c r="D880" s="63"/>
      <c r="H880" s="36"/>
      <c r="I880" s="25"/>
    </row>
    <row r="881">
      <c r="D881" s="63"/>
      <c r="H881" s="36"/>
      <c r="I881" s="25"/>
    </row>
    <row r="882">
      <c r="D882" s="63"/>
      <c r="H882" s="36"/>
      <c r="I882" s="25"/>
    </row>
    <row r="883">
      <c r="D883" s="63"/>
      <c r="H883" s="36"/>
      <c r="I883" s="25"/>
    </row>
    <row r="884">
      <c r="D884" s="63"/>
      <c r="H884" s="36"/>
      <c r="I884" s="25"/>
    </row>
    <row r="885">
      <c r="D885" s="63"/>
      <c r="H885" s="36"/>
      <c r="I885" s="25"/>
    </row>
    <row r="886">
      <c r="D886" s="63"/>
      <c r="H886" s="36"/>
      <c r="I886" s="25"/>
    </row>
    <row r="887">
      <c r="D887" s="63"/>
      <c r="H887" s="36"/>
      <c r="I887" s="25"/>
    </row>
    <row r="888">
      <c r="D888" s="63"/>
      <c r="H888" s="36"/>
      <c r="I888" s="25"/>
    </row>
    <row r="889">
      <c r="D889" s="63"/>
      <c r="H889" s="36"/>
      <c r="I889" s="25"/>
    </row>
    <row r="890">
      <c r="D890" s="63"/>
      <c r="H890" s="36"/>
      <c r="I890" s="25"/>
    </row>
    <row r="891">
      <c r="D891" s="63"/>
      <c r="H891" s="36"/>
      <c r="I891" s="25"/>
    </row>
    <row r="892">
      <c r="D892" s="63"/>
      <c r="H892" s="36"/>
      <c r="I892" s="25"/>
    </row>
    <row r="893">
      <c r="D893" s="63"/>
      <c r="H893" s="36"/>
      <c r="I893" s="25"/>
    </row>
    <row r="894">
      <c r="D894" s="63"/>
      <c r="H894" s="36"/>
      <c r="I894" s="25"/>
    </row>
    <row r="895">
      <c r="D895" s="63"/>
      <c r="H895" s="36"/>
      <c r="I895" s="25"/>
    </row>
    <row r="896">
      <c r="D896" s="63"/>
      <c r="H896" s="36"/>
      <c r="I896" s="25"/>
    </row>
    <row r="897">
      <c r="D897" s="63"/>
      <c r="H897" s="36"/>
      <c r="I897" s="25"/>
    </row>
    <row r="898">
      <c r="D898" s="63"/>
      <c r="H898" s="36"/>
      <c r="I898" s="25"/>
    </row>
    <row r="899">
      <c r="D899" s="63"/>
      <c r="H899" s="36"/>
      <c r="I899" s="25"/>
    </row>
    <row r="900">
      <c r="D900" s="63"/>
      <c r="H900" s="36"/>
      <c r="I900" s="25"/>
    </row>
    <row r="901">
      <c r="D901" s="63"/>
      <c r="H901" s="36"/>
      <c r="I901" s="25"/>
    </row>
    <row r="902">
      <c r="D902" s="63"/>
      <c r="H902" s="36"/>
      <c r="I902" s="25"/>
    </row>
    <row r="903">
      <c r="D903" s="63"/>
      <c r="H903" s="36"/>
      <c r="I903" s="25"/>
    </row>
    <row r="904">
      <c r="D904" s="63"/>
      <c r="H904" s="36"/>
      <c r="I904" s="25"/>
    </row>
    <row r="905">
      <c r="D905" s="63"/>
      <c r="H905" s="36"/>
      <c r="I905" s="25"/>
    </row>
    <row r="906">
      <c r="D906" s="63"/>
      <c r="H906" s="36"/>
      <c r="I906" s="25"/>
    </row>
    <row r="907">
      <c r="D907" s="63"/>
      <c r="H907" s="36"/>
      <c r="I907" s="25"/>
    </row>
    <row r="908">
      <c r="D908" s="63"/>
      <c r="H908" s="36"/>
      <c r="I908" s="25"/>
    </row>
    <row r="909">
      <c r="D909" s="63"/>
      <c r="H909" s="36"/>
      <c r="I909" s="25"/>
    </row>
    <row r="910">
      <c r="D910" s="63"/>
      <c r="H910" s="36"/>
      <c r="I910" s="25"/>
    </row>
    <row r="911">
      <c r="D911" s="63"/>
      <c r="H911" s="36"/>
      <c r="I911" s="25"/>
    </row>
    <row r="912">
      <c r="D912" s="63"/>
      <c r="H912" s="36"/>
      <c r="I912" s="25"/>
    </row>
    <row r="913">
      <c r="D913" s="63"/>
      <c r="H913" s="36"/>
      <c r="I913" s="25"/>
    </row>
    <row r="914">
      <c r="D914" s="63"/>
      <c r="H914" s="36"/>
      <c r="I914" s="25"/>
    </row>
    <row r="915">
      <c r="D915" s="63"/>
      <c r="H915" s="36"/>
      <c r="I915" s="25"/>
    </row>
    <row r="916">
      <c r="D916" s="63"/>
      <c r="H916" s="36"/>
      <c r="I916" s="25"/>
    </row>
    <row r="917">
      <c r="D917" s="63"/>
      <c r="H917" s="36"/>
      <c r="I917" s="25"/>
    </row>
    <row r="918">
      <c r="D918" s="63"/>
      <c r="H918" s="36"/>
      <c r="I918" s="25"/>
    </row>
    <row r="919">
      <c r="D919" s="63"/>
      <c r="H919" s="36"/>
      <c r="I919" s="25"/>
    </row>
    <row r="920">
      <c r="D920" s="63"/>
      <c r="H920" s="36"/>
      <c r="I920" s="25"/>
    </row>
    <row r="921">
      <c r="D921" s="63"/>
      <c r="H921" s="36"/>
      <c r="I921" s="25"/>
    </row>
    <row r="922">
      <c r="D922" s="63"/>
      <c r="H922" s="36"/>
      <c r="I922" s="25"/>
    </row>
    <row r="923">
      <c r="D923" s="63"/>
      <c r="H923" s="36"/>
      <c r="I923" s="25"/>
    </row>
    <row r="924">
      <c r="D924" s="63"/>
      <c r="H924" s="36"/>
      <c r="I924" s="25"/>
    </row>
    <row r="925">
      <c r="D925" s="63"/>
      <c r="H925" s="36"/>
      <c r="I925" s="25"/>
    </row>
    <row r="926">
      <c r="D926" s="63"/>
      <c r="H926" s="36"/>
      <c r="I926" s="25"/>
    </row>
    <row r="927">
      <c r="D927" s="63"/>
      <c r="H927" s="36"/>
      <c r="I927" s="25"/>
    </row>
    <row r="928">
      <c r="D928" s="63"/>
      <c r="H928" s="36"/>
      <c r="I928" s="25"/>
    </row>
    <row r="929">
      <c r="D929" s="63"/>
      <c r="H929" s="36"/>
      <c r="I929" s="25"/>
    </row>
    <row r="930">
      <c r="D930" s="63"/>
      <c r="H930" s="36"/>
      <c r="I930" s="25"/>
    </row>
    <row r="931">
      <c r="D931" s="63"/>
      <c r="H931" s="36"/>
      <c r="I931" s="25"/>
    </row>
    <row r="932">
      <c r="D932" s="63"/>
      <c r="H932" s="36"/>
      <c r="I932" s="25"/>
    </row>
    <row r="933">
      <c r="D933" s="63"/>
      <c r="H933" s="36"/>
      <c r="I933" s="25"/>
    </row>
    <row r="934">
      <c r="D934" s="63"/>
      <c r="H934" s="36"/>
      <c r="I934" s="25"/>
    </row>
    <row r="935">
      <c r="D935" s="63"/>
      <c r="H935" s="36"/>
      <c r="I935" s="25"/>
    </row>
    <row r="936">
      <c r="D936" s="63"/>
      <c r="H936" s="36"/>
      <c r="I936" s="25"/>
    </row>
    <row r="937">
      <c r="D937" s="63"/>
      <c r="H937" s="36"/>
      <c r="I937" s="25"/>
    </row>
    <row r="938">
      <c r="D938" s="63"/>
      <c r="H938" s="36"/>
      <c r="I938" s="25"/>
    </row>
    <row r="939">
      <c r="D939" s="63"/>
      <c r="H939" s="36"/>
      <c r="I939" s="25"/>
    </row>
    <row r="940">
      <c r="D940" s="63"/>
      <c r="H940" s="36"/>
      <c r="I940" s="25"/>
    </row>
    <row r="941">
      <c r="D941" s="63"/>
      <c r="H941" s="36"/>
      <c r="I941" s="25"/>
    </row>
    <row r="942">
      <c r="D942" s="63"/>
      <c r="H942" s="36"/>
      <c r="I942" s="25"/>
    </row>
    <row r="943">
      <c r="D943" s="63"/>
      <c r="H943" s="36"/>
      <c r="I943" s="25"/>
    </row>
    <row r="944">
      <c r="D944" s="63"/>
      <c r="H944" s="36"/>
      <c r="I944" s="25"/>
    </row>
    <row r="945">
      <c r="D945" s="63"/>
      <c r="H945" s="36"/>
      <c r="I945" s="25"/>
    </row>
    <row r="946">
      <c r="D946" s="63"/>
      <c r="H946" s="36"/>
      <c r="I946" s="25"/>
    </row>
    <row r="947">
      <c r="D947" s="63"/>
      <c r="H947" s="36"/>
      <c r="I947" s="25"/>
    </row>
    <row r="948">
      <c r="D948" s="63"/>
      <c r="H948" s="36"/>
      <c r="I948" s="25"/>
    </row>
    <row r="949">
      <c r="D949" s="63"/>
      <c r="H949" s="36"/>
      <c r="I949" s="25"/>
    </row>
    <row r="950">
      <c r="D950" s="63"/>
      <c r="H950" s="36"/>
      <c r="I950" s="25"/>
    </row>
    <row r="951">
      <c r="D951" s="63"/>
      <c r="H951" s="36"/>
      <c r="I951" s="25"/>
    </row>
    <row r="952">
      <c r="D952" s="63"/>
      <c r="H952" s="36"/>
      <c r="I952" s="25"/>
    </row>
    <row r="953">
      <c r="D953" s="63"/>
      <c r="H953" s="36"/>
      <c r="I953" s="25"/>
    </row>
    <row r="954">
      <c r="D954" s="63"/>
      <c r="H954" s="36"/>
      <c r="I954" s="25"/>
    </row>
    <row r="955">
      <c r="D955" s="63"/>
      <c r="H955" s="36"/>
      <c r="I955" s="25"/>
    </row>
    <row r="956">
      <c r="D956" s="63"/>
      <c r="H956" s="36"/>
      <c r="I956" s="25"/>
    </row>
    <row r="957">
      <c r="D957" s="63"/>
      <c r="H957" s="36"/>
      <c r="I957" s="25"/>
    </row>
    <row r="958">
      <c r="D958" s="63"/>
      <c r="H958" s="36"/>
      <c r="I958" s="25"/>
    </row>
    <row r="959">
      <c r="D959" s="63"/>
      <c r="H959" s="36"/>
      <c r="I959" s="25"/>
    </row>
    <row r="960">
      <c r="D960" s="63"/>
      <c r="H960" s="36"/>
      <c r="I960" s="25"/>
    </row>
    <row r="961">
      <c r="D961" s="63"/>
      <c r="H961" s="36"/>
      <c r="I961" s="25"/>
    </row>
    <row r="962">
      <c r="D962" s="63"/>
      <c r="H962" s="36"/>
      <c r="I962" s="25"/>
    </row>
    <row r="963">
      <c r="D963" s="63"/>
      <c r="H963" s="36"/>
      <c r="I963" s="25"/>
    </row>
    <row r="964">
      <c r="D964" s="63"/>
      <c r="H964" s="36"/>
      <c r="I964" s="25"/>
    </row>
    <row r="965">
      <c r="D965" s="63"/>
      <c r="H965" s="36"/>
      <c r="I965" s="25"/>
    </row>
    <row r="966">
      <c r="D966" s="63"/>
      <c r="H966" s="36"/>
      <c r="I966" s="25"/>
    </row>
    <row r="967">
      <c r="D967" s="63"/>
      <c r="H967" s="36"/>
      <c r="I967" s="25"/>
    </row>
    <row r="968">
      <c r="D968" s="63"/>
      <c r="H968" s="36"/>
      <c r="I968" s="25"/>
    </row>
    <row r="969">
      <c r="D969" s="63"/>
      <c r="H969" s="36"/>
      <c r="I969" s="25"/>
    </row>
    <row r="970">
      <c r="D970" s="63"/>
      <c r="H970" s="36"/>
      <c r="I970" s="25"/>
    </row>
    <row r="971">
      <c r="D971" s="63"/>
      <c r="H971" s="36"/>
      <c r="I971" s="25"/>
    </row>
    <row r="972">
      <c r="D972" s="63"/>
      <c r="H972" s="36"/>
      <c r="I972" s="25"/>
    </row>
    <row r="973">
      <c r="D973" s="63"/>
      <c r="H973" s="36"/>
      <c r="I973" s="25"/>
    </row>
    <row r="974">
      <c r="D974" s="63"/>
      <c r="H974" s="36"/>
      <c r="I974" s="25"/>
    </row>
    <row r="975">
      <c r="D975" s="63"/>
      <c r="H975" s="36"/>
      <c r="I975" s="25"/>
    </row>
    <row r="976">
      <c r="D976" s="63"/>
      <c r="H976" s="36"/>
      <c r="I976" s="25"/>
    </row>
    <row r="977">
      <c r="D977" s="63"/>
      <c r="H977" s="36"/>
      <c r="I977" s="25"/>
    </row>
    <row r="978">
      <c r="D978" s="63"/>
      <c r="H978" s="36"/>
      <c r="I978" s="25"/>
    </row>
    <row r="979">
      <c r="D979" s="63"/>
      <c r="H979" s="36"/>
      <c r="I979" s="25"/>
    </row>
    <row r="980">
      <c r="D980" s="63"/>
      <c r="H980" s="36"/>
      <c r="I980" s="25"/>
    </row>
    <row r="981">
      <c r="D981" s="63"/>
      <c r="H981" s="36"/>
      <c r="I981" s="25"/>
    </row>
    <row r="982">
      <c r="D982" s="63"/>
      <c r="H982" s="36"/>
      <c r="I982" s="25"/>
    </row>
    <row r="983">
      <c r="D983" s="63"/>
      <c r="H983" s="36"/>
      <c r="I983" s="25"/>
    </row>
    <row r="984">
      <c r="D984" s="63"/>
      <c r="H984" s="36"/>
      <c r="I984" s="25"/>
    </row>
    <row r="985">
      <c r="D985" s="63"/>
      <c r="H985" s="36"/>
      <c r="I985" s="25"/>
    </row>
    <row r="986">
      <c r="D986" s="63"/>
      <c r="H986" s="36"/>
      <c r="I986" s="25"/>
    </row>
    <row r="987">
      <c r="D987" s="63"/>
      <c r="H987" s="36"/>
      <c r="I987" s="25"/>
    </row>
    <row r="988">
      <c r="D988" s="63"/>
      <c r="H988" s="36"/>
      <c r="I988" s="25"/>
    </row>
    <row r="989">
      <c r="D989" s="63"/>
      <c r="H989" s="36"/>
      <c r="I989" s="25"/>
    </row>
    <row r="990">
      <c r="D990" s="63"/>
      <c r="H990" s="36"/>
      <c r="I990" s="25"/>
    </row>
    <row r="991">
      <c r="D991" s="63"/>
      <c r="H991" s="36"/>
      <c r="I991" s="25"/>
    </row>
    <row r="992">
      <c r="D992" s="63"/>
      <c r="H992" s="36"/>
      <c r="I992" s="25"/>
    </row>
    <row r="993">
      <c r="D993" s="63"/>
      <c r="H993" s="36"/>
      <c r="I993" s="25"/>
    </row>
    <row r="994">
      <c r="D994" s="63"/>
      <c r="H994" s="36"/>
      <c r="I994" s="25"/>
    </row>
    <row r="995">
      <c r="D995" s="63"/>
      <c r="H995" s="36"/>
      <c r="I995" s="25"/>
    </row>
    <row r="996">
      <c r="D996" s="63"/>
      <c r="H996" s="36"/>
      <c r="I996" s="25"/>
    </row>
    <row r="997">
      <c r="D997" s="63"/>
      <c r="H997" s="36"/>
      <c r="I997" s="25"/>
    </row>
    <row r="998">
      <c r="D998" s="63"/>
      <c r="H998" s="36"/>
      <c r="I998" s="25"/>
    </row>
    <row r="999">
      <c r="D999" s="63"/>
      <c r="H999" s="36"/>
      <c r="I999" s="25"/>
    </row>
    <row r="1000">
      <c r="D1000" s="63"/>
      <c r="H1000" s="36"/>
      <c r="I1000" s="25"/>
    </row>
    <row r="1001">
      <c r="D1001" s="63"/>
      <c r="H1001" s="36"/>
      <c r="I1001" s="25"/>
    </row>
    <row r="1002">
      <c r="D1002" s="63"/>
      <c r="H1002" s="36"/>
      <c r="I1002" s="25"/>
    </row>
    <row r="1003">
      <c r="D1003" s="63"/>
      <c r="H1003" s="36"/>
      <c r="I1003" s="25"/>
    </row>
    <row r="1004">
      <c r="D1004" s="63"/>
      <c r="H1004" s="36"/>
      <c r="I1004" s="25"/>
    </row>
    <row r="1005">
      <c r="D1005" s="63"/>
      <c r="H1005" s="36"/>
      <c r="I1005" s="25"/>
    </row>
    <row r="1006">
      <c r="D1006" s="63"/>
      <c r="H1006" s="36"/>
      <c r="I1006" s="25"/>
    </row>
    <row r="1007">
      <c r="D1007" s="63"/>
      <c r="H1007" s="36"/>
      <c r="I1007" s="25"/>
    </row>
    <row r="1008">
      <c r="D1008" s="63"/>
      <c r="H1008" s="36"/>
      <c r="I1008" s="25"/>
    </row>
    <row r="1009">
      <c r="D1009" s="63"/>
      <c r="H1009" s="36"/>
      <c r="I1009" s="25"/>
    </row>
    <row r="1010">
      <c r="D1010" s="63"/>
      <c r="H1010" s="36"/>
      <c r="I1010" s="25"/>
    </row>
    <row r="1011">
      <c r="D1011" s="63"/>
      <c r="H1011" s="36"/>
      <c r="I1011" s="25"/>
    </row>
    <row r="1012">
      <c r="D1012" s="63"/>
      <c r="H1012" s="36"/>
      <c r="I1012" s="25"/>
    </row>
    <row r="1013">
      <c r="D1013" s="63"/>
      <c r="H1013" s="36"/>
      <c r="I1013" s="25"/>
    </row>
    <row r="1014">
      <c r="D1014" s="63"/>
      <c r="H1014" s="36"/>
      <c r="I1014" s="25"/>
    </row>
    <row r="1015">
      <c r="D1015" s="63"/>
      <c r="H1015" s="36"/>
      <c r="I1015" s="25"/>
    </row>
    <row r="1016">
      <c r="D1016" s="63"/>
      <c r="H1016" s="36"/>
      <c r="I1016" s="25"/>
    </row>
    <row r="1017">
      <c r="D1017" s="63"/>
      <c r="H1017" s="36"/>
      <c r="I1017" s="25"/>
    </row>
    <row r="1018">
      <c r="D1018" s="63"/>
      <c r="H1018" s="36"/>
      <c r="I1018" s="25"/>
    </row>
    <row r="1019">
      <c r="D1019" s="63"/>
      <c r="H1019" s="36"/>
      <c r="I1019" s="25"/>
    </row>
    <row r="1020">
      <c r="D1020" s="63"/>
      <c r="H1020" s="36"/>
      <c r="I1020" s="25"/>
    </row>
    <row r="1021">
      <c r="D1021" s="63"/>
      <c r="H1021" s="36"/>
      <c r="I1021" s="25"/>
    </row>
    <row r="1022">
      <c r="D1022" s="63"/>
      <c r="H1022" s="36"/>
      <c r="I1022" s="25"/>
    </row>
    <row r="1023">
      <c r="D1023" s="63"/>
      <c r="H1023" s="36"/>
      <c r="I1023" s="25"/>
    </row>
    <row r="1024">
      <c r="D1024" s="63"/>
      <c r="H1024" s="36"/>
      <c r="I1024" s="25"/>
    </row>
    <row r="1025">
      <c r="D1025" s="63"/>
      <c r="H1025" s="36"/>
      <c r="I1025" s="25"/>
    </row>
  </sheetData>
  <autoFilter ref="$B$3:$AF$3"/>
  <mergeCells count="3">
    <mergeCell ref="B192:B193"/>
    <mergeCell ref="B194:B195"/>
    <mergeCell ref="B196:B197"/>
  </mergeCells>
  <conditionalFormatting sqref="I4:I201">
    <cfRule type="cellIs" dxfId="0" priority="1" operator="equal">
      <formula>"OK"</formula>
    </cfRule>
  </conditionalFormatting>
  <conditionalFormatting sqref="I4:I201">
    <cfRule type="cellIs" dxfId="1" priority="2" operator="equal">
      <formula>"Working but not fully tested"</formula>
    </cfRule>
  </conditionalFormatting>
  <conditionalFormatting sqref="I4:I201">
    <cfRule type="cellIs" dxfId="2" priority="3" operator="equal">
      <formula>"random issues"</formula>
    </cfRule>
  </conditionalFormatting>
  <conditionalFormatting sqref="I4:I201">
    <cfRule type="cellIs" dxfId="3" priority="4" operator="equal">
      <formula>"not working"</formula>
    </cfRule>
  </conditionalFormatting>
  <conditionalFormatting sqref="I4:I201">
    <cfRule type="cellIs" dxfId="4" priority="5" operator="equal">
      <formula>"solvable issue"</formula>
    </cfRule>
  </conditionalFormatting>
  <conditionalFormatting sqref="I4:I201">
    <cfRule type="cellIs" dxfId="5" priority="6" operator="equal">
      <formula>"repeatable issue"</formula>
    </cfRule>
  </conditionalFormatting>
  <conditionalFormatting sqref="I3:I201">
    <cfRule type="cellIs" dxfId="6" priority="7" operator="equal">
      <formula>"OK but improveable"</formula>
    </cfRule>
  </conditionalFormatting>
  <conditionalFormatting sqref="I4:I201">
    <cfRule type="cellIs" dxfId="7" priority="8" operator="equal">
      <formula>"OOR-Test OK"</formula>
    </cfRule>
  </conditionalFormatting>
  <conditionalFormatting sqref="I3:I201">
    <cfRule type="containsText" dxfId="8" priority="9" operator="containsText" text="Not tested, not relevant, but should be ok">
      <formula>NOT(ISERROR(SEARCH(("Not tested, not relevant, but should be ok"),(I3))))</formula>
    </cfRule>
  </conditionalFormatting>
  <conditionalFormatting sqref="I3:I201">
    <cfRule type="cellIs" dxfId="4" priority="10" operator="equal">
      <formula>"not working but not relvant"</formula>
    </cfRule>
  </conditionalFormatting>
  <conditionalFormatting sqref="I4:I201">
    <cfRule type="cellIs" dxfId="8" priority="11" operator="equal">
      <formula>"not measured, but should be ok"</formula>
    </cfRule>
  </conditionalFormatting>
  <conditionalFormatting sqref="I4:I201">
    <cfRule type="cellIs" dxfId="9" priority="12" operator="equal">
      <formula>"tested but inaccurate"</formula>
    </cfRule>
  </conditionalFormatting>
  <conditionalFormatting sqref="I4:I201">
    <cfRule type="cellIs" dxfId="1" priority="13" operator="equal">
      <formula>"tested but inaccurate, not important"</formula>
    </cfRule>
  </conditionalFormatting>
  <conditionalFormatting sqref="I4:I201">
    <cfRule type="cellIs" dxfId="10" priority="14" operator="equal">
      <formula>"OK, preliminary"</formula>
    </cfRule>
  </conditionalFormatting>
  <dataValidations>
    <dataValidation type="list" allowBlank="1" sqref="I4:I200">
      <formula1>"OK,OK but improveable,Working but not fully tested,OK, improveable,  doesn't matter,solvable issue,repeatable issue,random issues,not working,Not tested, not relevant, but should be ok,Not tested yet,not working but not relvant,not measured, but should be"&amp;" ok,tested but inaccurate,tested but inaccurate, not important,OK, preliminary"</formula1>
    </dataValidation>
  </dataValidations>
  <printOptions gridLines="1" horizontalCentered="1"/>
  <pageMargins bottom="0.75" footer="0.0" header="0.0" left="0.7" right="0.7" top="0.75"/>
  <pageSetup paperSize="9" scale="55"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8.0"/>
    <col customWidth="1" min="2" max="2" width="34.63"/>
    <col customWidth="1" min="3" max="3" width="47.38"/>
    <col customWidth="1" min="4" max="4" width="12.5"/>
    <col customWidth="1" min="5" max="7" width="6.63"/>
    <col customWidth="1" min="9" max="9" width="30.5"/>
    <col customWidth="1" min="10" max="10" width="27.75"/>
    <col customWidth="1" min="11" max="11" width="13.13"/>
    <col customWidth="1" min="20" max="20" width="14.63"/>
    <col customWidth="1" min="25" max="25" width="15.38"/>
    <col customWidth="1" min="26" max="26" width="16.0"/>
  </cols>
  <sheetData>
    <row r="1">
      <c r="A1" s="7"/>
      <c r="B1" s="7"/>
      <c r="C1" s="3"/>
      <c r="D1" s="8"/>
      <c r="E1" s="3"/>
      <c r="F1" s="3"/>
      <c r="G1" s="3"/>
      <c r="H1" s="9"/>
      <c r="I1" s="3"/>
      <c r="J1" s="9"/>
    </row>
    <row r="2">
      <c r="A2" s="7"/>
      <c r="B2" s="7" t="s">
        <v>6</v>
      </c>
      <c r="C2" s="3" t="s">
        <v>7</v>
      </c>
      <c r="D2" s="8" t="s">
        <v>8</v>
      </c>
      <c r="E2" s="3">
        <f>COUNTA(I4:I197)</f>
        <v>0</v>
      </c>
      <c r="F2" s="3" t="s">
        <v>9</v>
      </c>
      <c r="G2" s="3">
        <f>(198-3)</f>
        <v>195</v>
      </c>
      <c r="H2" s="9">
        <f>E2/G2</f>
        <v>0</v>
      </c>
      <c r="I2" s="3" t="s">
        <v>10</v>
      </c>
      <c r="J2" s="9"/>
    </row>
    <row r="3">
      <c r="A3" s="7" t="s">
        <v>11</v>
      </c>
      <c r="B3" s="3" t="s">
        <v>12</v>
      </c>
      <c r="C3" s="3" t="s">
        <v>13</v>
      </c>
      <c r="D3" s="10" t="s">
        <v>14</v>
      </c>
      <c r="E3" s="3" t="s">
        <v>15</v>
      </c>
      <c r="H3" s="11" t="s">
        <v>16</v>
      </c>
      <c r="I3" s="3" t="s">
        <v>17</v>
      </c>
      <c r="J3" s="3" t="s">
        <v>18</v>
      </c>
    </row>
    <row r="4">
      <c r="A4" s="3" t="s">
        <v>19</v>
      </c>
      <c r="B4" s="3" t="s">
        <v>20</v>
      </c>
      <c r="C4" s="3" t="s">
        <v>21</v>
      </c>
      <c r="D4" s="8"/>
      <c r="E4" s="3" t="s">
        <v>22</v>
      </c>
      <c r="H4" s="11"/>
      <c r="I4" s="57"/>
    </row>
    <row r="5">
      <c r="A5" s="3"/>
      <c r="B5" s="3" t="s">
        <v>20</v>
      </c>
      <c r="C5" s="3" t="s">
        <v>27</v>
      </c>
      <c r="D5" s="8"/>
      <c r="E5" s="3" t="s">
        <v>22</v>
      </c>
      <c r="H5" s="11"/>
      <c r="I5" s="57"/>
    </row>
    <row r="6">
      <c r="A6" s="3"/>
      <c r="B6" s="3" t="s">
        <v>20</v>
      </c>
      <c r="C6" s="3" t="s">
        <v>28</v>
      </c>
      <c r="D6" s="8"/>
      <c r="E6" s="3" t="s">
        <v>22</v>
      </c>
      <c r="H6" s="11"/>
      <c r="I6" s="57"/>
    </row>
    <row r="7">
      <c r="A7" s="3"/>
      <c r="B7" s="3" t="s">
        <v>20</v>
      </c>
      <c r="C7" s="3" t="s">
        <v>29</v>
      </c>
      <c r="D7" s="8"/>
      <c r="E7" s="3" t="s">
        <v>22</v>
      </c>
      <c r="H7" s="11"/>
      <c r="I7" s="57"/>
    </row>
    <row r="8">
      <c r="A8" s="3"/>
      <c r="B8" s="3" t="s">
        <v>20</v>
      </c>
      <c r="C8" s="3" t="s">
        <v>30</v>
      </c>
      <c r="D8" s="8"/>
      <c r="E8" s="3" t="s">
        <v>31</v>
      </c>
      <c r="H8" s="11"/>
      <c r="I8" s="57"/>
    </row>
    <row r="9">
      <c r="A9" s="3" t="s">
        <v>19</v>
      </c>
      <c r="B9" s="3" t="s">
        <v>20</v>
      </c>
      <c r="C9" s="3" t="s">
        <v>32</v>
      </c>
      <c r="D9" s="8"/>
      <c r="E9" s="3" t="s">
        <v>31</v>
      </c>
      <c r="H9" s="11"/>
      <c r="I9" s="57"/>
    </row>
    <row r="10">
      <c r="B10" s="3" t="s">
        <v>20</v>
      </c>
      <c r="C10" s="3" t="s">
        <v>33</v>
      </c>
      <c r="D10" s="8"/>
      <c r="E10" s="3" t="s">
        <v>31</v>
      </c>
      <c r="H10" s="11"/>
      <c r="I10" s="57"/>
    </row>
    <row r="11">
      <c r="A11" s="3" t="s">
        <v>19</v>
      </c>
      <c r="B11" s="3" t="s">
        <v>20</v>
      </c>
      <c r="C11" s="3" t="s">
        <v>389</v>
      </c>
      <c r="D11" s="8"/>
      <c r="E11" s="3" t="s">
        <v>31</v>
      </c>
      <c r="H11" s="11"/>
      <c r="I11" s="57"/>
    </row>
    <row r="12">
      <c r="A12" s="3"/>
      <c r="B12" s="3" t="s">
        <v>20</v>
      </c>
      <c r="C12" s="3" t="s">
        <v>35</v>
      </c>
      <c r="D12" s="8"/>
      <c r="E12" s="3" t="s">
        <v>31</v>
      </c>
      <c r="H12" s="11"/>
      <c r="I12" s="57"/>
    </row>
    <row r="13">
      <c r="A13" s="3"/>
      <c r="B13" s="3" t="s">
        <v>20</v>
      </c>
      <c r="C13" s="3" t="s">
        <v>36</v>
      </c>
      <c r="D13" s="8"/>
      <c r="E13" s="3" t="s">
        <v>31</v>
      </c>
      <c r="H13" s="11"/>
      <c r="I13" s="57"/>
    </row>
    <row r="14">
      <c r="A14" s="3"/>
      <c r="B14" s="3" t="s">
        <v>20</v>
      </c>
      <c r="C14" s="3" t="s">
        <v>37</v>
      </c>
      <c r="D14" s="8"/>
      <c r="E14" s="3" t="s">
        <v>31</v>
      </c>
      <c r="H14" s="11"/>
      <c r="I14" s="57"/>
    </row>
    <row r="15">
      <c r="A15" s="3"/>
      <c r="B15" s="3" t="s">
        <v>20</v>
      </c>
      <c r="C15" s="3" t="s">
        <v>38</v>
      </c>
      <c r="D15" s="8"/>
      <c r="E15" s="3" t="s">
        <v>31</v>
      </c>
      <c r="H15" s="11"/>
      <c r="I15" s="57"/>
    </row>
    <row r="16">
      <c r="A16" s="3" t="s">
        <v>19</v>
      </c>
      <c r="B16" s="3" t="s">
        <v>20</v>
      </c>
      <c r="C16" s="3" t="s">
        <v>39</v>
      </c>
      <c r="D16" s="8"/>
      <c r="E16" s="3" t="s">
        <v>31</v>
      </c>
      <c r="H16" s="11"/>
      <c r="I16" s="57"/>
      <c r="AD16" s="12"/>
      <c r="AE16" s="12"/>
      <c r="AF16" s="12"/>
    </row>
    <row r="17">
      <c r="A17" s="3" t="s">
        <v>19</v>
      </c>
      <c r="B17" s="3" t="s">
        <v>40</v>
      </c>
      <c r="C17" s="3" t="s">
        <v>41</v>
      </c>
      <c r="D17" s="8"/>
      <c r="E17" s="3" t="s">
        <v>42</v>
      </c>
      <c r="H17" s="11"/>
      <c r="I17" s="57"/>
    </row>
    <row r="18">
      <c r="A18" s="3"/>
      <c r="B18" s="3" t="s">
        <v>20</v>
      </c>
      <c r="C18" s="3" t="s">
        <v>43</v>
      </c>
      <c r="D18" s="8"/>
      <c r="E18" s="3" t="s">
        <v>22</v>
      </c>
      <c r="H18" s="11"/>
      <c r="I18" s="57"/>
    </row>
    <row r="19">
      <c r="A19" s="3"/>
      <c r="B19" s="3" t="s">
        <v>40</v>
      </c>
      <c r="C19" s="3" t="s">
        <v>44</v>
      </c>
      <c r="D19" s="8"/>
      <c r="E19" s="3" t="s">
        <v>42</v>
      </c>
      <c r="H19" s="11"/>
      <c r="I19" s="17"/>
    </row>
    <row r="20">
      <c r="A20" s="3"/>
      <c r="B20" s="3" t="s">
        <v>45</v>
      </c>
      <c r="C20" s="3" t="s">
        <v>46</v>
      </c>
      <c r="D20" s="8"/>
      <c r="E20" s="3" t="s">
        <v>22</v>
      </c>
      <c r="H20" s="11"/>
      <c r="I20" s="57"/>
    </row>
    <row r="21">
      <c r="A21" s="3"/>
      <c r="B21" s="3" t="s">
        <v>51</v>
      </c>
      <c r="C21" s="3" t="s">
        <v>52</v>
      </c>
      <c r="D21" s="8"/>
      <c r="E21" s="3" t="s">
        <v>31</v>
      </c>
      <c r="H21" s="11"/>
      <c r="I21" s="57"/>
    </row>
    <row r="22">
      <c r="A22" s="14" t="s">
        <v>19</v>
      </c>
      <c r="B22" s="14" t="s">
        <v>53</v>
      </c>
      <c r="C22" s="3" t="s">
        <v>52</v>
      </c>
      <c r="D22" s="15"/>
      <c r="E22" s="14" t="s">
        <v>22</v>
      </c>
      <c r="F22" s="14"/>
      <c r="G22" s="14"/>
      <c r="H22" s="16"/>
      <c r="I22" s="17"/>
      <c r="J22" s="17"/>
    </row>
    <row r="23">
      <c r="A23" s="3" t="s">
        <v>19</v>
      </c>
      <c r="B23" s="3" t="s">
        <v>54</v>
      </c>
      <c r="C23" s="3" t="s">
        <v>55</v>
      </c>
      <c r="D23" s="8"/>
      <c r="E23" s="3" t="s">
        <v>22</v>
      </c>
      <c r="H23" s="11"/>
      <c r="I23" s="57"/>
    </row>
    <row r="24">
      <c r="A24" s="3" t="s">
        <v>19</v>
      </c>
      <c r="B24" s="3" t="s">
        <v>56</v>
      </c>
      <c r="C24" s="3" t="s">
        <v>52</v>
      </c>
      <c r="D24" s="8"/>
      <c r="E24" s="3" t="s">
        <v>22</v>
      </c>
      <c r="H24" s="11"/>
      <c r="I24" s="57"/>
    </row>
    <row r="25">
      <c r="A25" s="3" t="s">
        <v>19</v>
      </c>
      <c r="B25" s="3" t="s">
        <v>57</v>
      </c>
      <c r="C25" s="3" t="s">
        <v>52</v>
      </c>
      <c r="D25" s="8"/>
      <c r="E25" s="3" t="s">
        <v>22</v>
      </c>
      <c r="H25" s="11"/>
      <c r="I25" s="57"/>
    </row>
    <row r="26">
      <c r="A26" s="3" t="s">
        <v>19</v>
      </c>
      <c r="B26" s="3" t="s">
        <v>58</v>
      </c>
      <c r="C26" s="3" t="s">
        <v>52</v>
      </c>
      <c r="D26" s="8"/>
      <c r="E26" s="3" t="s">
        <v>22</v>
      </c>
      <c r="H26" s="11"/>
      <c r="I26" s="57"/>
    </row>
    <row r="27">
      <c r="A27" s="3"/>
      <c r="B27" s="3" t="s">
        <v>59</v>
      </c>
      <c r="C27" s="3" t="s">
        <v>60</v>
      </c>
      <c r="D27" s="8"/>
      <c r="E27" s="3" t="s">
        <v>22</v>
      </c>
      <c r="H27" s="11"/>
      <c r="I27" s="57"/>
    </row>
    <row r="28">
      <c r="A28" s="3"/>
      <c r="B28" s="3" t="s">
        <v>59</v>
      </c>
      <c r="C28" s="3" t="s">
        <v>62</v>
      </c>
      <c r="D28" s="8"/>
      <c r="E28" s="3" t="s">
        <v>22</v>
      </c>
      <c r="H28" s="11"/>
      <c r="I28" s="57"/>
    </row>
    <row r="29">
      <c r="A29" s="3"/>
      <c r="B29" s="3" t="s">
        <v>59</v>
      </c>
      <c r="C29" s="3" t="s">
        <v>63</v>
      </c>
      <c r="E29" s="3" t="s">
        <v>22</v>
      </c>
      <c r="H29" s="11"/>
      <c r="I29" s="57"/>
    </row>
    <row r="30">
      <c r="A30" s="3"/>
      <c r="B30" s="3" t="s">
        <v>59</v>
      </c>
      <c r="C30" s="3" t="s">
        <v>64</v>
      </c>
      <c r="D30" s="18"/>
      <c r="E30" s="3" t="s">
        <v>22</v>
      </c>
      <c r="H30" s="11"/>
      <c r="I30" s="57"/>
    </row>
    <row r="31">
      <c r="A31" s="3"/>
      <c r="B31" s="3" t="s">
        <v>59</v>
      </c>
      <c r="C31" s="3" t="s">
        <v>65</v>
      </c>
      <c r="E31" s="3" t="s">
        <v>22</v>
      </c>
      <c r="H31" s="11"/>
      <c r="I31" s="57"/>
    </row>
    <row r="32">
      <c r="A32" s="3"/>
      <c r="B32" s="3" t="s">
        <v>66</v>
      </c>
      <c r="C32" s="3" t="s">
        <v>67</v>
      </c>
      <c r="D32" s="8"/>
      <c r="E32" s="3" t="s">
        <v>69</v>
      </c>
      <c r="H32" s="11"/>
      <c r="I32" s="57"/>
    </row>
    <row r="33">
      <c r="A33" s="3"/>
      <c r="B33" s="3" t="s">
        <v>66</v>
      </c>
      <c r="C33" s="3" t="s">
        <v>71</v>
      </c>
      <c r="D33" s="8"/>
      <c r="E33" s="3" t="s">
        <v>22</v>
      </c>
      <c r="H33" s="11"/>
      <c r="I33" s="57"/>
    </row>
    <row r="34">
      <c r="A34" s="3"/>
      <c r="B34" s="3" t="s">
        <v>66</v>
      </c>
      <c r="C34" s="3" t="s">
        <v>73</v>
      </c>
      <c r="D34" s="8"/>
      <c r="E34" s="10" t="s">
        <v>69</v>
      </c>
      <c r="H34" s="11"/>
      <c r="I34" s="57"/>
    </row>
    <row r="35">
      <c r="B35" s="3" t="s">
        <v>66</v>
      </c>
      <c r="C35" s="3" t="s">
        <v>74</v>
      </c>
      <c r="D35" s="8"/>
      <c r="E35" s="10"/>
      <c r="F35" s="10"/>
      <c r="G35" s="10"/>
      <c r="H35" s="11"/>
      <c r="I35" s="57"/>
    </row>
    <row r="36">
      <c r="A36" s="3"/>
      <c r="B36" s="3" t="s">
        <v>66</v>
      </c>
      <c r="C36" s="3" t="s">
        <v>76</v>
      </c>
      <c r="D36" s="8"/>
      <c r="E36" s="10" t="s">
        <v>69</v>
      </c>
      <c r="F36" s="19"/>
      <c r="G36" s="19"/>
      <c r="H36" s="11"/>
      <c r="I36" s="57"/>
    </row>
    <row r="37">
      <c r="A37" s="3"/>
      <c r="B37" s="3" t="s">
        <v>66</v>
      </c>
      <c r="C37" s="3" t="s">
        <v>77</v>
      </c>
      <c r="D37" s="8"/>
      <c r="E37" s="10" t="s">
        <v>69</v>
      </c>
      <c r="F37" s="19"/>
      <c r="G37" s="19"/>
      <c r="H37" s="11"/>
      <c r="I37" s="57"/>
    </row>
    <row r="38">
      <c r="A38" s="3"/>
      <c r="B38" s="3" t="s">
        <v>66</v>
      </c>
      <c r="C38" s="3" t="s">
        <v>78</v>
      </c>
      <c r="D38" s="8"/>
      <c r="E38" s="10" t="s">
        <v>69</v>
      </c>
      <c r="F38" s="19"/>
      <c r="G38" s="19"/>
      <c r="H38" s="11"/>
      <c r="I38" s="57"/>
    </row>
    <row r="39">
      <c r="A39" s="3"/>
      <c r="B39" s="3" t="s">
        <v>66</v>
      </c>
      <c r="C39" s="3" t="s">
        <v>79</v>
      </c>
      <c r="D39" s="8"/>
      <c r="E39" s="10" t="s">
        <v>69</v>
      </c>
      <c r="F39" s="19"/>
      <c r="G39" s="19"/>
      <c r="H39" s="11"/>
      <c r="I39" s="57"/>
    </row>
    <row r="40">
      <c r="A40" s="3"/>
      <c r="B40" s="3" t="s">
        <v>66</v>
      </c>
      <c r="C40" s="3" t="s">
        <v>80</v>
      </c>
      <c r="D40" s="8"/>
      <c r="E40" s="10" t="s">
        <v>69</v>
      </c>
      <c r="F40" s="10"/>
      <c r="G40" s="10"/>
      <c r="H40" s="11"/>
      <c r="I40" s="57"/>
    </row>
    <row r="41">
      <c r="A41" s="3"/>
      <c r="B41" s="3" t="s">
        <v>81</v>
      </c>
      <c r="C41" s="3" t="s">
        <v>82</v>
      </c>
      <c r="D41" s="20"/>
      <c r="E41" s="10" t="s">
        <v>42</v>
      </c>
      <c r="F41" s="19"/>
      <c r="G41" s="19"/>
      <c r="H41" s="11"/>
      <c r="I41" s="57"/>
    </row>
    <row r="42">
      <c r="A42" s="3"/>
      <c r="B42" s="3" t="s">
        <v>81</v>
      </c>
      <c r="C42" s="3" t="s">
        <v>83</v>
      </c>
      <c r="D42" s="20"/>
      <c r="E42" s="10" t="s">
        <v>42</v>
      </c>
      <c r="F42" s="19"/>
      <c r="G42" s="19"/>
      <c r="H42" s="11"/>
      <c r="I42" s="57"/>
    </row>
    <row r="43">
      <c r="A43" s="3"/>
      <c r="B43" s="3" t="s">
        <v>81</v>
      </c>
      <c r="C43" s="3" t="s">
        <v>84</v>
      </c>
      <c r="D43" s="20"/>
      <c r="E43" s="10" t="s">
        <v>42</v>
      </c>
      <c r="F43" s="19"/>
      <c r="G43" s="19"/>
      <c r="H43" s="11"/>
      <c r="I43" s="57"/>
    </row>
    <row r="44">
      <c r="A44" s="3"/>
      <c r="B44" s="3" t="s">
        <v>81</v>
      </c>
      <c r="C44" s="3" t="s">
        <v>85</v>
      </c>
      <c r="D44" s="20"/>
      <c r="E44" s="10" t="s">
        <v>42</v>
      </c>
      <c r="F44" s="19"/>
      <c r="G44" s="19"/>
      <c r="H44" s="11"/>
      <c r="I44" s="57"/>
    </row>
    <row r="45">
      <c r="A45" s="3"/>
      <c r="B45" s="3" t="s">
        <v>81</v>
      </c>
      <c r="C45" s="3" t="s">
        <v>86</v>
      </c>
      <c r="D45" s="20"/>
      <c r="E45" s="10" t="s">
        <v>42</v>
      </c>
      <c r="F45" s="19"/>
      <c r="G45" s="10"/>
      <c r="H45" s="11"/>
      <c r="I45" s="57"/>
    </row>
    <row r="46">
      <c r="A46" s="3"/>
      <c r="B46" s="3" t="s">
        <v>87</v>
      </c>
      <c r="C46" s="3" t="s">
        <v>88</v>
      </c>
      <c r="D46" s="8"/>
      <c r="E46" s="3" t="s">
        <v>89</v>
      </c>
      <c r="H46" s="11"/>
      <c r="I46" s="57"/>
      <c r="J46" s="21"/>
    </row>
    <row r="47">
      <c r="A47" s="3"/>
      <c r="B47" s="3" t="s">
        <v>87</v>
      </c>
      <c r="C47" s="3" t="s">
        <v>91</v>
      </c>
      <c r="D47" s="8"/>
      <c r="E47" s="3" t="s">
        <v>89</v>
      </c>
      <c r="H47" s="11"/>
      <c r="I47" s="57"/>
      <c r="J47" s="21"/>
    </row>
    <row r="48">
      <c r="A48" s="3"/>
      <c r="B48" s="3" t="s">
        <v>87</v>
      </c>
      <c r="C48" s="3" t="s">
        <v>93</v>
      </c>
      <c r="D48" s="8"/>
      <c r="E48" s="3" t="s">
        <v>89</v>
      </c>
      <c r="H48" s="11"/>
      <c r="I48" s="57"/>
      <c r="J48" s="21"/>
    </row>
    <row r="49">
      <c r="A49" s="3"/>
      <c r="B49" s="3" t="s">
        <v>87</v>
      </c>
      <c r="C49" s="3" t="s">
        <v>95</v>
      </c>
      <c r="D49" s="8"/>
      <c r="E49" s="3" t="s">
        <v>89</v>
      </c>
      <c r="H49" s="11"/>
      <c r="I49" s="57"/>
      <c r="J49" s="21"/>
    </row>
    <row r="50">
      <c r="A50" s="3"/>
      <c r="B50" s="3" t="s">
        <v>87</v>
      </c>
      <c r="C50" s="3" t="s">
        <v>97</v>
      </c>
      <c r="D50" s="8"/>
      <c r="E50" s="3" t="s">
        <v>89</v>
      </c>
      <c r="H50" s="11"/>
      <c r="I50" s="57"/>
      <c r="J50" s="21"/>
    </row>
    <row r="51">
      <c r="A51" s="3"/>
      <c r="B51" s="3" t="s">
        <v>99</v>
      </c>
      <c r="C51" s="3" t="s">
        <v>100</v>
      </c>
      <c r="E51" s="3" t="s">
        <v>101</v>
      </c>
      <c r="H51" s="4"/>
      <c r="I51" s="57"/>
    </row>
    <row r="52">
      <c r="A52" s="3"/>
      <c r="B52" s="3" t="s">
        <v>99</v>
      </c>
      <c r="C52" s="3" t="s">
        <v>102</v>
      </c>
      <c r="E52" s="3" t="s">
        <v>101</v>
      </c>
      <c r="H52" s="4"/>
      <c r="I52" s="57"/>
    </row>
    <row r="53">
      <c r="A53" s="3"/>
      <c r="B53" s="3" t="s">
        <v>99</v>
      </c>
      <c r="C53" s="3" t="s">
        <v>103</v>
      </c>
      <c r="E53" s="3" t="s">
        <v>101</v>
      </c>
      <c r="H53" s="4"/>
      <c r="I53" s="57"/>
    </row>
    <row r="54">
      <c r="A54" s="3"/>
      <c r="B54" s="3" t="s">
        <v>99</v>
      </c>
      <c r="C54" s="3" t="s">
        <v>104</v>
      </c>
      <c r="E54" s="3" t="s">
        <v>101</v>
      </c>
      <c r="H54" s="4"/>
      <c r="I54" s="57"/>
    </row>
    <row r="55">
      <c r="B55" s="3" t="s">
        <v>105</v>
      </c>
      <c r="C55" s="3" t="s">
        <v>106</v>
      </c>
      <c r="D55" s="22"/>
      <c r="E55" s="3" t="s">
        <v>31</v>
      </c>
      <c r="F55" s="23"/>
      <c r="H55" s="4"/>
      <c r="I55" s="57"/>
    </row>
    <row r="56">
      <c r="B56" s="3" t="s">
        <v>105</v>
      </c>
      <c r="C56" s="3" t="s">
        <v>108</v>
      </c>
      <c r="D56" s="22"/>
      <c r="E56" s="3" t="s">
        <v>31</v>
      </c>
      <c r="F56" s="23"/>
      <c r="H56" s="4"/>
      <c r="I56" s="57"/>
    </row>
    <row r="57">
      <c r="A57" s="3" t="s">
        <v>19</v>
      </c>
      <c r="B57" s="3" t="s">
        <v>105</v>
      </c>
      <c r="C57" s="3" t="s">
        <v>109</v>
      </c>
      <c r="D57" s="22"/>
      <c r="E57" s="3" t="s">
        <v>31</v>
      </c>
      <c r="F57" s="23"/>
      <c r="H57" s="4"/>
      <c r="I57" s="57"/>
    </row>
    <row r="58">
      <c r="A58" s="3" t="s">
        <v>19</v>
      </c>
      <c r="B58" s="3" t="s">
        <v>105</v>
      </c>
      <c r="C58" s="3" t="s">
        <v>110</v>
      </c>
      <c r="D58" s="22"/>
      <c r="E58" s="3" t="s">
        <v>31</v>
      </c>
      <c r="F58" s="23"/>
      <c r="H58" s="4"/>
      <c r="I58" s="57"/>
    </row>
    <row r="59">
      <c r="A59" s="3" t="s">
        <v>19</v>
      </c>
      <c r="B59" s="3" t="s">
        <v>105</v>
      </c>
      <c r="C59" s="3" t="s">
        <v>111</v>
      </c>
      <c r="D59" s="24"/>
      <c r="E59" s="3" t="s">
        <v>31</v>
      </c>
      <c r="F59" s="23"/>
      <c r="H59" s="4"/>
      <c r="I59" s="57"/>
    </row>
    <row r="60">
      <c r="A60" s="3"/>
      <c r="B60" s="3" t="s">
        <v>112</v>
      </c>
      <c r="C60" s="3" t="s">
        <v>113</v>
      </c>
      <c r="D60" s="8"/>
      <c r="E60" s="3" t="s">
        <v>114</v>
      </c>
      <c r="H60" s="11"/>
      <c r="I60" s="57"/>
    </row>
    <row r="61">
      <c r="A61" s="3"/>
      <c r="B61" s="3" t="s">
        <v>112</v>
      </c>
      <c r="C61" s="3" t="s">
        <v>116</v>
      </c>
      <c r="D61" s="8"/>
      <c r="E61" s="3" t="s">
        <v>69</v>
      </c>
      <c r="H61" s="11"/>
      <c r="I61" s="57"/>
    </row>
    <row r="62">
      <c r="A62" s="3" t="s">
        <v>19</v>
      </c>
      <c r="B62" s="3" t="s">
        <v>112</v>
      </c>
      <c r="C62" s="3" t="s">
        <v>117</v>
      </c>
      <c r="D62" s="8"/>
      <c r="E62" s="3" t="s">
        <v>114</v>
      </c>
      <c r="H62" s="11"/>
      <c r="I62" s="57"/>
    </row>
    <row r="63">
      <c r="A63" s="3"/>
      <c r="B63" s="3" t="s">
        <v>112</v>
      </c>
      <c r="C63" s="3" t="s">
        <v>118</v>
      </c>
      <c r="D63" s="8"/>
      <c r="E63" s="3" t="s">
        <v>69</v>
      </c>
      <c r="H63" s="11"/>
      <c r="I63" s="57"/>
    </row>
    <row r="64">
      <c r="A64" s="3"/>
      <c r="B64" s="3" t="s">
        <v>112</v>
      </c>
      <c r="C64" s="3" t="s">
        <v>119</v>
      </c>
      <c r="D64" s="8"/>
      <c r="E64" s="3" t="s">
        <v>120</v>
      </c>
      <c r="H64" s="11"/>
      <c r="I64" s="57"/>
    </row>
    <row r="65">
      <c r="A65" s="3"/>
      <c r="B65" s="3" t="s">
        <v>112</v>
      </c>
      <c r="C65" s="3" t="s">
        <v>121</v>
      </c>
      <c r="D65" s="8"/>
      <c r="E65" s="3" t="s">
        <v>120</v>
      </c>
      <c r="H65" s="11"/>
      <c r="I65" s="57"/>
    </row>
    <row r="66">
      <c r="A66" s="3"/>
      <c r="B66" s="3" t="s">
        <v>112</v>
      </c>
      <c r="C66" s="3" t="s">
        <v>122</v>
      </c>
      <c r="D66" s="8"/>
      <c r="E66" s="3" t="s">
        <v>120</v>
      </c>
      <c r="H66" s="11"/>
      <c r="I66" s="57"/>
    </row>
    <row r="67">
      <c r="A67" s="3"/>
      <c r="B67" s="3" t="s">
        <v>112</v>
      </c>
      <c r="C67" s="3" t="s">
        <v>123</v>
      </c>
      <c r="D67" s="8"/>
      <c r="E67" s="3" t="s">
        <v>124</v>
      </c>
      <c r="H67" s="11"/>
      <c r="I67" s="57"/>
    </row>
    <row r="68">
      <c r="A68" s="3"/>
      <c r="B68" s="3" t="s">
        <v>112</v>
      </c>
      <c r="C68" s="3" t="s">
        <v>125</v>
      </c>
      <c r="D68" s="8"/>
      <c r="E68" s="3" t="s">
        <v>124</v>
      </c>
      <c r="H68" s="11"/>
      <c r="I68" s="57"/>
    </row>
    <row r="69">
      <c r="B69" s="3" t="s">
        <v>112</v>
      </c>
      <c r="C69" s="3" t="s">
        <v>127</v>
      </c>
      <c r="D69" s="8"/>
      <c r="E69" s="3" t="s">
        <v>124</v>
      </c>
      <c r="H69" s="11"/>
      <c r="I69" s="57"/>
    </row>
    <row r="70">
      <c r="B70" s="3" t="s">
        <v>112</v>
      </c>
      <c r="C70" s="3" t="s">
        <v>128</v>
      </c>
      <c r="D70" s="8"/>
      <c r="E70" s="3" t="s">
        <v>124</v>
      </c>
      <c r="H70" s="11"/>
      <c r="I70" s="57"/>
    </row>
    <row r="71">
      <c r="B71" s="3" t="s">
        <v>112</v>
      </c>
      <c r="C71" s="3" t="s">
        <v>129</v>
      </c>
      <c r="D71" s="8"/>
      <c r="E71" s="3" t="s">
        <v>124</v>
      </c>
      <c r="H71" s="11"/>
      <c r="I71" s="57"/>
    </row>
    <row r="72">
      <c r="B72" s="3" t="s">
        <v>112</v>
      </c>
      <c r="C72" s="3" t="s">
        <v>131</v>
      </c>
      <c r="D72" s="8"/>
      <c r="E72" s="3" t="s">
        <v>124</v>
      </c>
      <c r="H72" s="11"/>
      <c r="I72" s="57"/>
    </row>
    <row r="73">
      <c r="A73" s="3"/>
      <c r="B73" s="3" t="s">
        <v>112</v>
      </c>
      <c r="C73" s="3" t="s">
        <v>132</v>
      </c>
      <c r="D73" s="8"/>
      <c r="E73" s="3" t="s">
        <v>114</v>
      </c>
      <c r="H73" s="11"/>
      <c r="I73" s="57"/>
    </row>
    <row r="74">
      <c r="A74" s="3"/>
      <c r="B74" s="3" t="s">
        <v>112</v>
      </c>
      <c r="C74" s="3" t="s">
        <v>133</v>
      </c>
      <c r="D74" s="8"/>
      <c r="E74" s="3" t="s">
        <v>114</v>
      </c>
      <c r="H74" s="11"/>
      <c r="I74" s="57"/>
    </row>
    <row r="75">
      <c r="A75" s="3"/>
      <c r="B75" s="3" t="s">
        <v>112</v>
      </c>
      <c r="C75" s="3" t="s">
        <v>134</v>
      </c>
      <c r="D75" s="8"/>
      <c r="E75" s="3" t="s">
        <v>114</v>
      </c>
      <c r="H75" s="11"/>
      <c r="I75" s="57"/>
    </row>
    <row r="76">
      <c r="A76" s="3" t="s">
        <v>19</v>
      </c>
      <c r="B76" s="3" t="s">
        <v>112</v>
      </c>
      <c r="C76" s="3" t="s">
        <v>135</v>
      </c>
      <c r="D76" s="8"/>
      <c r="E76" s="3" t="s">
        <v>114</v>
      </c>
      <c r="H76" s="11"/>
      <c r="I76" s="57"/>
    </row>
    <row r="77">
      <c r="A77" s="3"/>
      <c r="B77" s="3" t="s">
        <v>137</v>
      </c>
      <c r="C77" s="3" t="s">
        <v>138</v>
      </c>
      <c r="D77" s="8"/>
      <c r="E77" s="3" t="s">
        <v>22</v>
      </c>
      <c r="H77" s="11"/>
      <c r="I77" s="57"/>
    </row>
    <row r="78">
      <c r="A78" s="3"/>
      <c r="B78" s="3" t="s">
        <v>137</v>
      </c>
      <c r="C78" s="3" t="s">
        <v>139</v>
      </c>
      <c r="D78" s="8"/>
      <c r="E78" s="3" t="s">
        <v>22</v>
      </c>
      <c r="H78" s="11"/>
      <c r="I78" s="57"/>
    </row>
    <row r="79">
      <c r="A79" s="3"/>
      <c r="B79" s="3" t="s">
        <v>137</v>
      </c>
      <c r="C79" s="3" t="s">
        <v>140</v>
      </c>
      <c r="D79" s="8"/>
      <c r="E79" s="3" t="s">
        <v>22</v>
      </c>
      <c r="H79" s="11"/>
      <c r="I79" s="57"/>
    </row>
    <row r="80">
      <c r="A80" s="3"/>
      <c r="B80" s="3" t="s">
        <v>137</v>
      </c>
      <c r="C80" s="3" t="s">
        <v>141</v>
      </c>
      <c r="D80" s="8"/>
      <c r="E80" s="3" t="s">
        <v>22</v>
      </c>
      <c r="H80" s="11"/>
      <c r="I80" s="57"/>
    </row>
    <row r="81">
      <c r="A81" s="3"/>
      <c r="B81" s="3" t="s">
        <v>142</v>
      </c>
      <c r="C81" s="3" t="s">
        <v>143</v>
      </c>
      <c r="D81" s="8"/>
      <c r="E81" s="3" t="s">
        <v>144</v>
      </c>
      <c r="H81" s="4"/>
      <c r="I81" s="57"/>
      <c r="K81" s="25"/>
      <c r="L81" s="25"/>
      <c r="M81" s="25"/>
      <c r="N81" s="25"/>
      <c r="O81" s="25"/>
      <c r="P81" s="25"/>
      <c r="Q81" s="25"/>
      <c r="R81" s="25"/>
      <c r="S81" s="25"/>
      <c r="T81" s="25"/>
    </row>
    <row r="82">
      <c r="A82" s="3"/>
      <c r="B82" s="3" t="s">
        <v>142</v>
      </c>
      <c r="C82" s="3" t="s">
        <v>143</v>
      </c>
      <c r="D82" s="8"/>
      <c r="E82" s="3" t="s">
        <v>146</v>
      </c>
      <c r="H82" s="4"/>
      <c r="I82" s="57"/>
    </row>
    <row r="83">
      <c r="A83" s="3"/>
      <c r="B83" s="3" t="s">
        <v>142</v>
      </c>
      <c r="C83" s="3" t="s">
        <v>147</v>
      </c>
      <c r="D83" s="8"/>
      <c r="E83" s="3" t="s">
        <v>144</v>
      </c>
      <c r="H83" s="4"/>
      <c r="I83" s="57"/>
    </row>
    <row r="84">
      <c r="A84" s="3"/>
      <c r="B84" s="3" t="s">
        <v>142</v>
      </c>
      <c r="C84" s="3" t="s">
        <v>147</v>
      </c>
      <c r="D84" s="8"/>
      <c r="E84" s="3" t="s">
        <v>146</v>
      </c>
      <c r="H84" s="4"/>
      <c r="I84" s="57"/>
    </row>
    <row r="85">
      <c r="A85" s="3"/>
      <c r="B85" s="3" t="s">
        <v>142</v>
      </c>
      <c r="C85" s="3" t="s">
        <v>148</v>
      </c>
      <c r="D85" s="8"/>
      <c r="E85" s="3" t="s">
        <v>144</v>
      </c>
      <c r="H85" s="4"/>
      <c r="I85" s="57"/>
    </row>
    <row r="86">
      <c r="A86" s="3"/>
      <c r="B86" s="3" t="s">
        <v>142</v>
      </c>
      <c r="C86" s="3" t="s">
        <v>148</v>
      </c>
      <c r="D86" s="8"/>
      <c r="E86" s="3" t="s">
        <v>146</v>
      </c>
      <c r="H86" s="4"/>
      <c r="I86" s="57"/>
    </row>
    <row r="87">
      <c r="A87" s="3"/>
      <c r="B87" s="3" t="s">
        <v>142</v>
      </c>
      <c r="C87" s="3" t="s">
        <v>149</v>
      </c>
      <c r="D87" s="8"/>
      <c r="E87" s="3" t="s">
        <v>144</v>
      </c>
      <c r="H87" s="4"/>
      <c r="I87" s="57"/>
      <c r="L87" s="26"/>
    </row>
    <row r="88">
      <c r="A88" s="3"/>
      <c r="B88" s="3" t="s">
        <v>142</v>
      </c>
      <c r="C88" s="3" t="s">
        <v>149</v>
      </c>
      <c r="E88" s="3" t="s">
        <v>146</v>
      </c>
      <c r="H88" s="4"/>
      <c r="I88" s="57"/>
    </row>
    <row r="89">
      <c r="A89" s="3"/>
      <c r="B89" s="3" t="s">
        <v>142</v>
      </c>
      <c r="C89" s="3" t="s">
        <v>150</v>
      </c>
      <c r="D89" s="8"/>
      <c r="E89" s="3" t="s">
        <v>146</v>
      </c>
      <c r="H89" s="4"/>
      <c r="I89" s="57"/>
    </row>
    <row r="90">
      <c r="A90" s="3"/>
      <c r="B90" s="3" t="s">
        <v>142</v>
      </c>
      <c r="C90" s="3" t="s">
        <v>151</v>
      </c>
      <c r="D90" s="27"/>
      <c r="E90" s="3" t="s">
        <v>146</v>
      </c>
      <c r="H90" s="4"/>
      <c r="I90" s="57"/>
    </row>
    <row r="91">
      <c r="A91" s="3"/>
      <c r="B91" s="3" t="s">
        <v>152</v>
      </c>
      <c r="C91" s="3" t="s">
        <v>153</v>
      </c>
      <c r="D91" s="8"/>
      <c r="E91" s="3" t="s">
        <v>154</v>
      </c>
      <c r="H91" s="4"/>
      <c r="I91" s="57"/>
    </row>
    <row r="92">
      <c r="A92" s="3"/>
      <c r="B92" s="3" t="s">
        <v>152</v>
      </c>
      <c r="C92" s="3" t="s">
        <v>153</v>
      </c>
      <c r="D92" s="8"/>
      <c r="E92" s="3" t="s">
        <v>156</v>
      </c>
      <c r="H92" s="4"/>
      <c r="I92" s="57"/>
    </row>
    <row r="93">
      <c r="A93" s="3"/>
      <c r="B93" s="3" t="s">
        <v>152</v>
      </c>
      <c r="C93" s="3" t="s">
        <v>157</v>
      </c>
      <c r="D93" s="8"/>
      <c r="E93" s="3" t="s">
        <v>154</v>
      </c>
      <c r="H93" s="4"/>
      <c r="I93" s="57"/>
    </row>
    <row r="94">
      <c r="A94" s="3"/>
      <c r="B94" s="3" t="s">
        <v>152</v>
      </c>
      <c r="C94" s="3" t="s">
        <v>157</v>
      </c>
      <c r="D94" s="8"/>
      <c r="E94" s="3" t="s">
        <v>156</v>
      </c>
      <c r="H94" s="4"/>
      <c r="I94" s="57"/>
    </row>
    <row r="95">
      <c r="A95" s="3"/>
      <c r="B95" s="3" t="s">
        <v>152</v>
      </c>
      <c r="C95" s="3" t="s">
        <v>159</v>
      </c>
      <c r="D95" s="8"/>
      <c r="E95" s="3" t="s">
        <v>154</v>
      </c>
      <c r="H95" s="4"/>
      <c r="I95" s="57"/>
    </row>
    <row r="96">
      <c r="A96" s="3"/>
      <c r="B96" s="3" t="s">
        <v>152</v>
      </c>
      <c r="C96" s="3" t="s">
        <v>159</v>
      </c>
      <c r="D96" s="8"/>
      <c r="E96" s="3" t="s">
        <v>156</v>
      </c>
      <c r="H96" s="4"/>
      <c r="I96" s="57"/>
    </row>
    <row r="97">
      <c r="A97" s="3"/>
      <c r="B97" s="3" t="s">
        <v>152</v>
      </c>
      <c r="C97" s="3" t="s">
        <v>161</v>
      </c>
      <c r="D97" s="8"/>
      <c r="E97" s="3" t="s">
        <v>154</v>
      </c>
      <c r="H97" s="4"/>
      <c r="I97" s="57"/>
    </row>
    <row r="98">
      <c r="A98" s="3"/>
      <c r="B98" s="3" t="s">
        <v>152</v>
      </c>
      <c r="C98" s="3" t="s">
        <v>161</v>
      </c>
      <c r="E98" s="3" t="s">
        <v>156</v>
      </c>
      <c r="H98" s="4"/>
      <c r="I98" s="57"/>
    </row>
    <row r="99">
      <c r="A99" s="3" t="s">
        <v>19</v>
      </c>
      <c r="B99" s="3" t="s">
        <v>163</v>
      </c>
      <c r="C99" s="3" t="s">
        <v>164</v>
      </c>
      <c r="D99" s="8"/>
      <c r="E99" s="3" t="s">
        <v>22</v>
      </c>
      <c r="H99" s="11"/>
      <c r="I99" s="57"/>
      <c r="M99" s="3"/>
      <c r="N99" s="3"/>
    </row>
    <row r="100">
      <c r="A100" s="3" t="s">
        <v>19</v>
      </c>
      <c r="B100" s="3" t="s">
        <v>163</v>
      </c>
      <c r="C100" s="3" t="s">
        <v>167</v>
      </c>
      <c r="D100" s="8"/>
      <c r="E100" s="3" t="s">
        <v>22</v>
      </c>
      <c r="H100" s="11"/>
      <c r="I100" s="57"/>
    </row>
    <row r="101">
      <c r="A101" s="3"/>
      <c r="B101" s="3" t="s">
        <v>163</v>
      </c>
      <c r="C101" s="3" t="s">
        <v>168</v>
      </c>
      <c r="E101" s="3" t="s">
        <v>169</v>
      </c>
      <c r="F101" s="10"/>
      <c r="H101" s="4"/>
      <c r="I101" s="57"/>
    </row>
    <row r="102">
      <c r="A102" s="3"/>
      <c r="B102" s="3" t="s">
        <v>163</v>
      </c>
      <c r="C102" s="3" t="s">
        <v>171</v>
      </c>
      <c r="E102" s="3" t="s">
        <v>169</v>
      </c>
      <c r="F102" s="10"/>
      <c r="H102" s="4"/>
      <c r="I102" s="57"/>
      <c r="M102" s="3"/>
      <c r="N102" s="3"/>
    </row>
    <row r="103">
      <c r="A103" s="3"/>
      <c r="B103" s="3" t="s">
        <v>163</v>
      </c>
      <c r="C103" s="3" t="s">
        <v>173</v>
      </c>
      <c r="D103" s="8"/>
      <c r="E103" s="3" t="s">
        <v>169</v>
      </c>
      <c r="F103" s="10"/>
      <c r="H103" s="4"/>
      <c r="I103" s="57"/>
    </row>
    <row r="104">
      <c r="A104" s="3"/>
      <c r="B104" s="3" t="s">
        <v>163</v>
      </c>
      <c r="C104" s="3" t="s">
        <v>175</v>
      </c>
      <c r="E104" s="3" t="s">
        <v>176</v>
      </c>
      <c r="F104" s="10"/>
      <c r="H104" s="4"/>
      <c r="I104" s="57"/>
    </row>
    <row r="105">
      <c r="A105" s="3"/>
      <c r="B105" s="3" t="s">
        <v>163</v>
      </c>
      <c r="C105" s="3" t="s">
        <v>178</v>
      </c>
      <c r="E105" s="3" t="s">
        <v>176</v>
      </c>
      <c r="F105" s="10"/>
      <c r="H105" s="4"/>
      <c r="I105" s="57"/>
    </row>
    <row r="106">
      <c r="A106" s="3"/>
      <c r="B106" s="3" t="s">
        <v>163</v>
      </c>
      <c r="C106" s="3" t="s">
        <v>180</v>
      </c>
      <c r="D106" s="8"/>
      <c r="E106" s="3" t="s">
        <v>176</v>
      </c>
      <c r="F106" s="10"/>
      <c r="H106" s="4"/>
      <c r="I106" s="57"/>
    </row>
    <row r="107">
      <c r="A107" s="3" t="s">
        <v>19</v>
      </c>
      <c r="B107" s="3" t="s">
        <v>182</v>
      </c>
      <c r="C107" s="3" t="s">
        <v>183</v>
      </c>
      <c r="D107" s="8"/>
      <c r="E107" s="3" t="s">
        <v>22</v>
      </c>
      <c r="H107" s="11"/>
      <c r="I107" s="57"/>
    </row>
    <row r="108">
      <c r="A108" s="3" t="s">
        <v>19</v>
      </c>
      <c r="B108" s="3" t="s">
        <v>182</v>
      </c>
      <c r="C108" s="3" t="s">
        <v>184</v>
      </c>
      <c r="D108" s="8"/>
      <c r="E108" s="3" t="s">
        <v>22</v>
      </c>
      <c r="H108" s="11"/>
      <c r="I108" s="57"/>
    </row>
    <row r="109">
      <c r="A109" s="3"/>
      <c r="B109" s="3" t="s">
        <v>182</v>
      </c>
      <c r="C109" s="3" t="s">
        <v>185</v>
      </c>
      <c r="E109" s="3" t="s">
        <v>69</v>
      </c>
      <c r="H109" s="11"/>
      <c r="I109" s="57"/>
    </row>
    <row r="110">
      <c r="A110" s="3"/>
      <c r="B110" s="3" t="s">
        <v>182</v>
      </c>
      <c r="C110" s="3" t="s">
        <v>186</v>
      </c>
      <c r="E110" s="3" t="s">
        <v>69</v>
      </c>
      <c r="H110" s="11"/>
      <c r="I110" s="57"/>
    </row>
    <row r="111">
      <c r="A111" s="3"/>
      <c r="B111" s="3" t="s">
        <v>182</v>
      </c>
      <c r="C111" s="3" t="s">
        <v>187</v>
      </c>
      <c r="E111" s="3" t="s">
        <v>69</v>
      </c>
      <c r="H111" s="11"/>
      <c r="I111" s="57"/>
    </row>
    <row r="112">
      <c r="A112" s="3"/>
      <c r="B112" s="3" t="s">
        <v>182</v>
      </c>
      <c r="C112" s="3" t="s">
        <v>188</v>
      </c>
      <c r="E112" s="3" t="s">
        <v>69</v>
      </c>
      <c r="H112" s="11"/>
      <c r="I112" s="57"/>
    </row>
    <row r="113">
      <c r="A113" s="3"/>
      <c r="B113" s="3" t="s">
        <v>182</v>
      </c>
      <c r="C113" s="3" t="s">
        <v>189</v>
      </c>
      <c r="E113" s="3" t="s">
        <v>69</v>
      </c>
      <c r="H113" s="11"/>
      <c r="I113" s="57"/>
    </row>
    <row r="114">
      <c r="A114" s="3" t="s">
        <v>19</v>
      </c>
      <c r="B114" s="3" t="s">
        <v>190</v>
      </c>
      <c r="C114" s="3" t="s">
        <v>191</v>
      </c>
      <c r="D114" s="8"/>
      <c r="E114" s="3" t="s">
        <v>22</v>
      </c>
      <c r="H114" s="11"/>
      <c r="I114" s="57"/>
    </row>
    <row r="115">
      <c r="A115" s="3" t="s">
        <v>19</v>
      </c>
      <c r="B115" s="3" t="s">
        <v>190</v>
      </c>
      <c r="C115" s="3" t="s">
        <v>192</v>
      </c>
      <c r="D115" s="8"/>
      <c r="E115" s="3" t="s">
        <v>22</v>
      </c>
      <c r="H115" s="11"/>
      <c r="I115" s="57"/>
    </row>
    <row r="116">
      <c r="A116" s="3"/>
      <c r="B116" s="3" t="s">
        <v>193</v>
      </c>
      <c r="C116" s="3" t="s">
        <v>194</v>
      </c>
      <c r="D116" s="8"/>
      <c r="E116" s="3" t="s">
        <v>22</v>
      </c>
      <c r="H116" s="11"/>
      <c r="I116" s="57"/>
    </row>
    <row r="117">
      <c r="A117" s="3" t="s">
        <v>19</v>
      </c>
      <c r="B117" s="3" t="s">
        <v>196</v>
      </c>
      <c r="C117" s="3" t="s">
        <v>197</v>
      </c>
      <c r="D117" s="8"/>
      <c r="E117" s="3" t="s">
        <v>198</v>
      </c>
      <c r="H117" s="16"/>
      <c r="I117" s="17"/>
      <c r="J117" s="28"/>
    </row>
    <row r="118">
      <c r="A118" s="3" t="s">
        <v>19</v>
      </c>
      <c r="B118" s="3" t="s">
        <v>199</v>
      </c>
      <c r="C118" s="3" t="s">
        <v>197</v>
      </c>
      <c r="D118" s="8"/>
      <c r="E118" s="3" t="s">
        <v>198</v>
      </c>
      <c r="H118" s="16"/>
      <c r="I118" s="17"/>
      <c r="J118" s="28"/>
    </row>
    <row r="119">
      <c r="A119" s="3" t="s">
        <v>19</v>
      </c>
      <c r="B119" s="3" t="s">
        <v>200</v>
      </c>
      <c r="C119" s="3" t="s">
        <v>201</v>
      </c>
      <c r="D119" s="8"/>
      <c r="E119" s="3" t="s">
        <v>198</v>
      </c>
      <c r="H119" s="11"/>
      <c r="I119" s="57"/>
    </row>
    <row r="120">
      <c r="A120" s="3" t="s">
        <v>19</v>
      </c>
      <c r="B120" s="3" t="s">
        <v>202</v>
      </c>
      <c r="C120" s="3" t="s">
        <v>201</v>
      </c>
      <c r="D120" s="8"/>
      <c r="E120" s="3" t="s">
        <v>198</v>
      </c>
      <c r="H120" s="11"/>
      <c r="I120" s="57"/>
    </row>
    <row r="121">
      <c r="A121" s="3" t="s">
        <v>19</v>
      </c>
      <c r="B121" s="3" t="s">
        <v>203</v>
      </c>
      <c r="C121" s="3" t="s">
        <v>204</v>
      </c>
      <c r="D121" s="8"/>
      <c r="H121" s="11"/>
      <c r="I121" s="57"/>
    </row>
    <row r="122">
      <c r="A122" s="3"/>
      <c r="B122" s="3" t="s">
        <v>206</v>
      </c>
      <c r="C122" s="3" t="s">
        <v>207</v>
      </c>
      <c r="E122" s="3" t="s">
        <v>31</v>
      </c>
      <c r="H122" s="4"/>
      <c r="I122" s="57"/>
    </row>
    <row r="123">
      <c r="A123" s="3"/>
      <c r="B123" s="3" t="s">
        <v>206</v>
      </c>
      <c r="C123" s="3" t="s">
        <v>208</v>
      </c>
      <c r="D123" s="8"/>
      <c r="H123" s="11"/>
      <c r="I123" s="57"/>
    </row>
    <row r="124">
      <c r="A124" s="3"/>
      <c r="B124" s="3" t="s">
        <v>210</v>
      </c>
      <c r="C124" s="3" t="s">
        <v>208</v>
      </c>
      <c r="D124" s="8"/>
      <c r="E124" s="3"/>
      <c r="H124" s="11"/>
      <c r="I124" s="57"/>
    </row>
    <row r="125">
      <c r="A125" s="3"/>
      <c r="B125" s="3" t="s">
        <v>211</v>
      </c>
      <c r="C125" s="3" t="s">
        <v>212</v>
      </c>
      <c r="E125" s="3" t="s">
        <v>198</v>
      </c>
      <c r="H125" s="4"/>
      <c r="I125" s="57"/>
    </row>
    <row r="126">
      <c r="A126" s="3"/>
      <c r="B126" s="3" t="s">
        <v>211</v>
      </c>
      <c r="C126" s="3" t="s">
        <v>214</v>
      </c>
      <c r="E126" s="3" t="s">
        <v>198</v>
      </c>
      <c r="H126" s="4"/>
      <c r="I126" s="57"/>
    </row>
    <row r="127">
      <c r="A127" s="3"/>
      <c r="B127" s="3" t="s">
        <v>211</v>
      </c>
      <c r="C127" s="3" t="s">
        <v>215</v>
      </c>
      <c r="E127" s="3" t="s">
        <v>198</v>
      </c>
      <c r="H127" s="4"/>
      <c r="I127" s="57"/>
    </row>
    <row r="128">
      <c r="A128" s="3"/>
      <c r="B128" s="3" t="s">
        <v>211</v>
      </c>
      <c r="C128" s="3" t="s">
        <v>216</v>
      </c>
      <c r="E128" s="3" t="s">
        <v>198</v>
      </c>
      <c r="H128" s="4"/>
      <c r="I128" s="57"/>
    </row>
    <row r="129">
      <c r="A129" s="3"/>
      <c r="B129" s="3" t="s">
        <v>211</v>
      </c>
      <c r="C129" s="3" t="s">
        <v>217</v>
      </c>
      <c r="E129" s="3" t="s">
        <v>198</v>
      </c>
      <c r="H129" s="4"/>
      <c r="I129" s="57"/>
    </row>
    <row r="130">
      <c r="A130" s="3"/>
      <c r="B130" s="3" t="s">
        <v>211</v>
      </c>
      <c r="C130" s="3" t="s">
        <v>218</v>
      </c>
      <c r="E130" s="3" t="s">
        <v>198</v>
      </c>
      <c r="H130" s="4"/>
      <c r="I130" s="57"/>
    </row>
    <row r="131">
      <c r="A131" s="3" t="s">
        <v>19</v>
      </c>
      <c r="B131" s="14" t="s">
        <v>219</v>
      </c>
      <c r="C131" s="3" t="s">
        <v>220</v>
      </c>
      <c r="E131" s="3" t="s">
        <v>198</v>
      </c>
      <c r="H131" s="4"/>
      <c r="I131" s="57"/>
    </row>
    <row r="132">
      <c r="A132" s="3"/>
      <c r="B132" s="3" t="s">
        <v>222</v>
      </c>
      <c r="C132" s="3" t="s">
        <v>223</v>
      </c>
      <c r="D132" s="8"/>
      <c r="H132" s="29"/>
      <c r="I132" s="57"/>
    </row>
    <row r="133">
      <c r="A133" s="3"/>
      <c r="B133" s="3" t="s">
        <v>225</v>
      </c>
      <c r="C133" s="3" t="s">
        <v>226</v>
      </c>
      <c r="D133" s="8"/>
      <c r="E133" s="3" t="s">
        <v>227</v>
      </c>
      <c r="H133" s="29"/>
      <c r="I133" s="57"/>
    </row>
    <row r="134">
      <c r="A134" s="3"/>
      <c r="B134" s="3" t="s">
        <v>228</v>
      </c>
      <c r="C134" s="3" t="s">
        <v>229</v>
      </c>
      <c r="D134" s="8"/>
      <c r="E134" s="3" t="s">
        <v>227</v>
      </c>
      <c r="H134" s="29"/>
      <c r="I134" s="57"/>
    </row>
    <row r="135">
      <c r="A135" s="3"/>
      <c r="B135" s="3" t="s">
        <v>230</v>
      </c>
      <c r="C135" s="3" t="s">
        <v>229</v>
      </c>
      <c r="D135" s="8"/>
      <c r="E135" s="3" t="s">
        <v>227</v>
      </c>
      <c r="H135" s="29"/>
      <c r="I135" s="57"/>
    </row>
    <row r="136">
      <c r="A136" s="3" t="s">
        <v>19</v>
      </c>
      <c r="B136" s="3" t="s">
        <v>231</v>
      </c>
      <c r="C136" s="3" t="s">
        <v>390</v>
      </c>
      <c r="D136" s="8"/>
      <c r="E136" s="30" t="s">
        <v>233</v>
      </c>
      <c r="H136" s="29"/>
      <c r="I136" s="57"/>
    </row>
    <row r="137">
      <c r="A137" s="3" t="s">
        <v>19</v>
      </c>
      <c r="B137" s="3" t="s">
        <v>234</v>
      </c>
      <c r="C137" s="3" t="s">
        <v>235</v>
      </c>
      <c r="D137" s="8"/>
      <c r="E137" s="30" t="s">
        <v>233</v>
      </c>
      <c r="H137" s="29"/>
      <c r="I137" s="57"/>
    </row>
    <row r="138">
      <c r="A138" s="3" t="s">
        <v>19</v>
      </c>
      <c r="B138" s="3" t="s">
        <v>234</v>
      </c>
      <c r="C138" s="3" t="s">
        <v>236</v>
      </c>
      <c r="D138" s="8"/>
      <c r="E138" s="30" t="s">
        <v>233</v>
      </c>
      <c r="H138" s="29"/>
      <c r="I138" s="57"/>
    </row>
    <row r="139">
      <c r="B139" s="3" t="s">
        <v>234</v>
      </c>
      <c r="C139" s="3" t="s">
        <v>391</v>
      </c>
      <c r="D139" s="8"/>
      <c r="E139" s="30" t="s">
        <v>233</v>
      </c>
      <c r="H139" s="29"/>
      <c r="I139" s="57"/>
    </row>
    <row r="140">
      <c r="A140" s="3" t="s">
        <v>19</v>
      </c>
      <c r="B140" s="3" t="s">
        <v>238</v>
      </c>
      <c r="C140" s="3" t="s">
        <v>392</v>
      </c>
      <c r="D140" s="15"/>
      <c r="E140" s="30" t="s">
        <v>233</v>
      </c>
      <c r="H140" s="29"/>
      <c r="I140" s="57"/>
    </row>
    <row r="141">
      <c r="A141" s="3" t="s">
        <v>19</v>
      </c>
      <c r="B141" s="3" t="s">
        <v>240</v>
      </c>
      <c r="C141" s="3" t="s">
        <v>393</v>
      </c>
      <c r="D141" s="15"/>
      <c r="E141" s="30" t="s">
        <v>233</v>
      </c>
      <c r="H141" s="29"/>
      <c r="I141" s="57"/>
    </row>
    <row r="142">
      <c r="A142" s="3" t="s">
        <v>19</v>
      </c>
      <c r="B142" s="3" t="s">
        <v>242</v>
      </c>
      <c r="C142" s="3" t="s">
        <v>394</v>
      </c>
      <c r="D142" s="15"/>
      <c r="E142" s="30" t="s">
        <v>233</v>
      </c>
      <c r="H142" s="29"/>
      <c r="I142" s="57"/>
    </row>
    <row r="143">
      <c r="A143" s="3" t="s">
        <v>19</v>
      </c>
      <c r="B143" s="3" t="s">
        <v>244</v>
      </c>
      <c r="C143" s="3" t="s">
        <v>395</v>
      </c>
      <c r="D143" s="15"/>
      <c r="E143" s="30" t="s">
        <v>233</v>
      </c>
      <c r="H143" s="29"/>
      <c r="I143" s="57"/>
    </row>
    <row r="144">
      <c r="A144" s="3"/>
      <c r="B144" s="3" t="s">
        <v>246</v>
      </c>
      <c r="C144" s="3" t="s">
        <v>247</v>
      </c>
      <c r="D144" s="31"/>
      <c r="E144" s="30" t="s">
        <v>248</v>
      </c>
      <c r="H144" s="29"/>
      <c r="I144" s="57"/>
    </row>
    <row r="145">
      <c r="A145" s="30"/>
      <c r="B145" s="3" t="s">
        <v>246</v>
      </c>
      <c r="C145" s="3" t="s">
        <v>249</v>
      </c>
      <c r="D145" s="31"/>
      <c r="E145" s="30" t="s">
        <v>248</v>
      </c>
      <c r="H145" s="29"/>
      <c r="I145" s="57"/>
      <c r="K145" s="9"/>
    </row>
    <row r="146">
      <c r="A146" s="30"/>
      <c r="B146" s="3" t="s">
        <v>246</v>
      </c>
      <c r="C146" s="3" t="s">
        <v>251</v>
      </c>
      <c r="D146" s="8"/>
      <c r="E146" s="30" t="s">
        <v>248</v>
      </c>
      <c r="H146" s="29"/>
      <c r="I146" s="57"/>
    </row>
    <row r="147">
      <c r="A147" s="30"/>
      <c r="B147" s="3" t="s">
        <v>246</v>
      </c>
      <c r="C147" s="3" t="s">
        <v>252</v>
      </c>
      <c r="D147" s="8"/>
      <c r="E147" s="30" t="s">
        <v>248</v>
      </c>
      <c r="H147" s="29"/>
      <c r="I147" s="57"/>
    </row>
    <row r="148">
      <c r="A148" s="30"/>
      <c r="B148" s="3" t="s">
        <v>246</v>
      </c>
      <c r="C148" s="3" t="s">
        <v>253</v>
      </c>
      <c r="D148" s="8"/>
      <c r="E148" s="30" t="s">
        <v>248</v>
      </c>
      <c r="H148" s="29"/>
      <c r="I148" s="57"/>
    </row>
    <row r="149">
      <c r="B149" s="3" t="s">
        <v>246</v>
      </c>
      <c r="C149" s="3" t="s">
        <v>254</v>
      </c>
      <c r="D149" s="8"/>
      <c r="E149" s="30" t="s">
        <v>248</v>
      </c>
      <c r="H149" s="29"/>
      <c r="I149" s="57"/>
    </row>
    <row r="150">
      <c r="A150" s="30"/>
      <c r="B150" s="3" t="s">
        <v>246</v>
      </c>
      <c r="C150" s="3" t="s">
        <v>255</v>
      </c>
      <c r="D150" s="8"/>
      <c r="E150" s="30" t="s">
        <v>248</v>
      </c>
      <c r="H150" s="29"/>
      <c r="I150" s="57"/>
    </row>
    <row r="151">
      <c r="A151" s="3"/>
      <c r="B151" s="3" t="s">
        <v>256</v>
      </c>
      <c r="C151" s="3" t="s">
        <v>257</v>
      </c>
      <c r="D151" s="32"/>
      <c r="E151" s="30" t="s">
        <v>248</v>
      </c>
      <c r="H151" s="29"/>
      <c r="I151" s="57"/>
    </row>
    <row r="152">
      <c r="A152" s="30"/>
      <c r="B152" s="3" t="s">
        <v>256</v>
      </c>
      <c r="C152" s="3" t="s">
        <v>258</v>
      </c>
      <c r="D152" s="32"/>
      <c r="E152" s="30" t="s">
        <v>248</v>
      </c>
      <c r="H152" s="29"/>
      <c r="I152" s="57"/>
      <c r="K152" s="9"/>
    </row>
    <row r="153">
      <c r="A153" s="30"/>
      <c r="B153" s="3" t="s">
        <v>256</v>
      </c>
      <c r="C153" s="3" t="s">
        <v>259</v>
      </c>
      <c r="D153" s="33"/>
      <c r="E153" s="30" t="s">
        <v>248</v>
      </c>
      <c r="H153" s="29"/>
      <c r="I153" s="57"/>
    </row>
    <row r="154">
      <c r="A154" s="30"/>
      <c r="B154" s="3" t="s">
        <v>256</v>
      </c>
      <c r="C154" s="3" t="s">
        <v>260</v>
      </c>
      <c r="D154" s="33"/>
      <c r="E154" s="30" t="s">
        <v>248</v>
      </c>
      <c r="H154" s="29"/>
      <c r="I154" s="57"/>
    </row>
    <row r="155">
      <c r="A155" s="30"/>
      <c r="B155" s="3" t="s">
        <v>256</v>
      </c>
      <c r="C155" s="3" t="s">
        <v>261</v>
      </c>
      <c r="D155" s="33"/>
      <c r="E155" s="30" t="s">
        <v>248</v>
      </c>
      <c r="H155" s="29"/>
      <c r="I155" s="57"/>
    </row>
    <row r="156">
      <c r="B156" s="3" t="s">
        <v>256</v>
      </c>
      <c r="C156" s="3" t="s">
        <v>262</v>
      </c>
      <c r="D156" s="33"/>
      <c r="E156" s="30" t="s">
        <v>248</v>
      </c>
      <c r="H156" s="29"/>
      <c r="I156" s="57"/>
    </row>
    <row r="157">
      <c r="A157" s="30"/>
      <c r="B157" s="3" t="s">
        <v>256</v>
      </c>
      <c r="C157" s="3" t="s">
        <v>263</v>
      </c>
      <c r="D157" s="33"/>
      <c r="E157" s="30" t="s">
        <v>248</v>
      </c>
      <c r="H157" s="29"/>
      <c r="I157" s="57"/>
    </row>
    <row r="158">
      <c r="A158" s="3"/>
      <c r="B158" s="3" t="s">
        <v>264</v>
      </c>
      <c r="C158" s="3" t="s">
        <v>265</v>
      </c>
      <c r="D158" s="32"/>
      <c r="E158" s="30" t="s">
        <v>248</v>
      </c>
      <c r="H158" s="29"/>
      <c r="I158" s="57"/>
    </row>
    <row r="159">
      <c r="A159" s="30"/>
      <c r="B159" s="3" t="s">
        <v>264</v>
      </c>
      <c r="C159" s="3" t="s">
        <v>266</v>
      </c>
      <c r="D159" s="32"/>
      <c r="E159" s="30" t="s">
        <v>248</v>
      </c>
      <c r="H159" s="29"/>
      <c r="I159" s="57"/>
      <c r="K159" s="9"/>
    </row>
    <row r="160">
      <c r="A160" s="30"/>
      <c r="B160" s="3" t="s">
        <v>264</v>
      </c>
      <c r="C160" s="3" t="s">
        <v>267</v>
      </c>
      <c r="D160" s="33"/>
      <c r="E160" s="30" t="s">
        <v>248</v>
      </c>
      <c r="H160" s="29"/>
      <c r="I160" s="57"/>
    </row>
    <row r="161">
      <c r="A161" s="30"/>
      <c r="B161" s="3" t="s">
        <v>264</v>
      </c>
      <c r="C161" s="3" t="s">
        <v>268</v>
      </c>
      <c r="D161" s="33"/>
      <c r="E161" s="30" t="s">
        <v>248</v>
      </c>
      <c r="H161" s="29"/>
      <c r="I161" s="57"/>
    </row>
    <row r="162">
      <c r="A162" s="30"/>
      <c r="B162" s="3" t="s">
        <v>264</v>
      </c>
      <c r="C162" s="3" t="s">
        <v>269</v>
      </c>
      <c r="D162" s="33"/>
      <c r="E162" s="30" t="s">
        <v>248</v>
      </c>
      <c r="H162" s="29"/>
      <c r="I162" s="57"/>
    </row>
    <row r="163">
      <c r="B163" s="3" t="s">
        <v>264</v>
      </c>
      <c r="C163" s="3" t="s">
        <v>270</v>
      </c>
      <c r="D163" s="33"/>
      <c r="E163" s="30" t="s">
        <v>248</v>
      </c>
      <c r="H163" s="29"/>
      <c r="I163" s="57"/>
    </row>
    <row r="164">
      <c r="A164" s="30"/>
      <c r="B164" s="3" t="s">
        <v>264</v>
      </c>
      <c r="C164" s="3" t="s">
        <v>271</v>
      </c>
      <c r="D164" s="33"/>
      <c r="E164" s="30" t="s">
        <v>248</v>
      </c>
      <c r="H164" s="29"/>
      <c r="I164" s="57"/>
    </row>
    <row r="165">
      <c r="A165" s="3"/>
      <c r="B165" s="3" t="s">
        <v>272</v>
      </c>
      <c r="C165" s="3" t="s">
        <v>273</v>
      </c>
      <c r="D165" s="34"/>
      <c r="E165" s="30" t="s">
        <v>274</v>
      </c>
      <c r="H165" s="29"/>
      <c r="I165" s="57"/>
    </row>
    <row r="166">
      <c r="A166" s="3"/>
      <c r="B166" s="3" t="s">
        <v>275</v>
      </c>
      <c r="C166" s="3" t="s">
        <v>276</v>
      </c>
      <c r="D166" s="33"/>
      <c r="E166" s="30" t="s">
        <v>277</v>
      </c>
      <c r="H166" s="29"/>
      <c r="I166" s="57"/>
    </row>
    <row r="167">
      <c r="A167" s="3"/>
      <c r="B167" s="3" t="s">
        <v>278</v>
      </c>
      <c r="C167" s="3" t="s">
        <v>276</v>
      </c>
      <c r="D167" s="33"/>
      <c r="E167" s="30" t="s">
        <v>277</v>
      </c>
      <c r="H167" s="29"/>
      <c r="I167" s="57"/>
    </row>
    <row r="168">
      <c r="A168" s="3"/>
      <c r="B168" s="3" t="s">
        <v>279</v>
      </c>
      <c r="C168" s="3" t="s">
        <v>276</v>
      </c>
      <c r="D168" s="33"/>
      <c r="E168" s="30" t="s">
        <v>277</v>
      </c>
      <c r="H168" s="29"/>
      <c r="I168" s="57"/>
    </row>
    <row r="169">
      <c r="A169" s="3"/>
      <c r="B169" s="3" t="s">
        <v>280</v>
      </c>
      <c r="C169" s="3" t="s">
        <v>276</v>
      </c>
      <c r="D169" s="33"/>
      <c r="E169" s="30" t="s">
        <v>277</v>
      </c>
      <c r="H169" s="29"/>
      <c r="I169" s="57"/>
    </row>
    <row r="170">
      <c r="A170" s="3"/>
      <c r="B170" s="3" t="s">
        <v>281</v>
      </c>
      <c r="C170" s="30" t="s">
        <v>282</v>
      </c>
      <c r="D170" s="33"/>
      <c r="E170" s="30" t="s">
        <v>283</v>
      </c>
      <c r="H170" s="29"/>
      <c r="I170" s="57"/>
    </row>
    <row r="171">
      <c r="A171" s="30"/>
      <c r="B171" s="30" t="s">
        <v>284</v>
      </c>
      <c r="C171" s="3" t="s">
        <v>285</v>
      </c>
      <c r="D171" s="33"/>
      <c r="E171" s="30" t="s">
        <v>114</v>
      </c>
      <c r="H171" s="29"/>
      <c r="I171" s="57"/>
    </row>
    <row r="172">
      <c r="A172" s="30"/>
      <c r="B172" s="30" t="s">
        <v>284</v>
      </c>
      <c r="C172" s="3" t="s">
        <v>287</v>
      </c>
      <c r="D172" s="33"/>
      <c r="E172" s="30" t="s">
        <v>114</v>
      </c>
      <c r="H172" s="29"/>
      <c r="I172" s="57"/>
    </row>
    <row r="173">
      <c r="A173" s="30"/>
      <c r="B173" s="30" t="s">
        <v>284</v>
      </c>
      <c r="C173" s="3" t="s">
        <v>289</v>
      </c>
      <c r="D173" s="33"/>
      <c r="E173" s="30" t="s">
        <v>114</v>
      </c>
      <c r="H173" s="29"/>
      <c r="I173" s="57"/>
    </row>
    <row r="174">
      <c r="A174" s="3"/>
      <c r="B174" s="3" t="s">
        <v>291</v>
      </c>
      <c r="C174" s="3" t="s">
        <v>292</v>
      </c>
      <c r="D174" s="35"/>
      <c r="E174" s="30" t="s">
        <v>22</v>
      </c>
      <c r="H174" s="29"/>
      <c r="I174" s="57"/>
    </row>
    <row r="175">
      <c r="A175" s="3"/>
      <c r="B175" s="3" t="s">
        <v>293</v>
      </c>
      <c r="C175" s="3" t="s">
        <v>292</v>
      </c>
      <c r="D175" s="33"/>
      <c r="E175" s="30" t="s">
        <v>22</v>
      </c>
      <c r="H175" s="29"/>
      <c r="I175" s="57"/>
    </row>
    <row r="176">
      <c r="A176" s="30"/>
      <c r="B176" s="30" t="s">
        <v>294</v>
      </c>
      <c r="C176" s="3" t="s">
        <v>292</v>
      </c>
      <c r="D176" s="33"/>
      <c r="E176" s="36"/>
      <c r="F176" s="36"/>
      <c r="G176" s="36"/>
      <c r="H176" s="29"/>
      <c r="I176" s="57"/>
    </row>
    <row r="177">
      <c r="A177" s="30"/>
      <c r="B177" s="3" t="s">
        <v>296</v>
      </c>
      <c r="C177" s="30" t="s">
        <v>297</v>
      </c>
      <c r="D177" s="33"/>
      <c r="E177" s="30" t="s">
        <v>298</v>
      </c>
      <c r="H177" s="29"/>
      <c r="I177" s="57"/>
    </row>
    <row r="178">
      <c r="A178" s="30"/>
      <c r="B178" s="3" t="s">
        <v>296</v>
      </c>
      <c r="C178" s="30" t="s">
        <v>299</v>
      </c>
      <c r="D178" s="33"/>
      <c r="E178" s="30" t="s">
        <v>301</v>
      </c>
      <c r="H178" s="29"/>
      <c r="I178" s="57"/>
    </row>
    <row r="179">
      <c r="A179" s="3" t="s">
        <v>19</v>
      </c>
      <c r="B179" s="3" t="s">
        <v>296</v>
      </c>
      <c r="C179" s="30" t="s">
        <v>302</v>
      </c>
      <c r="D179" s="33"/>
      <c r="E179" s="30" t="s">
        <v>298</v>
      </c>
      <c r="H179" s="29"/>
      <c r="I179" s="57"/>
    </row>
    <row r="180">
      <c r="A180" s="3"/>
      <c r="B180" s="3" t="s">
        <v>303</v>
      </c>
      <c r="C180" s="3" t="s">
        <v>304</v>
      </c>
      <c r="D180" s="33"/>
      <c r="E180" s="30" t="s">
        <v>306</v>
      </c>
      <c r="H180" s="29"/>
      <c r="I180" s="57"/>
    </row>
    <row r="181">
      <c r="A181" s="3"/>
      <c r="B181" s="3" t="s">
        <v>303</v>
      </c>
      <c r="C181" s="3" t="s">
        <v>307</v>
      </c>
      <c r="D181" s="33"/>
      <c r="E181" s="30" t="s">
        <v>306</v>
      </c>
      <c r="H181" s="29"/>
      <c r="I181" s="57"/>
    </row>
    <row r="182">
      <c r="A182" s="3"/>
      <c r="B182" s="3" t="s">
        <v>303</v>
      </c>
      <c r="C182" s="3" t="s">
        <v>309</v>
      </c>
      <c r="D182" s="33"/>
      <c r="E182" s="30" t="s">
        <v>306</v>
      </c>
      <c r="H182" s="29"/>
      <c r="I182" s="57"/>
    </row>
    <row r="183">
      <c r="A183" s="3"/>
      <c r="B183" s="3" t="s">
        <v>311</v>
      </c>
      <c r="C183" s="3" t="s">
        <v>312</v>
      </c>
      <c r="D183" s="33"/>
      <c r="E183" s="30" t="s">
        <v>306</v>
      </c>
      <c r="H183" s="29"/>
      <c r="I183" s="57"/>
    </row>
    <row r="184">
      <c r="A184" s="30"/>
      <c r="B184" s="30" t="s">
        <v>313</v>
      </c>
      <c r="C184" s="3" t="s">
        <v>314</v>
      </c>
      <c r="D184" s="35"/>
      <c r="E184" s="30" t="s">
        <v>198</v>
      </c>
      <c r="I184" s="57"/>
    </row>
    <row r="185">
      <c r="A185" s="30"/>
      <c r="B185" s="30" t="s">
        <v>316</v>
      </c>
      <c r="C185" s="3" t="s">
        <v>314</v>
      </c>
      <c r="D185" s="37"/>
      <c r="I185" s="57"/>
    </row>
    <row r="186">
      <c r="A186" s="30"/>
      <c r="B186" s="30" t="s">
        <v>318</v>
      </c>
      <c r="C186" s="30" t="s">
        <v>319</v>
      </c>
      <c r="D186" s="35"/>
      <c r="E186" s="30" t="s">
        <v>198</v>
      </c>
      <c r="I186" s="57"/>
    </row>
    <row r="187">
      <c r="A187" s="3"/>
      <c r="B187" s="3" t="s">
        <v>320</v>
      </c>
      <c r="C187" s="3" t="s">
        <v>321</v>
      </c>
      <c r="D187" s="8"/>
      <c r="I187" s="57"/>
    </row>
    <row r="188">
      <c r="A188" s="30"/>
      <c r="B188" s="30" t="s">
        <v>323</v>
      </c>
      <c r="C188" s="30" t="s">
        <v>324</v>
      </c>
      <c r="D188" s="33"/>
      <c r="E188" s="30" t="s">
        <v>198</v>
      </c>
      <c r="H188" s="29"/>
      <c r="I188" s="57"/>
    </row>
    <row r="189">
      <c r="A189" s="30"/>
      <c r="B189" s="30" t="s">
        <v>326</v>
      </c>
      <c r="C189" s="30" t="s">
        <v>327</v>
      </c>
      <c r="D189" s="35"/>
      <c r="E189" s="30" t="s">
        <v>328</v>
      </c>
      <c r="I189" s="57"/>
    </row>
    <row r="190">
      <c r="A190" s="30"/>
      <c r="B190" s="30" t="s">
        <v>329</v>
      </c>
      <c r="C190" s="30" t="s">
        <v>330</v>
      </c>
      <c r="D190" s="33"/>
      <c r="E190" s="30" t="s">
        <v>332</v>
      </c>
      <c r="I190" s="57"/>
    </row>
    <row r="191">
      <c r="A191" s="30"/>
      <c r="B191" s="30" t="s">
        <v>333</v>
      </c>
      <c r="C191" s="3" t="s">
        <v>334</v>
      </c>
      <c r="D191" s="35"/>
      <c r="E191" s="30" t="s">
        <v>335</v>
      </c>
      <c r="I191" s="57"/>
    </row>
    <row r="192">
      <c r="A192" s="3"/>
      <c r="B192" s="3" t="s">
        <v>336</v>
      </c>
      <c r="C192" s="3" t="s">
        <v>337</v>
      </c>
      <c r="D192" s="34"/>
      <c r="E192" s="30" t="s">
        <v>107</v>
      </c>
      <c r="H192" s="29"/>
      <c r="I192" s="57"/>
    </row>
    <row r="193">
      <c r="A193" s="3"/>
      <c r="C193" s="3" t="s">
        <v>338</v>
      </c>
      <c r="D193" s="34"/>
      <c r="E193" s="30" t="s">
        <v>107</v>
      </c>
      <c r="H193" s="29"/>
      <c r="I193" s="57"/>
    </row>
    <row r="194">
      <c r="A194" s="3"/>
      <c r="B194" s="3" t="s">
        <v>339</v>
      </c>
      <c r="C194" s="3" t="s">
        <v>340</v>
      </c>
      <c r="D194" s="38"/>
      <c r="E194" s="30" t="s">
        <v>107</v>
      </c>
      <c r="H194" s="29"/>
      <c r="I194" s="57"/>
    </row>
    <row r="195">
      <c r="A195" s="3"/>
      <c r="C195" s="3" t="s">
        <v>341</v>
      </c>
      <c r="D195" s="39"/>
      <c r="E195" s="30" t="s">
        <v>107</v>
      </c>
      <c r="H195" s="29"/>
      <c r="I195" s="57"/>
    </row>
    <row r="196">
      <c r="A196" s="3"/>
      <c r="B196" s="3" t="s">
        <v>342</v>
      </c>
      <c r="C196" s="3" t="s">
        <v>343</v>
      </c>
      <c r="D196" s="38"/>
      <c r="E196" s="30" t="s">
        <v>107</v>
      </c>
      <c r="H196" s="29"/>
      <c r="I196" s="57"/>
    </row>
    <row r="197">
      <c r="A197" s="3"/>
      <c r="C197" s="3" t="s">
        <v>344</v>
      </c>
      <c r="D197" s="38"/>
      <c r="E197" s="30" t="s">
        <v>107</v>
      </c>
      <c r="H197" s="29"/>
      <c r="I197" s="57"/>
    </row>
    <row r="198">
      <c r="A198" s="3"/>
      <c r="B198" s="3" t="s">
        <v>345</v>
      </c>
      <c r="C198" s="3" t="s">
        <v>346</v>
      </c>
      <c r="E198" s="3" t="s">
        <v>347</v>
      </c>
      <c r="H198" s="4"/>
      <c r="I198" s="57"/>
    </row>
    <row r="199">
      <c r="A199" s="3"/>
      <c r="B199" s="3" t="s">
        <v>345</v>
      </c>
      <c r="C199" s="3" t="s">
        <v>348</v>
      </c>
      <c r="E199" s="3" t="s">
        <v>347</v>
      </c>
      <c r="H199" s="4"/>
      <c r="I199" s="57"/>
    </row>
    <row r="200">
      <c r="A200" s="3"/>
      <c r="B200" s="3" t="s">
        <v>345</v>
      </c>
      <c r="C200" s="3" t="s">
        <v>349</v>
      </c>
      <c r="E200" s="3" t="s">
        <v>347</v>
      </c>
      <c r="H200" s="4"/>
      <c r="I200" s="57"/>
    </row>
    <row r="202">
      <c r="B202" s="7" t="s">
        <v>350</v>
      </c>
      <c r="C202" s="3" t="s">
        <v>351</v>
      </c>
      <c r="I202" s="3" t="s">
        <v>352</v>
      </c>
    </row>
    <row r="203">
      <c r="B203" s="40" t="s">
        <v>353</v>
      </c>
      <c r="C203" s="40" t="s">
        <v>354</v>
      </c>
      <c r="D203" s="40" t="s">
        <v>355</v>
      </c>
      <c r="E203" s="40" t="s">
        <v>356</v>
      </c>
      <c r="F203" s="40" t="s">
        <v>357</v>
      </c>
      <c r="G203" s="40" t="s">
        <v>358</v>
      </c>
      <c r="H203" s="40" t="s">
        <v>359</v>
      </c>
      <c r="I203" s="40" t="s">
        <v>360</v>
      </c>
      <c r="J203" s="41" t="s">
        <v>361</v>
      </c>
      <c r="K203" s="40" t="s">
        <v>362</v>
      </c>
      <c r="L203" s="42" t="s">
        <v>363</v>
      </c>
      <c r="M203" s="42" t="s">
        <v>364</v>
      </c>
    </row>
    <row r="204">
      <c r="B204" s="43">
        <v>5.0</v>
      </c>
      <c r="C204" s="43"/>
      <c r="D204" s="43"/>
      <c r="E204" s="43"/>
      <c r="F204" s="44"/>
      <c r="G204" s="44"/>
      <c r="H204" s="45"/>
      <c r="I204" s="25"/>
      <c r="J204" s="25"/>
      <c r="K204" s="25"/>
      <c r="L204" s="25"/>
    </row>
    <row r="205">
      <c r="B205" s="43"/>
      <c r="C205" s="43"/>
      <c r="D205" s="43"/>
      <c r="E205" s="43"/>
      <c r="F205" s="44"/>
      <c r="G205" s="44"/>
      <c r="H205" s="45"/>
      <c r="I205" s="25"/>
      <c r="J205" s="25"/>
      <c r="K205" s="25"/>
      <c r="L205" s="25"/>
    </row>
    <row r="206">
      <c r="B206" s="43"/>
      <c r="C206" s="43"/>
      <c r="D206" s="43"/>
      <c r="E206" s="43"/>
      <c r="F206" s="44"/>
      <c r="G206" s="44"/>
      <c r="H206" s="45"/>
      <c r="I206" s="25"/>
      <c r="J206" s="25"/>
      <c r="K206" s="25"/>
      <c r="L206" s="25"/>
    </row>
    <row r="207">
      <c r="B207" s="43"/>
      <c r="C207" s="43"/>
      <c r="D207" s="43"/>
      <c r="E207" s="43"/>
      <c r="F207" s="44"/>
      <c r="G207" s="44"/>
      <c r="H207" s="45"/>
      <c r="I207" s="25"/>
      <c r="J207" s="25"/>
      <c r="K207" s="25"/>
      <c r="L207" s="25"/>
    </row>
    <row r="208">
      <c r="B208" s="43"/>
      <c r="C208" s="43"/>
      <c r="D208" s="43"/>
      <c r="E208" s="43"/>
      <c r="F208" s="44"/>
      <c r="G208" s="44"/>
      <c r="H208" s="45"/>
      <c r="I208" s="25"/>
      <c r="J208" s="25"/>
      <c r="K208" s="25"/>
      <c r="L208" s="25"/>
    </row>
    <row r="209">
      <c r="B209" s="43"/>
      <c r="C209" s="43"/>
      <c r="D209" s="43"/>
      <c r="E209" s="43"/>
      <c r="F209" s="44"/>
      <c r="G209" s="44"/>
      <c r="H209" s="45"/>
      <c r="I209" s="25"/>
      <c r="J209" s="25"/>
      <c r="K209" s="25"/>
      <c r="L209" s="25"/>
    </row>
    <row r="210">
      <c r="B210" s="43"/>
      <c r="C210" s="43"/>
      <c r="D210" s="43"/>
      <c r="E210" s="43"/>
      <c r="F210" s="44"/>
      <c r="G210" s="44"/>
      <c r="H210" s="45"/>
      <c r="I210" s="25"/>
      <c r="J210" s="25"/>
      <c r="K210" s="25"/>
      <c r="L210" s="25"/>
    </row>
    <row r="211">
      <c r="B211" s="46"/>
      <c r="C211" s="46"/>
      <c r="D211" s="46"/>
      <c r="E211" s="46"/>
      <c r="F211" s="47"/>
      <c r="G211" s="47"/>
      <c r="H211" s="48"/>
      <c r="I211" s="64"/>
      <c r="J211" s="64"/>
      <c r="K211" s="64"/>
      <c r="L211" s="64"/>
      <c r="M211" s="12"/>
    </row>
    <row r="212">
      <c r="B212" s="43"/>
      <c r="C212" s="43"/>
      <c r="D212" s="43"/>
      <c r="E212" s="43"/>
      <c r="F212" s="44"/>
      <c r="G212" s="44"/>
      <c r="H212" s="45"/>
      <c r="I212" s="25"/>
      <c r="J212" s="25"/>
      <c r="K212" s="25"/>
      <c r="L212" s="25"/>
    </row>
    <row r="213">
      <c r="B213" s="43"/>
      <c r="C213" s="43"/>
      <c r="D213" s="43"/>
      <c r="E213" s="43"/>
      <c r="F213" s="44"/>
      <c r="G213" s="44"/>
      <c r="H213" s="45"/>
      <c r="I213" s="25"/>
      <c r="J213" s="25"/>
      <c r="K213" s="25"/>
      <c r="L213" s="25"/>
    </row>
    <row r="214">
      <c r="B214" s="43"/>
      <c r="C214" s="43"/>
      <c r="D214" s="43"/>
      <c r="E214" s="43"/>
      <c r="F214" s="44"/>
      <c r="G214" s="44"/>
      <c r="H214" s="45"/>
      <c r="I214" s="25"/>
      <c r="J214" s="25"/>
      <c r="K214" s="25"/>
      <c r="L214" s="25"/>
      <c r="R214" s="12"/>
      <c r="S214" s="12"/>
    </row>
    <row r="215">
      <c r="B215" s="49"/>
      <c r="C215" s="49"/>
      <c r="D215" s="49"/>
      <c r="E215" s="49"/>
      <c r="F215" s="50"/>
      <c r="G215" s="50"/>
      <c r="H215" s="51"/>
      <c r="I215" s="52"/>
      <c r="J215" s="52"/>
      <c r="K215" s="52"/>
      <c r="L215" s="52"/>
    </row>
    <row r="216">
      <c r="B216" s="43">
        <v>12.0</v>
      </c>
      <c r="C216" s="43"/>
      <c r="D216" s="43"/>
      <c r="E216" s="43"/>
      <c r="F216" s="44"/>
      <c r="G216" s="44"/>
      <c r="H216" s="45"/>
      <c r="I216" s="25"/>
      <c r="J216" s="25"/>
      <c r="K216" s="25"/>
      <c r="L216" s="25"/>
    </row>
    <row r="217">
      <c r="B217" s="43"/>
      <c r="C217" s="43"/>
      <c r="D217" s="43"/>
      <c r="E217" s="43"/>
      <c r="F217" s="44"/>
      <c r="G217" s="44"/>
      <c r="H217" s="45"/>
      <c r="I217" s="25"/>
      <c r="J217" s="25"/>
      <c r="K217" s="25"/>
      <c r="L217" s="25"/>
    </row>
    <row r="218">
      <c r="B218" s="43"/>
      <c r="C218" s="43"/>
      <c r="D218" s="43"/>
      <c r="E218" s="43"/>
      <c r="F218" s="44"/>
      <c r="G218" s="44"/>
      <c r="H218" s="45"/>
      <c r="I218" s="25"/>
      <c r="J218" s="25"/>
      <c r="K218" s="25"/>
      <c r="L218" s="25"/>
    </row>
    <row r="219">
      <c r="B219" s="43"/>
      <c r="C219" s="43"/>
      <c r="D219" s="43"/>
      <c r="E219" s="43"/>
      <c r="F219" s="44"/>
      <c r="G219" s="44"/>
      <c r="H219" s="45"/>
      <c r="I219" s="25"/>
      <c r="J219" s="25"/>
      <c r="K219" s="25"/>
      <c r="L219" s="25"/>
    </row>
    <row r="220">
      <c r="B220" s="43"/>
      <c r="C220" s="43"/>
      <c r="D220" s="43"/>
      <c r="E220" s="43"/>
      <c r="F220" s="44"/>
      <c r="G220" s="44"/>
      <c r="H220" s="45"/>
      <c r="I220" s="25"/>
      <c r="J220" s="25"/>
      <c r="K220" s="25"/>
      <c r="L220" s="25"/>
    </row>
    <row r="221">
      <c r="B221" s="43"/>
      <c r="C221" s="43"/>
      <c r="D221" s="43"/>
      <c r="E221" s="43"/>
      <c r="F221" s="44"/>
      <c r="G221" s="44"/>
      <c r="H221" s="45"/>
      <c r="I221" s="25"/>
      <c r="J221" s="25"/>
      <c r="K221" s="25"/>
      <c r="L221" s="25"/>
    </row>
    <row r="222">
      <c r="B222" s="43"/>
      <c r="C222" s="43"/>
      <c r="D222" s="43"/>
      <c r="E222" s="43"/>
      <c r="F222" s="44"/>
      <c r="G222" s="44"/>
      <c r="H222" s="45"/>
      <c r="I222" s="25"/>
      <c r="J222" s="25"/>
      <c r="K222" s="25"/>
      <c r="L222" s="25"/>
    </row>
    <row r="223">
      <c r="B223" s="43"/>
      <c r="C223" s="43"/>
      <c r="D223" s="43"/>
      <c r="E223" s="43"/>
      <c r="F223" s="44"/>
      <c r="G223" s="44"/>
      <c r="H223" s="45"/>
      <c r="I223" s="25"/>
      <c r="J223" s="25"/>
      <c r="K223" s="25"/>
      <c r="L223" s="25"/>
    </row>
    <row r="224">
      <c r="B224" s="43"/>
      <c r="C224" s="43"/>
      <c r="D224" s="43"/>
      <c r="E224" s="43"/>
      <c r="F224" s="44"/>
      <c r="G224" s="44"/>
      <c r="H224" s="45"/>
      <c r="I224" s="43"/>
      <c r="J224" s="43"/>
      <c r="K224" s="43"/>
      <c r="L224" s="25"/>
    </row>
    <row r="225">
      <c r="B225" s="49"/>
      <c r="C225" s="49"/>
      <c r="D225" s="49"/>
      <c r="E225" s="49"/>
      <c r="F225" s="50"/>
      <c r="G225" s="50"/>
      <c r="H225" s="51"/>
      <c r="I225" s="49"/>
      <c r="J225" s="49"/>
      <c r="K225" s="49"/>
      <c r="L225" s="49"/>
    </row>
    <row r="226">
      <c r="B226" s="43">
        <v>24.0</v>
      </c>
      <c r="C226" s="43"/>
      <c r="D226" s="43"/>
      <c r="E226" s="43"/>
      <c r="F226" s="44"/>
      <c r="G226" s="44"/>
      <c r="H226" s="45"/>
      <c r="I226" s="43"/>
      <c r="J226" s="43"/>
      <c r="K226" s="43"/>
      <c r="L226" s="25"/>
    </row>
    <row r="227">
      <c r="B227" s="43"/>
      <c r="C227" s="43"/>
      <c r="D227" s="43"/>
      <c r="E227" s="43"/>
      <c r="F227" s="44"/>
      <c r="G227" s="44"/>
      <c r="H227" s="45"/>
      <c r="I227" s="43"/>
      <c r="J227" s="43"/>
      <c r="K227" s="43"/>
      <c r="L227" s="25"/>
    </row>
    <row r="228">
      <c r="B228" s="43"/>
      <c r="C228" s="43"/>
      <c r="D228" s="43"/>
      <c r="E228" s="43"/>
      <c r="F228" s="44"/>
      <c r="G228" s="44"/>
      <c r="H228" s="45"/>
      <c r="I228" s="43"/>
      <c r="J228" s="43"/>
      <c r="K228" s="43"/>
      <c r="L228" s="25"/>
    </row>
    <row r="229">
      <c r="B229" s="43"/>
      <c r="C229" s="43"/>
      <c r="D229" s="43"/>
      <c r="E229" s="43"/>
      <c r="F229" s="44"/>
      <c r="G229" s="44"/>
      <c r="H229" s="45"/>
      <c r="I229" s="43"/>
      <c r="J229" s="43"/>
      <c r="K229" s="43"/>
      <c r="L229" s="25"/>
    </row>
    <row r="230">
      <c r="B230" s="43"/>
      <c r="C230" s="43"/>
      <c r="D230" s="43"/>
      <c r="E230" s="43"/>
      <c r="F230" s="44"/>
      <c r="G230" s="44"/>
      <c r="H230" s="45"/>
      <c r="I230" s="43"/>
      <c r="J230" s="43"/>
      <c r="K230" s="43"/>
      <c r="L230" s="25"/>
    </row>
    <row r="231">
      <c r="B231" s="43"/>
      <c r="C231" s="43"/>
      <c r="D231" s="43"/>
      <c r="E231" s="43"/>
      <c r="F231" s="44"/>
      <c r="G231" s="44"/>
      <c r="H231" s="45"/>
      <c r="I231" s="43"/>
      <c r="J231" s="43"/>
      <c r="K231" s="43"/>
      <c r="L231" s="25"/>
    </row>
    <row r="232">
      <c r="B232" s="43"/>
      <c r="C232" s="43"/>
      <c r="D232" s="43"/>
      <c r="E232" s="43"/>
      <c r="F232" s="44"/>
      <c r="G232" s="44"/>
      <c r="H232" s="45"/>
      <c r="I232" s="43"/>
      <c r="J232" s="43"/>
      <c r="K232" s="43"/>
      <c r="L232" s="25"/>
    </row>
    <row r="233">
      <c r="B233" s="43"/>
      <c r="C233" s="43"/>
      <c r="D233" s="43"/>
      <c r="E233" s="43"/>
      <c r="F233" s="44"/>
      <c r="G233" s="44"/>
      <c r="H233" s="45"/>
      <c r="I233" s="43"/>
      <c r="J233" s="43"/>
      <c r="K233" s="43"/>
      <c r="L233" s="25"/>
    </row>
    <row r="234">
      <c r="B234" s="43"/>
      <c r="C234" s="43"/>
      <c r="D234" s="43"/>
      <c r="E234" s="43"/>
      <c r="F234" s="44"/>
      <c r="G234" s="44"/>
      <c r="H234" s="45"/>
      <c r="I234" s="43"/>
      <c r="J234" s="43"/>
      <c r="K234" s="43"/>
      <c r="L234" s="25"/>
    </row>
    <row r="235">
      <c r="B235" s="43"/>
      <c r="C235" s="43"/>
      <c r="D235" s="43"/>
      <c r="E235" s="43"/>
      <c r="F235" s="44"/>
      <c r="G235" s="44"/>
      <c r="H235" s="45"/>
      <c r="I235" s="43"/>
      <c r="J235" s="43"/>
      <c r="K235" s="43"/>
      <c r="L235" s="25"/>
    </row>
    <row r="236">
      <c r="B236" s="43"/>
      <c r="C236" s="43"/>
      <c r="D236" s="43"/>
      <c r="E236" s="43"/>
      <c r="F236" s="44"/>
      <c r="G236" s="44"/>
      <c r="H236" s="45"/>
      <c r="I236" s="43"/>
      <c r="J236" s="43"/>
      <c r="K236" s="43"/>
      <c r="L236" s="25"/>
    </row>
    <row r="237">
      <c r="B237" s="43"/>
      <c r="C237" s="43"/>
      <c r="D237" s="43"/>
      <c r="E237" s="43"/>
      <c r="F237" s="44"/>
      <c r="G237" s="44"/>
      <c r="H237" s="45"/>
      <c r="I237" s="43"/>
      <c r="J237" s="43"/>
      <c r="K237" s="43"/>
      <c r="L237" s="25"/>
    </row>
    <row r="238">
      <c r="B238" s="43"/>
      <c r="C238" s="43"/>
      <c r="D238" s="43"/>
      <c r="E238" s="43"/>
      <c r="F238" s="44"/>
      <c r="G238" s="44"/>
      <c r="H238" s="45"/>
      <c r="I238" s="43"/>
      <c r="J238" s="43"/>
      <c r="K238" s="43"/>
      <c r="L238" s="25"/>
    </row>
    <row r="239">
      <c r="B239" s="25"/>
      <c r="C239" s="25"/>
      <c r="D239" s="25"/>
      <c r="E239" s="25"/>
      <c r="F239" s="25"/>
      <c r="G239" s="25"/>
      <c r="H239" s="25"/>
      <c r="I239" s="25"/>
      <c r="J239" s="25"/>
      <c r="K239" s="25"/>
      <c r="L239" s="25"/>
    </row>
    <row r="240">
      <c r="B240" s="55" t="s">
        <v>369</v>
      </c>
      <c r="I240" s="3" t="s">
        <v>370</v>
      </c>
    </row>
    <row r="241">
      <c r="B241" s="65" t="s">
        <v>353</v>
      </c>
      <c r="C241" s="65" t="s">
        <v>354</v>
      </c>
      <c r="D241" s="65" t="s">
        <v>355</v>
      </c>
      <c r="E241" s="65" t="s">
        <v>356</v>
      </c>
      <c r="F241" s="65" t="s">
        <v>371</v>
      </c>
      <c r="G241" s="65" t="s">
        <v>357</v>
      </c>
      <c r="H241" s="65" t="s">
        <v>358</v>
      </c>
      <c r="I241" s="65" t="s">
        <v>359</v>
      </c>
      <c r="J241" s="65" t="s">
        <v>360</v>
      </c>
      <c r="K241" s="66" t="s">
        <v>361</v>
      </c>
      <c r="L241" s="65" t="s">
        <v>362</v>
      </c>
      <c r="M241" s="67" t="s">
        <v>363</v>
      </c>
      <c r="N241" s="67" t="s">
        <v>364</v>
      </c>
    </row>
    <row r="242">
      <c r="B242" s="43">
        <v>3.7</v>
      </c>
      <c r="C242" s="25"/>
      <c r="D242" s="43"/>
      <c r="E242" s="43"/>
      <c r="F242" s="25"/>
      <c r="G242" s="68"/>
      <c r="H242" s="44"/>
      <c r="I242" s="43"/>
      <c r="J242" s="25"/>
      <c r="K242" s="25"/>
      <c r="L242" s="25"/>
      <c r="M242" s="25"/>
      <c r="N242" s="3"/>
    </row>
    <row r="243">
      <c r="B243" s="43"/>
      <c r="C243" s="43"/>
      <c r="D243" s="43"/>
      <c r="E243" s="43"/>
      <c r="F243" s="25"/>
      <c r="G243" s="44"/>
      <c r="H243" s="44"/>
      <c r="I243" s="45"/>
      <c r="J243" s="43"/>
      <c r="K243" s="43"/>
      <c r="L243" s="43"/>
      <c r="M243" s="25"/>
    </row>
    <row r="244">
      <c r="B244" s="43"/>
      <c r="C244" s="43"/>
      <c r="D244" s="43"/>
      <c r="E244" s="43"/>
      <c r="F244" s="25"/>
      <c r="G244" s="44"/>
      <c r="H244" s="44"/>
      <c r="I244" s="45"/>
      <c r="J244" s="43"/>
      <c r="K244" s="43"/>
      <c r="L244" s="43"/>
      <c r="M244" s="25"/>
    </row>
    <row r="245">
      <c r="B245" s="43"/>
      <c r="C245" s="43"/>
      <c r="D245" s="43"/>
      <c r="E245" s="43"/>
      <c r="F245" s="25"/>
      <c r="G245" s="44"/>
      <c r="H245" s="44"/>
      <c r="I245" s="45"/>
      <c r="J245" s="43"/>
      <c r="K245" s="43"/>
      <c r="L245" s="43"/>
      <c r="M245" s="25"/>
    </row>
    <row r="246">
      <c r="B246" s="43"/>
      <c r="C246" s="43"/>
      <c r="D246" s="43"/>
      <c r="E246" s="43"/>
      <c r="F246" s="25"/>
      <c r="G246" s="44"/>
      <c r="H246" s="44"/>
      <c r="I246" s="45"/>
      <c r="J246" s="43"/>
      <c r="K246" s="43"/>
      <c r="L246" s="43"/>
      <c r="M246" s="25"/>
    </row>
    <row r="247">
      <c r="B247" s="43"/>
      <c r="C247" s="43"/>
      <c r="D247" s="43"/>
      <c r="E247" s="43"/>
      <c r="F247" s="25"/>
      <c r="G247" s="44"/>
      <c r="H247" s="44"/>
      <c r="I247" s="45"/>
      <c r="J247" s="43"/>
      <c r="K247" s="43"/>
      <c r="L247" s="43"/>
      <c r="M247" s="25"/>
    </row>
    <row r="248">
      <c r="B248" s="43"/>
      <c r="C248" s="43"/>
      <c r="D248" s="43"/>
      <c r="E248" s="43"/>
      <c r="F248" s="25"/>
      <c r="G248" s="44"/>
      <c r="H248" s="44"/>
      <c r="I248" s="45"/>
      <c r="J248" s="25"/>
      <c r="K248" s="25"/>
      <c r="L248" s="25"/>
      <c r="M248" s="25"/>
    </row>
    <row r="249">
      <c r="B249" s="43"/>
      <c r="C249" s="43"/>
      <c r="D249" s="43"/>
      <c r="E249" s="43"/>
      <c r="F249" s="25"/>
      <c r="G249" s="44"/>
      <c r="H249" s="44"/>
      <c r="I249" s="45"/>
      <c r="J249" s="43"/>
      <c r="K249" s="43"/>
      <c r="L249" s="43"/>
      <c r="M249" s="25"/>
    </row>
    <row r="250">
      <c r="B250" s="43"/>
      <c r="C250" s="43"/>
      <c r="D250" s="43"/>
      <c r="E250" s="43"/>
      <c r="F250" s="25"/>
      <c r="G250" s="44"/>
      <c r="H250" s="44"/>
      <c r="I250" s="45"/>
      <c r="J250" s="43"/>
      <c r="K250" s="43"/>
      <c r="L250" s="43"/>
      <c r="M250" s="25"/>
    </row>
    <row r="251">
      <c r="B251" s="43"/>
      <c r="C251" s="43"/>
      <c r="D251" s="43"/>
      <c r="E251" s="43"/>
      <c r="F251" s="25"/>
      <c r="G251" s="44"/>
      <c r="H251" s="44"/>
      <c r="I251" s="45"/>
      <c r="J251" s="43"/>
      <c r="K251" s="43"/>
      <c r="L251" s="43"/>
      <c r="M251" s="25"/>
    </row>
    <row r="252">
      <c r="B252" s="43"/>
      <c r="C252" s="43"/>
      <c r="D252" s="43"/>
      <c r="E252" s="43"/>
      <c r="F252" s="25"/>
      <c r="G252" s="44"/>
      <c r="H252" s="44"/>
      <c r="I252" s="45"/>
      <c r="J252" s="43"/>
      <c r="K252" s="43"/>
      <c r="L252" s="43"/>
      <c r="M252" s="25"/>
    </row>
    <row r="253">
      <c r="B253" s="43"/>
      <c r="C253" s="43"/>
      <c r="D253" s="43"/>
      <c r="E253" s="43"/>
      <c r="F253" s="25"/>
      <c r="G253" s="44"/>
      <c r="H253" s="44"/>
      <c r="I253" s="45"/>
      <c r="J253" s="43"/>
      <c r="K253" s="43"/>
      <c r="L253" s="43"/>
      <c r="M253" s="25"/>
    </row>
    <row r="254">
      <c r="B254" s="43"/>
      <c r="C254" s="43"/>
      <c r="D254" s="43"/>
      <c r="E254" s="43"/>
      <c r="F254" s="25"/>
      <c r="G254" s="44"/>
      <c r="H254" s="44"/>
      <c r="I254" s="45"/>
      <c r="J254" s="43"/>
      <c r="K254" s="43"/>
      <c r="L254" s="43"/>
      <c r="M254" s="25"/>
    </row>
    <row r="255">
      <c r="B255" s="43"/>
      <c r="C255" s="43"/>
      <c r="D255" s="43"/>
      <c r="E255" s="43"/>
      <c r="F255" s="25"/>
      <c r="G255" s="44"/>
      <c r="H255" s="44"/>
      <c r="I255" s="45"/>
      <c r="J255" s="43"/>
      <c r="K255" s="43"/>
      <c r="L255" s="43"/>
      <c r="M255" s="25"/>
    </row>
    <row r="256">
      <c r="B256" s="43"/>
      <c r="C256" s="43"/>
      <c r="D256" s="43"/>
      <c r="E256" s="43"/>
      <c r="F256" s="25"/>
      <c r="G256" s="44"/>
      <c r="H256" s="44"/>
      <c r="I256" s="45"/>
      <c r="J256" s="43"/>
      <c r="K256" s="43"/>
      <c r="L256" s="43"/>
      <c r="M256" s="25"/>
    </row>
    <row r="257">
      <c r="B257" s="43"/>
      <c r="C257" s="43"/>
      <c r="D257" s="43"/>
      <c r="E257" s="43"/>
      <c r="F257" s="25"/>
      <c r="G257" s="44"/>
      <c r="H257" s="44"/>
      <c r="I257" s="45"/>
      <c r="J257" s="43"/>
      <c r="K257" s="43"/>
      <c r="L257" s="43"/>
      <c r="M257" s="25"/>
    </row>
    <row r="258">
      <c r="B258" s="43"/>
      <c r="C258" s="43"/>
      <c r="D258" s="43"/>
      <c r="E258" s="43"/>
      <c r="F258" s="25"/>
      <c r="G258" s="44"/>
      <c r="H258" s="44"/>
      <c r="I258" s="45"/>
      <c r="J258" s="43"/>
      <c r="K258" s="43"/>
      <c r="L258" s="43"/>
      <c r="M258" s="25"/>
    </row>
    <row r="259">
      <c r="B259" s="25"/>
      <c r="C259" s="25"/>
      <c r="D259" s="25"/>
      <c r="E259" s="25"/>
      <c r="F259" s="25"/>
      <c r="G259" s="25"/>
      <c r="H259" s="25"/>
      <c r="I259" s="25"/>
      <c r="J259" s="25"/>
      <c r="K259" s="25"/>
      <c r="L259" s="25"/>
      <c r="M259" s="25"/>
    </row>
    <row r="260">
      <c r="B260" s="69"/>
      <c r="C260" s="25"/>
      <c r="D260" s="25"/>
      <c r="E260" s="25"/>
      <c r="F260" s="25"/>
      <c r="G260" s="25"/>
      <c r="H260" s="25"/>
      <c r="I260" s="25"/>
      <c r="J260" s="25"/>
      <c r="K260" s="25"/>
      <c r="L260" s="25"/>
      <c r="M260" s="25"/>
    </row>
    <row r="261">
      <c r="B261" s="59"/>
      <c r="C261" s="60"/>
      <c r="D261" s="60"/>
      <c r="E261" s="25"/>
      <c r="F261" s="25"/>
      <c r="G261" s="25"/>
      <c r="H261" s="25"/>
      <c r="I261" s="25"/>
      <c r="J261" s="25"/>
      <c r="K261" s="25"/>
      <c r="L261" s="25"/>
      <c r="M261" s="25"/>
    </row>
    <row r="262">
      <c r="B262" s="47"/>
      <c r="C262" s="48"/>
      <c r="D262" s="25"/>
      <c r="E262" s="25"/>
      <c r="F262" s="25"/>
      <c r="G262" s="25"/>
      <c r="H262" s="25"/>
      <c r="I262" s="25"/>
      <c r="J262" s="25"/>
      <c r="K262" s="25"/>
      <c r="L262" s="25"/>
      <c r="M262" s="25"/>
    </row>
    <row r="263">
      <c r="B263" s="47"/>
      <c r="C263" s="48"/>
      <c r="D263" s="25"/>
      <c r="E263" s="25"/>
      <c r="F263" s="25"/>
      <c r="G263" s="25"/>
      <c r="H263" s="25"/>
      <c r="I263" s="25"/>
      <c r="J263" s="25"/>
      <c r="K263" s="25"/>
      <c r="L263" s="25"/>
      <c r="M263" s="25"/>
    </row>
    <row r="264">
      <c r="B264" s="47"/>
      <c r="C264" s="48"/>
      <c r="D264" s="25"/>
      <c r="E264" s="25"/>
      <c r="F264" s="25"/>
      <c r="G264" s="25"/>
      <c r="H264" s="25"/>
      <c r="I264" s="25"/>
      <c r="J264" s="25"/>
      <c r="K264" s="25"/>
      <c r="L264" s="25"/>
      <c r="M264" s="25"/>
    </row>
    <row r="265">
      <c r="B265" s="47"/>
      <c r="C265" s="48"/>
      <c r="D265" s="25"/>
      <c r="E265" s="25"/>
      <c r="F265" s="25"/>
      <c r="G265" s="25"/>
      <c r="H265" s="25"/>
      <c r="I265" s="25"/>
      <c r="J265" s="25"/>
      <c r="K265" s="25"/>
      <c r="L265" s="25"/>
      <c r="M265" s="25"/>
    </row>
    <row r="266">
      <c r="B266" s="47"/>
      <c r="C266" s="48"/>
      <c r="D266" s="25"/>
      <c r="E266" s="25"/>
      <c r="F266" s="25"/>
      <c r="G266" s="25"/>
      <c r="H266" s="25"/>
      <c r="I266" s="25"/>
      <c r="J266" s="25"/>
      <c r="K266" s="25"/>
      <c r="L266" s="25"/>
      <c r="M266" s="25"/>
    </row>
    <row r="267">
      <c r="B267" s="47"/>
      <c r="C267" s="48"/>
      <c r="D267" s="25"/>
      <c r="E267" s="25"/>
      <c r="F267" s="25"/>
      <c r="G267" s="25"/>
      <c r="H267" s="25"/>
      <c r="I267" s="25"/>
      <c r="J267" s="25"/>
      <c r="K267" s="25"/>
      <c r="L267" s="25"/>
      <c r="M267" s="25"/>
    </row>
    <row r="268">
      <c r="B268" s="47"/>
      <c r="C268" s="48"/>
      <c r="D268" s="25"/>
      <c r="E268" s="25"/>
      <c r="F268" s="25"/>
      <c r="G268" s="25"/>
      <c r="H268" s="25"/>
      <c r="I268" s="25"/>
      <c r="J268" s="25"/>
      <c r="K268" s="25"/>
      <c r="L268" s="25"/>
      <c r="M268" s="25"/>
    </row>
    <row r="269">
      <c r="B269" s="47"/>
      <c r="C269" s="48"/>
      <c r="D269" s="64"/>
      <c r="E269" s="25"/>
      <c r="F269" s="25"/>
      <c r="G269" s="25"/>
      <c r="H269" s="25"/>
      <c r="I269" s="25"/>
      <c r="J269" s="25"/>
      <c r="K269" s="25"/>
      <c r="L269" s="25"/>
      <c r="M269" s="25"/>
    </row>
    <row r="270">
      <c r="B270" s="47"/>
      <c r="C270" s="48"/>
      <c r="D270" s="25"/>
      <c r="E270" s="25"/>
      <c r="F270" s="25"/>
      <c r="G270" s="25"/>
      <c r="H270" s="25"/>
      <c r="I270" s="25"/>
      <c r="J270" s="25"/>
      <c r="K270" s="25"/>
      <c r="L270" s="25"/>
      <c r="M270" s="25"/>
    </row>
    <row r="271">
      <c r="B271" s="47"/>
      <c r="C271" s="48"/>
      <c r="D271" s="25"/>
      <c r="E271" s="25"/>
      <c r="F271" s="25"/>
      <c r="G271" s="25"/>
      <c r="H271" s="25"/>
      <c r="I271" s="25"/>
      <c r="J271" s="25"/>
      <c r="K271" s="25"/>
      <c r="L271" s="25"/>
      <c r="M271" s="25"/>
    </row>
    <row r="272">
      <c r="B272" s="47"/>
      <c r="C272" s="48"/>
      <c r="D272" s="25"/>
      <c r="E272" s="25"/>
      <c r="F272" s="25"/>
      <c r="G272" s="25"/>
      <c r="H272" s="25"/>
      <c r="I272" s="25"/>
      <c r="J272" s="25"/>
      <c r="K272" s="25"/>
      <c r="L272" s="25"/>
      <c r="M272" s="25"/>
    </row>
    <row r="273">
      <c r="B273" s="61"/>
      <c r="C273" s="25"/>
      <c r="D273" s="62"/>
      <c r="E273" s="25"/>
      <c r="F273" s="25"/>
      <c r="G273" s="25"/>
      <c r="H273" s="25"/>
      <c r="I273" s="25"/>
      <c r="J273" s="25"/>
      <c r="K273" s="25"/>
      <c r="L273" s="25"/>
      <c r="M273" s="25"/>
    </row>
    <row r="274">
      <c r="B274" s="47"/>
      <c r="C274" s="25"/>
      <c r="D274" s="48"/>
      <c r="E274" s="25"/>
      <c r="F274" s="25"/>
      <c r="G274" s="25"/>
      <c r="H274" s="25"/>
      <c r="I274" s="25"/>
      <c r="J274" s="25"/>
      <c r="K274" s="25"/>
      <c r="L274" s="25"/>
      <c r="M274" s="25"/>
    </row>
    <row r="275">
      <c r="B275" s="47"/>
      <c r="C275" s="25"/>
      <c r="D275" s="48"/>
      <c r="E275" s="25"/>
      <c r="F275" s="25"/>
      <c r="G275" s="25"/>
      <c r="H275" s="70"/>
      <c r="I275" s="25"/>
      <c r="J275" s="25"/>
      <c r="K275" s="25"/>
      <c r="L275" s="25"/>
      <c r="M275" s="25"/>
    </row>
    <row r="276">
      <c r="B276" s="47"/>
      <c r="C276" s="25"/>
      <c r="D276" s="48"/>
      <c r="E276" s="25"/>
      <c r="F276" s="25"/>
      <c r="G276" s="25"/>
      <c r="H276" s="70"/>
      <c r="I276" s="25"/>
      <c r="J276" s="25"/>
      <c r="K276" s="25"/>
      <c r="L276" s="25"/>
      <c r="M276" s="25"/>
    </row>
    <row r="277">
      <c r="B277" s="47"/>
      <c r="C277" s="25"/>
      <c r="D277" s="48"/>
      <c r="E277" s="25"/>
      <c r="F277" s="25"/>
      <c r="G277" s="25"/>
      <c r="H277" s="70"/>
      <c r="I277" s="25"/>
      <c r="J277" s="25"/>
      <c r="K277" s="25"/>
      <c r="L277" s="25"/>
      <c r="M277" s="25"/>
    </row>
    <row r="278">
      <c r="B278" s="47"/>
      <c r="C278" s="25"/>
      <c r="D278" s="48"/>
      <c r="E278" s="25"/>
      <c r="F278" s="25"/>
      <c r="G278" s="25"/>
      <c r="H278" s="70"/>
      <c r="I278" s="25"/>
      <c r="J278" s="25"/>
      <c r="K278" s="25"/>
      <c r="L278" s="25"/>
      <c r="M278" s="25"/>
    </row>
    <row r="279">
      <c r="B279" s="47"/>
      <c r="C279" s="25"/>
      <c r="D279" s="48"/>
      <c r="E279" s="25"/>
      <c r="F279" s="25"/>
      <c r="G279" s="25"/>
      <c r="H279" s="70"/>
      <c r="I279" s="25"/>
      <c r="J279" s="25"/>
      <c r="K279" s="25"/>
      <c r="L279" s="25"/>
      <c r="M279" s="25"/>
    </row>
    <row r="280">
      <c r="B280" s="47"/>
      <c r="C280" s="25"/>
      <c r="D280" s="48"/>
      <c r="E280" s="25"/>
      <c r="F280" s="25"/>
      <c r="G280" s="25"/>
      <c r="H280" s="70"/>
      <c r="I280" s="25"/>
      <c r="J280" s="25"/>
      <c r="K280" s="25"/>
      <c r="L280" s="25"/>
      <c r="M280" s="25"/>
    </row>
    <row r="281">
      <c r="B281" s="47"/>
      <c r="C281" s="25"/>
      <c r="D281" s="48"/>
      <c r="E281" s="25"/>
      <c r="F281" s="25"/>
      <c r="G281" s="25"/>
      <c r="H281" s="70"/>
      <c r="I281" s="25"/>
      <c r="J281" s="25"/>
      <c r="K281" s="25"/>
      <c r="L281" s="25"/>
      <c r="M281" s="25"/>
    </row>
    <row r="282">
      <c r="B282" s="25"/>
      <c r="C282" s="25"/>
      <c r="D282" s="25"/>
      <c r="E282" s="25"/>
      <c r="F282" s="25"/>
      <c r="G282" s="25"/>
      <c r="H282" s="70"/>
      <c r="I282" s="25"/>
      <c r="J282" s="25"/>
      <c r="K282" s="25"/>
      <c r="L282" s="25"/>
      <c r="M282" s="25"/>
    </row>
    <row r="283">
      <c r="B283" s="25"/>
      <c r="C283" s="25"/>
      <c r="D283" s="25"/>
      <c r="E283" s="25"/>
      <c r="F283" s="25"/>
      <c r="G283" s="25"/>
      <c r="H283" s="70"/>
      <c r="I283" s="25"/>
      <c r="J283" s="25"/>
      <c r="K283" s="25"/>
      <c r="L283" s="25"/>
      <c r="M283" s="25"/>
    </row>
    <row r="284">
      <c r="B284" s="25"/>
      <c r="C284" s="25"/>
      <c r="D284" s="25"/>
      <c r="E284" s="25"/>
      <c r="F284" s="25"/>
      <c r="G284" s="25"/>
      <c r="H284" s="70"/>
      <c r="I284" s="25"/>
      <c r="J284" s="25"/>
      <c r="K284" s="25"/>
      <c r="L284" s="25"/>
      <c r="M284" s="25"/>
    </row>
    <row r="285">
      <c r="B285" s="25"/>
      <c r="C285" s="25"/>
      <c r="D285" s="25"/>
      <c r="E285" s="25"/>
      <c r="F285" s="25"/>
      <c r="G285" s="25"/>
      <c r="H285" s="70"/>
      <c r="I285" s="25"/>
      <c r="J285" s="25"/>
      <c r="K285" s="25"/>
      <c r="L285" s="25"/>
      <c r="M285" s="25"/>
    </row>
    <row r="286">
      <c r="B286" s="25"/>
      <c r="C286" s="25"/>
      <c r="D286" s="25"/>
      <c r="E286" s="25"/>
      <c r="F286" s="25"/>
      <c r="G286" s="25"/>
      <c r="H286" s="70"/>
      <c r="I286" s="25"/>
      <c r="J286" s="25"/>
      <c r="K286" s="25"/>
      <c r="L286" s="25"/>
      <c r="M286" s="25"/>
    </row>
    <row r="287">
      <c r="B287" s="25"/>
      <c r="C287" s="25"/>
      <c r="D287" s="25"/>
      <c r="E287" s="25"/>
      <c r="F287" s="25"/>
      <c r="G287" s="25"/>
      <c r="H287" s="70"/>
      <c r="I287" s="25"/>
      <c r="J287" s="25"/>
      <c r="K287" s="25"/>
      <c r="L287" s="25"/>
      <c r="M287" s="25"/>
    </row>
    <row r="288">
      <c r="B288" s="25"/>
      <c r="C288" s="25"/>
      <c r="D288" s="25"/>
      <c r="E288" s="25"/>
      <c r="F288" s="25"/>
      <c r="G288" s="25"/>
      <c r="H288" s="70"/>
      <c r="I288" s="25"/>
      <c r="J288" s="25"/>
      <c r="K288" s="25"/>
      <c r="L288" s="25"/>
      <c r="M288" s="25"/>
    </row>
    <row r="289">
      <c r="B289" s="25"/>
      <c r="C289" s="25"/>
      <c r="D289" s="25"/>
      <c r="E289" s="25"/>
      <c r="F289" s="25"/>
      <c r="G289" s="25"/>
      <c r="H289" s="70"/>
      <c r="I289" s="25"/>
      <c r="J289" s="25"/>
      <c r="K289" s="25"/>
      <c r="L289" s="25"/>
      <c r="M289" s="25"/>
    </row>
    <row r="290">
      <c r="B290" s="25"/>
      <c r="C290" s="25"/>
      <c r="D290" s="25"/>
      <c r="E290" s="25"/>
      <c r="F290" s="25"/>
      <c r="G290" s="25"/>
      <c r="H290" s="70"/>
      <c r="I290" s="25"/>
      <c r="J290" s="25"/>
      <c r="K290" s="25"/>
      <c r="L290" s="25"/>
      <c r="M290" s="25"/>
    </row>
    <row r="291">
      <c r="B291" s="25"/>
      <c r="C291" s="25"/>
      <c r="D291" s="25"/>
      <c r="E291" s="25"/>
      <c r="F291" s="25"/>
      <c r="G291" s="25"/>
      <c r="H291" s="70"/>
      <c r="I291" s="25"/>
      <c r="J291" s="25"/>
      <c r="K291" s="25"/>
      <c r="L291" s="25"/>
      <c r="M291" s="25"/>
    </row>
    <row r="292">
      <c r="B292" s="25"/>
      <c r="C292" s="25"/>
      <c r="D292" s="25"/>
      <c r="E292" s="25"/>
      <c r="F292" s="25"/>
      <c r="G292" s="25"/>
      <c r="H292" s="70"/>
      <c r="I292" s="25"/>
      <c r="J292" s="25"/>
      <c r="K292" s="25"/>
      <c r="L292" s="25"/>
      <c r="M292" s="25"/>
    </row>
    <row r="293">
      <c r="D293" s="63"/>
      <c r="H293" s="36"/>
      <c r="I293" s="25"/>
    </row>
    <row r="294">
      <c r="D294" s="63"/>
      <c r="H294" s="36"/>
      <c r="I294" s="25"/>
    </row>
    <row r="295">
      <c r="D295" s="63"/>
      <c r="H295" s="36"/>
      <c r="I295" s="25"/>
    </row>
    <row r="296">
      <c r="D296" s="63"/>
      <c r="H296" s="36"/>
      <c r="I296" s="25"/>
    </row>
    <row r="297">
      <c r="D297" s="63"/>
      <c r="H297" s="36"/>
      <c r="I297" s="25"/>
    </row>
    <row r="298">
      <c r="D298" s="63"/>
      <c r="H298" s="36"/>
      <c r="I298" s="25"/>
    </row>
    <row r="299">
      <c r="D299" s="63"/>
      <c r="H299" s="36"/>
      <c r="I299" s="25"/>
    </row>
    <row r="300">
      <c r="D300" s="63"/>
      <c r="H300" s="36"/>
      <c r="I300" s="25"/>
    </row>
    <row r="301">
      <c r="D301" s="63"/>
      <c r="H301" s="36"/>
      <c r="I301" s="25"/>
    </row>
    <row r="302">
      <c r="D302" s="63"/>
      <c r="H302" s="36"/>
      <c r="I302" s="25"/>
    </row>
    <row r="303">
      <c r="D303" s="63"/>
      <c r="H303" s="36"/>
      <c r="I303" s="25"/>
    </row>
    <row r="304">
      <c r="D304" s="63"/>
      <c r="H304" s="36"/>
      <c r="I304" s="25"/>
    </row>
    <row r="305">
      <c r="D305" s="63"/>
      <c r="H305" s="36"/>
      <c r="I305" s="25"/>
    </row>
    <row r="306">
      <c r="D306" s="63"/>
      <c r="H306" s="36"/>
      <c r="I306" s="25"/>
    </row>
    <row r="307">
      <c r="D307" s="63"/>
      <c r="H307" s="36"/>
      <c r="I307" s="25"/>
    </row>
    <row r="308">
      <c r="D308" s="63"/>
      <c r="H308" s="36"/>
      <c r="I308" s="25"/>
    </row>
    <row r="309">
      <c r="D309" s="63"/>
      <c r="H309" s="36"/>
      <c r="I309" s="25"/>
    </row>
    <row r="310">
      <c r="D310" s="63"/>
      <c r="H310" s="36"/>
      <c r="I310" s="25"/>
    </row>
    <row r="311">
      <c r="D311" s="63"/>
      <c r="H311" s="36"/>
      <c r="I311" s="25"/>
    </row>
    <row r="312">
      <c r="D312" s="63"/>
      <c r="H312" s="36"/>
      <c r="I312" s="25"/>
    </row>
    <row r="313">
      <c r="D313" s="63"/>
      <c r="H313" s="36"/>
      <c r="I313" s="25"/>
    </row>
    <row r="314">
      <c r="D314" s="63"/>
      <c r="H314" s="36"/>
      <c r="I314" s="25"/>
    </row>
    <row r="315">
      <c r="D315" s="63"/>
      <c r="H315" s="36"/>
      <c r="I315" s="25"/>
    </row>
    <row r="316">
      <c r="D316" s="63"/>
      <c r="H316" s="36"/>
      <c r="I316" s="25"/>
    </row>
    <row r="317">
      <c r="D317" s="63"/>
      <c r="H317" s="36"/>
      <c r="I317" s="25"/>
    </row>
    <row r="318">
      <c r="D318" s="63"/>
      <c r="H318" s="36"/>
      <c r="I318" s="25"/>
    </row>
    <row r="319">
      <c r="D319" s="63"/>
      <c r="H319" s="36"/>
      <c r="I319" s="25"/>
    </row>
    <row r="320">
      <c r="D320" s="63"/>
      <c r="H320" s="36"/>
      <c r="I320" s="25"/>
    </row>
    <row r="321">
      <c r="D321" s="63"/>
      <c r="H321" s="36"/>
      <c r="I321" s="25"/>
    </row>
    <row r="322">
      <c r="D322" s="63"/>
      <c r="H322" s="36"/>
      <c r="I322" s="25"/>
    </row>
    <row r="323">
      <c r="D323" s="63"/>
      <c r="H323" s="36"/>
      <c r="I323" s="25"/>
    </row>
    <row r="324">
      <c r="D324" s="63"/>
      <c r="H324" s="36"/>
      <c r="I324" s="25"/>
    </row>
    <row r="325">
      <c r="D325" s="63"/>
      <c r="H325" s="36"/>
      <c r="I325" s="25"/>
    </row>
    <row r="326">
      <c r="D326" s="63"/>
      <c r="H326" s="36"/>
      <c r="I326" s="25"/>
    </row>
    <row r="327">
      <c r="D327" s="63"/>
      <c r="H327" s="36"/>
      <c r="I327" s="25"/>
    </row>
    <row r="328">
      <c r="D328" s="63"/>
      <c r="H328" s="36"/>
      <c r="I328" s="25"/>
    </row>
    <row r="329">
      <c r="D329" s="63"/>
      <c r="H329" s="36"/>
      <c r="I329" s="25"/>
    </row>
    <row r="330">
      <c r="D330" s="63"/>
      <c r="H330" s="36"/>
      <c r="I330" s="25"/>
    </row>
    <row r="331">
      <c r="D331" s="63"/>
      <c r="H331" s="36"/>
      <c r="I331" s="25"/>
    </row>
    <row r="332">
      <c r="D332" s="63"/>
      <c r="H332" s="36"/>
      <c r="I332" s="25"/>
    </row>
    <row r="333">
      <c r="D333" s="63"/>
      <c r="H333" s="36"/>
      <c r="I333" s="25"/>
    </row>
    <row r="334">
      <c r="D334" s="63"/>
      <c r="H334" s="36"/>
      <c r="I334" s="25"/>
    </row>
    <row r="335">
      <c r="D335" s="63"/>
      <c r="H335" s="36"/>
      <c r="I335" s="25"/>
    </row>
    <row r="336">
      <c r="D336" s="63"/>
      <c r="H336" s="36"/>
      <c r="I336" s="25"/>
    </row>
    <row r="337">
      <c r="D337" s="63"/>
      <c r="H337" s="36"/>
      <c r="I337" s="25"/>
    </row>
    <row r="338">
      <c r="D338" s="63"/>
      <c r="H338" s="36"/>
      <c r="I338" s="25"/>
    </row>
    <row r="339">
      <c r="D339" s="63"/>
      <c r="H339" s="36"/>
      <c r="I339" s="25"/>
    </row>
    <row r="340">
      <c r="D340" s="63"/>
      <c r="H340" s="36"/>
      <c r="I340" s="25"/>
    </row>
    <row r="341">
      <c r="D341" s="63"/>
      <c r="H341" s="36"/>
      <c r="I341" s="25"/>
    </row>
    <row r="342">
      <c r="D342" s="63"/>
      <c r="H342" s="36"/>
      <c r="I342" s="25"/>
    </row>
    <row r="343">
      <c r="D343" s="63"/>
      <c r="H343" s="36"/>
      <c r="I343" s="25"/>
    </row>
    <row r="344">
      <c r="D344" s="63"/>
      <c r="H344" s="36"/>
      <c r="I344" s="25"/>
    </row>
    <row r="345">
      <c r="D345" s="63"/>
      <c r="H345" s="36"/>
      <c r="I345" s="25"/>
    </row>
    <row r="346">
      <c r="D346" s="63"/>
      <c r="H346" s="36"/>
      <c r="I346" s="25"/>
    </row>
    <row r="347">
      <c r="D347" s="63"/>
      <c r="H347" s="36"/>
      <c r="I347" s="25"/>
    </row>
    <row r="348">
      <c r="D348" s="63"/>
      <c r="H348" s="36"/>
      <c r="I348" s="25"/>
    </row>
    <row r="349">
      <c r="D349" s="63"/>
      <c r="H349" s="36"/>
      <c r="I349" s="25"/>
    </row>
    <row r="350">
      <c r="D350" s="63"/>
      <c r="H350" s="36"/>
      <c r="I350" s="25"/>
    </row>
    <row r="351">
      <c r="D351" s="63"/>
      <c r="H351" s="36"/>
      <c r="I351" s="25"/>
    </row>
    <row r="352">
      <c r="D352" s="63"/>
      <c r="H352" s="36"/>
      <c r="I352" s="25"/>
    </row>
    <row r="353">
      <c r="D353" s="63"/>
      <c r="H353" s="36"/>
      <c r="I353" s="25"/>
    </row>
    <row r="354">
      <c r="D354" s="63"/>
      <c r="H354" s="36"/>
      <c r="I354" s="25"/>
    </row>
    <row r="355">
      <c r="D355" s="63"/>
      <c r="H355" s="36"/>
      <c r="I355" s="25"/>
    </row>
    <row r="356">
      <c r="D356" s="63"/>
      <c r="H356" s="36"/>
      <c r="I356" s="25"/>
    </row>
    <row r="357">
      <c r="D357" s="63"/>
      <c r="H357" s="36"/>
      <c r="I357" s="25"/>
    </row>
    <row r="358">
      <c r="D358" s="63"/>
      <c r="H358" s="36"/>
      <c r="I358" s="25"/>
    </row>
    <row r="359">
      <c r="D359" s="63"/>
      <c r="H359" s="36"/>
      <c r="I359" s="25"/>
    </row>
    <row r="360">
      <c r="D360" s="63"/>
      <c r="H360" s="36"/>
      <c r="I360" s="25"/>
    </row>
    <row r="361">
      <c r="D361" s="63"/>
      <c r="H361" s="36"/>
      <c r="I361" s="25"/>
    </row>
    <row r="362">
      <c r="D362" s="63"/>
      <c r="H362" s="36"/>
      <c r="I362" s="25"/>
    </row>
    <row r="363">
      <c r="D363" s="63"/>
      <c r="H363" s="36"/>
      <c r="I363" s="25"/>
    </row>
    <row r="364">
      <c r="D364" s="63"/>
      <c r="H364" s="36"/>
      <c r="I364" s="25"/>
    </row>
    <row r="365">
      <c r="D365" s="63"/>
      <c r="H365" s="36"/>
      <c r="I365" s="25"/>
    </row>
    <row r="366">
      <c r="D366" s="63"/>
      <c r="H366" s="36"/>
      <c r="I366" s="25"/>
    </row>
    <row r="367">
      <c r="D367" s="63"/>
      <c r="H367" s="36"/>
      <c r="I367" s="25"/>
    </row>
    <row r="368">
      <c r="D368" s="63"/>
      <c r="H368" s="36"/>
      <c r="I368" s="25"/>
    </row>
    <row r="369">
      <c r="D369" s="63"/>
      <c r="H369" s="36"/>
      <c r="I369" s="25"/>
    </row>
    <row r="370">
      <c r="D370" s="63"/>
      <c r="H370" s="36"/>
      <c r="I370" s="25"/>
    </row>
    <row r="371">
      <c r="D371" s="63"/>
      <c r="H371" s="36"/>
      <c r="I371" s="25"/>
    </row>
    <row r="372">
      <c r="D372" s="63"/>
      <c r="H372" s="36"/>
      <c r="I372" s="25"/>
    </row>
    <row r="373">
      <c r="D373" s="63"/>
      <c r="H373" s="36"/>
      <c r="I373" s="25"/>
    </row>
    <row r="374">
      <c r="D374" s="63"/>
      <c r="H374" s="36"/>
      <c r="I374" s="25"/>
    </row>
    <row r="375">
      <c r="D375" s="63"/>
      <c r="H375" s="36"/>
      <c r="I375" s="25"/>
    </row>
    <row r="376">
      <c r="D376" s="63"/>
      <c r="H376" s="36"/>
      <c r="I376" s="25"/>
    </row>
    <row r="377">
      <c r="D377" s="63"/>
      <c r="H377" s="36"/>
      <c r="I377" s="25"/>
    </row>
    <row r="378">
      <c r="D378" s="63"/>
      <c r="H378" s="36"/>
      <c r="I378" s="25"/>
    </row>
    <row r="379">
      <c r="D379" s="63"/>
      <c r="H379" s="36"/>
      <c r="I379" s="25"/>
    </row>
    <row r="380">
      <c r="D380" s="63"/>
      <c r="H380" s="36"/>
      <c r="I380" s="25"/>
    </row>
    <row r="381">
      <c r="D381" s="63"/>
      <c r="H381" s="36"/>
      <c r="I381" s="25"/>
    </row>
    <row r="382">
      <c r="D382" s="63"/>
      <c r="H382" s="36"/>
      <c r="I382" s="25"/>
    </row>
    <row r="383">
      <c r="D383" s="63"/>
      <c r="H383" s="36"/>
      <c r="I383" s="25"/>
    </row>
    <row r="384">
      <c r="D384" s="63"/>
      <c r="H384" s="36"/>
      <c r="I384" s="25"/>
    </row>
    <row r="385">
      <c r="D385" s="63"/>
      <c r="H385" s="36"/>
      <c r="I385" s="25"/>
    </row>
    <row r="386">
      <c r="D386" s="63"/>
      <c r="H386" s="36"/>
      <c r="I386" s="25"/>
    </row>
    <row r="387">
      <c r="D387" s="63"/>
      <c r="H387" s="36"/>
      <c r="I387" s="25"/>
    </row>
    <row r="388">
      <c r="D388" s="63"/>
      <c r="H388" s="36"/>
      <c r="I388" s="25"/>
    </row>
    <row r="389">
      <c r="D389" s="63"/>
      <c r="H389" s="36"/>
      <c r="I389" s="25"/>
    </row>
    <row r="390">
      <c r="D390" s="63"/>
      <c r="H390" s="36"/>
      <c r="I390" s="25"/>
    </row>
    <row r="391">
      <c r="D391" s="63"/>
      <c r="H391" s="36"/>
      <c r="I391" s="25"/>
    </row>
    <row r="392">
      <c r="D392" s="63"/>
      <c r="H392" s="36"/>
      <c r="I392" s="25"/>
    </row>
    <row r="393">
      <c r="D393" s="63"/>
      <c r="H393" s="36"/>
      <c r="I393" s="25"/>
    </row>
    <row r="394">
      <c r="D394" s="63"/>
      <c r="H394" s="36"/>
      <c r="I394" s="25"/>
    </row>
    <row r="395">
      <c r="D395" s="63"/>
      <c r="H395" s="36"/>
      <c r="I395" s="25"/>
    </row>
    <row r="396">
      <c r="D396" s="63"/>
      <c r="H396" s="36"/>
      <c r="I396" s="25"/>
    </row>
    <row r="397">
      <c r="D397" s="63"/>
      <c r="H397" s="36"/>
      <c r="I397" s="25"/>
    </row>
    <row r="398">
      <c r="D398" s="63"/>
      <c r="H398" s="36"/>
      <c r="I398" s="25"/>
    </row>
    <row r="399">
      <c r="D399" s="63"/>
      <c r="H399" s="36"/>
      <c r="I399" s="25"/>
    </row>
    <row r="400">
      <c r="D400" s="63"/>
      <c r="H400" s="36"/>
      <c r="I400" s="25"/>
    </row>
    <row r="401">
      <c r="D401" s="63"/>
      <c r="H401" s="36"/>
      <c r="I401" s="25"/>
    </row>
    <row r="402">
      <c r="D402" s="63"/>
      <c r="H402" s="36"/>
      <c r="I402" s="25"/>
    </row>
    <row r="403">
      <c r="D403" s="63"/>
      <c r="H403" s="36"/>
      <c r="I403" s="25"/>
    </row>
    <row r="404">
      <c r="D404" s="63"/>
      <c r="H404" s="36"/>
      <c r="I404" s="25"/>
    </row>
    <row r="405">
      <c r="D405" s="63"/>
      <c r="H405" s="36"/>
      <c r="I405" s="25"/>
    </row>
    <row r="406">
      <c r="D406" s="63"/>
      <c r="H406" s="36"/>
      <c r="I406" s="25"/>
    </row>
    <row r="407">
      <c r="D407" s="63"/>
      <c r="H407" s="36"/>
      <c r="I407" s="25"/>
    </row>
    <row r="408">
      <c r="D408" s="63"/>
      <c r="H408" s="36"/>
      <c r="I408" s="25"/>
    </row>
    <row r="409">
      <c r="D409" s="63"/>
      <c r="H409" s="36"/>
      <c r="I409" s="25"/>
    </row>
    <row r="410">
      <c r="D410" s="63"/>
      <c r="H410" s="36"/>
      <c r="I410" s="25"/>
    </row>
    <row r="411">
      <c r="D411" s="63"/>
      <c r="H411" s="36"/>
      <c r="I411" s="25"/>
    </row>
    <row r="412">
      <c r="D412" s="63"/>
      <c r="H412" s="36"/>
      <c r="I412" s="25"/>
    </row>
    <row r="413">
      <c r="D413" s="63"/>
      <c r="H413" s="36"/>
      <c r="I413" s="25"/>
    </row>
    <row r="414">
      <c r="D414" s="63"/>
      <c r="H414" s="36"/>
      <c r="I414" s="25"/>
    </row>
    <row r="415">
      <c r="D415" s="63"/>
      <c r="H415" s="36"/>
      <c r="I415" s="25"/>
    </row>
    <row r="416">
      <c r="D416" s="63"/>
      <c r="H416" s="36"/>
      <c r="I416" s="25"/>
    </row>
    <row r="417">
      <c r="D417" s="63"/>
      <c r="H417" s="36"/>
      <c r="I417" s="25"/>
    </row>
    <row r="418">
      <c r="D418" s="63"/>
      <c r="H418" s="36"/>
      <c r="I418" s="25"/>
    </row>
    <row r="419">
      <c r="D419" s="63"/>
      <c r="H419" s="36"/>
      <c r="I419" s="25"/>
    </row>
    <row r="420">
      <c r="D420" s="63"/>
      <c r="H420" s="36"/>
      <c r="I420" s="25"/>
    </row>
    <row r="421">
      <c r="D421" s="63"/>
      <c r="H421" s="36"/>
      <c r="I421" s="25"/>
    </row>
    <row r="422">
      <c r="D422" s="63"/>
      <c r="H422" s="36"/>
      <c r="I422" s="25"/>
    </row>
    <row r="423">
      <c r="D423" s="63"/>
      <c r="H423" s="36"/>
      <c r="I423" s="25"/>
    </row>
    <row r="424">
      <c r="D424" s="63"/>
      <c r="H424" s="36"/>
      <c r="I424" s="25"/>
    </row>
    <row r="425">
      <c r="D425" s="63"/>
      <c r="H425" s="36"/>
      <c r="I425" s="25"/>
    </row>
    <row r="426">
      <c r="D426" s="63"/>
      <c r="H426" s="36"/>
      <c r="I426" s="25"/>
    </row>
    <row r="427">
      <c r="D427" s="63"/>
      <c r="H427" s="36"/>
      <c r="I427" s="25"/>
    </row>
    <row r="428">
      <c r="D428" s="63"/>
      <c r="H428" s="36"/>
      <c r="I428" s="25"/>
    </row>
    <row r="429">
      <c r="D429" s="63"/>
      <c r="H429" s="36"/>
      <c r="I429" s="25"/>
    </row>
    <row r="430">
      <c r="D430" s="63"/>
      <c r="H430" s="36"/>
      <c r="I430" s="25"/>
    </row>
    <row r="431">
      <c r="D431" s="63"/>
      <c r="H431" s="36"/>
      <c r="I431" s="25"/>
    </row>
    <row r="432">
      <c r="D432" s="63"/>
      <c r="H432" s="36"/>
      <c r="I432" s="25"/>
    </row>
    <row r="433">
      <c r="D433" s="63"/>
      <c r="H433" s="36"/>
      <c r="I433" s="25"/>
    </row>
    <row r="434">
      <c r="D434" s="63"/>
      <c r="H434" s="36"/>
      <c r="I434" s="25"/>
    </row>
    <row r="435">
      <c r="D435" s="63"/>
      <c r="H435" s="36"/>
      <c r="I435" s="25"/>
    </row>
    <row r="436">
      <c r="D436" s="63"/>
      <c r="H436" s="36"/>
      <c r="I436" s="25"/>
    </row>
    <row r="437">
      <c r="D437" s="63"/>
      <c r="H437" s="36"/>
      <c r="I437" s="25"/>
    </row>
    <row r="438">
      <c r="D438" s="63"/>
      <c r="H438" s="36"/>
      <c r="I438" s="25"/>
    </row>
    <row r="439">
      <c r="D439" s="63"/>
      <c r="H439" s="36"/>
      <c r="I439" s="25"/>
    </row>
    <row r="440">
      <c r="D440" s="63"/>
      <c r="H440" s="36"/>
      <c r="I440" s="25"/>
    </row>
    <row r="441">
      <c r="D441" s="63"/>
      <c r="H441" s="36"/>
      <c r="I441" s="25"/>
    </row>
    <row r="442">
      <c r="D442" s="63"/>
      <c r="H442" s="36"/>
      <c r="I442" s="25"/>
    </row>
    <row r="443">
      <c r="D443" s="63"/>
      <c r="H443" s="36"/>
      <c r="I443" s="25"/>
    </row>
    <row r="444">
      <c r="D444" s="63"/>
      <c r="H444" s="36"/>
      <c r="I444" s="25"/>
    </row>
    <row r="445">
      <c r="D445" s="63"/>
      <c r="H445" s="36"/>
      <c r="I445" s="25"/>
    </row>
    <row r="446">
      <c r="D446" s="63"/>
      <c r="H446" s="36"/>
      <c r="I446" s="25"/>
    </row>
    <row r="447">
      <c r="D447" s="63"/>
      <c r="H447" s="36"/>
      <c r="I447" s="25"/>
    </row>
    <row r="448">
      <c r="D448" s="63"/>
      <c r="H448" s="36"/>
      <c r="I448" s="25"/>
    </row>
    <row r="449">
      <c r="D449" s="63"/>
      <c r="H449" s="36"/>
      <c r="I449" s="25"/>
    </row>
    <row r="450">
      <c r="D450" s="63"/>
      <c r="H450" s="36"/>
      <c r="I450" s="25"/>
    </row>
    <row r="451">
      <c r="D451" s="63"/>
      <c r="H451" s="36"/>
      <c r="I451" s="25"/>
    </row>
    <row r="452">
      <c r="D452" s="63"/>
      <c r="H452" s="36"/>
      <c r="I452" s="25"/>
    </row>
    <row r="453">
      <c r="D453" s="63"/>
      <c r="H453" s="36"/>
      <c r="I453" s="25"/>
    </row>
    <row r="454">
      <c r="D454" s="63"/>
      <c r="H454" s="36"/>
      <c r="I454" s="25"/>
    </row>
    <row r="455">
      <c r="D455" s="63"/>
      <c r="H455" s="36"/>
      <c r="I455" s="25"/>
    </row>
    <row r="456">
      <c r="D456" s="63"/>
      <c r="H456" s="36"/>
      <c r="I456" s="25"/>
    </row>
    <row r="457">
      <c r="D457" s="63"/>
      <c r="H457" s="36"/>
      <c r="I457" s="25"/>
    </row>
    <row r="458">
      <c r="D458" s="63"/>
      <c r="H458" s="36"/>
      <c r="I458" s="25"/>
    </row>
    <row r="459">
      <c r="D459" s="63"/>
      <c r="H459" s="36"/>
      <c r="I459" s="25"/>
    </row>
    <row r="460">
      <c r="D460" s="63"/>
      <c r="H460" s="36"/>
      <c r="I460" s="25"/>
    </row>
    <row r="461">
      <c r="D461" s="63"/>
      <c r="H461" s="36"/>
      <c r="I461" s="25"/>
    </row>
    <row r="462">
      <c r="D462" s="63"/>
      <c r="H462" s="36"/>
      <c r="I462" s="25"/>
    </row>
    <row r="463">
      <c r="D463" s="63"/>
      <c r="H463" s="36"/>
      <c r="I463" s="25"/>
    </row>
    <row r="464">
      <c r="D464" s="63"/>
      <c r="H464" s="36"/>
      <c r="I464" s="25"/>
    </row>
    <row r="465">
      <c r="D465" s="63"/>
      <c r="H465" s="36"/>
      <c r="I465" s="25"/>
    </row>
    <row r="466">
      <c r="D466" s="63"/>
      <c r="H466" s="36"/>
      <c r="I466" s="25"/>
    </row>
    <row r="467">
      <c r="D467" s="63"/>
      <c r="H467" s="36"/>
      <c r="I467" s="25"/>
    </row>
    <row r="468">
      <c r="D468" s="63"/>
      <c r="H468" s="36"/>
      <c r="I468" s="25"/>
    </row>
    <row r="469">
      <c r="D469" s="63"/>
      <c r="H469" s="36"/>
      <c r="I469" s="25"/>
    </row>
    <row r="470">
      <c r="D470" s="63"/>
      <c r="H470" s="36"/>
      <c r="I470" s="25"/>
    </row>
    <row r="471">
      <c r="D471" s="63"/>
      <c r="H471" s="36"/>
      <c r="I471" s="25"/>
    </row>
    <row r="472">
      <c r="D472" s="63"/>
      <c r="H472" s="36"/>
      <c r="I472" s="25"/>
    </row>
    <row r="473">
      <c r="D473" s="63"/>
      <c r="H473" s="36"/>
      <c r="I473" s="25"/>
    </row>
    <row r="474">
      <c r="D474" s="63"/>
      <c r="H474" s="36"/>
      <c r="I474" s="25"/>
    </row>
    <row r="475">
      <c r="D475" s="63"/>
      <c r="H475" s="36"/>
      <c r="I475" s="25"/>
    </row>
    <row r="476">
      <c r="D476" s="63"/>
      <c r="H476" s="36"/>
      <c r="I476" s="25"/>
    </row>
    <row r="477">
      <c r="D477" s="63"/>
      <c r="H477" s="36"/>
      <c r="I477" s="25"/>
    </row>
    <row r="478">
      <c r="D478" s="63"/>
      <c r="H478" s="36"/>
      <c r="I478" s="25"/>
    </row>
    <row r="479">
      <c r="D479" s="63"/>
      <c r="H479" s="36"/>
      <c r="I479" s="25"/>
    </row>
    <row r="480">
      <c r="D480" s="63"/>
      <c r="H480" s="36"/>
      <c r="I480" s="25"/>
    </row>
    <row r="481">
      <c r="D481" s="63"/>
      <c r="H481" s="36"/>
      <c r="I481" s="25"/>
    </row>
    <row r="482">
      <c r="D482" s="63"/>
      <c r="H482" s="36"/>
      <c r="I482" s="25"/>
    </row>
    <row r="483">
      <c r="D483" s="63"/>
      <c r="H483" s="36"/>
      <c r="I483" s="25"/>
    </row>
    <row r="484">
      <c r="D484" s="63"/>
      <c r="H484" s="36"/>
      <c r="I484" s="25"/>
    </row>
    <row r="485">
      <c r="D485" s="63"/>
      <c r="H485" s="36"/>
      <c r="I485" s="25"/>
    </row>
    <row r="486">
      <c r="D486" s="63"/>
      <c r="H486" s="36"/>
      <c r="I486" s="25"/>
    </row>
    <row r="487">
      <c r="D487" s="63"/>
      <c r="H487" s="36"/>
      <c r="I487" s="25"/>
    </row>
    <row r="488">
      <c r="D488" s="63"/>
      <c r="H488" s="36"/>
      <c r="I488" s="25"/>
    </row>
    <row r="489">
      <c r="D489" s="63"/>
      <c r="H489" s="36"/>
      <c r="I489" s="25"/>
    </row>
    <row r="490">
      <c r="D490" s="63"/>
      <c r="H490" s="36"/>
      <c r="I490" s="25"/>
    </row>
    <row r="491">
      <c r="D491" s="63"/>
      <c r="H491" s="36"/>
      <c r="I491" s="25"/>
    </row>
    <row r="492">
      <c r="D492" s="63"/>
      <c r="H492" s="36"/>
      <c r="I492" s="25"/>
    </row>
    <row r="493">
      <c r="D493" s="63"/>
      <c r="H493" s="36"/>
      <c r="I493" s="25"/>
    </row>
    <row r="494">
      <c r="D494" s="63"/>
      <c r="H494" s="36"/>
      <c r="I494" s="25"/>
    </row>
    <row r="495">
      <c r="D495" s="63"/>
      <c r="H495" s="36"/>
      <c r="I495" s="25"/>
    </row>
    <row r="496">
      <c r="D496" s="63"/>
      <c r="H496" s="36"/>
      <c r="I496" s="25"/>
    </row>
    <row r="497">
      <c r="D497" s="63"/>
      <c r="H497" s="36"/>
      <c r="I497" s="25"/>
    </row>
    <row r="498">
      <c r="D498" s="63"/>
      <c r="H498" s="36"/>
      <c r="I498" s="25"/>
    </row>
    <row r="499">
      <c r="D499" s="63"/>
      <c r="H499" s="36"/>
      <c r="I499" s="25"/>
    </row>
    <row r="500">
      <c r="D500" s="63"/>
      <c r="H500" s="36"/>
      <c r="I500" s="25"/>
    </row>
    <row r="501">
      <c r="D501" s="63"/>
      <c r="H501" s="36"/>
      <c r="I501" s="25"/>
    </row>
    <row r="502">
      <c r="D502" s="63"/>
      <c r="H502" s="36"/>
      <c r="I502" s="25"/>
    </row>
    <row r="503">
      <c r="D503" s="63"/>
      <c r="H503" s="36"/>
      <c r="I503" s="25"/>
    </row>
    <row r="504">
      <c r="D504" s="63"/>
      <c r="H504" s="36"/>
      <c r="I504" s="25"/>
    </row>
    <row r="505">
      <c r="D505" s="63"/>
      <c r="H505" s="36"/>
      <c r="I505" s="25"/>
    </row>
    <row r="506">
      <c r="D506" s="63"/>
      <c r="H506" s="36"/>
      <c r="I506" s="25"/>
    </row>
    <row r="507">
      <c r="D507" s="63"/>
      <c r="H507" s="36"/>
      <c r="I507" s="25"/>
    </row>
    <row r="508">
      <c r="D508" s="63"/>
      <c r="H508" s="36"/>
      <c r="I508" s="25"/>
    </row>
    <row r="509">
      <c r="D509" s="63"/>
      <c r="H509" s="36"/>
      <c r="I509" s="25"/>
    </row>
    <row r="510">
      <c r="D510" s="63"/>
      <c r="H510" s="36"/>
      <c r="I510" s="25"/>
    </row>
    <row r="511">
      <c r="D511" s="63"/>
      <c r="H511" s="36"/>
      <c r="I511" s="25"/>
    </row>
    <row r="512">
      <c r="D512" s="63"/>
      <c r="H512" s="36"/>
      <c r="I512" s="25"/>
    </row>
    <row r="513">
      <c r="D513" s="63"/>
      <c r="H513" s="36"/>
      <c r="I513" s="25"/>
    </row>
    <row r="514">
      <c r="D514" s="63"/>
      <c r="H514" s="36"/>
      <c r="I514" s="25"/>
    </row>
    <row r="515">
      <c r="D515" s="63"/>
      <c r="H515" s="36"/>
      <c r="I515" s="25"/>
    </row>
    <row r="516">
      <c r="D516" s="63"/>
      <c r="H516" s="36"/>
      <c r="I516" s="25"/>
    </row>
    <row r="517">
      <c r="D517" s="63"/>
      <c r="H517" s="36"/>
      <c r="I517" s="25"/>
    </row>
    <row r="518">
      <c r="D518" s="63"/>
      <c r="H518" s="36"/>
      <c r="I518" s="25"/>
    </row>
    <row r="519">
      <c r="D519" s="63"/>
      <c r="H519" s="36"/>
      <c r="I519" s="25"/>
    </row>
    <row r="520">
      <c r="D520" s="63"/>
      <c r="H520" s="36"/>
      <c r="I520" s="25"/>
    </row>
    <row r="521">
      <c r="D521" s="63"/>
      <c r="H521" s="36"/>
      <c r="I521" s="25"/>
    </row>
    <row r="522">
      <c r="D522" s="63"/>
      <c r="H522" s="36"/>
      <c r="I522" s="25"/>
    </row>
    <row r="523">
      <c r="D523" s="63"/>
      <c r="H523" s="36"/>
      <c r="I523" s="25"/>
    </row>
    <row r="524">
      <c r="D524" s="63"/>
      <c r="H524" s="36"/>
      <c r="I524" s="25"/>
    </row>
    <row r="525">
      <c r="D525" s="63"/>
      <c r="H525" s="36"/>
      <c r="I525" s="25"/>
    </row>
    <row r="526">
      <c r="D526" s="63"/>
      <c r="H526" s="36"/>
      <c r="I526" s="25"/>
    </row>
    <row r="527">
      <c r="D527" s="63"/>
      <c r="H527" s="36"/>
      <c r="I527" s="25"/>
    </row>
    <row r="528">
      <c r="D528" s="63"/>
      <c r="H528" s="36"/>
      <c r="I528" s="25"/>
    </row>
    <row r="529">
      <c r="D529" s="63"/>
      <c r="H529" s="36"/>
      <c r="I529" s="25"/>
    </row>
    <row r="530">
      <c r="D530" s="63"/>
      <c r="H530" s="36"/>
      <c r="I530" s="25"/>
    </row>
    <row r="531">
      <c r="D531" s="63"/>
      <c r="H531" s="36"/>
      <c r="I531" s="25"/>
    </row>
    <row r="532">
      <c r="D532" s="63"/>
      <c r="H532" s="36"/>
      <c r="I532" s="25"/>
    </row>
    <row r="533">
      <c r="D533" s="63"/>
      <c r="H533" s="36"/>
      <c r="I533" s="25"/>
    </row>
    <row r="534">
      <c r="D534" s="63"/>
      <c r="H534" s="36"/>
      <c r="I534" s="25"/>
    </row>
    <row r="535">
      <c r="D535" s="63"/>
      <c r="H535" s="36"/>
      <c r="I535" s="25"/>
    </row>
    <row r="536">
      <c r="D536" s="63"/>
      <c r="H536" s="36"/>
      <c r="I536" s="25"/>
    </row>
    <row r="537">
      <c r="D537" s="63"/>
      <c r="H537" s="36"/>
      <c r="I537" s="25"/>
    </row>
    <row r="538">
      <c r="D538" s="63"/>
      <c r="H538" s="36"/>
      <c r="I538" s="25"/>
    </row>
    <row r="539">
      <c r="D539" s="63"/>
      <c r="H539" s="36"/>
      <c r="I539" s="25"/>
    </row>
    <row r="540">
      <c r="D540" s="63"/>
      <c r="H540" s="36"/>
      <c r="I540" s="25"/>
    </row>
    <row r="541">
      <c r="D541" s="63"/>
      <c r="H541" s="36"/>
      <c r="I541" s="25"/>
    </row>
    <row r="542">
      <c r="D542" s="63"/>
      <c r="H542" s="36"/>
      <c r="I542" s="25"/>
    </row>
    <row r="543">
      <c r="D543" s="63"/>
      <c r="H543" s="36"/>
      <c r="I543" s="25"/>
    </row>
    <row r="544">
      <c r="D544" s="63"/>
      <c r="H544" s="36"/>
      <c r="I544" s="25"/>
    </row>
    <row r="545">
      <c r="D545" s="63"/>
      <c r="H545" s="36"/>
      <c r="I545" s="25"/>
    </row>
    <row r="546">
      <c r="D546" s="63"/>
      <c r="H546" s="36"/>
      <c r="I546" s="25"/>
    </row>
    <row r="547">
      <c r="D547" s="63"/>
      <c r="H547" s="36"/>
      <c r="I547" s="25"/>
    </row>
    <row r="548">
      <c r="D548" s="63"/>
      <c r="H548" s="36"/>
      <c r="I548" s="25"/>
    </row>
    <row r="549">
      <c r="D549" s="63"/>
      <c r="H549" s="36"/>
      <c r="I549" s="25"/>
    </row>
    <row r="550">
      <c r="D550" s="63"/>
      <c r="H550" s="36"/>
      <c r="I550" s="25"/>
    </row>
    <row r="551">
      <c r="D551" s="63"/>
      <c r="H551" s="36"/>
      <c r="I551" s="25"/>
    </row>
    <row r="552">
      <c r="D552" s="63"/>
      <c r="H552" s="36"/>
      <c r="I552" s="25"/>
    </row>
    <row r="553">
      <c r="D553" s="63"/>
      <c r="H553" s="36"/>
      <c r="I553" s="25"/>
    </row>
    <row r="554">
      <c r="D554" s="63"/>
      <c r="H554" s="36"/>
      <c r="I554" s="25"/>
    </row>
    <row r="555">
      <c r="D555" s="63"/>
      <c r="H555" s="36"/>
      <c r="I555" s="25"/>
    </row>
    <row r="556">
      <c r="D556" s="63"/>
      <c r="H556" s="36"/>
      <c r="I556" s="25"/>
    </row>
    <row r="557">
      <c r="D557" s="63"/>
      <c r="H557" s="36"/>
      <c r="I557" s="25"/>
    </row>
    <row r="558">
      <c r="D558" s="63"/>
      <c r="H558" s="36"/>
      <c r="I558" s="25"/>
    </row>
    <row r="559">
      <c r="D559" s="63"/>
      <c r="H559" s="36"/>
      <c r="I559" s="25"/>
    </row>
    <row r="560">
      <c r="D560" s="63"/>
      <c r="H560" s="36"/>
      <c r="I560" s="25"/>
    </row>
    <row r="561">
      <c r="D561" s="63"/>
      <c r="H561" s="36"/>
      <c r="I561" s="25"/>
    </row>
    <row r="562">
      <c r="D562" s="63"/>
      <c r="H562" s="36"/>
      <c r="I562" s="25"/>
    </row>
    <row r="563">
      <c r="D563" s="63"/>
      <c r="H563" s="36"/>
      <c r="I563" s="25"/>
    </row>
    <row r="564">
      <c r="D564" s="63"/>
      <c r="H564" s="36"/>
      <c r="I564" s="25"/>
    </row>
    <row r="565">
      <c r="D565" s="63"/>
      <c r="H565" s="36"/>
      <c r="I565" s="25"/>
    </row>
    <row r="566">
      <c r="D566" s="63"/>
      <c r="H566" s="36"/>
      <c r="I566" s="25"/>
    </row>
    <row r="567">
      <c r="D567" s="63"/>
      <c r="H567" s="36"/>
      <c r="I567" s="25"/>
    </row>
    <row r="568">
      <c r="D568" s="63"/>
      <c r="H568" s="36"/>
      <c r="I568" s="25"/>
    </row>
    <row r="569">
      <c r="D569" s="63"/>
      <c r="H569" s="36"/>
      <c r="I569" s="25"/>
    </row>
    <row r="570">
      <c r="D570" s="63"/>
      <c r="H570" s="36"/>
      <c r="I570" s="25"/>
    </row>
    <row r="571">
      <c r="D571" s="63"/>
      <c r="H571" s="36"/>
      <c r="I571" s="25"/>
    </row>
    <row r="572">
      <c r="D572" s="63"/>
      <c r="H572" s="36"/>
      <c r="I572" s="25"/>
    </row>
    <row r="573">
      <c r="D573" s="63"/>
      <c r="H573" s="36"/>
      <c r="I573" s="25"/>
    </row>
    <row r="574">
      <c r="D574" s="63"/>
      <c r="H574" s="36"/>
      <c r="I574" s="25"/>
    </row>
    <row r="575">
      <c r="D575" s="63"/>
      <c r="H575" s="36"/>
      <c r="I575" s="25"/>
    </row>
    <row r="576">
      <c r="D576" s="63"/>
      <c r="H576" s="36"/>
      <c r="I576" s="25"/>
    </row>
    <row r="577">
      <c r="D577" s="63"/>
      <c r="H577" s="36"/>
      <c r="I577" s="25"/>
    </row>
    <row r="578">
      <c r="D578" s="63"/>
      <c r="H578" s="36"/>
      <c r="I578" s="25"/>
    </row>
    <row r="579">
      <c r="D579" s="63"/>
      <c r="H579" s="36"/>
      <c r="I579" s="25"/>
    </row>
    <row r="580">
      <c r="D580" s="63"/>
      <c r="H580" s="36"/>
      <c r="I580" s="25"/>
    </row>
    <row r="581">
      <c r="D581" s="63"/>
      <c r="H581" s="36"/>
      <c r="I581" s="25"/>
    </row>
    <row r="582">
      <c r="D582" s="63"/>
      <c r="H582" s="36"/>
      <c r="I582" s="25"/>
    </row>
    <row r="583">
      <c r="D583" s="63"/>
      <c r="H583" s="36"/>
      <c r="I583" s="25"/>
    </row>
    <row r="584">
      <c r="D584" s="63"/>
      <c r="H584" s="36"/>
      <c r="I584" s="25"/>
    </row>
    <row r="585">
      <c r="D585" s="63"/>
      <c r="H585" s="36"/>
      <c r="I585" s="25"/>
    </row>
    <row r="586">
      <c r="D586" s="63"/>
      <c r="H586" s="36"/>
      <c r="I586" s="25"/>
    </row>
    <row r="587">
      <c r="D587" s="63"/>
      <c r="H587" s="36"/>
      <c r="I587" s="25"/>
    </row>
    <row r="588">
      <c r="D588" s="63"/>
      <c r="H588" s="36"/>
      <c r="I588" s="25"/>
    </row>
    <row r="589">
      <c r="D589" s="63"/>
      <c r="H589" s="36"/>
      <c r="I589" s="25"/>
    </row>
    <row r="590">
      <c r="D590" s="63"/>
      <c r="H590" s="36"/>
      <c r="I590" s="25"/>
    </row>
    <row r="591">
      <c r="D591" s="63"/>
      <c r="H591" s="36"/>
      <c r="I591" s="25"/>
    </row>
    <row r="592">
      <c r="D592" s="63"/>
      <c r="H592" s="36"/>
      <c r="I592" s="25"/>
    </row>
    <row r="593">
      <c r="D593" s="63"/>
      <c r="H593" s="36"/>
      <c r="I593" s="25"/>
    </row>
    <row r="594">
      <c r="D594" s="63"/>
      <c r="H594" s="36"/>
      <c r="I594" s="25"/>
    </row>
    <row r="595">
      <c r="D595" s="63"/>
      <c r="H595" s="36"/>
      <c r="I595" s="25"/>
    </row>
    <row r="596">
      <c r="D596" s="63"/>
      <c r="H596" s="36"/>
      <c r="I596" s="25"/>
    </row>
    <row r="597">
      <c r="D597" s="63"/>
      <c r="H597" s="36"/>
      <c r="I597" s="25"/>
    </row>
    <row r="598">
      <c r="D598" s="63"/>
      <c r="H598" s="36"/>
      <c r="I598" s="25"/>
    </row>
    <row r="599">
      <c r="D599" s="63"/>
      <c r="H599" s="36"/>
      <c r="I599" s="25"/>
    </row>
    <row r="600">
      <c r="D600" s="63"/>
      <c r="H600" s="36"/>
      <c r="I600" s="25"/>
    </row>
    <row r="601">
      <c r="D601" s="63"/>
      <c r="H601" s="36"/>
      <c r="I601" s="25"/>
    </row>
    <row r="602">
      <c r="D602" s="63"/>
      <c r="H602" s="36"/>
      <c r="I602" s="25"/>
    </row>
    <row r="603">
      <c r="D603" s="63"/>
      <c r="H603" s="36"/>
      <c r="I603" s="25"/>
    </row>
    <row r="604">
      <c r="D604" s="63"/>
      <c r="H604" s="36"/>
      <c r="I604" s="25"/>
    </row>
    <row r="605">
      <c r="D605" s="63"/>
      <c r="H605" s="36"/>
      <c r="I605" s="25"/>
    </row>
    <row r="606">
      <c r="D606" s="63"/>
      <c r="H606" s="36"/>
      <c r="I606" s="25"/>
    </row>
    <row r="607">
      <c r="D607" s="63"/>
      <c r="H607" s="36"/>
      <c r="I607" s="25"/>
    </row>
    <row r="608">
      <c r="D608" s="63"/>
      <c r="H608" s="36"/>
      <c r="I608" s="25"/>
    </row>
    <row r="609">
      <c r="D609" s="63"/>
      <c r="H609" s="36"/>
      <c r="I609" s="25"/>
    </row>
    <row r="610">
      <c r="D610" s="63"/>
      <c r="H610" s="36"/>
      <c r="I610" s="25"/>
    </row>
    <row r="611">
      <c r="D611" s="63"/>
      <c r="H611" s="36"/>
      <c r="I611" s="25"/>
    </row>
    <row r="612">
      <c r="D612" s="63"/>
      <c r="H612" s="36"/>
      <c r="I612" s="25"/>
    </row>
    <row r="613">
      <c r="D613" s="63"/>
      <c r="H613" s="36"/>
      <c r="I613" s="25"/>
    </row>
    <row r="614">
      <c r="D614" s="63"/>
      <c r="H614" s="36"/>
      <c r="I614" s="25"/>
    </row>
    <row r="615">
      <c r="D615" s="63"/>
      <c r="H615" s="36"/>
      <c r="I615" s="25"/>
    </row>
    <row r="616">
      <c r="D616" s="63"/>
      <c r="H616" s="36"/>
      <c r="I616" s="25"/>
    </row>
    <row r="617">
      <c r="D617" s="63"/>
      <c r="H617" s="36"/>
      <c r="I617" s="25"/>
    </row>
    <row r="618">
      <c r="D618" s="63"/>
      <c r="H618" s="36"/>
      <c r="I618" s="25"/>
    </row>
    <row r="619">
      <c r="D619" s="63"/>
      <c r="H619" s="36"/>
      <c r="I619" s="25"/>
    </row>
    <row r="620">
      <c r="D620" s="63"/>
      <c r="H620" s="36"/>
      <c r="I620" s="25"/>
    </row>
    <row r="621">
      <c r="D621" s="63"/>
      <c r="H621" s="36"/>
      <c r="I621" s="25"/>
    </row>
    <row r="622">
      <c r="D622" s="63"/>
      <c r="H622" s="36"/>
      <c r="I622" s="25"/>
    </row>
    <row r="623">
      <c r="D623" s="63"/>
      <c r="H623" s="36"/>
      <c r="I623" s="25"/>
    </row>
    <row r="624">
      <c r="D624" s="63"/>
      <c r="H624" s="36"/>
      <c r="I624" s="25"/>
    </row>
    <row r="625">
      <c r="D625" s="63"/>
      <c r="H625" s="36"/>
      <c r="I625" s="25"/>
    </row>
    <row r="626">
      <c r="D626" s="63"/>
      <c r="H626" s="36"/>
      <c r="I626" s="25"/>
    </row>
    <row r="627">
      <c r="D627" s="63"/>
      <c r="H627" s="36"/>
      <c r="I627" s="25"/>
    </row>
    <row r="628">
      <c r="D628" s="63"/>
      <c r="H628" s="36"/>
      <c r="I628" s="25"/>
    </row>
    <row r="629">
      <c r="D629" s="63"/>
      <c r="H629" s="36"/>
      <c r="I629" s="25"/>
    </row>
    <row r="630">
      <c r="D630" s="63"/>
      <c r="H630" s="36"/>
      <c r="I630" s="25"/>
    </row>
    <row r="631">
      <c r="D631" s="63"/>
      <c r="H631" s="36"/>
      <c r="I631" s="25"/>
    </row>
    <row r="632">
      <c r="D632" s="63"/>
      <c r="H632" s="36"/>
      <c r="I632" s="25"/>
    </row>
    <row r="633">
      <c r="D633" s="63"/>
      <c r="H633" s="36"/>
      <c r="I633" s="25"/>
    </row>
    <row r="634">
      <c r="D634" s="63"/>
      <c r="H634" s="36"/>
      <c r="I634" s="25"/>
    </row>
    <row r="635">
      <c r="D635" s="63"/>
      <c r="H635" s="36"/>
      <c r="I635" s="25"/>
    </row>
    <row r="636">
      <c r="D636" s="63"/>
      <c r="H636" s="36"/>
      <c r="I636" s="25"/>
    </row>
    <row r="637">
      <c r="D637" s="63"/>
      <c r="H637" s="36"/>
      <c r="I637" s="25"/>
    </row>
    <row r="638">
      <c r="D638" s="63"/>
      <c r="H638" s="36"/>
      <c r="I638" s="25"/>
    </row>
    <row r="639">
      <c r="D639" s="63"/>
      <c r="H639" s="36"/>
      <c r="I639" s="25"/>
    </row>
    <row r="640">
      <c r="D640" s="63"/>
      <c r="H640" s="36"/>
      <c r="I640" s="25"/>
    </row>
    <row r="641">
      <c r="D641" s="63"/>
      <c r="H641" s="36"/>
      <c r="I641" s="25"/>
    </row>
    <row r="642">
      <c r="D642" s="63"/>
      <c r="H642" s="36"/>
      <c r="I642" s="25"/>
    </row>
    <row r="643">
      <c r="D643" s="63"/>
      <c r="H643" s="36"/>
      <c r="I643" s="25"/>
    </row>
    <row r="644">
      <c r="D644" s="63"/>
      <c r="H644" s="36"/>
      <c r="I644" s="25"/>
    </row>
    <row r="645">
      <c r="D645" s="63"/>
      <c r="H645" s="36"/>
      <c r="I645" s="25"/>
    </row>
    <row r="646">
      <c r="D646" s="63"/>
      <c r="H646" s="36"/>
      <c r="I646" s="25"/>
    </row>
    <row r="647">
      <c r="D647" s="63"/>
      <c r="H647" s="36"/>
      <c r="I647" s="25"/>
    </row>
    <row r="648">
      <c r="D648" s="63"/>
      <c r="H648" s="36"/>
      <c r="I648" s="25"/>
    </row>
    <row r="649">
      <c r="D649" s="63"/>
      <c r="H649" s="36"/>
      <c r="I649" s="25"/>
    </row>
    <row r="650">
      <c r="D650" s="63"/>
      <c r="H650" s="36"/>
      <c r="I650" s="25"/>
    </row>
    <row r="651">
      <c r="D651" s="63"/>
      <c r="H651" s="36"/>
      <c r="I651" s="25"/>
    </row>
    <row r="652">
      <c r="D652" s="63"/>
      <c r="H652" s="36"/>
      <c r="I652" s="25"/>
    </row>
    <row r="653">
      <c r="D653" s="63"/>
      <c r="H653" s="36"/>
      <c r="I653" s="25"/>
    </row>
    <row r="654">
      <c r="D654" s="63"/>
      <c r="H654" s="36"/>
      <c r="I654" s="25"/>
    </row>
    <row r="655">
      <c r="D655" s="63"/>
      <c r="H655" s="36"/>
      <c r="I655" s="25"/>
    </row>
    <row r="656">
      <c r="D656" s="63"/>
      <c r="H656" s="36"/>
      <c r="I656" s="25"/>
    </row>
    <row r="657">
      <c r="D657" s="63"/>
      <c r="H657" s="36"/>
      <c r="I657" s="25"/>
    </row>
    <row r="658">
      <c r="D658" s="63"/>
      <c r="H658" s="36"/>
      <c r="I658" s="25"/>
    </row>
    <row r="659">
      <c r="D659" s="63"/>
      <c r="H659" s="36"/>
      <c r="I659" s="25"/>
    </row>
    <row r="660">
      <c r="D660" s="63"/>
      <c r="H660" s="36"/>
      <c r="I660" s="25"/>
    </row>
    <row r="661">
      <c r="D661" s="63"/>
      <c r="H661" s="36"/>
      <c r="I661" s="25"/>
    </row>
    <row r="662">
      <c r="D662" s="63"/>
      <c r="H662" s="36"/>
      <c r="I662" s="25"/>
    </row>
    <row r="663">
      <c r="D663" s="63"/>
      <c r="H663" s="36"/>
      <c r="I663" s="25"/>
    </row>
    <row r="664">
      <c r="D664" s="63"/>
      <c r="H664" s="36"/>
      <c r="I664" s="25"/>
    </row>
    <row r="665">
      <c r="D665" s="63"/>
      <c r="H665" s="36"/>
      <c r="I665" s="25"/>
    </row>
    <row r="666">
      <c r="D666" s="63"/>
      <c r="H666" s="36"/>
      <c r="I666" s="25"/>
    </row>
    <row r="667">
      <c r="D667" s="63"/>
      <c r="H667" s="36"/>
      <c r="I667" s="25"/>
    </row>
    <row r="668">
      <c r="D668" s="63"/>
      <c r="H668" s="36"/>
      <c r="I668" s="25"/>
    </row>
    <row r="669">
      <c r="D669" s="63"/>
      <c r="H669" s="36"/>
      <c r="I669" s="25"/>
    </row>
    <row r="670">
      <c r="D670" s="63"/>
      <c r="H670" s="36"/>
      <c r="I670" s="25"/>
    </row>
    <row r="671">
      <c r="D671" s="63"/>
      <c r="H671" s="36"/>
      <c r="I671" s="25"/>
    </row>
    <row r="672">
      <c r="D672" s="63"/>
      <c r="H672" s="36"/>
      <c r="I672" s="25"/>
    </row>
    <row r="673">
      <c r="D673" s="63"/>
      <c r="H673" s="36"/>
      <c r="I673" s="25"/>
    </row>
    <row r="674">
      <c r="D674" s="63"/>
      <c r="H674" s="36"/>
      <c r="I674" s="25"/>
    </row>
    <row r="675">
      <c r="D675" s="63"/>
      <c r="H675" s="36"/>
      <c r="I675" s="25"/>
    </row>
    <row r="676">
      <c r="D676" s="63"/>
      <c r="H676" s="36"/>
      <c r="I676" s="25"/>
    </row>
    <row r="677">
      <c r="D677" s="63"/>
      <c r="H677" s="36"/>
      <c r="I677" s="25"/>
    </row>
    <row r="678">
      <c r="D678" s="63"/>
      <c r="H678" s="36"/>
      <c r="I678" s="25"/>
    </row>
    <row r="679">
      <c r="D679" s="63"/>
      <c r="H679" s="36"/>
      <c r="I679" s="25"/>
    </row>
    <row r="680">
      <c r="D680" s="63"/>
      <c r="H680" s="36"/>
      <c r="I680" s="25"/>
    </row>
    <row r="681">
      <c r="D681" s="63"/>
      <c r="H681" s="36"/>
      <c r="I681" s="25"/>
    </row>
    <row r="682">
      <c r="D682" s="63"/>
      <c r="H682" s="36"/>
      <c r="I682" s="25"/>
    </row>
    <row r="683">
      <c r="D683" s="63"/>
      <c r="H683" s="36"/>
      <c r="I683" s="25"/>
    </row>
    <row r="684">
      <c r="D684" s="63"/>
      <c r="H684" s="36"/>
      <c r="I684" s="25"/>
    </row>
    <row r="685">
      <c r="D685" s="63"/>
      <c r="H685" s="36"/>
      <c r="I685" s="25"/>
    </row>
    <row r="686">
      <c r="D686" s="63"/>
      <c r="H686" s="36"/>
      <c r="I686" s="25"/>
    </row>
    <row r="687">
      <c r="D687" s="63"/>
      <c r="H687" s="36"/>
      <c r="I687" s="25"/>
    </row>
    <row r="688">
      <c r="D688" s="63"/>
      <c r="H688" s="36"/>
      <c r="I688" s="25"/>
    </row>
    <row r="689">
      <c r="D689" s="63"/>
      <c r="H689" s="36"/>
      <c r="I689" s="25"/>
    </row>
    <row r="690">
      <c r="D690" s="63"/>
      <c r="H690" s="36"/>
      <c r="I690" s="25"/>
    </row>
    <row r="691">
      <c r="D691" s="63"/>
      <c r="H691" s="36"/>
      <c r="I691" s="25"/>
    </row>
    <row r="692">
      <c r="D692" s="63"/>
      <c r="H692" s="36"/>
      <c r="I692" s="25"/>
    </row>
    <row r="693">
      <c r="D693" s="63"/>
      <c r="H693" s="36"/>
      <c r="I693" s="25"/>
    </row>
    <row r="694">
      <c r="D694" s="63"/>
      <c r="H694" s="36"/>
      <c r="I694" s="25"/>
    </row>
    <row r="695">
      <c r="D695" s="63"/>
      <c r="H695" s="36"/>
      <c r="I695" s="25"/>
    </row>
    <row r="696">
      <c r="D696" s="63"/>
      <c r="H696" s="36"/>
      <c r="I696" s="25"/>
    </row>
    <row r="697">
      <c r="D697" s="63"/>
      <c r="H697" s="36"/>
      <c r="I697" s="25"/>
    </row>
    <row r="698">
      <c r="D698" s="63"/>
      <c r="H698" s="36"/>
      <c r="I698" s="25"/>
    </row>
    <row r="699">
      <c r="D699" s="63"/>
      <c r="H699" s="36"/>
      <c r="I699" s="25"/>
    </row>
    <row r="700">
      <c r="D700" s="63"/>
      <c r="H700" s="36"/>
      <c r="I700" s="25"/>
    </row>
    <row r="701">
      <c r="D701" s="63"/>
      <c r="H701" s="36"/>
      <c r="I701" s="25"/>
    </row>
    <row r="702">
      <c r="D702" s="63"/>
      <c r="H702" s="36"/>
      <c r="I702" s="25"/>
    </row>
    <row r="703">
      <c r="D703" s="63"/>
      <c r="H703" s="36"/>
      <c r="I703" s="25"/>
    </row>
    <row r="704">
      <c r="D704" s="63"/>
      <c r="H704" s="36"/>
      <c r="I704" s="25"/>
    </row>
    <row r="705">
      <c r="D705" s="63"/>
      <c r="H705" s="36"/>
      <c r="I705" s="25"/>
    </row>
    <row r="706">
      <c r="D706" s="63"/>
      <c r="H706" s="36"/>
      <c r="I706" s="25"/>
    </row>
    <row r="707">
      <c r="D707" s="63"/>
      <c r="H707" s="36"/>
      <c r="I707" s="25"/>
    </row>
    <row r="708">
      <c r="D708" s="63"/>
      <c r="H708" s="36"/>
      <c r="I708" s="25"/>
    </row>
    <row r="709">
      <c r="D709" s="63"/>
      <c r="H709" s="36"/>
      <c r="I709" s="25"/>
    </row>
    <row r="710">
      <c r="D710" s="63"/>
      <c r="H710" s="36"/>
      <c r="I710" s="25"/>
    </row>
    <row r="711">
      <c r="D711" s="63"/>
      <c r="H711" s="36"/>
      <c r="I711" s="25"/>
    </row>
    <row r="712">
      <c r="D712" s="63"/>
      <c r="H712" s="36"/>
      <c r="I712" s="25"/>
    </row>
    <row r="713">
      <c r="D713" s="63"/>
      <c r="H713" s="36"/>
      <c r="I713" s="25"/>
    </row>
    <row r="714">
      <c r="D714" s="63"/>
      <c r="H714" s="36"/>
      <c r="I714" s="25"/>
    </row>
    <row r="715">
      <c r="D715" s="63"/>
      <c r="H715" s="36"/>
      <c r="I715" s="25"/>
    </row>
    <row r="716">
      <c r="D716" s="63"/>
      <c r="H716" s="36"/>
      <c r="I716" s="25"/>
    </row>
    <row r="717">
      <c r="D717" s="63"/>
      <c r="H717" s="36"/>
      <c r="I717" s="25"/>
    </row>
    <row r="718">
      <c r="D718" s="63"/>
      <c r="H718" s="36"/>
      <c r="I718" s="25"/>
    </row>
    <row r="719">
      <c r="D719" s="63"/>
      <c r="H719" s="36"/>
      <c r="I719" s="25"/>
    </row>
    <row r="720">
      <c r="D720" s="63"/>
      <c r="H720" s="36"/>
      <c r="I720" s="25"/>
    </row>
    <row r="721">
      <c r="D721" s="63"/>
      <c r="H721" s="36"/>
      <c r="I721" s="25"/>
    </row>
    <row r="722">
      <c r="D722" s="63"/>
      <c r="H722" s="36"/>
      <c r="I722" s="25"/>
    </row>
    <row r="723">
      <c r="D723" s="63"/>
      <c r="H723" s="36"/>
      <c r="I723" s="25"/>
    </row>
    <row r="724">
      <c r="D724" s="63"/>
      <c r="H724" s="36"/>
      <c r="I724" s="25"/>
    </row>
    <row r="725">
      <c r="D725" s="63"/>
      <c r="H725" s="36"/>
      <c r="I725" s="25"/>
    </row>
    <row r="726">
      <c r="D726" s="63"/>
      <c r="H726" s="36"/>
      <c r="I726" s="25"/>
    </row>
    <row r="727">
      <c r="D727" s="63"/>
      <c r="H727" s="36"/>
      <c r="I727" s="25"/>
    </row>
    <row r="728">
      <c r="D728" s="63"/>
      <c r="H728" s="36"/>
      <c r="I728" s="25"/>
    </row>
    <row r="729">
      <c r="D729" s="63"/>
      <c r="H729" s="36"/>
      <c r="I729" s="25"/>
    </row>
    <row r="730">
      <c r="D730" s="63"/>
      <c r="H730" s="36"/>
      <c r="I730" s="25"/>
    </row>
    <row r="731">
      <c r="D731" s="63"/>
      <c r="H731" s="36"/>
      <c r="I731" s="25"/>
    </row>
    <row r="732">
      <c r="D732" s="63"/>
      <c r="H732" s="36"/>
      <c r="I732" s="25"/>
    </row>
    <row r="733">
      <c r="D733" s="63"/>
      <c r="H733" s="36"/>
      <c r="I733" s="25"/>
    </row>
    <row r="734">
      <c r="D734" s="63"/>
      <c r="H734" s="36"/>
      <c r="I734" s="25"/>
    </row>
    <row r="735">
      <c r="D735" s="63"/>
      <c r="H735" s="36"/>
      <c r="I735" s="25"/>
    </row>
    <row r="736">
      <c r="D736" s="63"/>
      <c r="H736" s="36"/>
      <c r="I736" s="25"/>
    </row>
    <row r="737">
      <c r="D737" s="63"/>
      <c r="H737" s="36"/>
      <c r="I737" s="25"/>
    </row>
    <row r="738">
      <c r="D738" s="63"/>
      <c r="H738" s="36"/>
      <c r="I738" s="25"/>
    </row>
    <row r="739">
      <c r="D739" s="63"/>
      <c r="H739" s="36"/>
      <c r="I739" s="25"/>
    </row>
    <row r="740">
      <c r="D740" s="63"/>
      <c r="H740" s="36"/>
      <c r="I740" s="25"/>
    </row>
    <row r="741">
      <c r="D741" s="63"/>
      <c r="H741" s="36"/>
      <c r="I741" s="25"/>
    </row>
    <row r="742">
      <c r="D742" s="63"/>
      <c r="H742" s="36"/>
      <c r="I742" s="25"/>
    </row>
    <row r="743">
      <c r="D743" s="63"/>
      <c r="H743" s="36"/>
      <c r="I743" s="25"/>
    </row>
    <row r="744">
      <c r="D744" s="63"/>
      <c r="H744" s="36"/>
      <c r="I744" s="25"/>
    </row>
    <row r="745">
      <c r="D745" s="63"/>
      <c r="H745" s="36"/>
      <c r="I745" s="25"/>
    </row>
    <row r="746">
      <c r="D746" s="63"/>
      <c r="H746" s="36"/>
      <c r="I746" s="25"/>
    </row>
    <row r="747">
      <c r="D747" s="63"/>
      <c r="H747" s="36"/>
      <c r="I747" s="25"/>
    </row>
    <row r="748">
      <c r="D748" s="63"/>
      <c r="H748" s="36"/>
      <c r="I748" s="25"/>
    </row>
    <row r="749">
      <c r="D749" s="63"/>
      <c r="H749" s="36"/>
      <c r="I749" s="25"/>
    </row>
    <row r="750">
      <c r="D750" s="63"/>
      <c r="H750" s="36"/>
      <c r="I750" s="25"/>
    </row>
    <row r="751">
      <c r="D751" s="63"/>
      <c r="H751" s="36"/>
      <c r="I751" s="25"/>
    </row>
    <row r="752">
      <c r="D752" s="63"/>
      <c r="H752" s="36"/>
      <c r="I752" s="25"/>
    </row>
    <row r="753">
      <c r="D753" s="63"/>
      <c r="H753" s="36"/>
      <c r="I753" s="25"/>
    </row>
    <row r="754">
      <c r="D754" s="63"/>
      <c r="H754" s="36"/>
      <c r="I754" s="25"/>
    </row>
    <row r="755">
      <c r="D755" s="63"/>
      <c r="H755" s="36"/>
      <c r="I755" s="25"/>
    </row>
    <row r="756">
      <c r="D756" s="63"/>
      <c r="H756" s="36"/>
      <c r="I756" s="25"/>
    </row>
    <row r="757">
      <c r="D757" s="63"/>
      <c r="H757" s="36"/>
      <c r="I757" s="25"/>
    </row>
    <row r="758">
      <c r="D758" s="63"/>
      <c r="H758" s="36"/>
      <c r="I758" s="25"/>
    </row>
    <row r="759">
      <c r="D759" s="63"/>
      <c r="H759" s="36"/>
      <c r="I759" s="25"/>
    </row>
    <row r="760">
      <c r="D760" s="63"/>
      <c r="H760" s="36"/>
      <c r="I760" s="25"/>
    </row>
    <row r="761">
      <c r="D761" s="63"/>
      <c r="H761" s="36"/>
      <c r="I761" s="25"/>
    </row>
    <row r="762">
      <c r="D762" s="63"/>
      <c r="H762" s="36"/>
      <c r="I762" s="25"/>
    </row>
    <row r="763">
      <c r="D763" s="63"/>
      <c r="H763" s="36"/>
      <c r="I763" s="25"/>
    </row>
    <row r="764">
      <c r="D764" s="63"/>
      <c r="H764" s="36"/>
      <c r="I764" s="25"/>
    </row>
    <row r="765">
      <c r="D765" s="63"/>
      <c r="H765" s="36"/>
      <c r="I765" s="25"/>
    </row>
    <row r="766">
      <c r="D766" s="63"/>
      <c r="H766" s="36"/>
      <c r="I766" s="25"/>
    </row>
    <row r="767">
      <c r="D767" s="63"/>
      <c r="H767" s="36"/>
      <c r="I767" s="25"/>
    </row>
    <row r="768">
      <c r="D768" s="63"/>
      <c r="H768" s="36"/>
      <c r="I768" s="25"/>
    </row>
    <row r="769">
      <c r="D769" s="63"/>
      <c r="H769" s="36"/>
      <c r="I769" s="25"/>
    </row>
    <row r="770">
      <c r="D770" s="63"/>
      <c r="H770" s="36"/>
      <c r="I770" s="25"/>
    </row>
    <row r="771">
      <c r="D771" s="63"/>
      <c r="H771" s="36"/>
      <c r="I771" s="25"/>
    </row>
    <row r="772">
      <c r="D772" s="63"/>
      <c r="H772" s="36"/>
      <c r="I772" s="25"/>
    </row>
    <row r="773">
      <c r="D773" s="63"/>
      <c r="H773" s="36"/>
      <c r="I773" s="25"/>
    </row>
    <row r="774">
      <c r="D774" s="63"/>
      <c r="H774" s="36"/>
      <c r="I774" s="25"/>
    </row>
    <row r="775">
      <c r="D775" s="63"/>
      <c r="H775" s="36"/>
      <c r="I775" s="25"/>
    </row>
    <row r="776">
      <c r="D776" s="63"/>
      <c r="H776" s="36"/>
      <c r="I776" s="25"/>
    </row>
    <row r="777">
      <c r="D777" s="63"/>
      <c r="H777" s="36"/>
      <c r="I777" s="25"/>
    </row>
    <row r="778">
      <c r="D778" s="63"/>
      <c r="H778" s="36"/>
      <c r="I778" s="25"/>
    </row>
    <row r="779">
      <c r="D779" s="63"/>
      <c r="H779" s="36"/>
      <c r="I779" s="25"/>
    </row>
    <row r="780">
      <c r="D780" s="63"/>
      <c r="H780" s="36"/>
      <c r="I780" s="25"/>
    </row>
    <row r="781">
      <c r="D781" s="63"/>
      <c r="H781" s="36"/>
      <c r="I781" s="25"/>
    </row>
    <row r="782">
      <c r="D782" s="63"/>
      <c r="H782" s="36"/>
      <c r="I782" s="25"/>
    </row>
    <row r="783">
      <c r="D783" s="63"/>
      <c r="H783" s="36"/>
      <c r="I783" s="25"/>
    </row>
    <row r="784">
      <c r="D784" s="63"/>
      <c r="H784" s="36"/>
      <c r="I784" s="25"/>
    </row>
    <row r="785">
      <c r="D785" s="63"/>
      <c r="H785" s="36"/>
      <c r="I785" s="25"/>
    </row>
    <row r="786">
      <c r="D786" s="63"/>
      <c r="H786" s="36"/>
      <c r="I786" s="25"/>
    </row>
    <row r="787">
      <c r="D787" s="63"/>
      <c r="H787" s="36"/>
      <c r="I787" s="25"/>
    </row>
    <row r="788">
      <c r="D788" s="63"/>
      <c r="H788" s="36"/>
      <c r="I788" s="25"/>
    </row>
    <row r="789">
      <c r="D789" s="63"/>
      <c r="H789" s="36"/>
      <c r="I789" s="25"/>
    </row>
    <row r="790">
      <c r="D790" s="63"/>
      <c r="H790" s="36"/>
      <c r="I790" s="25"/>
    </row>
    <row r="791">
      <c r="D791" s="63"/>
      <c r="H791" s="36"/>
      <c r="I791" s="25"/>
    </row>
    <row r="792">
      <c r="D792" s="63"/>
      <c r="H792" s="36"/>
      <c r="I792" s="25"/>
    </row>
    <row r="793">
      <c r="D793" s="63"/>
      <c r="H793" s="36"/>
      <c r="I793" s="25"/>
    </row>
    <row r="794">
      <c r="D794" s="63"/>
      <c r="H794" s="36"/>
      <c r="I794" s="25"/>
    </row>
    <row r="795">
      <c r="D795" s="63"/>
      <c r="H795" s="36"/>
      <c r="I795" s="25"/>
    </row>
    <row r="796">
      <c r="D796" s="63"/>
      <c r="H796" s="36"/>
      <c r="I796" s="25"/>
    </row>
    <row r="797">
      <c r="D797" s="63"/>
      <c r="H797" s="36"/>
      <c r="I797" s="25"/>
    </row>
    <row r="798">
      <c r="D798" s="63"/>
      <c r="H798" s="36"/>
      <c r="I798" s="25"/>
    </row>
    <row r="799">
      <c r="D799" s="63"/>
      <c r="H799" s="36"/>
      <c r="I799" s="25"/>
    </row>
    <row r="800">
      <c r="D800" s="63"/>
      <c r="H800" s="36"/>
      <c r="I800" s="25"/>
    </row>
    <row r="801">
      <c r="D801" s="63"/>
      <c r="H801" s="36"/>
      <c r="I801" s="25"/>
    </row>
    <row r="802">
      <c r="D802" s="63"/>
      <c r="H802" s="36"/>
      <c r="I802" s="25"/>
    </row>
    <row r="803">
      <c r="D803" s="63"/>
      <c r="H803" s="36"/>
      <c r="I803" s="25"/>
    </row>
    <row r="804">
      <c r="D804" s="63"/>
      <c r="H804" s="36"/>
      <c r="I804" s="25"/>
    </row>
    <row r="805">
      <c r="D805" s="63"/>
      <c r="H805" s="36"/>
      <c r="I805" s="25"/>
    </row>
    <row r="806">
      <c r="D806" s="63"/>
      <c r="H806" s="36"/>
      <c r="I806" s="25"/>
    </row>
    <row r="807">
      <c r="D807" s="63"/>
      <c r="H807" s="36"/>
      <c r="I807" s="25"/>
    </row>
    <row r="808">
      <c r="D808" s="63"/>
      <c r="H808" s="36"/>
      <c r="I808" s="25"/>
    </row>
    <row r="809">
      <c r="D809" s="63"/>
      <c r="H809" s="36"/>
      <c r="I809" s="25"/>
    </row>
    <row r="810">
      <c r="D810" s="63"/>
      <c r="H810" s="36"/>
      <c r="I810" s="25"/>
    </row>
    <row r="811">
      <c r="D811" s="63"/>
      <c r="H811" s="36"/>
      <c r="I811" s="25"/>
    </row>
    <row r="812">
      <c r="D812" s="63"/>
      <c r="H812" s="36"/>
      <c r="I812" s="25"/>
    </row>
    <row r="813">
      <c r="D813" s="63"/>
      <c r="H813" s="36"/>
      <c r="I813" s="25"/>
    </row>
    <row r="814">
      <c r="D814" s="63"/>
      <c r="H814" s="36"/>
      <c r="I814" s="25"/>
    </row>
    <row r="815">
      <c r="D815" s="63"/>
      <c r="H815" s="36"/>
      <c r="I815" s="25"/>
    </row>
    <row r="816">
      <c r="D816" s="63"/>
      <c r="H816" s="36"/>
      <c r="I816" s="25"/>
    </row>
    <row r="817">
      <c r="D817" s="63"/>
      <c r="H817" s="36"/>
      <c r="I817" s="25"/>
    </row>
    <row r="818">
      <c r="D818" s="63"/>
      <c r="H818" s="36"/>
      <c r="I818" s="25"/>
    </row>
    <row r="819">
      <c r="D819" s="63"/>
      <c r="H819" s="36"/>
      <c r="I819" s="25"/>
    </row>
    <row r="820">
      <c r="D820" s="63"/>
      <c r="H820" s="36"/>
      <c r="I820" s="25"/>
    </row>
    <row r="821">
      <c r="D821" s="63"/>
      <c r="H821" s="36"/>
      <c r="I821" s="25"/>
    </row>
    <row r="822">
      <c r="D822" s="63"/>
      <c r="H822" s="36"/>
      <c r="I822" s="25"/>
    </row>
    <row r="823">
      <c r="D823" s="63"/>
      <c r="H823" s="36"/>
      <c r="I823" s="25"/>
    </row>
    <row r="824">
      <c r="D824" s="63"/>
      <c r="H824" s="36"/>
      <c r="I824" s="25"/>
    </row>
    <row r="825">
      <c r="D825" s="63"/>
      <c r="H825" s="36"/>
      <c r="I825" s="25"/>
    </row>
    <row r="826">
      <c r="D826" s="63"/>
      <c r="H826" s="36"/>
      <c r="I826" s="25"/>
    </row>
    <row r="827">
      <c r="D827" s="63"/>
      <c r="H827" s="36"/>
      <c r="I827" s="25"/>
    </row>
    <row r="828">
      <c r="D828" s="63"/>
      <c r="H828" s="36"/>
      <c r="I828" s="25"/>
    </row>
    <row r="829">
      <c r="D829" s="63"/>
      <c r="H829" s="36"/>
      <c r="I829" s="25"/>
    </row>
    <row r="830">
      <c r="D830" s="63"/>
      <c r="H830" s="36"/>
      <c r="I830" s="25"/>
    </row>
    <row r="831">
      <c r="D831" s="63"/>
      <c r="H831" s="36"/>
      <c r="I831" s="25"/>
    </row>
    <row r="832">
      <c r="D832" s="63"/>
      <c r="H832" s="36"/>
      <c r="I832" s="25"/>
    </row>
    <row r="833">
      <c r="D833" s="63"/>
      <c r="H833" s="36"/>
      <c r="I833" s="25"/>
    </row>
    <row r="834">
      <c r="D834" s="63"/>
      <c r="H834" s="36"/>
      <c r="I834" s="25"/>
    </row>
    <row r="835">
      <c r="D835" s="63"/>
      <c r="H835" s="36"/>
      <c r="I835" s="25"/>
    </row>
    <row r="836">
      <c r="D836" s="63"/>
      <c r="H836" s="36"/>
      <c r="I836" s="25"/>
    </row>
    <row r="837">
      <c r="D837" s="63"/>
      <c r="H837" s="36"/>
      <c r="I837" s="25"/>
    </row>
    <row r="838">
      <c r="D838" s="63"/>
      <c r="H838" s="36"/>
      <c r="I838" s="25"/>
    </row>
    <row r="839">
      <c r="D839" s="63"/>
      <c r="H839" s="36"/>
      <c r="I839" s="25"/>
    </row>
    <row r="840">
      <c r="D840" s="63"/>
      <c r="H840" s="36"/>
      <c r="I840" s="25"/>
    </row>
    <row r="841">
      <c r="D841" s="63"/>
      <c r="H841" s="36"/>
      <c r="I841" s="25"/>
    </row>
    <row r="842">
      <c r="D842" s="63"/>
      <c r="H842" s="36"/>
      <c r="I842" s="25"/>
    </row>
    <row r="843">
      <c r="D843" s="63"/>
      <c r="H843" s="36"/>
      <c r="I843" s="25"/>
    </row>
    <row r="844">
      <c r="D844" s="63"/>
      <c r="H844" s="36"/>
      <c r="I844" s="25"/>
    </row>
    <row r="845">
      <c r="D845" s="63"/>
      <c r="H845" s="36"/>
      <c r="I845" s="25"/>
    </row>
    <row r="846">
      <c r="D846" s="63"/>
      <c r="H846" s="36"/>
      <c r="I846" s="25"/>
    </row>
    <row r="847">
      <c r="D847" s="63"/>
      <c r="H847" s="36"/>
      <c r="I847" s="25"/>
    </row>
    <row r="848">
      <c r="D848" s="63"/>
      <c r="H848" s="36"/>
      <c r="I848" s="25"/>
    </row>
    <row r="849">
      <c r="D849" s="63"/>
      <c r="H849" s="36"/>
      <c r="I849" s="25"/>
    </row>
    <row r="850">
      <c r="D850" s="63"/>
      <c r="H850" s="36"/>
      <c r="I850" s="25"/>
    </row>
    <row r="851">
      <c r="D851" s="63"/>
      <c r="H851" s="36"/>
      <c r="I851" s="25"/>
    </row>
    <row r="852">
      <c r="D852" s="63"/>
      <c r="H852" s="36"/>
      <c r="I852" s="25"/>
    </row>
    <row r="853">
      <c r="D853" s="63"/>
      <c r="H853" s="36"/>
      <c r="I853" s="25"/>
    </row>
    <row r="854">
      <c r="D854" s="63"/>
      <c r="H854" s="36"/>
      <c r="I854" s="25"/>
    </row>
    <row r="855">
      <c r="D855" s="63"/>
      <c r="H855" s="36"/>
      <c r="I855" s="25"/>
    </row>
    <row r="856">
      <c r="D856" s="63"/>
      <c r="H856" s="36"/>
      <c r="I856" s="25"/>
    </row>
    <row r="857">
      <c r="D857" s="63"/>
      <c r="H857" s="36"/>
      <c r="I857" s="25"/>
    </row>
    <row r="858">
      <c r="D858" s="63"/>
      <c r="H858" s="36"/>
      <c r="I858" s="25"/>
    </row>
    <row r="859">
      <c r="D859" s="63"/>
      <c r="H859" s="36"/>
      <c r="I859" s="25"/>
    </row>
    <row r="860">
      <c r="D860" s="63"/>
      <c r="H860" s="36"/>
      <c r="I860" s="25"/>
    </row>
    <row r="861">
      <c r="D861" s="63"/>
      <c r="H861" s="36"/>
      <c r="I861" s="25"/>
    </row>
    <row r="862">
      <c r="D862" s="63"/>
      <c r="H862" s="36"/>
      <c r="I862" s="25"/>
    </row>
    <row r="863">
      <c r="D863" s="63"/>
      <c r="H863" s="36"/>
      <c r="I863" s="25"/>
    </row>
    <row r="864">
      <c r="D864" s="63"/>
      <c r="H864" s="36"/>
      <c r="I864" s="25"/>
    </row>
    <row r="865">
      <c r="D865" s="63"/>
      <c r="H865" s="36"/>
      <c r="I865" s="25"/>
    </row>
    <row r="866">
      <c r="D866" s="63"/>
      <c r="H866" s="36"/>
      <c r="I866" s="25"/>
    </row>
    <row r="867">
      <c r="D867" s="63"/>
      <c r="H867" s="36"/>
      <c r="I867" s="25"/>
    </row>
    <row r="868">
      <c r="D868" s="63"/>
      <c r="H868" s="36"/>
      <c r="I868" s="25"/>
    </row>
    <row r="869">
      <c r="D869" s="63"/>
      <c r="H869" s="36"/>
      <c r="I869" s="25"/>
    </row>
    <row r="870">
      <c r="D870" s="63"/>
      <c r="H870" s="36"/>
      <c r="I870" s="25"/>
    </row>
    <row r="871">
      <c r="D871" s="63"/>
      <c r="H871" s="36"/>
      <c r="I871" s="25"/>
    </row>
    <row r="872">
      <c r="D872" s="63"/>
      <c r="H872" s="36"/>
      <c r="I872" s="25"/>
    </row>
    <row r="873">
      <c r="D873" s="63"/>
      <c r="H873" s="36"/>
      <c r="I873" s="25"/>
    </row>
    <row r="874">
      <c r="D874" s="63"/>
      <c r="H874" s="36"/>
      <c r="I874" s="25"/>
    </row>
    <row r="875">
      <c r="D875" s="63"/>
      <c r="H875" s="36"/>
      <c r="I875" s="25"/>
    </row>
    <row r="876">
      <c r="D876" s="63"/>
      <c r="H876" s="36"/>
      <c r="I876" s="25"/>
    </row>
    <row r="877">
      <c r="D877" s="63"/>
      <c r="H877" s="36"/>
      <c r="I877" s="25"/>
    </row>
    <row r="878">
      <c r="D878" s="63"/>
      <c r="H878" s="36"/>
      <c r="I878" s="25"/>
    </row>
    <row r="879">
      <c r="D879" s="63"/>
      <c r="H879" s="36"/>
      <c r="I879" s="25"/>
    </row>
    <row r="880">
      <c r="D880" s="63"/>
      <c r="H880" s="36"/>
      <c r="I880" s="25"/>
    </row>
    <row r="881">
      <c r="D881" s="63"/>
      <c r="H881" s="36"/>
      <c r="I881" s="25"/>
    </row>
    <row r="882">
      <c r="D882" s="63"/>
      <c r="H882" s="36"/>
      <c r="I882" s="25"/>
    </row>
    <row r="883">
      <c r="D883" s="63"/>
      <c r="H883" s="36"/>
      <c r="I883" s="25"/>
    </row>
    <row r="884">
      <c r="D884" s="63"/>
      <c r="H884" s="36"/>
      <c r="I884" s="25"/>
    </row>
    <row r="885">
      <c r="D885" s="63"/>
      <c r="H885" s="36"/>
      <c r="I885" s="25"/>
    </row>
    <row r="886">
      <c r="D886" s="63"/>
      <c r="H886" s="36"/>
      <c r="I886" s="25"/>
    </row>
    <row r="887">
      <c r="D887" s="63"/>
      <c r="H887" s="36"/>
      <c r="I887" s="25"/>
    </row>
    <row r="888">
      <c r="D888" s="63"/>
      <c r="H888" s="36"/>
      <c r="I888" s="25"/>
    </row>
    <row r="889">
      <c r="D889" s="63"/>
      <c r="H889" s="36"/>
      <c r="I889" s="25"/>
    </row>
    <row r="890">
      <c r="D890" s="63"/>
      <c r="H890" s="36"/>
      <c r="I890" s="25"/>
    </row>
    <row r="891">
      <c r="D891" s="63"/>
      <c r="H891" s="36"/>
      <c r="I891" s="25"/>
    </row>
    <row r="892">
      <c r="D892" s="63"/>
      <c r="H892" s="36"/>
      <c r="I892" s="25"/>
    </row>
    <row r="893">
      <c r="D893" s="63"/>
      <c r="H893" s="36"/>
      <c r="I893" s="25"/>
    </row>
    <row r="894">
      <c r="D894" s="63"/>
      <c r="H894" s="36"/>
      <c r="I894" s="25"/>
    </row>
    <row r="895">
      <c r="D895" s="63"/>
      <c r="H895" s="36"/>
      <c r="I895" s="25"/>
    </row>
    <row r="896">
      <c r="D896" s="63"/>
      <c r="H896" s="36"/>
      <c r="I896" s="25"/>
    </row>
    <row r="897">
      <c r="D897" s="63"/>
      <c r="H897" s="36"/>
      <c r="I897" s="25"/>
    </row>
    <row r="898">
      <c r="D898" s="63"/>
      <c r="H898" s="36"/>
      <c r="I898" s="25"/>
    </row>
    <row r="899">
      <c r="D899" s="63"/>
      <c r="H899" s="36"/>
      <c r="I899" s="25"/>
    </row>
    <row r="900">
      <c r="D900" s="63"/>
      <c r="H900" s="36"/>
      <c r="I900" s="25"/>
    </row>
    <row r="901">
      <c r="D901" s="63"/>
      <c r="H901" s="36"/>
      <c r="I901" s="25"/>
    </row>
    <row r="902">
      <c r="D902" s="63"/>
      <c r="H902" s="36"/>
      <c r="I902" s="25"/>
    </row>
    <row r="903">
      <c r="D903" s="63"/>
      <c r="H903" s="36"/>
      <c r="I903" s="25"/>
    </row>
    <row r="904">
      <c r="D904" s="63"/>
      <c r="H904" s="36"/>
      <c r="I904" s="25"/>
    </row>
    <row r="905">
      <c r="D905" s="63"/>
      <c r="H905" s="36"/>
      <c r="I905" s="25"/>
    </row>
    <row r="906">
      <c r="D906" s="63"/>
      <c r="H906" s="36"/>
      <c r="I906" s="25"/>
    </row>
    <row r="907">
      <c r="D907" s="63"/>
      <c r="H907" s="36"/>
      <c r="I907" s="25"/>
    </row>
    <row r="908">
      <c r="D908" s="63"/>
      <c r="H908" s="36"/>
      <c r="I908" s="25"/>
    </row>
    <row r="909">
      <c r="D909" s="63"/>
      <c r="H909" s="36"/>
      <c r="I909" s="25"/>
    </row>
    <row r="910">
      <c r="D910" s="63"/>
      <c r="H910" s="36"/>
      <c r="I910" s="25"/>
    </row>
    <row r="911">
      <c r="D911" s="63"/>
      <c r="H911" s="36"/>
      <c r="I911" s="25"/>
    </row>
    <row r="912">
      <c r="D912" s="63"/>
      <c r="H912" s="36"/>
      <c r="I912" s="25"/>
    </row>
    <row r="913">
      <c r="D913" s="63"/>
      <c r="H913" s="36"/>
      <c r="I913" s="25"/>
    </row>
    <row r="914">
      <c r="D914" s="63"/>
      <c r="H914" s="36"/>
      <c r="I914" s="25"/>
    </row>
    <row r="915">
      <c r="D915" s="63"/>
      <c r="H915" s="36"/>
      <c r="I915" s="25"/>
    </row>
    <row r="916">
      <c r="D916" s="63"/>
      <c r="H916" s="36"/>
      <c r="I916" s="25"/>
    </row>
    <row r="917">
      <c r="D917" s="63"/>
      <c r="H917" s="36"/>
      <c r="I917" s="25"/>
    </row>
    <row r="918">
      <c r="D918" s="63"/>
      <c r="H918" s="36"/>
      <c r="I918" s="25"/>
    </row>
    <row r="919">
      <c r="D919" s="63"/>
      <c r="H919" s="36"/>
      <c r="I919" s="25"/>
    </row>
    <row r="920">
      <c r="D920" s="63"/>
      <c r="H920" s="36"/>
      <c r="I920" s="25"/>
    </row>
    <row r="921">
      <c r="D921" s="63"/>
      <c r="H921" s="36"/>
      <c r="I921" s="25"/>
    </row>
    <row r="922">
      <c r="D922" s="63"/>
      <c r="H922" s="36"/>
      <c r="I922" s="25"/>
    </row>
    <row r="923">
      <c r="D923" s="63"/>
      <c r="H923" s="36"/>
      <c r="I923" s="25"/>
    </row>
    <row r="924">
      <c r="D924" s="63"/>
      <c r="H924" s="36"/>
      <c r="I924" s="25"/>
    </row>
    <row r="925">
      <c r="D925" s="63"/>
      <c r="H925" s="36"/>
      <c r="I925" s="25"/>
    </row>
    <row r="926">
      <c r="D926" s="63"/>
      <c r="H926" s="36"/>
      <c r="I926" s="25"/>
    </row>
    <row r="927">
      <c r="D927" s="63"/>
      <c r="H927" s="36"/>
      <c r="I927" s="25"/>
    </row>
    <row r="928">
      <c r="D928" s="63"/>
      <c r="H928" s="36"/>
      <c r="I928" s="25"/>
    </row>
    <row r="929">
      <c r="D929" s="63"/>
      <c r="H929" s="36"/>
      <c r="I929" s="25"/>
    </row>
    <row r="930">
      <c r="D930" s="63"/>
      <c r="H930" s="36"/>
      <c r="I930" s="25"/>
    </row>
    <row r="931">
      <c r="D931" s="63"/>
      <c r="H931" s="36"/>
      <c r="I931" s="25"/>
    </row>
    <row r="932">
      <c r="D932" s="63"/>
      <c r="H932" s="36"/>
      <c r="I932" s="25"/>
    </row>
    <row r="933">
      <c r="D933" s="63"/>
      <c r="H933" s="36"/>
      <c r="I933" s="25"/>
    </row>
    <row r="934">
      <c r="D934" s="63"/>
      <c r="H934" s="36"/>
      <c r="I934" s="25"/>
    </row>
    <row r="935">
      <c r="D935" s="63"/>
      <c r="H935" s="36"/>
      <c r="I935" s="25"/>
    </row>
    <row r="936">
      <c r="D936" s="63"/>
      <c r="H936" s="36"/>
      <c r="I936" s="25"/>
    </row>
    <row r="937">
      <c r="D937" s="63"/>
      <c r="H937" s="36"/>
      <c r="I937" s="25"/>
    </row>
    <row r="938">
      <c r="D938" s="63"/>
      <c r="H938" s="36"/>
      <c r="I938" s="25"/>
    </row>
    <row r="939">
      <c r="D939" s="63"/>
      <c r="H939" s="36"/>
      <c r="I939" s="25"/>
    </row>
    <row r="940">
      <c r="D940" s="63"/>
      <c r="H940" s="36"/>
      <c r="I940" s="25"/>
    </row>
    <row r="941">
      <c r="D941" s="63"/>
      <c r="H941" s="36"/>
      <c r="I941" s="25"/>
    </row>
    <row r="942">
      <c r="D942" s="63"/>
      <c r="H942" s="36"/>
      <c r="I942" s="25"/>
    </row>
    <row r="943">
      <c r="D943" s="63"/>
      <c r="H943" s="36"/>
      <c r="I943" s="25"/>
    </row>
    <row r="944">
      <c r="D944" s="63"/>
      <c r="H944" s="36"/>
      <c r="I944" s="25"/>
    </row>
    <row r="945">
      <c r="D945" s="63"/>
      <c r="H945" s="36"/>
      <c r="I945" s="25"/>
    </row>
    <row r="946">
      <c r="D946" s="63"/>
      <c r="H946" s="36"/>
      <c r="I946" s="25"/>
    </row>
    <row r="947">
      <c r="D947" s="63"/>
      <c r="H947" s="36"/>
      <c r="I947" s="25"/>
    </row>
    <row r="948">
      <c r="D948" s="63"/>
      <c r="H948" s="36"/>
      <c r="I948" s="25"/>
    </row>
    <row r="949">
      <c r="D949" s="63"/>
      <c r="H949" s="36"/>
      <c r="I949" s="25"/>
    </row>
    <row r="950">
      <c r="D950" s="63"/>
      <c r="H950" s="36"/>
      <c r="I950" s="25"/>
    </row>
    <row r="951">
      <c r="D951" s="63"/>
      <c r="H951" s="36"/>
      <c r="I951" s="25"/>
    </row>
    <row r="952">
      <c r="D952" s="63"/>
      <c r="H952" s="36"/>
      <c r="I952" s="25"/>
    </row>
    <row r="953">
      <c r="D953" s="63"/>
      <c r="H953" s="36"/>
      <c r="I953" s="25"/>
    </row>
    <row r="954">
      <c r="D954" s="63"/>
      <c r="H954" s="36"/>
      <c r="I954" s="25"/>
    </row>
    <row r="955">
      <c r="D955" s="63"/>
      <c r="H955" s="36"/>
      <c r="I955" s="25"/>
    </row>
    <row r="956">
      <c r="D956" s="63"/>
      <c r="H956" s="36"/>
      <c r="I956" s="25"/>
    </row>
    <row r="957">
      <c r="D957" s="63"/>
      <c r="H957" s="36"/>
      <c r="I957" s="25"/>
    </row>
    <row r="958">
      <c r="D958" s="63"/>
      <c r="H958" s="36"/>
      <c r="I958" s="25"/>
    </row>
    <row r="959">
      <c r="D959" s="63"/>
      <c r="H959" s="36"/>
      <c r="I959" s="25"/>
    </row>
    <row r="960">
      <c r="D960" s="63"/>
      <c r="H960" s="36"/>
      <c r="I960" s="25"/>
    </row>
    <row r="961">
      <c r="D961" s="63"/>
      <c r="H961" s="36"/>
      <c r="I961" s="25"/>
    </row>
    <row r="962">
      <c r="D962" s="63"/>
      <c r="H962" s="36"/>
      <c r="I962" s="25"/>
    </row>
    <row r="963">
      <c r="D963" s="63"/>
      <c r="H963" s="36"/>
      <c r="I963" s="25"/>
    </row>
    <row r="964">
      <c r="D964" s="63"/>
      <c r="H964" s="36"/>
      <c r="I964" s="25"/>
    </row>
    <row r="965">
      <c r="D965" s="63"/>
      <c r="H965" s="36"/>
      <c r="I965" s="25"/>
    </row>
    <row r="966">
      <c r="D966" s="63"/>
      <c r="H966" s="36"/>
      <c r="I966" s="25"/>
    </row>
    <row r="967">
      <c r="D967" s="63"/>
      <c r="H967" s="36"/>
      <c r="I967" s="25"/>
    </row>
    <row r="968">
      <c r="D968" s="63"/>
      <c r="H968" s="36"/>
      <c r="I968" s="25"/>
    </row>
    <row r="969">
      <c r="D969" s="63"/>
      <c r="H969" s="36"/>
      <c r="I969" s="25"/>
    </row>
    <row r="970">
      <c r="D970" s="63"/>
      <c r="H970" s="36"/>
      <c r="I970" s="25"/>
    </row>
    <row r="971">
      <c r="D971" s="63"/>
      <c r="H971" s="36"/>
      <c r="I971" s="25"/>
    </row>
    <row r="972">
      <c r="D972" s="63"/>
      <c r="H972" s="36"/>
      <c r="I972" s="25"/>
    </row>
    <row r="973">
      <c r="D973" s="63"/>
      <c r="H973" s="36"/>
      <c r="I973" s="25"/>
    </row>
    <row r="974">
      <c r="D974" s="63"/>
      <c r="H974" s="36"/>
      <c r="I974" s="25"/>
    </row>
    <row r="975">
      <c r="D975" s="63"/>
      <c r="H975" s="36"/>
      <c r="I975" s="25"/>
    </row>
    <row r="976">
      <c r="D976" s="63"/>
      <c r="H976" s="36"/>
      <c r="I976" s="25"/>
    </row>
    <row r="977">
      <c r="D977" s="63"/>
      <c r="H977" s="36"/>
      <c r="I977" s="25"/>
    </row>
    <row r="978">
      <c r="D978" s="63"/>
      <c r="H978" s="36"/>
      <c r="I978" s="25"/>
    </row>
    <row r="979">
      <c r="D979" s="63"/>
      <c r="H979" s="36"/>
      <c r="I979" s="25"/>
    </row>
    <row r="980">
      <c r="D980" s="63"/>
      <c r="H980" s="36"/>
      <c r="I980" s="25"/>
    </row>
    <row r="981">
      <c r="D981" s="63"/>
      <c r="H981" s="36"/>
      <c r="I981" s="25"/>
    </row>
    <row r="982">
      <c r="D982" s="63"/>
      <c r="H982" s="36"/>
      <c r="I982" s="25"/>
    </row>
    <row r="983">
      <c r="D983" s="63"/>
      <c r="H983" s="36"/>
      <c r="I983" s="25"/>
    </row>
    <row r="984">
      <c r="D984" s="63"/>
      <c r="H984" s="36"/>
      <c r="I984" s="25"/>
    </row>
    <row r="985">
      <c r="D985" s="63"/>
      <c r="H985" s="36"/>
      <c r="I985" s="25"/>
    </row>
    <row r="986">
      <c r="D986" s="63"/>
      <c r="H986" s="36"/>
      <c r="I986" s="25"/>
    </row>
    <row r="987">
      <c r="D987" s="63"/>
      <c r="H987" s="36"/>
      <c r="I987" s="25"/>
    </row>
    <row r="988">
      <c r="D988" s="63"/>
      <c r="H988" s="36"/>
      <c r="I988" s="25"/>
    </row>
    <row r="989">
      <c r="D989" s="63"/>
      <c r="H989" s="36"/>
      <c r="I989" s="25"/>
    </row>
    <row r="990">
      <c r="D990" s="63"/>
      <c r="H990" s="36"/>
      <c r="I990" s="25"/>
    </row>
    <row r="991">
      <c r="D991" s="63"/>
      <c r="H991" s="36"/>
      <c r="I991" s="25"/>
    </row>
    <row r="992">
      <c r="D992" s="63"/>
      <c r="H992" s="36"/>
      <c r="I992" s="25"/>
    </row>
    <row r="993">
      <c r="D993" s="63"/>
      <c r="H993" s="36"/>
      <c r="I993" s="25"/>
    </row>
    <row r="994">
      <c r="D994" s="63"/>
      <c r="H994" s="36"/>
      <c r="I994" s="25"/>
    </row>
    <row r="995">
      <c r="D995" s="63"/>
      <c r="H995" s="36"/>
      <c r="I995" s="25"/>
    </row>
    <row r="996">
      <c r="D996" s="63"/>
      <c r="H996" s="36"/>
      <c r="I996" s="25"/>
    </row>
    <row r="997">
      <c r="D997" s="63"/>
      <c r="H997" s="36"/>
      <c r="I997" s="25"/>
    </row>
    <row r="998">
      <c r="D998" s="63"/>
      <c r="H998" s="36"/>
      <c r="I998" s="25"/>
    </row>
    <row r="999">
      <c r="D999" s="63"/>
      <c r="H999" s="36"/>
      <c r="I999" s="25"/>
    </row>
    <row r="1000">
      <c r="D1000" s="63"/>
      <c r="H1000" s="36"/>
      <c r="I1000" s="25"/>
    </row>
    <row r="1001">
      <c r="D1001" s="63"/>
      <c r="H1001" s="36"/>
      <c r="I1001" s="25"/>
    </row>
    <row r="1002">
      <c r="D1002" s="63"/>
      <c r="H1002" s="36"/>
      <c r="I1002" s="25"/>
    </row>
    <row r="1003">
      <c r="D1003" s="63"/>
      <c r="H1003" s="36"/>
      <c r="I1003" s="25"/>
    </row>
    <row r="1004">
      <c r="D1004" s="63"/>
      <c r="H1004" s="36"/>
      <c r="I1004" s="25"/>
    </row>
    <row r="1005">
      <c r="D1005" s="63"/>
      <c r="H1005" s="36"/>
      <c r="I1005" s="25"/>
    </row>
    <row r="1006">
      <c r="D1006" s="63"/>
      <c r="H1006" s="36"/>
      <c r="I1006" s="25"/>
    </row>
    <row r="1007">
      <c r="D1007" s="63"/>
      <c r="H1007" s="36"/>
      <c r="I1007" s="25"/>
    </row>
    <row r="1008">
      <c r="D1008" s="63"/>
      <c r="H1008" s="36"/>
      <c r="I1008" s="25"/>
    </row>
    <row r="1009">
      <c r="D1009" s="63"/>
      <c r="H1009" s="36"/>
      <c r="I1009" s="25"/>
    </row>
    <row r="1010">
      <c r="D1010" s="63"/>
      <c r="H1010" s="36"/>
      <c r="I1010" s="25"/>
    </row>
    <row r="1011">
      <c r="D1011" s="63"/>
      <c r="H1011" s="36"/>
      <c r="I1011" s="25"/>
    </row>
    <row r="1012">
      <c r="D1012" s="63"/>
      <c r="H1012" s="36"/>
      <c r="I1012" s="25"/>
    </row>
    <row r="1013">
      <c r="D1013" s="63"/>
      <c r="H1013" s="36"/>
      <c r="I1013" s="25"/>
    </row>
    <row r="1014">
      <c r="D1014" s="63"/>
      <c r="H1014" s="36"/>
      <c r="I1014" s="25"/>
    </row>
    <row r="1015">
      <c r="D1015" s="63"/>
      <c r="H1015" s="36"/>
      <c r="I1015" s="25"/>
    </row>
    <row r="1016">
      <c r="D1016" s="63"/>
      <c r="H1016" s="36"/>
      <c r="I1016" s="25"/>
    </row>
    <row r="1017">
      <c r="D1017" s="63"/>
      <c r="H1017" s="36"/>
      <c r="I1017" s="25"/>
    </row>
    <row r="1018">
      <c r="D1018" s="63"/>
      <c r="H1018" s="36"/>
      <c r="I1018" s="25"/>
    </row>
    <row r="1019">
      <c r="D1019" s="63"/>
      <c r="H1019" s="36"/>
      <c r="I1019" s="25"/>
    </row>
    <row r="1020">
      <c r="D1020" s="63"/>
      <c r="H1020" s="36"/>
      <c r="I1020" s="25"/>
    </row>
    <row r="1021">
      <c r="D1021" s="63"/>
      <c r="H1021" s="36"/>
      <c r="I1021" s="25"/>
    </row>
    <row r="1022">
      <c r="D1022" s="63"/>
      <c r="H1022" s="36"/>
      <c r="I1022" s="25"/>
    </row>
    <row r="1023">
      <c r="D1023" s="63"/>
      <c r="H1023" s="36"/>
      <c r="I1023" s="25"/>
    </row>
    <row r="1024">
      <c r="D1024" s="63"/>
      <c r="H1024" s="36"/>
      <c r="I1024" s="25"/>
    </row>
    <row r="1025">
      <c r="D1025" s="63"/>
      <c r="H1025" s="36"/>
      <c r="I1025" s="25"/>
    </row>
  </sheetData>
  <autoFilter ref="$B$3:$AF$3"/>
  <mergeCells count="3">
    <mergeCell ref="B192:B193"/>
    <mergeCell ref="B194:B195"/>
    <mergeCell ref="B196:B197"/>
  </mergeCells>
  <conditionalFormatting sqref="I4:I201">
    <cfRule type="cellIs" dxfId="0" priority="1" operator="equal">
      <formula>"OK"</formula>
    </cfRule>
  </conditionalFormatting>
  <conditionalFormatting sqref="I4:I201">
    <cfRule type="cellIs" dxfId="1" priority="2" operator="equal">
      <formula>"Working but not fully tested"</formula>
    </cfRule>
  </conditionalFormatting>
  <conditionalFormatting sqref="I4:I201">
    <cfRule type="cellIs" dxfId="2" priority="3" operator="equal">
      <formula>"random issues"</formula>
    </cfRule>
  </conditionalFormatting>
  <conditionalFormatting sqref="I4:I201">
    <cfRule type="cellIs" dxfId="3" priority="4" operator="equal">
      <formula>"not working"</formula>
    </cfRule>
  </conditionalFormatting>
  <conditionalFormatting sqref="I4:I201">
    <cfRule type="cellIs" dxfId="4" priority="5" operator="equal">
      <formula>"solvable issue"</formula>
    </cfRule>
  </conditionalFormatting>
  <conditionalFormatting sqref="I4:I201">
    <cfRule type="cellIs" dxfId="5" priority="6" operator="equal">
      <formula>"repeatable issue"</formula>
    </cfRule>
  </conditionalFormatting>
  <conditionalFormatting sqref="I3:I201">
    <cfRule type="cellIs" dxfId="6" priority="7" operator="equal">
      <formula>"OK but improveable"</formula>
    </cfRule>
  </conditionalFormatting>
  <conditionalFormatting sqref="I4:I201">
    <cfRule type="cellIs" dxfId="7" priority="8" operator="equal">
      <formula>"OOR-Test OK"</formula>
    </cfRule>
  </conditionalFormatting>
  <conditionalFormatting sqref="I3:I201">
    <cfRule type="containsText" dxfId="8" priority="9" operator="containsText" text="Not tested, not relevant, but should be ok">
      <formula>NOT(ISERROR(SEARCH(("Not tested, not relevant, but should be ok"),(I3))))</formula>
    </cfRule>
  </conditionalFormatting>
  <conditionalFormatting sqref="I3:I201">
    <cfRule type="cellIs" dxfId="4" priority="10" operator="equal">
      <formula>"not working but not relvant"</formula>
    </cfRule>
  </conditionalFormatting>
  <conditionalFormatting sqref="I4:I201">
    <cfRule type="cellIs" dxfId="8" priority="11" operator="equal">
      <formula>"not measured, but should be ok"</formula>
    </cfRule>
  </conditionalFormatting>
  <conditionalFormatting sqref="I4:I201">
    <cfRule type="cellIs" dxfId="9" priority="12" operator="equal">
      <formula>"tested but inaccurate"</formula>
    </cfRule>
  </conditionalFormatting>
  <conditionalFormatting sqref="I4:I201">
    <cfRule type="cellIs" dxfId="1" priority="13" operator="equal">
      <formula>"tested but inaccurate, not important"</formula>
    </cfRule>
  </conditionalFormatting>
  <conditionalFormatting sqref="I4:I201">
    <cfRule type="cellIs" dxfId="10" priority="14" operator="equal">
      <formula>"OK, preliminary"</formula>
    </cfRule>
  </conditionalFormatting>
  <dataValidations>
    <dataValidation type="list" allowBlank="1" sqref="I4:I200">
      <formula1>"OK,OK but improveable,Working but not fully tested,OK, improveable,  doesn't matter,solvable issue,repeatable issue,random issues,not working,Not tested, not relevant, but should be ok,Not tested yet,not working but not relvant,not measured, but should be"&amp;" ok,tested but inaccurate,tested but inaccurate, not important,OK, preliminary"</formula1>
    </dataValidation>
  </dataValidations>
  <printOptions gridLines="1" horizontalCentered="1"/>
  <pageMargins bottom="0.75" footer="0.0" header="0.0" left="0.7" right="0.7" top="0.75"/>
  <pageSetup paperSize="9" scale="55"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8.0"/>
    <col customWidth="1" min="2" max="2" width="34.63"/>
    <col customWidth="1" min="3" max="3" width="47.38"/>
    <col customWidth="1" min="4" max="4" width="12.5"/>
    <col customWidth="1" min="5" max="7" width="6.63"/>
    <col customWidth="1" min="9" max="9" width="30.5"/>
    <col customWidth="1" min="10" max="10" width="27.75"/>
    <col customWidth="1" min="11" max="11" width="13.13"/>
    <col customWidth="1" min="20" max="20" width="14.63"/>
    <col customWidth="1" min="25" max="25" width="15.38"/>
    <col customWidth="1" min="26" max="26" width="16.0"/>
  </cols>
  <sheetData>
    <row r="1">
      <c r="A1" s="7" t="s">
        <v>396</v>
      </c>
      <c r="B1" s="7"/>
      <c r="C1" s="3"/>
      <c r="D1" s="8"/>
      <c r="E1" s="3"/>
      <c r="F1" s="3"/>
      <c r="G1" s="3"/>
      <c r="H1" s="9"/>
      <c r="I1" s="3"/>
      <c r="J1" s="9"/>
    </row>
    <row r="2">
      <c r="A2" s="7"/>
      <c r="B2" s="7" t="s">
        <v>6</v>
      </c>
      <c r="C2" s="3" t="s">
        <v>7</v>
      </c>
      <c r="D2" s="8" t="s">
        <v>8</v>
      </c>
      <c r="E2" s="3">
        <f>COUNTA(I4:I38)</f>
        <v>35</v>
      </c>
      <c r="F2" s="3" t="s">
        <v>9</v>
      </c>
      <c r="G2" s="3">
        <f>(38-3)</f>
        <v>35</v>
      </c>
      <c r="H2" s="9">
        <f>E2/G2</f>
        <v>1</v>
      </c>
      <c r="I2" s="3" t="s">
        <v>10</v>
      </c>
      <c r="J2" s="9"/>
    </row>
    <row r="3">
      <c r="A3" s="7" t="s">
        <v>11</v>
      </c>
      <c r="B3" s="3" t="s">
        <v>12</v>
      </c>
      <c r="C3" s="3" t="s">
        <v>13</v>
      </c>
      <c r="D3" s="10" t="s">
        <v>14</v>
      </c>
      <c r="E3" s="3" t="s">
        <v>15</v>
      </c>
      <c r="H3" s="11" t="s">
        <v>16</v>
      </c>
      <c r="I3" s="3" t="s">
        <v>17</v>
      </c>
      <c r="J3" s="3" t="s">
        <v>18</v>
      </c>
    </row>
    <row r="4">
      <c r="A4" s="12" t="s">
        <v>19</v>
      </c>
      <c r="B4" s="12" t="s">
        <v>20</v>
      </c>
      <c r="C4" s="12" t="s">
        <v>21</v>
      </c>
      <c r="D4" s="71">
        <v>3.71</v>
      </c>
      <c r="E4" s="12" t="s">
        <v>22</v>
      </c>
      <c r="F4" s="12" t="s">
        <v>23</v>
      </c>
      <c r="G4" s="12" t="s">
        <v>24</v>
      </c>
      <c r="H4" s="16">
        <v>45596.0</v>
      </c>
      <c r="I4" s="72" t="s">
        <v>25</v>
      </c>
      <c r="J4" s="12" t="s">
        <v>26</v>
      </c>
      <c r="K4" s="12"/>
      <c r="L4" s="12"/>
      <c r="M4" s="12"/>
      <c r="N4" s="12"/>
      <c r="O4" s="12"/>
      <c r="P4" s="12"/>
      <c r="Q4" s="12"/>
      <c r="R4" s="12"/>
      <c r="S4" s="12"/>
      <c r="T4" s="12"/>
      <c r="U4" s="12"/>
      <c r="V4" s="12"/>
      <c r="W4" s="12"/>
      <c r="X4" s="12"/>
      <c r="Y4" s="12"/>
      <c r="Z4" s="12"/>
      <c r="AA4" s="12"/>
      <c r="AB4" s="12"/>
      <c r="AC4" s="12"/>
      <c r="AD4" s="12"/>
      <c r="AE4" s="12"/>
      <c r="AF4" s="12"/>
    </row>
    <row r="5">
      <c r="A5" s="12" t="s">
        <v>19</v>
      </c>
      <c r="B5" s="12" t="s">
        <v>20</v>
      </c>
      <c r="C5" s="12" t="s">
        <v>32</v>
      </c>
      <c r="D5" s="71">
        <v>22.3</v>
      </c>
      <c r="E5" s="12" t="s">
        <v>31</v>
      </c>
      <c r="F5" s="12"/>
      <c r="G5" s="12"/>
      <c r="H5" s="16">
        <v>45664.0</v>
      </c>
      <c r="I5" s="72" t="s">
        <v>25</v>
      </c>
      <c r="J5" s="12"/>
      <c r="K5" s="12"/>
      <c r="L5" s="12"/>
      <c r="M5" s="12"/>
      <c r="N5" s="12"/>
      <c r="O5" s="12"/>
      <c r="P5" s="12"/>
      <c r="Q5" s="12"/>
      <c r="R5" s="12"/>
      <c r="S5" s="12"/>
      <c r="T5" s="12"/>
      <c r="U5" s="12"/>
      <c r="V5" s="12"/>
      <c r="W5" s="12"/>
      <c r="X5" s="12"/>
      <c r="Y5" s="12"/>
      <c r="Z5" s="12"/>
      <c r="AA5" s="12"/>
      <c r="AB5" s="12"/>
      <c r="AC5" s="12"/>
      <c r="AD5" s="12"/>
      <c r="AE5" s="12"/>
      <c r="AF5" s="12"/>
    </row>
    <row r="6">
      <c r="A6" s="12" t="s">
        <v>19</v>
      </c>
      <c r="B6" s="12" t="s">
        <v>20</v>
      </c>
      <c r="C6" s="12" t="s">
        <v>34</v>
      </c>
      <c r="D6" s="71">
        <v>101.0</v>
      </c>
      <c r="E6" s="12" t="s">
        <v>31</v>
      </c>
      <c r="F6" s="12"/>
      <c r="G6" s="12"/>
      <c r="H6" s="16">
        <v>45597.0</v>
      </c>
      <c r="I6" s="72" t="s">
        <v>25</v>
      </c>
      <c r="J6" s="12"/>
      <c r="K6" s="12"/>
      <c r="L6" s="12"/>
      <c r="M6" s="12"/>
      <c r="N6" s="12"/>
      <c r="O6" s="12"/>
      <c r="P6" s="12"/>
      <c r="Q6" s="12"/>
      <c r="R6" s="12"/>
      <c r="S6" s="12"/>
      <c r="T6" s="12"/>
      <c r="U6" s="12"/>
      <c r="V6" s="12"/>
      <c r="W6" s="12"/>
      <c r="X6" s="12"/>
      <c r="Y6" s="12"/>
      <c r="Z6" s="12"/>
      <c r="AA6" s="12"/>
      <c r="AB6" s="12"/>
      <c r="AC6" s="12"/>
      <c r="AD6" s="12"/>
      <c r="AE6" s="12"/>
      <c r="AF6" s="12"/>
    </row>
    <row r="7">
      <c r="A7" s="12" t="s">
        <v>19</v>
      </c>
      <c r="B7" s="12" t="s">
        <v>20</v>
      </c>
      <c r="C7" s="12" t="s">
        <v>39</v>
      </c>
      <c r="D7" s="71">
        <v>215.0</v>
      </c>
      <c r="E7" s="12" t="s">
        <v>31</v>
      </c>
      <c r="F7" s="12"/>
      <c r="G7" s="12"/>
      <c r="H7" s="16">
        <v>45623.0</v>
      </c>
      <c r="I7" s="72" t="s">
        <v>25</v>
      </c>
      <c r="J7" s="12"/>
      <c r="K7" s="12"/>
      <c r="L7" s="12"/>
      <c r="M7" s="12"/>
      <c r="N7" s="12"/>
      <c r="O7" s="12"/>
      <c r="P7" s="12"/>
      <c r="Q7" s="12"/>
      <c r="R7" s="12"/>
      <c r="S7" s="12"/>
      <c r="T7" s="12"/>
      <c r="U7" s="12"/>
      <c r="V7" s="12"/>
      <c r="W7" s="12"/>
      <c r="X7" s="12"/>
      <c r="Y7" s="12"/>
      <c r="Z7" s="12"/>
      <c r="AA7" s="12"/>
      <c r="AB7" s="12"/>
      <c r="AC7" s="12"/>
      <c r="AD7" s="12"/>
      <c r="AE7" s="12"/>
      <c r="AF7" s="12"/>
    </row>
    <row r="8">
      <c r="A8" s="12" t="s">
        <v>19</v>
      </c>
      <c r="B8" s="12" t="s">
        <v>40</v>
      </c>
      <c r="C8" s="12" t="s">
        <v>41</v>
      </c>
      <c r="D8" s="71">
        <v>114.0</v>
      </c>
      <c r="E8" s="12" t="s">
        <v>42</v>
      </c>
      <c r="F8" s="12"/>
      <c r="G8" s="12"/>
      <c r="H8" s="16">
        <v>45597.0</v>
      </c>
      <c r="I8" s="72" t="s">
        <v>25</v>
      </c>
      <c r="J8" s="12"/>
      <c r="K8" s="12"/>
      <c r="L8" s="12"/>
      <c r="M8" s="12"/>
      <c r="N8" s="12"/>
      <c r="O8" s="12"/>
      <c r="P8" s="12"/>
      <c r="Q8" s="12"/>
      <c r="R8" s="12"/>
      <c r="S8" s="12"/>
      <c r="T8" s="12"/>
      <c r="U8" s="12"/>
      <c r="V8" s="12"/>
      <c r="W8" s="12"/>
      <c r="X8" s="12"/>
      <c r="Y8" s="12"/>
      <c r="Z8" s="12"/>
      <c r="AA8" s="12"/>
      <c r="AB8" s="12"/>
      <c r="AC8" s="12"/>
      <c r="AD8" s="12"/>
      <c r="AE8" s="12"/>
      <c r="AF8" s="12"/>
    </row>
    <row r="9">
      <c r="A9" s="12" t="s">
        <v>19</v>
      </c>
      <c r="B9" s="12" t="s">
        <v>53</v>
      </c>
      <c r="C9" s="12" t="s">
        <v>52</v>
      </c>
      <c r="D9" s="71">
        <v>12.204</v>
      </c>
      <c r="E9" s="12" t="s">
        <v>22</v>
      </c>
      <c r="F9" s="12"/>
      <c r="G9" s="12"/>
      <c r="H9" s="16">
        <v>45596.0</v>
      </c>
      <c r="I9" s="72" t="s">
        <v>25</v>
      </c>
      <c r="J9" s="12"/>
      <c r="K9" s="12"/>
      <c r="L9" s="12"/>
      <c r="M9" s="12"/>
      <c r="N9" s="12"/>
      <c r="O9" s="12"/>
      <c r="P9" s="12"/>
      <c r="Q9" s="12"/>
      <c r="R9" s="12"/>
      <c r="S9" s="12"/>
      <c r="T9" s="12"/>
      <c r="U9" s="12"/>
      <c r="V9" s="12"/>
      <c r="W9" s="12"/>
      <c r="X9" s="12"/>
      <c r="Y9" s="12"/>
      <c r="Z9" s="12"/>
      <c r="AA9" s="12"/>
      <c r="AB9" s="12"/>
      <c r="AC9" s="12"/>
      <c r="AD9" s="12"/>
      <c r="AE9" s="12"/>
      <c r="AF9" s="12"/>
    </row>
    <row r="10">
      <c r="A10" s="12" t="s">
        <v>19</v>
      </c>
      <c r="B10" s="12" t="s">
        <v>54</v>
      </c>
      <c r="C10" s="12" t="s">
        <v>55</v>
      </c>
      <c r="D10" s="71">
        <v>9.055</v>
      </c>
      <c r="E10" s="12" t="s">
        <v>22</v>
      </c>
      <c r="F10" s="12"/>
      <c r="G10" s="12"/>
      <c r="H10" s="16">
        <v>45596.0</v>
      </c>
      <c r="I10" s="72" t="s">
        <v>25</v>
      </c>
      <c r="J10" s="12"/>
      <c r="K10" s="12"/>
      <c r="L10" s="12"/>
      <c r="M10" s="12"/>
      <c r="N10" s="12"/>
      <c r="O10" s="12"/>
      <c r="P10" s="12"/>
      <c r="Q10" s="12"/>
      <c r="R10" s="12"/>
      <c r="S10" s="12"/>
      <c r="T10" s="12"/>
      <c r="U10" s="12"/>
      <c r="V10" s="12"/>
      <c r="W10" s="12"/>
      <c r="X10" s="12"/>
      <c r="Y10" s="12"/>
      <c r="Z10" s="12"/>
      <c r="AA10" s="12"/>
      <c r="AB10" s="12"/>
      <c r="AC10" s="12"/>
      <c r="AD10" s="12"/>
      <c r="AE10" s="12"/>
      <c r="AF10" s="12"/>
    </row>
    <row r="11">
      <c r="A11" s="12" t="s">
        <v>19</v>
      </c>
      <c r="B11" s="12" t="s">
        <v>56</v>
      </c>
      <c r="C11" s="12" t="s">
        <v>52</v>
      </c>
      <c r="D11" s="71">
        <v>12.475</v>
      </c>
      <c r="E11" s="12" t="s">
        <v>22</v>
      </c>
      <c r="F11" s="12"/>
      <c r="G11" s="12"/>
      <c r="H11" s="16">
        <v>45596.0</v>
      </c>
      <c r="I11" s="72" t="s">
        <v>25</v>
      </c>
      <c r="J11" s="12"/>
      <c r="K11" s="12"/>
      <c r="L11" s="12"/>
      <c r="M11" s="12"/>
      <c r="N11" s="12"/>
      <c r="O11" s="12"/>
      <c r="P11" s="12"/>
      <c r="Q11" s="12"/>
      <c r="R11" s="12"/>
      <c r="S11" s="12"/>
      <c r="T11" s="12"/>
      <c r="U11" s="12"/>
      <c r="V11" s="12"/>
      <c r="W11" s="12"/>
      <c r="X11" s="12"/>
      <c r="Y11" s="12"/>
      <c r="Z11" s="12"/>
      <c r="AA11" s="12"/>
      <c r="AB11" s="12"/>
      <c r="AC11" s="12"/>
      <c r="AD11" s="12"/>
      <c r="AE11" s="12"/>
      <c r="AF11" s="12"/>
    </row>
    <row r="12">
      <c r="A12" s="12" t="s">
        <v>19</v>
      </c>
      <c r="B12" s="12" t="s">
        <v>57</v>
      </c>
      <c r="C12" s="12" t="s">
        <v>52</v>
      </c>
      <c r="D12" s="71">
        <v>11.79</v>
      </c>
      <c r="E12" s="12" t="s">
        <v>22</v>
      </c>
      <c r="F12" s="12"/>
      <c r="G12" s="12"/>
      <c r="H12" s="16">
        <v>45596.0</v>
      </c>
      <c r="I12" s="72" t="s">
        <v>25</v>
      </c>
      <c r="J12" s="12"/>
      <c r="K12" s="12"/>
      <c r="L12" s="12"/>
      <c r="M12" s="12"/>
      <c r="N12" s="12"/>
      <c r="O12" s="12"/>
      <c r="P12" s="12"/>
      <c r="Q12" s="12"/>
      <c r="R12" s="12"/>
      <c r="S12" s="12"/>
      <c r="T12" s="12"/>
      <c r="U12" s="12"/>
      <c r="V12" s="12"/>
      <c r="W12" s="12"/>
      <c r="X12" s="12"/>
      <c r="Y12" s="12"/>
      <c r="Z12" s="12"/>
      <c r="AA12" s="12"/>
      <c r="AB12" s="12"/>
      <c r="AC12" s="12"/>
      <c r="AD12" s="12"/>
      <c r="AE12" s="12"/>
      <c r="AF12" s="12"/>
    </row>
    <row r="13">
      <c r="A13" s="12" t="s">
        <v>19</v>
      </c>
      <c r="B13" s="12" t="s">
        <v>58</v>
      </c>
      <c r="C13" s="12" t="s">
        <v>52</v>
      </c>
      <c r="D13" s="71">
        <v>12.108</v>
      </c>
      <c r="E13" s="12" t="s">
        <v>22</v>
      </c>
      <c r="F13" s="12"/>
      <c r="G13" s="12"/>
      <c r="H13" s="16">
        <v>45596.0</v>
      </c>
      <c r="I13" s="72" t="s">
        <v>25</v>
      </c>
      <c r="J13" s="12"/>
      <c r="K13" s="12"/>
      <c r="L13" s="12"/>
      <c r="M13" s="12"/>
      <c r="N13" s="12"/>
      <c r="O13" s="12"/>
      <c r="P13" s="12"/>
      <c r="Q13" s="12"/>
      <c r="R13" s="12"/>
      <c r="S13" s="12"/>
      <c r="T13" s="12"/>
      <c r="U13" s="12"/>
      <c r="V13" s="12"/>
      <c r="W13" s="12"/>
      <c r="X13" s="12"/>
      <c r="Y13" s="12"/>
      <c r="Z13" s="12"/>
      <c r="AA13" s="12"/>
      <c r="AB13" s="12"/>
      <c r="AC13" s="12"/>
      <c r="AD13" s="12"/>
      <c r="AE13" s="12"/>
      <c r="AF13" s="12"/>
    </row>
    <row r="14">
      <c r="A14" s="12" t="s">
        <v>19</v>
      </c>
      <c r="B14" s="12" t="s">
        <v>105</v>
      </c>
      <c r="C14" s="12" t="s">
        <v>109</v>
      </c>
      <c r="D14" s="73">
        <v>20.79</v>
      </c>
      <c r="E14" s="12" t="s">
        <v>31</v>
      </c>
      <c r="F14" s="74">
        <f>D14*400/1000</f>
        <v>8.316</v>
      </c>
      <c r="G14" s="12" t="s">
        <v>107</v>
      </c>
      <c r="H14" s="75">
        <v>45664.0</v>
      </c>
      <c r="I14" s="72" t="s">
        <v>25</v>
      </c>
      <c r="J14" s="12"/>
      <c r="K14" s="12"/>
      <c r="L14" s="12"/>
      <c r="M14" s="12"/>
      <c r="N14" s="12"/>
      <c r="O14" s="12"/>
      <c r="P14" s="12"/>
      <c r="Q14" s="12"/>
      <c r="R14" s="12"/>
      <c r="S14" s="12"/>
      <c r="T14" s="12"/>
      <c r="U14" s="12"/>
      <c r="V14" s="12"/>
      <c r="W14" s="12"/>
      <c r="X14" s="12"/>
      <c r="Y14" s="12"/>
      <c r="Z14" s="12"/>
      <c r="AA14" s="12"/>
      <c r="AB14" s="12"/>
      <c r="AC14" s="12"/>
      <c r="AD14" s="12"/>
      <c r="AE14" s="12"/>
      <c r="AF14" s="12"/>
    </row>
    <row r="15">
      <c r="A15" s="12" t="s">
        <v>19</v>
      </c>
      <c r="B15" s="12" t="s">
        <v>105</v>
      </c>
      <c r="C15" s="12" t="s">
        <v>110</v>
      </c>
      <c r="D15" s="73">
        <v>16.66</v>
      </c>
      <c r="E15" s="12" t="s">
        <v>31</v>
      </c>
      <c r="F15" s="74">
        <f>D15*500/1000</f>
        <v>8.33</v>
      </c>
      <c r="G15" s="12" t="s">
        <v>107</v>
      </c>
      <c r="H15" s="75">
        <v>45664.0</v>
      </c>
      <c r="I15" s="72" t="s">
        <v>25</v>
      </c>
      <c r="J15" s="12"/>
      <c r="K15" s="12"/>
      <c r="L15" s="12"/>
      <c r="M15" s="12"/>
      <c r="N15" s="12"/>
      <c r="O15" s="12"/>
      <c r="P15" s="12"/>
      <c r="Q15" s="12"/>
      <c r="R15" s="12"/>
      <c r="S15" s="12"/>
      <c r="T15" s="12"/>
      <c r="U15" s="12"/>
      <c r="V15" s="12"/>
      <c r="W15" s="12"/>
      <c r="X15" s="12"/>
      <c r="Y15" s="12"/>
      <c r="Z15" s="12"/>
      <c r="AA15" s="12"/>
      <c r="AB15" s="12"/>
      <c r="AC15" s="12"/>
      <c r="AD15" s="12"/>
      <c r="AE15" s="12"/>
      <c r="AF15" s="12"/>
    </row>
    <row r="16">
      <c r="A16" s="12" t="s">
        <v>19</v>
      </c>
      <c r="B16" s="12" t="s">
        <v>105</v>
      </c>
      <c r="C16" s="12" t="s">
        <v>111</v>
      </c>
      <c r="D16" s="74">
        <v>11.337</v>
      </c>
      <c r="E16" s="12" t="s">
        <v>31</v>
      </c>
      <c r="F16" s="74">
        <f>D16*600/1000</f>
        <v>6.8022</v>
      </c>
      <c r="G16" s="12" t="s">
        <v>107</v>
      </c>
      <c r="H16" s="75">
        <v>45664.0</v>
      </c>
      <c r="I16" s="72" t="s">
        <v>25</v>
      </c>
      <c r="J16" s="12"/>
      <c r="K16" s="12"/>
      <c r="L16" s="12"/>
      <c r="M16" s="12"/>
      <c r="N16" s="12"/>
      <c r="O16" s="12"/>
      <c r="P16" s="12"/>
      <c r="Q16" s="12"/>
      <c r="R16" s="12"/>
      <c r="S16" s="12"/>
      <c r="T16" s="12"/>
      <c r="U16" s="12"/>
      <c r="V16" s="12"/>
      <c r="W16" s="12"/>
      <c r="X16" s="12"/>
      <c r="Y16" s="12"/>
      <c r="Z16" s="12"/>
      <c r="AA16" s="12"/>
      <c r="AB16" s="12"/>
      <c r="AC16" s="12"/>
      <c r="AD16" s="12"/>
      <c r="AE16" s="12"/>
      <c r="AF16" s="12"/>
    </row>
    <row r="17">
      <c r="A17" s="12" t="s">
        <v>19</v>
      </c>
      <c r="B17" s="12" t="s">
        <v>112</v>
      </c>
      <c r="C17" s="12" t="s">
        <v>117</v>
      </c>
      <c r="D17" s="71">
        <v>347.0</v>
      </c>
      <c r="E17" s="12" t="s">
        <v>114</v>
      </c>
      <c r="F17" s="12"/>
      <c r="G17" s="12"/>
      <c r="H17" s="16">
        <v>45624.0</v>
      </c>
      <c r="I17" s="72" t="s">
        <v>25</v>
      </c>
      <c r="J17" s="12"/>
      <c r="K17" s="12"/>
      <c r="L17" s="12"/>
      <c r="M17" s="12"/>
      <c r="N17" s="12"/>
      <c r="O17" s="12"/>
      <c r="P17" s="12"/>
      <c r="Q17" s="12"/>
      <c r="R17" s="12"/>
      <c r="S17" s="12"/>
      <c r="T17" s="12"/>
      <c r="U17" s="12"/>
      <c r="V17" s="12"/>
      <c r="W17" s="12"/>
      <c r="X17" s="12"/>
      <c r="Y17" s="12"/>
      <c r="Z17" s="12"/>
      <c r="AA17" s="12"/>
      <c r="AB17" s="12"/>
      <c r="AC17" s="12"/>
      <c r="AD17" s="12"/>
      <c r="AE17" s="12"/>
      <c r="AF17" s="12"/>
    </row>
    <row r="18">
      <c r="A18" s="12" t="s">
        <v>19</v>
      </c>
      <c r="B18" s="12" t="s">
        <v>112</v>
      </c>
      <c r="C18" s="12" t="s">
        <v>135</v>
      </c>
      <c r="D18" s="71">
        <v>90.0</v>
      </c>
      <c r="E18" s="12" t="s">
        <v>114</v>
      </c>
      <c r="F18" s="12"/>
      <c r="G18" s="12"/>
      <c r="H18" s="16">
        <v>45599.0</v>
      </c>
      <c r="I18" s="72" t="s">
        <v>25</v>
      </c>
      <c r="J18" s="12" t="s">
        <v>136</v>
      </c>
      <c r="K18" s="12"/>
      <c r="L18" s="12"/>
      <c r="M18" s="12"/>
      <c r="N18" s="12"/>
      <c r="O18" s="12"/>
      <c r="P18" s="12"/>
      <c r="Q18" s="12"/>
      <c r="R18" s="12"/>
      <c r="S18" s="12"/>
      <c r="T18" s="12"/>
      <c r="U18" s="12"/>
      <c r="V18" s="12"/>
      <c r="W18" s="12"/>
      <c r="X18" s="12"/>
      <c r="Y18" s="12"/>
      <c r="Z18" s="12"/>
      <c r="AA18" s="12"/>
      <c r="AB18" s="12"/>
      <c r="AC18" s="12"/>
      <c r="AD18" s="12"/>
      <c r="AE18" s="12"/>
      <c r="AF18" s="12"/>
    </row>
    <row r="19">
      <c r="A19" s="12" t="s">
        <v>19</v>
      </c>
      <c r="B19" s="12" t="s">
        <v>163</v>
      </c>
      <c r="C19" s="12" t="s">
        <v>164</v>
      </c>
      <c r="D19" s="71" t="s">
        <v>165</v>
      </c>
      <c r="E19" s="12" t="s">
        <v>22</v>
      </c>
      <c r="F19" s="12"/>
      <c r="G19" s="12"/>
      <c r="H19" s="16">
        <v>45623.0</v>
      </c>
      <c r="I19" s="72" t="s">
        <v>25</v>
      </c>
      <c r="J19" s="12" t="s">
        <v>166</v>
      </c>
      <c r="K19" s="12"/>
      <c r="L19" s="12"/>
      <c r="M19" s="12"/>
      <c r="N19" s="12"/>
      <c r="O19" s="12"/>
      <c r="P19" s="12"/>
      <c r="Q19" s="12"/>
      <c r="R19" s="12"/>
      <c r="S19" s="12"/>
      <c r="T19" s="12"/>
      <c r="U19" s="12"/>
      <c r="V19" s="12"/>
      <c r="W19" s="12"/>
      <c r="X19" s="12"/>
      <c r="Y19" s="12"/>
      <c r="Z19" s="12"/>
      <c r="AA19" s="12"/>
      <c r="AB19" s="12"/>
      <c r="AC19" s="12"/>
      <c r="AD19" s="12"/>
      <c r="AE19" s="12"/>
      <c r="AF19" s="12"/>
    </row>
    <row r="20">
      <c r="A20" s="12" t="s">
        <v>19</v>
      </c>
      <c r="B20" s="12" t="s">
        <v>163</v>
      </c>
      <c r="C20" s="12" t="s">
        <v>167</v>
      </c>
      <c r="D20" s="71">
        <v>180.0</v>
      </c>
      <c r="E20" s="12" t="s">
        <v>22</v>
      </c>
      <c r="F20" s="12"/>
      <c r="G20" s="12"/>
      <c r="H20" s="16">
        <v>45623.0</v>
      </c>
      <c r="I20" s="72" t="s">
        <v>25</v>
      </c>
      <c r="J20" s="12"/>
      <c r="K20" s="12"/>
      <c r="L20" s="12"/>
      <c r="M20" s="12"/>
      <c r="N20" s="12"/>
      <c r="O20" s="12"/>
      <c r="P20" s="12"/>
      <c r="Q20" s="12"/>
      <c r="R20" s="12"/>
      <c r="S20" s="12"/>
      <c r="T20" s="12"/>
      <c r="U20" s="12"/>
      <c r="V20" s="12"/>
      <c r="W20" s="12"/>
      <c r="X20" s="12"/>
      <c r="Y20" s="12"/>
      <c r="Z20" s="12"/>
      <c r="AA20" s="12"/>
      <c r="AB20" s="12"/>
      <c r="AC20" s="12"/>
      <c r="AD20" s="12"/>
      <c r="AE20" s="12"/>
      <c r="AF20" s="12"/>
    </row>
    <row r="21">
      <c r="A21" s="12" t="s">
        <v>19</v>
      </c>
      <c r="B21" s="12" t="s">
        <v>182</v>
      </c>
      <c r="C21" s="12" t="s">
        <v>183</v>
      </c>
      <c r="D21" s="71">
        <v>199.0</v>
      </c>
      <c r="E21" s="12" t="s">
        <v>22</v>
      </c>
      <c r="F21" s="12"/>
      <c r="G21" s="12"/>
      <c r="H21" s="16">
        <v>45623.0</v>
      </c>
      <c r="I21" s="72" t="s">
        <v>25</v>
      </c>
      <c r="J21" s="12"/>
      <c r="K21" s="12"/>
      <c r="L21" s="12"/>
      <c r="M21" s="12"/>
      <c r="N21" s="12"/>
      <c r="O21" s="12"/>
      <c r="P21" s="12"/>
      <c r="Q21" s="12"/>
      <c r="R21" s="12"/>
      <c r="S21" s="12"/>
      <c r="T21" s="12"/>
      <c r="U21" s="12"/>
      <c r="V21" s="12"/>
      <c r="W21" s="12"/>
      <c r="X21" s="12"/>
      <c r="Y21" s="12"/>
      <c r="Z21" s="12"/>
      <c r="AA21" s="12"/>
      <c r="AB21" s="12"/>
      <c r="AC21" s="12"/>
      <c r="AD21" s="12"/>
      <c r="AE21" s="12"/>
      <c r="AF21" s="12"/>
    </row>
    <row r="22">
      <c r="A22" s="12" t="s">
        <v>19</v>
      </c>
      <c r="B22" s="12" t="s">
        <v>182</v>
      </c>
      <c r="C22" s="12" t="s">
        <v>184</v>
      </c>
      <c r="D22" s="71">
        <v>206.0</v>
      </c>
      <c r="E22" s="12" t="s">
        <v>22</v>
      </c>
      <c r="F22" s="12"/>
      <c r="G22" s="12"/>
      <c r="H22" s="16">
        <v>45623.0</v>
      </c>
      <c r="I22" s="72" t="s">
        <v>25</v>
      </c>
      <c r="J22" s="12"/>
      <c r="K22" s="12"/>
      <c r="L22" s="12"/>
      <c r="M22" s="12"/>
      <c r="N22" s="12"/>
      <c r="O22" s="12"/>
      <c r="P22" s="12"/>
      <c r="Q22" s="12"/>
      <c r="R22" s="12"/>
      <c r="S22" s="12"/>
      <c r="T22" s="12"/>
      <c r="U22" s="12"/>
      <c r="V22" s="12"/>
      <c r="W22" s="12"/>
      <c r="X22" s="12"/>
      <c r="Y22" s="12"/>
      <c r="Z22" s="12"/>
      <c r="AA22" s="12"/>
      <c r="AB22" s="12"/>
      <c r="AC22" s="12"/>
      <c r="AD22" s="12"/>
      <c r="AE22" s="12"/>
      <c r="AF22" s="12"/>
    </row>
    <row r="23">
      <c r="A23" s="12" t="s">
        <v>19</v>
      </c>
      <c r="B23" s="12" t="s">
        <v>190</v>
      </c>
      <c r="C23" s="12" t="s">
        <v>191</v>
      </c>
      <c r="D23" s="71">
        <v>609.0</v>
      </c>
      <c r="E23" s="12" t="s">
        <v>22</v>
      </c>
      <c r="F23" s="12"/>
      <c r="G23" s="12"/>
      <c r="H23" s="16">
        <v>45624.0</v>
      </c>
      <c r="I23" s="72" t="s">
        <v>25</v>
      </c>
      <c r="J23" s="12"/>
      <c r="K23" s="12"/>
      <c r="L23" s="12"/>
      <c r="M23" s="12"/>
      <c r="N23" s="12"/>
      <c r="O23" s="12"/>
      <c r="P23" s="12"/>
      <c r="Q23" s="12"/>
      <c r="R23" s="12"/>
      <c r="S23" s="12"/>
      <c r="T23" s="12"/>
      <c r="U23" s="12"/>
      <c r="V23" s="12"/>
      <c r="W23" s="12"/>
      <c r="X23" s="12"/>
      <c r="Y23" s="12"/>
      <c r="Z23" s="12"/>
      <c r="AA23" s="12"/>
      <c r="AB23" s="12"/>
      <c r="AC23" s="12"/>
      <c r="AD23" s="12"/>
      <c r="AE23" s="12"/>
      <c r="AF23" s="12"/>
    </row>
    <row r="24">
      <c r="A24" s="12" t="s">
        <v>19</v>
      </c>
      <c r="B24" s="12" t="s">
        <v>190</v>
      </c>
      <c r="C24" s="12" t="s">
        <v>192</v>
      </c>
      <c r="D24" s="71">
        <v>598.0</v>
      </c>
      <c r="E24" s="12" t="s">
        <v>22</v>
      </c>
      <c r="F24" s="12"/>
      <c r="G24" s="12"/>
      <c r="H24" s="16">
        <v>45624.0</v>
      </c>
      <c r="I24" s="72" t="s">
        <v>25</v>
      </c>
      <c r="J24" s="12"/>
      <c r="K24" s="12"/>
      <c r="L24" s="12"/>
      <c r="M24" s="12"/>
      <c r="N24" s="12"/>
      <c r="O24" s="12"/>
      <c r="P24" s="12"/>
      <c r="Q24" s="12"/>
      <c r="R24" s="12"/>
      <c r="S24" s="12"/>
      <c r="T24" s="12"/>
      <c r="U24" s="12"/>
      <c r="V24" s="12"/>
      <c r="W24" s="12"/>
      <c r="X24" s="12"/>
      <c r="Y24" s="12"/>
      <c r="Z24" s="12"/>
      <c r="AA24" s="12"/>
      <c r="AB24" s="12"/>
      <c r="AC24" s="12"/>
      <c r="AD24" s="12"/>
      <c r="AE24" s="12"/>
      <c r="AF24" s="12"/>
    </row>
    <row r="25">
      <c r="A25" s="12" t="s">
        <v>19</v>
      </c>
      <c r="B25" s="12" t="s">
        <v>196</v>
      </c>
      <c r="C25" s="12" t="s">
        <v>197</v>
      </c>
      <c r="D25" s="71">
        <v>106.9</v>
      </c>
      <c r="E25" s="12" t="s">
        <v>198</v>
      </c>
      <c r="F25" s="12"/>
      <c r="G25" s="12"/>
      <c r="H25" s="16">
        <v>45611.0</v>
      </c>
      <c r="I25" s="72" t="s">
        <v>25</v>
      </c>
      <c r="J25" s="76"/>
      <c r="K25" s="12"/>
      <c r="L25" s="12"/>
      <c r="M25" s="12"/>
      <c r="N25" s="12"/>
      <c r="O25" s="12"/>
      <c r="P25" s="12"/>
      <c r="Q25" s="12"/>
      <c r="R25" s="12"/>
      <c r="S25" s="12"/>
      <c r="T25" s="12"/>
      <c r="U25" s="12"/>
      <c r="V25" s="12"/>
      <c r="W25" s="12"/>
      <c r="X25" s="12"/>
      <c r="Y25" s="12"/>
      <c r="Z25" s="12"/>
      <c r="AA25" s="12"/>
      <c r="AB25" s="12"/>
      <c r="AC25" s="12"/>
      <c r="AD25" s="12"/>
      <c r="AE25" s="12"/>
      <c r="AF25" s="12"/>
    </row>
    <row r="26">
      <c r="A26" s="12" t="s">
        <v>19</v>
      </c>
      <c r="B26" s="12" t="s">
        <v>199</v>
      </c>
      <c r="C26" s="12" t="s">
        <v>197</v>
      </c>
      <c r="D26" s="71">
        <v>104.0</v>
      </c>
      <c r="E26" s="12" t="s">
        <v>198</v>
      </c>
      <c r="F26" s="12"/>
      <c r="G26" s="12"/>
      <c r="H26" s="16">
        <v>45611.0</v>
      </c>
      <c r="I26" s="72" t="s">
        <v>25</v>
      </c>
      <c r="J26" s="76"/>
      <c r="K26" s="12"/>
      <c r="L26" s="12"/>
      <c r="M26" s="12"/>
      <c r="N26" s="12"/>
      <c r="O26" s="12"/>
      <c r="P26" s="12"/>
      <c r="Q26" s="12"/>
      <c r="R26" s="12"/>
      <c r="S26" s="12"/>
      <c r="T26" s="12"/>
      <c r="U26" s="12"/>
      <c r="V26" s="12"/>
      <c r="W26" s="12"/>
      <c r="X26" s="12"/>
      <c r="Y26" s="12"/>
      <c r="Z26" s="12"/>
      <c r="AA26" s="12"/>
      <c r="AB26" s="12"/>
      <c r="AC26" s="12"/>
      <c r="AD26" s="12"/>
      <c r="AE26" s="12"/>
      <c r="AF26" s="12"/>
    </row>
    <row r="27">
      <c r="A27" s="12" t="s">
        <v>19</v>
      </c>
      <c r="B27" s="12" t="s">
        <v>200</v>
      </c>
      <c r="C27" s="12" t="s">
        <v>201</v>
      </c>
      <c r="D27" s="71">
        <v>71.0</v>
      </c>
      <c r="E27" s="12" t="s">
        <v>198</v>
      </c>
      <c r="F27" s="12"/>
      <c r="G27" s="12"/>
      <c r="H27" s="16">
        <v>45624.0</v>
      </c>
      <c r="I27" s="72" t="s">
        <v>25</v>
      </c>
      <c r="J27" s="12"/>
      <c r="K27" s="12"/>
      <c r="L27" s="12"/>
      <c r="M27" s="12"/>
      <c r="N27" s="12"/>
      <c r="O27" s="12"/>
      <c r="P27" s="12"/>
      <c r="Q27" s="12"/>
      <c r="R27" s="12"/>
      <c r="S27" s="12"/>
      <c r="T27" s="12"/>
      <c r="U27" s="12"/>
      <c r="V27" s="12"/>
      <c r="W27" s="12"/>
      <c r="X27" s="12"/>
      <c r="Y27" s="12"/>
      <c r="Z27" s="12"/>
      <c r="AA27" s="12"/>
      <c r="AB27" s="12"/>
      <c r="AC27" s="12"/>
      <c r="AD27" s="12"/>
      <c r="AE27" s="12"/>
      <c r="AF27" s="12"/>
    </row>
    <row r="28">
      <c r="A28" s="12" t="s">
        <v>19</v>
      </c>
      <c r="B28" s="12" t="s">
        <v>202</v>
      </c>
      <c r="C28" s="12" t="s">
        <v>201</v>
      </c>
      <c r="D28" s="71">
        <v>61.0</v>
      </c>
      <c r="E28" s="12" t="s">
        <v>198</v>
      </c>
      <c r="F28" s="12"/>
      <c r="G28" s="12"/>
      <c r="H28" s="16">
        <v>45624.0</v>
      </c>
      <c r="I28" s="72" t="s">
        <v>25</v>
      </c>
      <c r="J28" s="12"/>
      <c r="K28" s="12"/>
      <c r="L28" s="12"/>
      <c r="M28" s="12"/>
      <c r="N28" s="12"/>
      <c r="O28" s="12"/>
      <c r="P28" s="12"/>
      <c r="Q28" s="12"/>
      <c r="R28" s="12"/>
      <c r="S28" s="12"/>
      <c r="T28" s="12"/>
      <c r="U28" s="12"/>
      <c r="V28" s="12"/>
      <c r="W28" s="12"/>
      <c r="X28" s="12"/>
      <c r="Y28" s="12"/>
      <c r="Z28" s="12"/>
      <c r="AA28" s="12"/>
      <c r="AB28" s="12"/>
      <c r="AC28" s="12"/>
      <c r="AD28" s="12"/>
      <c r="AE28" s="12"/>
      <c r="AF28" s="12"/>
    </row>
    <row r="29">
      <c r="A29" s="12" t="s">
        <v>19</v>
      </c>
      <c r="B29" s="12" t="s">
        <v>203</v>
      </c>
      <c r="C29" s="12" t="s">
        <v>204</v>
      </c>
      <c r="D29" s="71" t="s">
        <v>205</v>
      </c>
      <c r="E29" s="12"/>
      <c r="F29" s="12"/>
      <c r="G29" s="12"/>
      <c r="H29" s="16">
        <v>45624.0</v>
      </c>
      <c r="I29" s="72" t="s">
        <v>25</v>
      </c>
      <c r="J29" s="12"/>
      <c r="K29" s="12"/>
      <c r="L29" s="12"/>
      <c r="M29" s="12"/>
      <c r="N29" s="12"/>
      <c r="O29" s="12"/>
      <c r="P29" s="12"/>
      <c r="Q29" s="12"/>
      <c r="R29" s="12"/>
      <c r="S29" s="12"/>
      <c r="T29" s="12"/>
      <c r="U29" s="12"/>
      <c r="V29" s="12"/>
      <c r="W29" s="12"/>
      <c r="X29" s="12"/>
      <c r="Y29" s="12"/>
      <c r="Z29" s="12"/>
      <c r="AA29" s="12"/>
      <c r="AB29" s="12"/>
      <c r="AC29" s="12"/>
      <c r="AD29" s="12"/>
      <c r="AE29" s="12"/>
      <c r="AF29" s="12"/>
    </row>
    <row r="30">
      <c r="A30" s="12" t="s">
        <v>19</v>
      </c>
      <c r="B30" s="17" t="s">
        <v>219</v>
      </c>
      <c r="C30" s="12" t="s">
        <v>220</v>
      </c>
      <c r="D30" s="71">
        <v>104.7</v>
      </c>
      <c r="E30" s="12" t="s">
        <v>198</v>
      </c>
      <c r="F30" s="71">
        <v>114.5</v>
      </c>
      <c r="G30" s="12" t="s">
        <v>198</v>
      </c>
      <c r="H30" s="75">
        <v>45646.0</v>
      </c>
      <c r="I30" s="72" t="s">
        <v>25</v>
      </c>
      <c r="J30" s="12" t="s">
        <v>221</v>
      </c>
      <c r="K30" s="12"/>
      <c r="L30" s="12"/>
      <c r="M30" s="12"/>
      <c r="N30" s="12"/>
      <c r="O30" s="12"/>
      <c r="P30" s="12"/>
      <c r="Q30" s="12"/>
      <c r="R30" s="12"/>
      <c r="S30" s="12"/>
      <c r="T30" s="12"/>
      <c r="U30" s="12"/>
      <c r="V30" s="12"/>
      <c r="W30" s="12"/>
      <c r="X30" s="12"/>
      <c r="Y30" s="12"/>
      <c r="Z30" s="12"/>
      <c r="AA30" s="12"/>
      <c r="AB30" s="12"/>
      <c r="AC30" s="12"/>
      <c r="AD30" s="12"/>
      <c r="AE30" s="12"/>
      <c r="AF30" s="12"/>
    </row>
    <row r="31">
      <c r="A31" s="12" t="s">
        <v>19</v>
      </c>
      <c r="B31" s="12" t="s">
        <v>231</v>
      </c>
      <c r="C31" s="12" t="s">
        <v>397</v>
      </c>
      <c r="D31" s="71">
        <v>166.3</v>
      </c>
      <c r="E31" s="12" t="s">
        <v>233</v>
      </c>
      <c r="F31" s="12"/>
      <c r="G31" s="12"/>
      <c r="H31" s="77">
        <v>45603.0</v>
      </c>
      <c r="I31" s="72" t="s">
        <v>25</v>
      </c>
      <c r="J31" s="12"/>
      <c r="K31" s="12"/>
      <c r="L31" s="12"/>
      <c r="M31" s="12"/>
      <c r="N31" s="12"/>
      <c r="O31" s="12"/>
      <c r="P31" s="12"/>
      <c r="Q31" s="12"/>
      <c r="R31" s="12"/>
      <c r="S31" s="12"/>
      <c r="T31" s="12"/>
      <c r="U31" s="12"/>
      <c r="V31" s="12"/>
      <c r="W31" s="12"/>
      <c r="X31" s="12"/>
      <c r="Y31" s="12"/>
      <c r="Z31" s="12"/>
      <c r="AA31" s="12"/>
      <c r="AB31" s="12"/>
      <c r="AC31" s="12"/>
      <c r="AD31" s="12"/>
      <c r="AE31" s="12"/>
      <c r="AF31" s="12"/>
    </row>
    <row r="32">
      <c r="A32" s="12" t="s">
        <v>19</v>
      </c>
      <c r="B32" s="12" t="s">
        <v>234</v>
      </c>
      <c r="C32" s="12" t="s">
        <v>235</v>
      </c>
      <c r="D32" s="71">
        <v>56.32</v>
      </c>
      <c r="E32" s="12" t="s">
        <v>233</v>
      </c>
      <c r="F32" s="12"/>
      <c r="G32" s="12"/>
      <c r="H32" s="77">
        <v>45603.0</v>
      </c>
      <c r="I32" s="72" t="s">
        <v>25</v>
      </c>
      <c r="J32" s="12"/>
      <c r="K32" s="12"/>
      <c r="L32" s="12"/>
      <c r="M32" s="12"/>
      <c r="N32" s="12"/>
      <c r="O32" s="12"/>
      <c r="P32" s="12"/>
      <c r="Q32" s="12"/>
      <c r="R32" s="12"/>
      <c r="S32" s="12"/>
      <c r="T32" s="12"/>
      <c r="U32" s="12"/>
      <c r="V32" s="12"/>
      <c r="W32" s="12"/>
      <c r="X32" s="12"/>
      <c r="Y32" s="12"/>
      <c r="Z32" s="12"/>
      <c r="AA32" s="12"/>
      <c r="AB32" s="12"/>
      <c r="AC32" s="12"/>
      <c r="AD32" s="12"/>
      <c r="AE32" s="12"/>
      <c r="AF32" s="12"/>
    </row>
    <row r="33">
      <c r="A33" s="12" t="s">
        <v>19</v>
      </c>
      <c r="B33" s="12" t="s">
        <v>234</v>
      </c>
      <c r="C33" s="12" t="s">
        <v>236</v>
      </c>
      <c r="D33" s="71">
        <v>56.11</v>
      </c>
      <c r="E33" s="12" t="s">
        <v>233</v>
      </c>
      <c r="F33" s="12"/>
      <c r="G33" s="12"/>
      <c r="H33" s="77">
        <v>45603.0</v>
      </c>
      <c r="I33" s="72" t="s">
        <v>25</v>
      </c>
      <c r="J33" s="12"/>
      <c r="K33" s="12"/>
      <c r="L33" s="12"/>
      <c r="M33" s="12"/>
      <c r="N33" s="12"/>
      <c r="O33" s="12"/>
      <c r="P33" s="12"/>
      <c r="Q33" s="12"/>
      <c r="R33" s="12"/>
      <c r="S33" s="12"/>
      <c r="T33" s="12"/>
      <c r="U33" s="12"/>
      <c r="V33" s="12"/>
      <c r="W33" s="12"/>
      <c r="X33" s="12"/>
      <c r="Y33" s="12"/>
      <c r="Z33" s="12"/>
      <c r="AA33" s="12"/>
      <c r="AB33" s="12"/>
      <c r="AC33" s="12"/>
      <c r="AD33" s="12"/>
      <c r="AE33" s="12"/>
      <c r="AF33" s="12"/>
    </row>
    <row r="34">
      <c r="A34" s="12" t="s">
        <v>19</v>
      </c>
      <c r="B34" s="12" t="s">
        <v>238</v>
      </c>
      <c r="C34" s="12" t="s">
        <v>398</v>
      </c>
      <c r="D34" s="71">
        <v>1.057</v>
      </c>
      <c r="E34" s="12" t="s">
        <v>233</v>
      </c>
      <c r="F34" s="12"/>
      <c r="G34" s="12"/>
      <c r="H34" s="77">
        <v>45603.0</v>
      </c>
      <c r="I34" s="72" t="s">
        <v>25</v>
      </c>
      <c r="J34" s="12"/>
      <c r="K34" s="12"/>
      <c r="L34" s="12"/>
      <c r="M34" s="12"/>
      <c r="N34" s="12"/>
      <c r="O34" s="12"/>
      <c r="P34" s="12"/>
      <c r="Q34" s="12"/>
      <c r="R34" s="12"/>
      <c r="S34" s="12"/>
      <c r="T34" s="12"/>
      <c r="U34" s="12"/>
      <c r="V34" s="12"/>
      <c r="W34" s="12"/>
      <c r="X34" s="12"/>
      <c r="Y34" s="12"/>
      <c r="Z34" s="12"/>
      <c r="AA34" s="12"/>
      <c r="AB34" s="12"/>
      <c r="AC34" s="12"/>
      <c r="AD34" s="12"/>
      <c r="AE34" s="12"/>
      <c r="AF34" s="12"/>
    </row>
    <row r="35">
      <c r="A35" s="12" t="s">
        <v>19</v>
      </c>
      <c r="B35" s="12" t="s">
        <v>240</v>
      </c>
      <c r="C35" s="12" t="s">
        <v>399</v>
      </c>
      <c r="D35" s="71">
        <v>1.014</v>
      </c>
      <c r="E35" s="12" t="s">
        <v>233</v>
      </c>
      <c r="F35" s="12"/>
      <c r="G35" s="12"/>
      <c r="H35" s="77">
        <v>45603.0</v>
      </c>
      <c r="I35" s="72" t="s">
        <v>25</v>
      </c>
      <c r="J35" s="12"/>
      <c r="K35" s="12"/>
      <c r="L35" s="12"/>
      <c r="M35" s="12"/>
      <c r="N35" s="12"/>
      <c r="O35" s="12"/>
      <c r="P35" s="12"/>
      <c r="Q35" s="12"/>
      <c r="R35" s="12"/>
      <c r="S35" s="12"/>
      <c r="T35" s="12"/>
      <c r="U35" s="12"/>
      <c r="V35" s="12"/>
      <c r="W35" s="12"/>
      <c r="X35" s="12"/>
      <c r="Y35" s="12"/>
      <c r="Z35" s="12"/>
      <c r="AA35" s="12"/>
      <c r="AB35" s="12"/>
      <c r="AC35" s="12"/>
      <c r="AD35" s="12"/>
      <c r="AE35" s="12"/>
      <c r="AF35" s="12"/>
    </row>
    <row r="36">
      <c r="A36" s="12" t="s">
        <v>19</v>
      </c>
      <c r="B36" s="12" t="s">
        <v>242</v>
      </c>
      <c r="C36" s="12" t="s">
        <v>400</v>
      </c>
      <c r="D36" s="71">
        <v>0.3557</v>
      </c>
      <c r="E36" s="12" t="s">
        <v>233</v>
      </c>
      <c r="F36" s="12"/>
      <c r="G36" s="12"/>
      <c r="H36" s="77">
        <v>45603.0</v>
      </c>
      <c r="I36" s="72" t="s">
        <v>25</v>
      </c>
      <c r="J36" s="12"/>
      <c r="K36" s="12"/>
      <c r="L36" s="12"/>
      <c r="M36" s="12"/>
      <c r="N36" s="12"/>
      <c r="O36" s="12"/>
      <c r="P36" s="12"/>
      <c r="Q36" s="12"/>
      <c r="R36" s="12"/>
      <c r="S36" s="12"/>
      <c r="T36" s="12"/>
      <c r="U36" s="12"/>
      <c r="V36" s="12"/>
      <c r="W36" s="12"/>
      <c r="X36" s="12"/>
      <c r="Y36" s="12"/>
      <c r="Z36" s="12"/>
      <c r="AA36" s="12"/>
      <c r="AB36" s="12"/>
      <c r="AC36" s="12"/>
      <c r="AD36" s="12"/>
      <c r="AE36" s="12"/>
      <c r="AF36" s="12"/>
    </row>
    <row r="37">
      <c r="A37" s="12" t="s">
        <v>19</v>
      </c>
      <c r="B37" s="12" t="s">
        <v>244</v>
      </c>
      <c r="C37" s="12" t="s">
        <v>401</v>
      </c>
      <c r="D37" s="71">
        <v>0.3496</v>
      </c>
      <c r="E37" s="12" t="s">
        <v>233</v>
      </c>
      <c r="F37" s="12"/>
      <c r="G37" s="12"/>
      <c r="H37" s="77">
        <v>45603.0</v>
      </c>
      <c r="I37" s="72" t="s">
        <v>25</v>
      </c>
      <c r="J37" s="12"/>
      <c r="K37" s="12"/>
      <c r="L37" s="12"/>
      <c r="M37" s="12"/>
      <c r="N37" s="12"/>
      <c r="O37" s="12"/>
      <c r="P37" s="12"/>
      <c r="Q37" s="12"/>
      <c r="R37" s="12"/>
      <c r="S37" s="12"/>
      <c r="T37" s="12"/>
      <c r="U37" s="12"/>
      <c r="V37" s="12"/>
      <c r="W37" s="12"/>
      <c r="X37" s="12"/>
      <c r="Y37" s="12"/>
      <c r="Z37" s="12"/>
      <c r="AA37" s="12"/>
      <c r="AB37" s="12"/>
      <c r="AC37" s="12"/>
      <c r="AD37" s="12"/>
      <c r="AE37" s="12"/>
      <c r="AF37" s="12"/>
    </row>
    <row r="38">
      <c r="A38" s="12" t="s">
        <v>19</v>
      </c>
      <c r="B38" s="12" t="s">
        <v>296</v>
      </c>
      <c r="C38" s="12" t="s">
        <v>302</v>
      </c>
      <c r="D38" s="35">
        <v>3000.0</v>
      </c>
      <c r="E38" s="30" t="s">
        <v>298</v>
      </c>
      <c r="F38" s="30"/>
      <c r="G38" s="30"/>
      <c r="H38" s="29">
        <v>45602.0</v>
      </c>
      <c r="I38" s="3" t="s">
        <v>25</v>
      </c>
      <c r="J38" s="12"/>
      <c r="K38" s="12"/>
      <c r="L38" s="12"/>
      <c r="M38" s="12"/>
      <c r="N38" s="12"/>
      <c r="O38" s="12"/>
      <c r="P38" s="12"/>
      <c r="Q38" s="12"/>
      <c r="R38" s="12"/>
      <c r="S38" s="12"/>
      <c r="T38" s="12"/>
      <c r="U38" s="12"/>
      <c r="V38" s="12"/>
      <c r="W38" s="12"/>
      <c r="X38" s="12"/>
      <c r="Y38" s="12"/>
      <c r="Z38" s="12"/>
      <c r="AA38" s="12"/>
      <c r="AB38" s="12"/>
      <c r="AC38" s="12"/>
      <c r="AD38" s="12"/>
      <c r="AE38" s="12"/>
      <c r="AF38" s="12"/>
    </row>
    <row r="39">
      <c r="D39" s="63"/>
      <c r="H39" s="36"/>
      <c r="I39" s="25"/>
    </row>
    <row r="40">
      <c r="D40" s="63"/>
      <c r="H40" s="36"/>
      <c r="I40" s="25"/>
    </row>
    <row r="41">
      <c r="D41" s="63"/>
      <c r="H41" s="36"/>
      <c r="I41" s="25"/>
    </row>
    <row r="42">
      <c r="D42" s="63"/>
      <c r="H42" s="36"/>
      <c r="I42" s="25"/>
    </row>
    <row r="43">
      <c r="D43" s="63"/>
      <c r="H43" s="36"/>
      <c r="I43" s="25"/>
    </row>
    <row r="44">
      <c r="D44" s="63"/>
      <c r="H44" s="36"/>
      <c r="I44" s="25"/>
    </row>
    <row r="45">
      <c r="D45" s="63"/>
      <c r="H45" s="36"/>
      <c r="I45" s="25"/>
    </row>
    <row r="46">
      <c r="D46" s="63"/>
      <c r="H46" s="36"/>
      <c r="I46" s="25"/>
    </row>
    <row r="47">
      <c r="D47" s="63"/>
      <c r="H47" s="36"/>
      <c r="I47" s="25"/>
    </row>
    <row r="48">
      <c r="D48" s="63"/>
      <c r="H48" s="36"/>
      <c r="I48" s="25"/>
    </row>
    <row r="49">
      <c r="D49" s="63"/>
      <c r="H49" s="36"/>
      <c r="I49" s="25"/>
    </row>
    <row r="50">
      <c r="D50" s="63"/>
      <c r="H50" s="36"/>
      <c r="I50" s="25"/>
    </row>
    <row r="51">
      <c r="D51" s="63"/>
      <c r="H51" s="36"/>
      <c r="I51" s="25"/>
    </row>
    <row r="52">
      <c r="D52" s="63"/>
      <c r="H52" s="36"/>
      <c r="I52" s="25"/>
    </row>
    <row r="53">
      <c r="D53" s="63"/>
      <c r="H53" s="36"/>
      <c r="I53" s="25"/>
    </row>
    <row r="54">
      <c r="D54" s="63"/>
      <c r="H54" s="36"/>
      <c r="I54" s="25"/>
    </row>
    <row r="55">
      <c r="D55" s="63"/>
      <c r="H55" s="36"/>
      <c r="I55" s="25"/>
    </row>
    <row r="56">
      <c r="D56" s="63"/>
      <c r="H56" s="36"/>
      <c r="I56" s="25"/>
    </row>
    <row r="57">
      <c r="D57" s="63"/>
      <c r="H57" s="36"/>
      <c r="I57" s="25"/>
    </row>
    <row r="58">
      <c r="D58" s="63"/>
      <c r="H58" s="36"/>
      <c r="I58" s="25"/>
    </row>
    <row r="59">
      <c r="D59" s="63"/>
      <c r="H59" s="36"/>
      <c r="I59" s="25"/>
    </row>
    <row r="60">
      <c r="D60" s="63"/>
      <c r="H60" s="36"/>
      <c r="I60" s="25"/>
    </row>
    <row r="61">
      <c r="D61" s="63"/>
      <c r="H61" s="36"/>
      <c r="I61" s="25"/>
    </row>
    <row r="62">
      <c r="D62" s="63"/>
      <c r="H62" s="36"/>
      <c r="I62" s="25"/>
    </row>
    <row r="63">
      <c r="D63" s="63"/>
      <c r="H63" s="36"/>
      <c r="I63" s="25"/>
    </row>
    <row r="64">
      <c r="D64" s="63"/>
      <c r="H64" s="36"/>
      <c r="I64" s="25"/>
    </row>
    <row r="65">
      <c r="D65" s="63"/>
      <c r="H65" s="36"/>
      <c r="I65" s="25"/>
    </row>
    <row r="66">
      <c r="D66" s="63"/>
      <c r="H66" s="36"/>
      <c r="I66" s="25"/>
    </row>
    <row r="67">
      <c r="D67" s="63"/>
      <c r="H67" s="36"/>
      <c r="I67" s="25"/>
    </row>
    <row r="68">
      <c r="D68" s="63"/>
      <c r="H68" s="36"/>
      <c r="I68" s="25"/>
    </row>
    <row r="69">
      <c r="D69" s="63"/>
      <c r="H69" s="36"/>
      <c r="I69" s="25"/>
    </row>
    <row r="70">
      <c r="D70" s="63"/>
      <c r="H70" s="36"/>
      <c r="I70" s="25"/>
    </row>
    <row r="71">
      <c r="D71" s="63"/>
      <c r="H71" s="36"/>
      <c r="I71" s="25"/>
    </row>
    <row r="72">
      <c r="D72" s="63"/>
      <c r="H72" s="36"/>
      <c r="I72" s="25"/>
    </row>
    <row r="73">
      <c r="D73" s="63"/>
      <c r="H73" s="36"/>
      <c r="I73" s="25"/>
    </row>
    <row r="74">
      <c r="D74" s="63"/>
      <c r="H74" s="36"/>
      <c r="I74" s="25"/>
    </row>
    <row r="75">
      <c r="D75" s="63"/>
      <c r="H75" s="36"/>
      <c r="I75" s="25"/>
    </row>
    <row r="76">
      <c r="D76" s="63"/>
      <c r="H76" s="36"/>
      <c r="I76" s="25"/>
    </row>
    <row r="77">
      <c r="D77" s="63"/>
      <c r="H77" s="36"/>
      <c r="I77" s="25"/>
    </row>
    <row r="78">
      <c r="D78" s="63"/>
      <c r="H78" s="36"/>
      <c r="I78" s="25"/>
    </row>
    <row r="79">
      <c r="D79" s="63"/>
      <c r="H79" s="36"/>
      <c r="I79" s="25"/>
    </row>
    <row r="80">
      <c r="D80" s="63"/>
      <c r="H80" s="36"/>
      <c r="I80" s="25"/>
    </row>
    <row r="81">
      <c r="D81" s="63"/>
      <c r="H81" s="36"/>
      <c r="I81" s="25"/>
    </row>
    <row r="82">
      <c r="D82" s="63"/>
      <c r="H82" s="36"/>
      <c r="I82" s="25"/>
    </row>
    <row r="83">
      <c r="D83" s="63"/>
      <c r="H83" s="36"/>
      <c r="I83" s="25"/>
    </row>
    <row r="84">
      <c r="D84" s="63"/>
      <c r="H84" s="36"/>
      <c r="I84" s="25"/>
    </row>
    <row r="85">
      <c r="D85" s="63"/>
      <c r="H85" s="36"/>
      <c r="I85" s="25"/>
    </row>
    <row r="86">
      <c r="D86" s="63"/>
      <c r="H86" s="36"/>
      <c r="I86" s="25"/>
    </row>
    <row r="87">
      <c r="D87" s="63"/>
      <c r="H87" s="36"/>
      <c r="I87" s="25"/>
    </row>
    <row r="88">
      <c r="D88" s="63"/>
      <c r="H88" s="36"/>
      <c r="I88" s="25"/>
    </row>
    <row r="89">
      <c r="D89" s="63"/>
      <c r="H89" s="36"/>
      <c r="I89" s="25"/>
    </row>
    <row r="90">
      <c r="D90" s="63"/>
      <c r="H90" s="36"/>
      <c r="I90" s="25"/>
    </row>
    <row r="91">
      <c r="D91" s="63"/>
      <c r="H91" s="36"/>
      <c r="I91" s="25"/>
    </row>
    <row r="92">
      <c r="D92" s="63"/>
      <c r="H92" s="36"/>
      <c r="I92" s="25"/>
    </row>
    <row r="93">
      <c r="D93" s="63"/>
      <c r="H93" s="36"/>
      <c r="I93" s="25"/>
    </row>
    <row r="94">
      <c r="D94" s="63"/>
      <c r="H94" s="36"/>
      <c r="I94" s="25"/>
    </row>
    <row r="95">
      <c r="D95" s="63"/>
      <c r="H95" s="36"/>
      <c r="I95" s="25"/>
    </row>
    <row r="96">
      <c r="D96" s="63"/>
      <c r="H96" s="36"/>
      <c r="I96" s="25"/>
    </row>
    <row r="97">
      <c r="D97" s="63"/>
      <c r="H97" s="36"/>
      <c r="I97" s="25"/>
    </row>
    <row r="98">
      <c r="D98" s="63"/>
      <c r="H98" s="36"/>
      <c r="I98" s="25"/>
    </row>
    <row r="99">
      <c r="D99" s="63"/>
      <c r="H99" s="36"/>
      <c r="I99" s="25"/>
    </row>
    <row r="100">
      <c r="D100" s="63"/>
      <c r="H100" s="36"/>
      <c r="I100" s="25"/>
    </row>
    <row r="101">
      <c r="D101" s="63"/>
      <c r="H101" s="36"/>
      <c r="I101" s="25"/>
    </row>
    <row r="102">
      <c r="D102" s="63"/>
      <c r="H102" s="36"/>
      <c r="I102" s="25"/>
    </row>
    <row r="103">
      <c r="D103" s="63"/>
      <c r="H103" s="36"/>
      <c r="I103" s="25"/>
    </row>
    <row r="104">
      <c r="D104" s="63"/>
      <c r="H104" s="36"/>
      <c r="I104" s="25"/>
    </row>
    <row r="105">
      <c r="D105" s="63"/>
      <c r="H105" s="36"/>
      <c r="I105" s="25"/>
    </row>
    <row r="106">
      <c r="D106" s="63"/>
      <c r="H106" s="36"/>
      <c r="I106" s="25"/>
    </row>
    <row r="107">
      <c r="D107" s="63"/>
      <c r="H107" s="36"/>
      <c r="I107" s="25"/>
    </row>
    <row r="108">
      <c r="D108" s="63"/>
      <c r="H108" s="36"/>
      <c r="I108" s="25"/>
    </row>
    <row r="109">
      <c r="D109" s="63"/>
      <c r="H109" s="36"/>
      <c r="I109" s="25"/>
    </row>
    <row r="110">
      <c r="D110" s="63"/>
      <c r="H110" s="36"/>
      <c r="I110" s="25"/>
    </row>
    <row r="111">
      <c r="D111" s="63"/>
      <c r="H111" s="36"/>
      <c r="I111" s="25"/>
    </row>
    <row r="112">
      <c r="D112" s="63"/>
      <c r="H112" s="36"/>
      <c r="I112" s="25"/>
    </row>
    <row r="113">
      <c r="D113" s="63"/>
      <c r="H113" s="36"/>
      <c r="I113" s="25"/>
    </row>
    <row r="114">
      <c r="D114" s="63"/>
      <c r="H114" s="36"/>
      <c r="I114" s="25"/>
    </row>
    <row r="115">
      <c r="D115" s="63"/>
      <c r="H115" s="36"/>
      <c r="I115" s="25"/>
    </row>
    <row r="116">
      <c r="D116" s="63"/>
      <c r="H116" s="36"/>
      <c r="I116" s="25"/>
    </row>
    <row r="117">
      <c r="D117" s="63"/>
      <c r="H117" s="36"/>
      <c r="I117" s="25"/>
    </row>
    <row r="118">
      <c r="D118" s="63"/>
      <c r="H118" s="36"/>
      <c r="I118" s="25"/>
    </row>
    <row r="119">
      <c r="D119" s="63"/>
      <c r="H119" s="36"/>
      <c r="I119" s="25"/>
    </row>
    <row r="120">
      <c r="D120" s="63"/>
      <c r="H120" s="36"/>
      <c r="I120" s="25"/>
    </row>
    <row r="121">
      <c r="D121" s="63"/>
      <c r="H121" s="36"/>
      <c r="I121" s="25"/>
    </row>
    <row r="122">
      <c r="D122" s="63"/>
      <c r="H122" s="36"/>
      <c r="I122" s="25"/>
    </row>
    <row r="123">
      <c r="D123" s="63"/>
      <c r="H123" s="36"/>
      <c r="I123" s="25"/>
    </row>
    <row r="124">
      <c r="D124" s="63"/>
      <c r="H124" s="36"/>
      <c r="I124" s="25"/>
    </row>
    <row r="125">
      <c r="D125" s="63"/>
      <c r="H125" s="36"/>
      <c r="I125" s="25"/>
    </row>
    <row r="126">
      <c r="D126" s="63"/>
      <c r="H126" s="36"/>
      <c r="I126" s="25"/>
    </row>
    <row r="127">
      <c r="D127" s="63"/>
      <c r="H127" s="36"/>
      <c r="I127" s="25"/>
    </row>
    <row r="128">
      <c r="D128" s="63"/>
      <c r="H128" s="36"/>
      <c r="I128" s="25"/>
    </row>
    <row r="129">
      <c r="D129" s="63"/>
      <c r="H129" s="36"/>
      <c r="I129" s="25"/>
    </row>
    <row r="130">
      <c r="D130" s="63"/>
      <c r="H130" s="36"/>
      <c r="I130" s="25"/>
    </row>
    <row r="131">
      <c r="D131" s="63"/>
      <c r="H131" s="36"/>
      <c r="I131" s="25"/>
    </row>
    <row r="132">
      <c r="D132" s="63"/>
      <c r="H132" s="36"/>
      <c r="I132" s="25"/>
    </row>
    <row r="133">
      <c r="D133" s="63"/>
      <c r="H133" s="36"/>
      <c r="I133" s="25"/>
    </row>
    <row r="134">
      <c r="D134" s="63"/>
      <c r="H134" s="36"/>
      <c r="I134" s="25"/>
    </row>
    <row r="135">
      <c r="D135" s="63"/>
      <c r="H135" s="36"/>
      <c r="I135" s="25"/>
    </row>
    <row r="136">
      <c r="D136" s="63"/>
      <c r="H136" s="36"/>
      <c r="I136" s="25"/>
    </row>
    <row r="137">
      <c r="D137" s="63"/>
      <c r="H137" s="36"/>
      <c r="I137" s="25"/>
    </row>
    <row r="138">
      <c r="D138" s="63"/>
      <c r="H138" s="36"/>
      <c r="I138" s="25"/>
    </row>
    <row r="139">
      <c r="D139" s="63"/>
      <c r="H139" s="36"/>
      <c r="I139" s="25"/>
    </row>
    <row r="140">
      <c r="D140" s="63"/>
      <c r="H140" s="36"/>
      <c r="I140" s="25"/>
    </row>
    <row r="141">
      <c r="D141" s="63"/>
      <c r="H141" s="36"/>
      <c r="I141" s="25"/>
    </row>
    <row r="142">
      <c r="D142" s="63"/>
      <c r="H142" s="36"/>
      <c r="I142" s="25"/>
    </row>
    <row r="143">
      <c r="D143" s="63"/>
      <c r="H143" s="36"/>
      <c r="I143" s="25"/>
    </row>
    <row r="144">
      <c r="D144" s="63"/>
      <c r="H144" s="36"/>
      <c r="I144" s="25"/>
    </row>
    <row r="145">
      <c r="D145" s="63"/>
      <c r="H145" s="36"/>
      <c r="I145" s="25"/>
    </row>
    <row r="146">
      <c r="D146" s="63"/>
      <c r="H146" s="36"/>
      <c r="I146" s="25"/>
    </row>
    <row r="147">
      <c r="D147" s="63"/>
      <c r="H147" s="36"/>
      <c r="I147" s="25"/>
    </row>
    <row r="148">
      <c r="D148" s="63"/>
      <c r="H148" s="36"/>
      <c r="I148" s="25"/>
    </row>
    <row r="149">
      <c r="D149" s="63"/>
      <c r="H149" s="36"/>
      <c r="I149" s="25"/>
    </row>
    <row r="150">
      <c r="D150" s="63"/>
      <c r="H150" s="36"/>
      <c r="I150" s="25"/>
    </row>
    <row r="151">
      <c r="D151" s="63"/>
      <c r="H151" s="36"/>
      <c r="I151" s="25"/>
    </row>
    <row r="152">
      <c r="D152" s="63"/>
      <c r="H152" s="36"/>
      <c r="I152" s="25"/>
    </row>
    <row r="153">
      <c r="D153" s="63"/>
      <c r="H153" s="36"/>
      <c r="I153" s="25"/>
    </row>
    <row r="154">
      <c r="D154" s="63"/>
      <c r="H154" s="36"/>
      <c r="I154" s="25"/>
    </row>
    <row r="155">
      <c r="D155" s="63"/>
      <c r="H155" s="36"/>
      <c r="I155" s="25"/>
    </row>
    <row r="156">
      <c r="D156" s="63"/>
      <c r="H156" s="36"/>
      <c r="I156" s="25"/>
    </row>
    <row r="157">
      <c r="D157" s="63"/>
      <c r="H157" s="36"/>
      <c r="I157" s="25"/>
    </row>
    <row r="158">
      <c r="D158" s="63"/>
      <c r="H158" s="36"/>
      <c r="I158" s="25"/>
    </row>
    <row r="159">
      <c r="D159" s="63"/>
      <c r="H159" s="36"/>
      <c r="I159" s="25"/>
    </row>
    <row r="160">
      <c r="D160" s="63"/>
      <c r="H160" s="36"/>
      <c r="I160" s="25"/>
    </row>
    <row r="161">
      <c r="D161" s="63"/>
      <c r="H161" s="36"/>
      <c r="I161" s="25"/>
    </row>
    <row r="162">
      <c r="D162" s="63"/>
      <c r="H162" s="36"/>
      <c r="I162" s="25"/>
    </row>
    <row r="163">
      <c r="D163" s="63"/>
      <c r="H163" s="36"/>
      <c r="I163" s="25"/>
    </row>
    <row r="164">
      <c r="D164" s="63"/>
      <c r="H164" s="36"/>
      <c r="I164" s="25"/>
    </row>
    <row r="165">
      <c r="D165" s="63"/>
      <c r="H165" s="36"/>
      <c r="I165" s="25"/>
    </row>
    <row r="166">
      <c r="D166" s="63"/>
      <c r="H166" s="36"/>
      <c r="I166" s="25"/>
    </row>
    <row r="167">
      <c r="D167" s="63"/>
      <c r="H167" s="36"/>
      <c r="I167" s="25"/>
    </row>
    <row r="168">
      <c r="D168" s="63"/>
      <c r="H168" s="36"/>
      <c r="I168" s="25"/>
    </row>
    <row r="169">
      <c r="D169" s="63"/>
      <c r="H169" s="36"/>
      <c r="I169" s="25"/>
    </row>
    <row r="170">
      <c r="D170" s="63"/>
      <c r="H170" s="36"/>
      <c r="I170" s="25"/>
    </row>
    <row r="171">
      <c r="D171" s="63"/>
      <c r="H171" s="36"/>
      <c r="I171" s="25"/>
    </row>
    <row r="172">
      <c r="D172" s="63"/>
      <c r="H172" s="36"/>
      <c r="I172" s="25"/>
    </row>
    <row r="173">
      <c r="D173" s="63"/>
      <c r="H173" s="36"/>
      <c r="I173" s="25"/>
    </row>
    <row r="174">
      <c r="D174" s="63"/>
      <c r="H174" s="36"/>
      <c r="I174" s="25"/>
    </row>
    <row r="175">
      <c r="D175" s="63"/>
      <c r="H175" s="36"/>
      <c r="I175" s="25"/>
    </row>
    <row r="176">
      <c r="D176" s="63"/>
      <c r="H176" s="36"/>
      <c r="I176" s="25"/>
    </row>
    <row r="177">
      <c r="D177" s="63"/>
      <c r="H177" s="36"/>
      <c r="I177" s="25"/>
    </row>
    <row r="178">
      <c r="D178" s="63"/>
      <c r="H178" s="36"/>
      <c r="I178" s="25"/>
    </row>
    <row r="179">
      <c r="D179" s="63"/>
      <c r="H179" s="36"/>
      <c r="I179" s="25"/>
    </row>
    <row r="180">
      <c r="D180" s="63"/>
      <c r="H180" s="36"/>
      <c r="I180" s="25"/>
    </row>
    <row r="181">
      <c r="D181" s="63"/>
      <c r="H181" s="36"/>
      <c r="I181" s="25"/>
    </row>
    <row r="182">
      <c r="D182" s="63"/>
      <c r="H182" s="36"/>
      <c r="I182" s="25"/>
    </row>
    <row r="183">
      <c r="D183" s="63"/>
      <c r="H183" s="36"/>
      <c r="I183" s="25"/>
    </row>
    <row r="184">
      <c r="D184" s="63"/>
      <c r="H184" s="36"/>
      <c r="I184" s="25"/>
    </row>
    <row r="185">
      <c r="D185" s="63"/>
      <c r="H185" s="36"/>
      <c r="I185" s="25"/>
    </row>
    <row r="186">
      <c r="D186" s="63"/>
      <c r="H186" s="36"/>
      <c r="I186" s="25"/>
    </row>
    <row r="187">
      <c r="D187" s="63"/>
      <c r="H187" s="36"/>
      <c r="I187" s="25"/>
    </row>
    <row r="188">
      <c r="D188" s="63"/>
      <c r="H188" s="36"/>
      <c r="I188" s="25"/>
    </row>
    <row r="189">
      <c r="D189" s="63"/>
      <c r="H189" s="36"/>
      <c r="I189" s="25"/>
    </row>
    <row r="190">
      <c r="D190" s="63"/>
      <c r="H190" s="36"/>
      <c r="I190" s="25"/>
    </row>
    <row r="191">
      <c r="D191" s="63"/>
      <c r="H191" s="36"/>
      <c r="I191" s="25"/>
    </row>
    <row r="192">
      <c r="D192" s="63"/>
      <c r="H192" s="36"/>
      <c r="I192" s="25"/>
    </row>
    <row r="193">
      <c r="D193" s="63"/>
      <c r="H193" s="36"/>
      <c r="I193" s="25"/>
    </row>
    <row r="194">
      <c r="D194" s="63"/>
      <c r="H194" s="36"/>
      <c r="I194" s="25"/>
    </row>
    <row r="195">
      <c r="D195" s="63"/>
      <c r="H195" s="36"/>
      <c r="I195" s="25"/>
    </row>
    <row r="196">
      <c r="D196" s="63"/>
      <c r="H196" s="36"/>
      <c r="I196" s="25"/>
    </row>
    <row r="197">
      <c r="D197" s="63"/>
      <c r="H197" s="36"/>
      <c r="I197" s="25"/>
    </row>
    <row r="198">
      <c r="D198" s="63"/>
      <c r="H198" s="36"/>
      <c r="I198" s="25"/>
    </row>
    <row r="199">
      <c r="D199" s="63"/>
      <c r="H199" s="36"/>
      <c r="I199" s="25"/>
    </row>
    <row r="200">
      <c r="D200" s="63"/>
      <c r="H200" s="36"/>
      <c r="I200" s="25"/>
    </row>
    <row r="201">
      <c r="D201" s="63"/>
      <c r="H201" s="36"/>
      <c r="I201" s="25"/>
    </row>
    <row r="202">
      <c r="D202" s="63"/>
      <c r="H202" s="36"/>
      <c r="I202" s="25"/>
    </row>
    <row r="203">
      <c r="D203" s="63"/>
      <c r="H203" s="36"/>
      <c r="I203" s="25"/>
    </row>
    <row r="204">
      <c r="D204" s="63"/>
      <c r="H204" s="36"/>
      <c r="I204" s="25"/>
    </row>
    <row r="205">
      <c r="D205" s="63"/>
      <c r="H205" s="36"/>
      <c r="I205" s="25"/>
    </row>
    <row r="206">
      <c r="D206" s="63"/>
      <c r="H206" s="36"/>
      <c r="I206" s="25"/>
    </row>
    <row r="207">
      <c r="D207" s="63"/>
      <c r="H207" s="36"/>
      <c r="I207" s="25"/>
    </row>
    <row r="208">
      <c r="D208" s="63"/>
      <c r="H208" s="36"/>
      <c r="I208" s="25"/>
    </row>
    <row r="209">
      <c r="D209" s="63"/>
      <c r="H209" s="36"/>
      <c r="I209" s="25"/>
    </row>
    <row r="210">
      <c r="D210" s="63"/>
      <c r="H210" s="36"/>
      <c r="I210" s="25"/>
    </row>
    <row r="211">
      <c r="D211" s="63"/>
      <c r="H211" s="36"/>
      <c r="I211" s="25"/>
    </row>
    <row r="212">
      <c r="D212" s="63"/>
      <c r="H212" s="36"/>
      <c r="I212" s="25"/>
    </row>
    <row r="213">
      <c r="D213" s="63"/>
      <c r="H213" s="36"/>
      <c r="I213" s="25"/>
    </row>
    <row r="214">
      <c r="D214" s="63"/>
      <c r="H214" s="36"/>
      <c r="I214" s="25"/>
    </row>
    <row r="215">
      <c r="D215" s="63"/>
      <c r="H215" s="36"/>
      <c r="I215" s="25"/>
    </row>
    <row r="216">
      <c r="D216" s="63"/>
      <c r="H216" s="36"/>
      <c r="I216" s="25"/>
    </row>
    <row r="217">
      <c r="D217" s="63"/>
      <c r="H217" s="36"/>
      <c r="I217" s="25"/>
    </row>
    <row r="218">
      <c r="D218" s="63"/>
      <c r="H218" s="36"/>
      <c r="I218" s="25"/>
    </row>
    <row r="219">
      <c r="D219" s="63"/>
      <c r="H219" s="36"/>
      <c r="I219" s="25"/>
    </row>
    <row r="220">
      <c r="D220" s="63"/>
      <c r="H220" s="36"/>
      <c r="I220" s="25"/>
    </row>
    <row r="221">
      <c r="D221" s="63"/>
      <c r="H221" s="36"/>
      <c r="I221" s="25"/>
    </row>
    <row r="222">
      <c r="D222" s="63"/>
      <c r="H222" s="36"/>
      <c r="I222" s="25"/>
    </row>
    <row r="223">
      <c r="D223" s="63"/>
      <c r="H223" s="36"/>
      <c r="I223" s="25"/>
    </row>
    <row r="224">
      <c r="D224" s="63"/>
      <c r="H224" s="36"/>
      <c r="I224" s="25"/>
    </row>
    <row r="225">
      <c r="D225" s="63"/>
      <c r="H225" s="36"/>
      <c r="I225" s="25"/>
    </row>
    <row r="226">
      <c r="D226" s="63"/>
      <c r="H226" s="36"/>
      <c r="I226" s="25"/>
    </row>
    <row r="227">
      <c r="D227" s="63"/>
      <c r="H227" s="36"/>
      <c r="I227" s="25"/>
    </row>
    <row r="228">
      <c r="D228" s="63"/>
      <c r="H228" s="36"/>
      <c r="I228" s="25"/>
    </row>
    <row r="229">
      <c r="D229" s="63"/>
      <c r="H229" s="36"/>
      <c r="I229" s="25"/>
    </row>
    <row r="230">
      <c r="D230" s="63"/>
      <c r="H230" s="36"/>
      <c r="I230" s="25"/>
    </row>
    <row r="231">
      <c r="D231" s="63"/>
      <c r="H231" s="36"/>
      <c r="I231" s="25"/>
    </row>
    <row r="232">
      <c r="D232" s="63"/>
      <c r="H232" s="36"/>
      <c r="I232" s="25"/>
    </row>
    <row r="233">
      <c r="D233" s="63"/>
      <c r="H233" s="36"/>
      <c r="I233" s="25"/>
    </row>
    <row r="234">
      <c r="D234" s="63"/>
      <c r="H234" s="36"/>
      <c r="I234" s="25"/>
    </row>
    <row r="235">
      <c r="D235" s="63"/>
      <c r="H235" s="36"/>
      <c r="I235" s="25"/>
    </row>
    <row r="236">
      <c r="D236" s="63"/>
      <c r="H236" s="36"/>
      <c r="I236" s="25"/>
    </row>
    <row r="237">
      <c r="D237" s="63"/>
      <c r="H237" s="36"/>
      <c r="I237" s="25"/>
    </row>
    <row r="238">
      <c r="D238" s="63"/>
      <c r="H238" s="36"/>
      <c r="I238" s="25"/>
    </row>
    <row r="239">
      <c r="D239" s="63"/>
      <c r="H239" s="36"/>
      <c r="I239" s="25"/>
    </row>
    <row r="240">
      <c r="D240" s="63"/>
      <c r="H240" s="36"/>
      <c r="I240" s="25"/>
    </row>
    <row r="241">
      <c r="D241" s="63"/>
      <c r="H241" s="36"/>
      <c r="I241" s="25"/>
    </row>
    <row r="242">
      <c r="D242" s="63"/>
      <c r="H242" s="36"/>
      <c r="I242" s="25"/>
    </row>
    <row r="243">
      <c r="D243" s="63"/>
      <c r="H243" s="36"/>
      <c r="I243" s="25"/>
    </row>
    <row r="244">
      <c r="D244" s="63"/>
      <c r="H244" s="36"/>
      <c r="I244" s="25"/>
    </row>
    <row r="245">
      <c r="D245" s="63"/>
      <c r="H245" s="36"/>
      <c r="I245" s="25"/>
    </row>
    <row r="246">
      <c r="D246" s="63"/>
      <c r="H246" s="36"/>
      <c r="I246" s="25"/>
    </row>
    <row r="247">
      <c r="D247" s="63"/>
      <c r="H247" s="36"/>
      <c r="I247" s="25"/>
    </row>
    <row r="248">
      <c r="D248" s="63"/>
      <c r="H248" s="36"/>
      <c r="I248" s="25"/>
    </row>
    <row r="249">
      <c r="D249" s="63"/>
      <c r="H249" s="36"/>
      <c r="I249" s="25"/>
    </row>
    <row r="250">
      <c r="D250" s="63"/>
      <c r="H250" s="36"/>
      <c r="I250" s="25"/>
    </row>
    <row r="251">
      <c r="D251" s="63"/>
      <c r="H251" s="36"/>
      <c r="I251" s="25"/>
    </row>
    <row r="252">
      <c r="D252" s="63"/>
      <c r="H252" s="36"/>
      <c r="I252" s="25"/>
    </row>
    <row r="253">
      <c r="D253" s="63"/>
      <c r="H253" s="36"/>
      <c r="I253" s="25"/>
    </row>
    <row r="254">
      <c r="D254" s="63"/>
      <c r="H254" s="36"/>
      <c r="I254" s="25"/>
    </row>
    <row r="255">
      <c r="D255" s="63"/>
      <c r="H255" s="36"/>
      <c r="I255" s="25"/>
    </row>
    <row r="256">
      <c r="D256" s="63"/>
      <c r="H256" s="36"/>
      <c r="I256" s="25"/>
    </row>
    <row r="257">
      <c r="D257" s="63"/>
      <c r="H257" s="36"/>
      <c r="I257" s="25"/>
    </row>
    <row r="258">
      <c r="D258" s="63"/>
      <c r="H258" s="36"/>
      <c r="I258" s="25"/>
    </row>
    <row r="259">
      <c r="D259" s="63"/>
      <c r="H259" s="36"/>
      <c r="I259" s="25"/>
    </row>
    <row r="260">
      <c r="D260" s="63"/>
      <c r="H260" s="36"/>
      <c r="I260" s="25"/>
    </row>
    <row r="261">
      <c r="D261" s="63"/>
      <c r="H261" s="36"/>
      <c r="I261" s="25"/>
    </row>
    <row r="262">
      <c r="D262" s="63"/>
      <c r="H262" s="36"/>
      <c r="I262" s="25"/>
    </row>
    <row r="263">
      <c r="D263" s="63"/>
      <c r="H263" s="36"/>
      <c r="I263" s="25"/>
    </row>
    <row r="264">
      <c r="D264" s="63"/>
      <c r="H264" s="36"/>
      <c r="I264" s="25"/>
    </row>
    <row r="265">
      <c r="D265" s="63"/>
      <c r="H265" s="36"/>
      <c r="I265" s="25"/>
    </row>
    <row r="266">
      <c r="D266" s="63"/>
      <c r="H266" s="36"/>
      <c r="I266" s="25"/>
    </row>
    <row r="267">
      <c r="D267" s="63"/>
      <c r="H267" s="36"/>
      <c r="I267" s="25"/>
    </row>
    <row r="268">
      <c r="D268" s="63"/>
      <c r="H268" s="36"/>
      <c r="I268" s="25"/>
    </row>
    <row r="269">
      <c r="D269" s="63"/>
      <c r="H269" s="36"/>
      <c r="I269" s="25"/>
    </row>
    <row r="270">
      <c r="D270" s="63"/>
      <c r="H270" s="36"/>
      <c r="I270" s="25"/>
    </row>
    <row r="271">
      <c r="D271" s="63"/>
      <c r="H271" s="36"/>
      <c r="I271" s="25"/>
    </row>
    <row r="272">
      <c r="D272" s="63"/>
      <c r="H272" s="36"/>
      <c r="I272" s="25"/>
    </row>
    <row r="273">
      <c r="D273" s="63"/>
      <c r="H273" s="36"/>
      <c r="I273" s="25"/>
    </row>
    <row r="274">
      <c r="D274" s="63"/>
      <c r="H274" s="36"/>
      <c r="I274" s="25"/>
    </row>
    <row r="275">
      <c r="D275" s="63"/>
      <c r="H275" s="36"/>
      <c r="I275" s="25"/>
    </row>
    <row r="276">
      <c r="D276" s="63"/>
      <c r="H276" s="36"/>
      <c r="I276" s="25"/>
    </row>
    <row r="277">
      <c r="D277" s="63"/>
      <c r="H277" s="36"/>
      <c r="I277" s="25"/>
    </row>
    <row r="278">
      <c r="D278" s="63"/>
      <c r="H278" s="36"/>
      <c r="I278" s="25"/>
    </row>
    <row r="279">
      <c r="D279" s="63"/>
      <c r="H279" s="36"/>
      <c r="I279" s="25"/>
    </row>
    <row r="280">
      <c r="D280" s="63"/>
      <c r="H280" s="36"/>
      <c r="I280" s="25"/>
    </row>
    <row r="281">
      <c r="D281" s="63"/>
      <c r="H281" s="36"/>
      <c r="I281" s="25"/>
    </row>
    <row r="282">
      <c r="D282" s="63"/>
      <c r="H282" s="36"/>
      <c r="I282" s="25"/>
    </row>
    <row r="283">
      <c r="D283" s="63"/>
      <c r="H283" s="36"/>
      <c r="I283" s="25"/>
    </row>
    <row r="284">
      <c r="D284" s="63"/>
      <c r="H284" s="36"/>
      <c r="I284" s="25"/>
    </row>
    <row r="285">
      <c r="D285" s="63"/>
      <c r="H285" s="36"/>
      <c r="I285" s="25"/>
    </row>
    <row r="286">
      <c r="D286" s="63"/>
      <c r="H286" s="36"/>
      <c r="I286" s="25"/>
    </row>
    <row r="287">
      <c r="D287" s="63"/>
      <c r="H287" s="36"/>
      <c r="I287" s="25"/>
    </row>
    <row r="288">
      <c r="D288" s="63"/>
      <c r="H288" s="36"/>
      <c r="I288" s="25"/>
    </row>
    <row r="289">
      <c r="D289" s="63"/>
      <c r="H289" s="36"/>
      <c r="I289" s="25"/>
    </row>
    <row r="290">
      <c r="D290" s="63"/>
      <c r="H290" s="36"/>
      <c r="I290" s="25"/>
    </row>
    <row r="291">
      <c r="D291" s="63"/>
      <c r="H291" s="36"/>
      <c r="I291" s="25"/>
    </row>
    <row r="292">
      <c r="D292" s="63"/>
      <c r="H292" s="36"/>
      <c r="I292" s="25"/>
    </row>
    <row r="293">
      <c r="D293" s="63"/>
      <c r="H293" s="36"/>
      <c r="I293" s="25"/>
    </row>
    <row r="294">
      <c r="D294" s="63"/>
      <c r="H294" s="36"/>
      <c r="I294" s="25"/>
    </row>
    <row r="295">
      <c r="D295" s="63"/>
      <c r="H295" s="36"/>
      <c r="I295" s="25"/>
    </row>
    <row r="296">
      <c r="D296" s="63"/>
      <c r="H296" s="36"/>
      <c r="I296" s="25"/>
    </row>
    <row r="297">
      <c r="D297" s="63"/>
      <c r="H297" s="36"/>
      <c r="I297" s="25"/>
    </row>
    <row r="298">
      <c r="D298" s="63"/>
      <c r="H298" s="36"/>
      <c r="I298" s="25"/>
    </row>
    <row r="299">
      <c r="D299" s="63"/>
      <c r="H299" s="36"/>
      <c r="I299" s="25"/>
    </row>
    <row r="300">
      <c r="D300" s="63"/>
      <c r="H300" s="36"/>
      <c r="I300" s="25"/>
    </row>
    <row r="301">
      <c r="D301" s="63"/>
      <c r="H301" s="36"/>
      <c r="I301" s="25"/>
    </row>
    <row r="302">
      <c r="D302" s="63"/>
      <c r="H302" s="36"/>
      <c r="I302" s="25"/>
    </row>
    <row r="303">
      <c r="D303" s="63"/>
      <c r="H303" s="36"/>
      <c r="I303" s="25"/>
    </row>
    <row r="304">
      <c r="D304" s="63"/>
      <c r="H304" s="36"/>
      <c r="I304" s="25"/>
    </row>
    <row r="305">
      <c r="D305" s="63"/>
      <c r="H305" s="36"/>
      <c r="I305" s="25"/>
    </row>
    <row r="306">
      <c r="D306" s="63"/>
      <c r="H306" s="36"/>
      <c r="I306" s="25"/>
    </row>
    <row r="307">
      <c r="D307" s="63"/>
      <c r="H307" s="36"/>
      <c r="I307" s="25"/>
    </row>
    <row r="308">
      <c r="D308" s="63"/>
      <c r="H308" s="36"/>
      <c r="I308" s="25"/>
    </row>
    <row r="309">
      <c r="D309" s="63"/>
      <c r="H309" s="36"/>
      <c r="I309" s="25"/>
    </row>
    <row r="310">
      <c r="D310" s="63"/>
      <c r="H310" s="36"/>
      <c r="I310" s="25"/>
    </row>
    <row r="311">
      <c r="D311" s="63"/>
      <c r="H311" s="36"/>
      <c r="I311" s="25"/>
    </row>
    <row r="312">
      <c r="D312" s="63"/>
      <c r="H312" s="36"/>
      <c r="I312" s="25"/>
    </row>
    <row r="313">
      <c r="D313" s="63"/>
      <c r="H313" s="36"/>
      <c r="I313" s="25"/>
    </row>
    <row r="314">
      <c r="D314" s="63"/>
      <c r="H314" s="36"/>
      <c r="I314" s="25"/>
    </row>
    <row r="315">
      <c r="D315" s="63"/>
      <c r="H315" s="36"/>
      <c r="I315" s="25"/>
    </row>
    <row r="316">
      <c r="D316" s="63"/>
      <c r="H316" s="36"/>
      <c r="I316" s="25"/>
    </row>
    <row r="317">
      <c r="D317" s="63"/>
      <c r="H317" s="36"/>
      <c r="I317" s="25"/>
    </row>
    <row r="318">
      <c r="D318" s="63"/>
      <c r="H318" s="36"/>
      <c r="I318" s="25"/>
    </row>
    <row r="319">
      <c r="D319" s="63"/>
      <c r="H319" s="36"/>
      <c r="I319" s="25"/>
    </row>
    <row r="320">
      <c r="D320" s="63"/>
      <c r="H320" s="36"/>
      <c r="I320" s="25"/>
    </row>
    <row r="321">
      <c r="D321" s="63"/>
      <c r="H321" s="36"/>
      <c r="I321" s="25"/>
    </row>
    <row r="322">
      <c r="D322" s="63"/>
      <c r="H322" s="36"/>
      <c r="I322" s="25"/>
    </row>
    <row r="323">
      <c r="D323" s="63"/>
      <c r="H323" s="36"/>
      <c r="I323" s="25"/>
    </row>
    <row r="324">
      <c r="D324" s="63"/>
      <c r="H324" s="36"/>
      <c r="I324" s="25"/>
    </row>
    <row r="325">
      <c r="D325" s="63"/>
      <c r="H325" s="36"/>
      <c r="I325" s="25"/>
    </row>
    <row r="326">
      <c r="D326" s="63"/>
      <c r="H326" s="36"/>
      <c r="I326" s="25"/>
    </row>
    <row r="327">
      <c r="D327" s="63"/>
      <c r="H327" s="36"/>
      <c r="I327" s="25"/>
    </row>
    <row r="328">
      <c r="D328" s="63"/>
      <c r="H328" s="36"/>
      <c r="I328" s="25"/>
    </row>
    <row r="329">
      <c r="D329" s="63"/>
      <c r="H329" s="36"/>
      <c r="I329" s="25"/>
    </row>
    <row r="330">
      <c r="D330" s="63"/>
      <c r="H330" s="36"/>
      <c r="I330" s="25"/>
    </row>
    <row r="331">
      <c r="D331" s="63"/>
      <c r="H331" s="36"/>
      <c r="I331" s="25"/>
    </row>
    <row r="332">
      <c r="D332" s="63"/>
      <c r="H332" s="36"/>
      <c r="I332" s="25"/>
    </row>
    <row r="333">
      <c r="D333" s="63"/>
      <c r="H333" s="36"/>
      <c r="I333" s="25"/>
    </row>
    <row r="334">
      <c r="D334" s="63"/>
      <c r="H334" s="36"/>
      <c r="I334" s="25"/>
    </row>
    <row r="335">
      <c r="D335" s="63"/>
      <c r="H335" s="36"/>
      <c r="I335" s="25"/>
    </row>
    <row r="336">
      <c r="D336" s="63"/>
      <c r="H336" s="36"/>
      <c r="I336" s="25"/>
    </row>
    <row r="337">
      <c r="D337" s="63"/>
      <c r="H337" s="36"/>
      <c r="I337" s="25"/>
    </row>
    <row r="338">
      <c r="D338" s="63"/>
      <c r="H338" s="36"/>
      <c r="I338" s="25"/>
    </row>
    <row r="339">
      <c r="D339" s="63"/>
      <c r="H339" s="36"/>
      <c r="I339" s="25"/>
    </row>
    <row r="340">
      <c r="D340" s="63"/>
      <c r="H340" s="36"/>
      <c r="I340" s="25"/>
    </row>
    <row r="341">
      <c r="D341" s="63"/>
      <c r="H341" s="36"/>
      <c r="I341" s="25"/>
    </row>
    <row r="342">
      <c r="D342" s="63"/>
      <c r="H342" s="36"/>
      <c r="I342" s="25"/>
    </row>
    <row r="343">
      <c r="D343" s="63"/>
      <c r="H343" s="36"/>
      <c r="I343" s="25"/>
    </row>
    <row r="344">
      <c r="D344" s="63"/>
      <c r="H344" s="36"/>
      <c r="I344" s="25"/>
    </row>
    <row r="345">
      <c r="D345" s="63"/>
      <c r="H345" s="36"/>
      <c r="I345" s="25"/>
    </row>
    <row r="346">
      <c r="D346" s="63"/>
      <c r="H346" s="36"/>
      <c r="I346" s="25"/>
    </row>
    <row r="347">
      <c r="D347" s="63"/>
      <c r="H347" s="36"/>
      <c r="I347" s="25"/>
    </row>
    <row r="348">
      <c r="D348" s="63"/>
      <c r="H348" s="36"/>
      <c r="I348" s="25"/>
    </row>
    <row r="349">
      <c r="D349" s="63"/>
      <c r="H349" s="36"/>
      <c r="I349" s="25"/>
    </row>
    <row r="350">
      <c r="D350" s="63"/>
      <c r="H350" s="36"/>
      <c r="I350" s="25"/>
    </row>
    <row r="351">
      <c r="D351" s="63"/>
      <c r="H351" s="36"/>
      <c r="I351" s="25"/>
    </row>
    <row r="352">
      <c r="D352" s="63"/>
      <c r="H352" s="36"/>
      <c r="I352" s="25"/>
    </row>
    <row r="353">
      <c r="D353" s="63"/>
      <c r="H353" s="36"/>
      <c r="I353" s="25"/>
    </row>
    <row r="354">
      <c r="D354" s="63"/>
      <c r="H354" s="36"/>
      <c r="I354" s="25"/>
    </row>
    <row r="355">
      <c r="D355" s="63"/>
      <c r="H355" s="36"/>
      <c r="I355" s="25"/>
    </row>
    <row r="356">
      <c r="D356" s="63"/>
      <c r="H356" s="36"/>
      <c r="I356" s="25"/>
    </row>
    <row r="357">
      <c r="D357" s="63"/>
      <c r="H357" s="36"/>
      <c r="I357" s="25"/>
    </row>
    <row r="358">
      <c r="D358" s="63"/>
      <c r="H358" s="36"/>
      <c r="I358" s="25"/>
    </row>
    <row r="359">
      <c r="D359" s="63"/>
      <c r="H359" s="36"/>
      <c r="I359" s="25"/>
    </row>
    <row r="360">
      <c r="D360" s="63"/>
      <c r="H360" s="36"/>
      <c r="I360" s="25"/>
    </row>
    <row r="361">
      <c r="D361" s="63"/>
      <c r="H361" s="36"/>
      <c r="I361" s="25"/>
    </row>
    <row r="362">
      <c r="D362" s="63"/>
      <c r="H362" s="36"/>
      <c r="I362" s="25"/>
    </row>
    <row r="363">
      <c r="D363" s="63"/>
      <c r="H363" s="36"/>
      <c r="I363" s="25"/>
    </row>
    <row r="364">
      <c r="D364" s="63"/>
      <c r="H364" s="36"/>
      <c r="I364" s="25"/>
    </row>
    <row r="365">
      <c r="D365" s="63"/>
      <c r="H365" s="36"/>
      <c r="I365" s="25"/>
    </row>
    <row r="366">
      <c r="D366" s="63"/>
      <c r="H366" s="36"/>
      <c r="I366" s="25"/>
    </row>
    <row r="367">
      <c r="D367" s="63"/>
      <c r="H367" s="36"/>
      <c r="I367" s="25"/>
    </row>
    <row r="368">
      <c r="D368" s="63"/>
      <c r="H368" s="36"/>
      <c r="I368" s="25"/>
    </row>
    <row r="369">
      <c r="D369" s="63"/>
      <c r="H369" s="36"/>
      <c r="I369" s="25"/>
    </row>
    <row r="370">
      <c r="D370" s="63"/>
      <c r="H370" s="36"/>
      <c r="I370" s="25"/>
    </row>
    <row r="371">
      <c r="D371" s="63"/>
      <c r="H371" s="36"/>
      <c r="I371" s="25"/>
    </row>
    <row r="372">
      <c r="D372" s="63"/>
      <c r="H372" s="36"/>
      <c r="I372" s="25"/>
    </row>
    <row r="373">
      <c r="D373" s="63"/>
      <c r="H373" s="36"/>
      <c r="I373" s="25"/>
    </row>
    <row r="374">
      <c r="D374" s="63"/>
      <c r="H374" s="36"/>
      <c r="I374" s="25"/>
    </row>
    <row r="375">
      <c r="D375" s="63"/>
      <c r="H375" s="36"/>
      <c r="I375" s="25"/>
    </row>
    <row r="376">
      <c r="D376" s="63"/>
      <c r="H376" s="36"/>
      <c r="I376" s="25"/>
    </row>
    <row r="377">
      <c r="D377" s="63"/>
      <c r="H377" s="36"/>
      <c r="I377" s="25"/>
    </row>
    <row r="378">
      <c r="D378" s="63"/>
      <c r="H378" s="36"/>
      <c r="I378" s="25"/>
    </row>
    <row r="379">
      <c r="D379" s="63"/>
      <c r="H379" s="36"/>
      <c r="I379" s="25"/>
    </row>
    <row r="380">
      <c r="D380" s="63"/>
      <c r="H380" s="36"/>
      <c r="I380" s="25"/>
    </row>
    <row r="381">
      <c r="D381" s="63"/>
      <c r="H381" s="36"/>
      <c r="I381" s="25"/>
    </row>
    <row r="382">
      <c r="D382" s="63"/>
      <c r="H382" s="36"/>
      <c r="I382" s="25"/>
    </row>
    <row r="383">
      <c r="D383" s="63"/>
      <c r="H383" s="36"/>
      <c r="I383" s="25"/>
    </row>
    <row r="384">
      <c r="D384" s="63"/>
      <c r="H384" s="36"/>
      <c r="I384" s="25"/>
    </row>
    <row r="385">
      <c r="D385" s="63"/>
      <c r="H385" s="36"/>
      <c r="I385" s="25"/>
    </row>
    <row r="386">
      <c r="D386" s="63"/>
      <c r="H386" s="36"/>
      <c r="I386" s="25"/>
    </row>
    <row r="387">
      <c r="D387" s="63"/>
      <c r="H387" s="36"/>
      <c r="I387" s="25"/>
    </row>
    <row r="388">
      <c r="D388" s="63"/>
      <c r="H388" s="36"/>
      <c r="I388" s="25"/>
    </row>
    <row r="389">
      <c r="D389" s="63"/>
      <c r="H389" s="36"/>
      <c r="I389" s="25"/>
    </row>
    <row r="390">
      <c r="D390" s="63"/>
      <c r="H390" s="36"/>
      <c r="I390" s="25"/>
    </row>
    <row r="391">
      <c r="D391" s="63"/>
      <c r="H391" s="36"/>
      <c r="I391" s="25"/>
    </row>
    <row r="392">
      <c r="D392" s="63"/>
      <c r="H392" s="36"/>
      <c r="I392" s="25"/>
    </row>
    <row r="393">
      <c r="D393" s="63"/>
      <c r="H393" s="36"/>
      <c r="I393" s="25"/>
    </row>
    <row r="394">
      <c r="D394" s="63"/>
      <c r="H394" s="36"/>
      <c r="I394" s="25"/>
    </row>
    <row r="395">
      <c r="D395" s="63"/>
      <c r="H395" s="36"/>
      <c r="I395" s="25"/>
    </row>
    <row r="396">
      <c r="D396" s="63"/>
      <c r="H396" s="36"/>
      <c r="I396" s="25"/>
    </row>
    <row r="397">
      <c r="D397" s="63"/>
      <c r="H397" s="36"/>
      <c r="I397" s="25"/>
    </row>
    <row r="398">
      <c r="D398" s="63"/>
      <c r="H398" s="36"/>
      <c r="I398" s="25"/>
    </row>
    <row r="399">
      <c r="D399" s="63"/>
      <c r="H399" s="36"/>
      <c r="I399" s="25"/>
    </row>
    <row r="400">
      <c r="D400" s="63"/>
      <c r="H400" s="36"/>
      <c r="I400" s="25"/>
    </row>
    <row r="401">
      <c r="D401" s="63"/>
      <c r="H401" s="36"/>
      <c r="I401" s="25"/>
    </row>
    <row r="402">
      <c r="D402" s="63"/>
      <c r="H402" s="36"/>
      <c r="I402" s="25"/>
    </row>
    <row r="403">
      <c r="D403" s="63"/>
      <c r="H403" s="36"/>
      <c r="I403" s="25"/>
    </row>
    <row r="404">
      <c r="D404" s="63"/>
      <c r="H404" s="36"/>
      <c r="I404" s="25"/>
    </row>
    <row r="405">
      <c r="D405" s="63"/>
      <c r="H405" s="36"/>
      <c r="I405" s="25"/>
    </row>
    <row r="406">
      <c r="D406" s="63"/>
      <c r="H406" s="36"/>
      <c r="I406" s="25"/>
    </row>
    <row r="407">
      <c r="D407" s="63"/>
      <c r="H407" s="36"/>
      <c r="I407" s="25"/>
    </row>
    <row r="408">
      <c r="D408" s="63"/>
      <c r="H408" s="36"/>
      <c r="I408" s="25"/>
    </row>
    <row r="409">
      <c r="D409" s="63"/>
      <c r="H409" s="36"/>
      <c r="I409" s="25"/>
    </row>
    <row r="410">
      <c r="D410" s="63"/>
      <c r="H410" s="36"/>
      <c r="I410" s="25"/>
    </row>
    <row r="411">
      <c r="D411" s="63"/>
      <c r="H411" s="36"/>
      <c r="I411" s="25"/>
    </row>
    <row r="412">
      <c r="D412" s="63"/>
      <c r="H412" s="36"/>
      <c r="I412" s="25"/>
    </row>
    <row r="413">
      <c r="D413" s="63"/>
      <c r="H413" s="36"/>
      <c r="I413" s="25"/>
    </row>
    <row r="414">
      <c r="D414" s="63"/>
      <c r="H414" s="36"/>
      <c r="I414" s="25"/>
    </row>
    <row r="415">
      <c r="D415" s="63"/>
      <c r="H415" s="36"/>
      <c r="I415" s="25"/>
    </row>
    <row r="416">
      <c r="D416" s="63"/>
      <c r="H416" s="36"/>
      <c r="I416" s="25"/>
    </row>
    <row r="417">
      <c r="D417" s="63"/>
      <c r="H417" s="36"/>
      <c r="I417" s="25"/>
    </row>
    <row r="418">
      <c r="D418" s="63"/>
      <c r="H418" s="36"/>
      <c r="I418" s="25"/>
    </row>
    <row r="419">
      <c r="D419" s="63"/>
      <c r="H419" s="36"/>
      <c r="I419" s="25"/>
    </row>
    <row r="420">
      <c r="D420" s="63"/>
      <c r="H420" s="36"/>
      <c r="I420" s="25"/>
    </row>
    <row r="421">
      <c r="D421" s="63"/>
      <c r="H421" s="36"/>
      <c r="I421" s="25"/>
    </row>
    <row r="422">
      <c r="D422" s="63"/>
      <c r="H422" s="36"/>
      <c r="I422" s="25"/>
    </row>
    <row r="423">
      <c r="D423" s="63"/>
      <c r="H423" s="36"/>
      <c r="I423" s="25"/>
    </row>
    <row r="424">
      <c r="D424" s="63"/>
      <c r="H424" s="36"/>
      <c r="I424" s="25"/>
    </row>
    <row r="425">
      <c r="D425" s="63"/>
      <c r="H425" s="36"/>
      <c r="I425" s="25"/>
    </row>
    <row r="426">
      <c r="D426" s="63"/>
      <c r="H426" s="36"/>
      <c r="I426" s="25"/>
    </row>
    <row r="427">
      <c r="D427" s="63"/>
      <c r="H427" s="36"/>
      <c r="I427" s="25"/>
    </row>
    <row r="428">
      <c r="D428" s="63"/>
      <c r="H428" s="36"/>
      <c r="I428" s="25"/>
    </row>
    <row r="429">
      <c r="D429" s="63"/>
      <c r="H429" s="36"/>
      <c r="I429" s="25"/>
    </row>
    <row r="430">
      <c r="D430" s="63"/>
      <c r="H430" s="36"/>
      <c r="I430" s="25"/>
    </row>
    <row r="431">
      <c r="D431" s="63"/>
      <c r="H431" s="36"/>
      <c r="I431" s="25"/>
    </row>
    <row r="432">
      <c r="D432" s="63"/>
      <c r="H432" s="36"/>
      <c r="I432" s="25"/>
    </row>
    <row r="433">
      <c r="D433" s="63"/>
      <c r="H433" s="36"/>
      <c r="I433" s="25"/>
    </row>
    <row r="434">
      <c r="D434" s="63"/>
      <c r="H434" s="36"/>
      <c r="I434" s="25"/>
    </row>
    <row r="435">
      <c r="D435" s="63"/>
      <c r="H435" s="36"/>
      <c r="I435" s="25"/>
    </row>
    <row r="436">
      <c r="D436" s="63"/>
      <c r="H436" s="36"/>
      <c r="I436" s="25"/>
    </row>
    <row r="437">
      <c r="D437" s="63"/>
      <c r="H437" s="36"/>
      <c r="I437" s="25"/>
    </row>
    <row r="438">
      <c r="D438" s="63"/>
      <c r="H438" s="36"/>
      <c r="I438" s="25"/>
    </row>
    <row r="439">
      <c r="D439" s="63"/>
      <c r="H439" s="36"/>
      <c r="I439" s="25"/>
    </row>
    <row r="440">
      <c r="D440" s="63"/>
      <c r="H440" s="36"/>
      <c r="I440" s="25"/>
    </row>
    <row r="441">
      <c r="D441" s="63"/>
      <c r="H441" s="36"/>
      <c r="I441" s="25"/>
    </row>
    <row r="442">
      <c r="D442" s="63"/>
      <c r="H442" s="36"/>
      <c r="I442" s="25"/>
    </row>
    <row r="443">
      <c r="D443" s="63"/>
      <c r="H443" s="36"/>
      <c r="I443" s="25"/>
    </row>
    <row r="444">
      <c r="D444" s="63"/>
      <c r="H444" s="36"/>
      <c r="I444" s="25"/>
    </row>
    <row r="445">
      <c r="D445" s="63"/>
      <c r="H445" s="36"/>
      <c r="I445" s="25"/>
    </row>
    <row r="446">
      <c r="D446" s="63"/>
      <c r="H446" s="36"/>
      <c r="I446" s="25"/>
    </row>
    <row r="447">
      <c r="D447" s="63"/>
      <c r="H447" s="36"/>
      <c r="I447" s="25"/>
    </row>
    <row r="448">
      <c r="D448" s="63"/>
      <c r="H448" s="36"/>
      <c r="I448" s="25"/>
    </row>
    <row r="449">
      <c r="D449" s="63"/>
      <c r="H449" s="36"/>
      <c r="I449" s="25"/>
    </row>
    <row r="450">
      <c r="D450" s="63"/>
      <c r="H450" s="36"/>
      <c r="I450" s="25"/>
    </row>
    <row r="451">
      <c r="D451" s="63"/>
      <c r="H451" s="36"/>
      <c r="I451" s="25"/>
    </row>
    <row r="452">
      <c r="D452" s="63"/>
      <c r="H452" s="36"/>
      <c r="I452" s="25"/>
    </row>
    <row r="453">
      <c r="D453" s="63"/>
      <c r="H453" s="36"/>
      <c r="I453" s="25"/>
    </row>
    <row r="454">
      <c r="D454" s="63"/>
      <c r="H454" s="36"/>
      <c r="I454" s="25"/>
    </row>
    <row r="455">
      <c r="D455" s="63"/>
      <c r="H455" s="36"/>
      <c r="I455" s="25"/>
    </row>
    <row r="456">
      <c r="D456" s="63"/>
      <c r="H456" s="36"/>
      <c r="I456" s="25"/>
    </row>
    <row r="457">
      <c r="D457" s="63"/>
      <c r="H457" s="36"/>
      <c r="I457" s="25"/>
    </row>
    <row r="458">
      <c r="D458" s="63"/>
      <c r="H458" s="36"/>
      <c r="I458" s="25"/>
    </row>
    <row r="459">
      <c r="D459" s="63"/>
      <c r="H459" s="36"/>
      <c r="I459" s="25"/>
    </row>
    <row r="460">
      <c r="D460" s="63"/>
      <c r="H460" s="36"/>
      <c r="I460" s="25"/>
    </row>
    <row r="461">
      <c r="D461" s="63"/>
      <c r="H461" s="36"/>
      <c r="I461" s="25"/>
    </row>
    <row r="462">
      <c r="D462" s="63"/>
      <c r="H462" s="36"/>
      <c r="I462" s="25"/>
    </row>
    <row r="463">
      <c r="D463" s="63"/>
      <c r="H463" s="36"/>
      <c r="I463" s="25"/>
    </row>
    <row r="464">
      <c r="D464" s="63"/>
      <c r="H464" s="36"/>
      <c r="I464" s="25"/>
    </row>
    <row r="465">
      <c r="D465" s="63"/>
      <c r="H465" s="36"/>
      <c r="I465" s="25"/>
    </row>
    <row r="466">
      <c r="D466" s="63"/>
      <c r="H466" s="36"/>
      <c r="I466" s="25"/>
    </row>
    <row r="467">
      <c r="D467" s="63"/>
      <c r="H467" s="36"/>
      <c r="I467" s="25"/>
    </row>
    <row r="468">
      <c r="D468" s="63"/>
      <c r="H468" s="36"/>
      <c r="I468" s="25"/>
    </row>
    <row r="469">
      <c r="D469" s="63"/>
      <c r="H469" s="36"/>
      <c r="I469" s="25"/>
    </row>
    <row r="470">
      <c r="D470" s="63"/>
      <c r="H470" s="36"/>
      <c r="I470" s="25"/>
    </row>
    <row r="471">
      <c r="D471" s="63"/>
      <c r="H471" s="36"/>
      <c r="I471" s="25"/>
    </row>
    <row r="472">
      <c r="D472" s="63"/>
      <c r="H472" s="36"/>
      <c r="I472" s="25"/>
    </row>
    <row r="473">
      <c r="D473" s="63"/>
      <c r="H473" s="36"/>
      <c r="I473" s="25"/>
    </row>
    <row r="474">
      <c r="D474" s="63"/>
      <c r="H474" s="36"/>
      <c r="I474" s="25"/>
    </row>
    <row r="475">
      <c r="D475" s="63"/>
      <c r="H475" s="36"/>
      <c r="I475" s="25"/>
    </row>
    <row r="476">
      <c r="D476" s="63"/>
      <c r="H476" s="36"/>
      <c r="I476" s="25"/>
    </row>
    <row r="477">
      <c r="D477" s="63"/>
      <c r="H477" s="36"/>
      <c r="I477" s="25"/>
    </row>
    <row r="478">
      <c r="D478" s="63"/>
      <c r="H478" s="36"/>
      <c r="I478" s="25"/>
    </row>
    <row r="479">
      <c r="D479" s="63"/>
      <c r="H479" s="36"/>
      <c r="I479" s="25"/>
    </row>
    <row r="480">
      <c r="D480" s="63"/>
      <c r="H480" s="36"/>
      <c r="I480" s="25"/>
    </row>
    <row r="481">
      <c r="D481" s="63"/>
      <c r="H481" s="36"/>
      <c r="I481" s="25"/>
    </row>
    <row r="482">
      <c r="D482" s="63"/>
      <c r="H482" s="36"/>
      <c r="I482" s="25"/>
    </row>
    <row r="483">
      <c r="D483" s="63"/>
      <c r="H483" s="36"/>
      <c r="I483" s="25"/>
    </row>
    <row r="484">
      <c r="D484" s="63"/>
      <c r="H484" s="36"/>
      <c r="I484" s="25"/>
    </row>
    <row r="485">
      <c r="D485" s="63"/>
      <c r="H485" s="36"/>
      <c r="I485" s="25"/>
    </row>
    <row r="486">
      <c r="D486" s="63"/>
      <c r="H486" s="36"/>
      <c r="I486" s="25"/>
    </row>
    <row r="487">
      <c r="D487" s="63"/>
      <c r="H487" s="36"/>
      <c r="I487" s="25"/>
    </row>
    <row r="488">
      <c r="D488" s="63"/>
      <c r="H488" s="36"/>
      <c r="I488" s="25"/>
    </row>
    <row r="489">
      <c r="D489" s="63"/>
      <c r="H489" s="36"/>
      <c r="I489" s="25"/>
    </row>
    <row r="490">
      <c r="D490" s="63"/>
      <c r="H490" s="36"/>
      <c r="I490" s="25"/>
    </row>
    <row r="491">
      <c r="D491" s="63"/>
      <c r="H491" s="36"/>
      <c r="I491" s="25"/>
    </row>
    <row r="492">
      <c r="D492" s="63"/>
      <c r="H492" s="36"/>
      <c r="I492" s="25"/>
    </row>
    <row r="493">
      <c r="D493" s="63"/>
      <c r="H493" s="36"/>
      <c r="I493" s="25"/>
    </row>
    <row r="494">
      <c r="D494" s="63"/>
      <c r="H494" s="36"/>
      <c r="I494" s="25"/>
    </row>
    <row r="495">
      <c r="D495" s="63"/>
      <c r="H495" s="36"/>
      <c r="I495" s="25"/>
    </row>
    <row r="496">
      <c r="D496" s="63"/>
      <c r="H496" s="36"/>
      <c r="I496" s="25"/>
    </row>
    <row r="497">
      <c r="D497" s="63"/>
      <c r="H497" s="36"/>
      <c r="I497" s="25"/>
    </row>
    <row r="498">
      <c r="D498" s="63"/>
      <c r="H498" s="36"/>
      <c r="I498" s="25"/>
    </row>
    <row r="499">
      <c r="D499" s="63"/>
      <c r="H499" s="36"/>
      <c r="I499" s="25"/>
    </row>
    <row r="500">
      <c r="D500" s="63"/>
      <c r="H500" s="36"/>
      <c r="I500" s="25"/>
    </row>
    <row r="501">
      <c r="D501" s="63"/>
      <c r="H501" s="36"/>
      <c r="I501" s="25"/>
    </row>
    <row r="502">
      <c r="D502" s="63"/>
      <c r="H502" s="36"/>
      <c r="I502" s="25"/>
    </row>
    <row r="503">
      <c r="D503" s="63"/>
      <c r="H503" s="36"/>
      <c r="I503" s="25"/>
    </row>
    <row r="504">
      <c r="D504" s="63"/>
      <c r="H504" s="36"/>
      <c r="I504" s="25"/>
    </row>
    <row r="505">
      <c r="D505" s="63"/>
      <c r="H505" s="36"/>
      <c r="I505" s="25"/>
    </row>
    <row r="506">
      <c r="D506" s="63"/>
      <c r="H506" s="36"/>
      <c r="I506" s="25"/>
    </row>
    <row r="507">
      <c r="D507" s="63"/>
      <c r="H507" s="36"/>
      <c r="I507" s="25"/>
    </row>
    <row r="508">
      <c r="D508" s="63"/>
      <c r="H508" s="36"/>
      <c r="I508" s="25"/>
    </row>
    <row r="509">
      <c r="D509" s="63"/>
      <c r="H509" s="36"/>
      <c r="I509" s="25"/>
    </row>
    <row r="510">
      <c r="D510" s="63"/>
      <c r="H510" s="36"/>
      <c r="I510" s="25"/>
    </row>
    <row r="511">
      <c r="D511" s="63"/>
      <c r="H511" s="36"/>
      <c r="I511" s="25"/>
    </row>
    <row r="512">
      <c r="D512" s="63"/>
      <c r="H512" s="36"/>
      <c r="I512" s="25"/>
    </row>
    <row r="513">
      <c r="D513" s="63"/>
      <c r="H513" s="36"/>
      <c r="I513" s="25"/>
    </row>
    <row r="514">
      <c r="D514" s="63"/>
      <c r="H514" s="36"/>
      <c r="I514" s="25"/>
    </row>
    <row r="515">
      <c r="D515" s="63"/>
      <c r="H515" s="36"/>
      <c r="I515" s="25"/>
    </row>
    <row r="516">
      <c r="D516" s="63"/>
      <c r="H516" s="36"/>
      <c r="I516" s="25"/>
    </row>
    <row r="517">
      <c r="D517" s="63"/>
      <c r="H517" s="36"/>
      <c r="I517" s="25"/>
    </row>
    <row r="518">
      <c r="D518" s="63"/>
      <c r="H518" s="36"/>
      <c r="I518" s="25"/>
    </row>
    <row r="519">
      <c r="D519" s="63"/>
      <c r="H519" s="36"/>
      <c r="I519" s="25"/>
    </row>
    <row r="520">
      <c r="D520" s="63"/>
      <c r="H520" s="36"/>
      <c r="I520" s="25"/>
    </row>
    <row r="521">
      <c r="D521" s="63"/>
      <c r="H521" s="36"/>
      <c r="I521" s="25"/>
    </row>
    <row r="522">
      <c r="D522" s="63"/>
      <c r="H522" s="36"/>
      <c r="I522" s="25"/>
    </row>
    <row r="523">
      <c r="D523" s="63"/>
      <c r="H523" s="36"/>
      <c r="I523" s="25"/>
    </row>
    <row r="524">
      <c r="D524" s="63"/>
      <c r="H524" s="36"/>
      <c r="I524" s="25"/>
    </row>
    <row r="525">
      <c r="D525" s="63"/>
      <c r="H525" s="36"/>
      <c r="I525" s="25"/>
    </row>
    <row r="526">
      <c r="D526" s="63"/>
      <c r="H526" s="36"/>
      <c r="I526" s="25"/>
    </row>
    <row r="527">
      <c r="D527" s="63"/>
      <c r="H527" s="36"/>
      <c r="I527" s="25"/>
    </row>
    <row r="528">
      <c r="D528" s="63"/>
      <c r="H528" s="36"/>
      <c r="I528" s="25"/>
    </row>
    <row r="529">
      <c r="D529" s="63"/>
      <c r="H529" s="36"/>
      <c r="I529" s="25"/>
    </row>
    <row r="530">
      <c r="D530" s="63"/>
      <c r="H530" s="36"/>
      <c r="I530" s="25"/>
    </row>
    <row r="531">
      <c r="D531" s="63"/>
      <c r="H531" s="36"/>
      <c r="I531" s="25"/>
    </row>
    <row r="532">
      <c r="D532" s="63"/>
      <c r="H532" s="36"/>
      <c r="I532" s="25"/>
    </row>
    <row r="533">
      <c r="D533" s="63"/>
      <c r="H533" s="36"/>
      <c r="I533" s="25"/>
    </row>
    <row r="534">
      <c r="D534" s="63"/>
      <c r="H534" s="36"/>
      <c r="I534" s="25"/>
    </row>
    <row r="535">
      <c r="D535" s="63"/>
      <c r="H535" s="36"/>
      <c r="I535" s="25"/>
    </row>
    <row r="536">
      <c r="D536" s="63"/>
      <c r="H536" s="36"/>
      <c r="I536" s="25"/>
    </row>
    <row r="537">
      <c r="D537" s="63"/>
      <c r="H537" s="36"/>
      <c r="I537" s="25"/>
    </row>
    <row r="538">
      <c r="D538" s="63"/>
      <c r="H538" s="36"/>
      <c r="I538" s="25"/>
    </row>
    <row r="539">
      <c r="D539" s="63"/>
      <c r="H539" s="36"/>
      <c r="I539" s="25"/>
    </row>
    <row r="540">
      <c r="D540" s="63"/>
      <c r="H540" s="36"/>
      <c r="I540" s="25"/>
    </row>
    <row r="541">
      <c r="D541" s="63"/>
      <c r="H541" s="36"/>
      <c r="I541" s="25"/>
    </row>
    <row r="542">
      <c r="D542" s="63"/>
      <c r="H542" s="36"/>
      <c r="I542" s="25"/>
    </row>
    <row r="543">
      <c r="D543" s="63"/>
      <c r="H543" s="36"/>
      <c r="I543" s="25"/>
    </row>
    <row r="544">
      <c r="D544" s="63"/>
      <c r="H544" s="36"/>
      <c r="I544" s="25"/>
    </row>
    <row r="545">
      <c r="D545" s="63"/>
      <c r="H545" s="36"/>
      <c r="I545" s="25"/>
    </row>
    <row r="546">
      <c r="D546" s="63"/>
      <c r="H546" s="36"/>
      <c r="I546" s="25"/>
    </row>
    <row r="547">
      <c r="D547" s="63"/>
      <c r="H547" s="36"/>
      <c r="I547" s="25"/>
    </row>
    <row r="548">
      <c r="D548" s="63"/>
      <c r="H548" s="36"/>
      <c r="I548" s="25"/>
    </row>
    <row r="549">
      <c r="D549" s="63"/>
      <c r="H549" s="36"/>
      <c r="I549" s="25"/>
    </row>
    <row r="550">
      <c r="D550" s="63"/>
      <c r="H550" s="36"/>
      <c r="I550" s="25"/>
    </row>
    <row r="551">
      <c r="D551" s="63"/>
      <c r="H551" s="36"/>
      <c r="I551" s="25"/>
    </row>
    <row r="552">
      <c r="D552" s="63"/>
      <c r="H552" s="36"/>
      <c r="I552" s="25"/>
    </row>
    <row r="553">
      <c r="D553" s="63"/>
      <c r="H553" s="36"/>
      <c r="I553" s="25"/>
    </row>
    <row r="554">
      <c r="D554" s="63"/>
      <c r="H554" s="36"/>
      <c r="I554" s="25"/>
    </row>
    <row r="555">
      <c r="D555" s="63"/>
      <c r="H555" s="36"/>
      <c r="I555" s="25"/>
    </row>
    <row r="556">
      <c r="D556" s="63"/>
      <c r="H556" s="36"/>
      <c r="I556" s="25"/>
    </row>
    <row r="557">
      <c r="D557" s="63"/>
      <c r="H557" s="36"/>
      <c r="I557" s="25"/>
    </row>
    <row r="558">
      <c r="D558" s="63"/>
      <c r="H558" s="36"/>
      <c r="I558" s="25"/>
    </row>
    <row r="559">
      <c r="D559" s="63"/>
      <c r="H559" s="36"/>
      <c r="I559" s="25"/>
    </row>
    <row r="560">
      <c r="D560" s="63"/>
      <c r="H560" s="36"/>
      <c r="I560" s="25"/>
    </row>
    <row r="561">
      <c r="D561" s="63"/>
      <c r="H561" s="36"/>
      <c r="I561" s="25"/>
    </row>
    <row r="562">
      <c r="D562" s="63"/>
      <c r="H562" s="36"/>
      <c r="I562" s="25"/>
    </row>
    <row r="563">
      <c r="D563" s="63"/>
      <c r="H563" s="36"/>
      <c r="I563" s="25"/>
    </row>
    <row r="564">
      <c r="D564" s="63"/>
      <c r="H564" s="36"/>
      <c r="I564" s="25"/>
    </row>
    <row r="565">
      <c r="D565" s="63"/>
      <c r="H565" s="36"/>
      <c r="I565" s="25"/>
    </row>
    <row r="566">
      <c r="D566" s="63"/>
      <c r="H566" s="36"/>
      <c r="I566" s="25"/>
    </row>
    <row r="567">
      <c r="D567" s="63"/>
      <c r="H567" s="36"/>
      <c r="I567" s="25"/>
    </row>
    <row r="568">
      <c r="D568" s="63"/>
      <c r="H568" s="36"/>
      <c r="I568" s="25"/>
    </row>
    <row r="569">
      <c r="D569" s="63"/>
      <c r="H569" s="36"/>
      <c r="I569" s="25"/>
    </row>
    <row r="570">
      <c r="D570" s="63"/>
      <c r="H570" s="36"/>
      <c r="I570" s="25"/>
    </row>
    <row r="571">
      <c r="D571" s="63"/>
      <c r="H571" s="36"/>
      <c r="I571" s="25"/>
    </row>
    <row r="572">
      <c r="D572" s="63"/>
      <c r="H572" s="36"/>
      <c r="I572" s="25"/>
    </row>
    <row r="573">
      <c r="D573" s="63"/>
      <c r="H573" s="36"/>
      <c r="I573" s="25"/>
    </row>
    <row r="574">
      <c r="D574" s="63"/>
      <c r="H574" s="36"/>
      <c r="I574" s="25"/>
    </row>
    <row r="575">
      <c r="D575" s="63"/>
      <c r="H575" s="36"/>
      <c r="I575" s="25"/>
    </row>
    <row r="576">
      <c r="D576" s="63"/>
      <c r="H576" s="36"/>
      <c r="I576" s="25"/>
    </row>
    <row r="577">
      <c r="D577" s="63"/>
      <c r="H577" s="36"/>
      <c r="I577" s="25"/>
    </row>
    <row r="578">
      <c r="D578" s="63"/>
      <c r="H578" s="36"/>
      <c r="I578" s="25"/>
    </row>
    <row r="579">
      <c r="D579" s="63"/>
      <c r="H579" s="36"/>
      <c r="I579" s="25"/>
    </row>
    <row r="580">
      <c r="D580" s="63"/>
      <c r="H580" s="36"/>
      <c r="I580" s="25"/>
    </row>
    <row r="581">
      <c r="D581" s="63"/>
      <c r="H581" s="36"/>
      <c r="I581" s="25"/>
    </row>
    <row r="582">
      <c r="D582" s="63"/>
      <c r="H582" s="36"/>
      <c r="I582" s="25"/>
    </row>
    <row r="583">
      <c r="D583" s="63"/>
      <c r="H583" s="36"/>
      <c r="I583" s="25"/>
    </row>
    <row r="584">
      <c r="D584" s="63"/>
      <c r="H584" s="36"/>
      <c r="I584" s="25"/>
    </row>
    <row r="585">
      <c r="D585" s="63"/>
      <c r="H585" s="36"/>
      <c r="I585" s="25"/>
    </row>
    <row r="586">
      <c r="D586" s="63"/>
      <c r="H586" s="36"/>
      <c r="I586" s="25"/>
    </row>
    <row r="587">
      <c r="D587" s="63"/>
      <c r="H587" s="36"/>
      <c r="I587" s="25"/>
    </row>
    <row r="588">
      <c r="D588" s="63"/>
      <c r="H588" s="36"/>
      <c r="I588" s="25"/>
    </row>
    <row r="589">
      <c r="D589" s="63"/>
      <c r="H589" s="36"/>
      <c r="I589" s="25"/>
    </row>
    <row r="590">
      <c r="D590" s="63"/>
      <c r="H590" s="36"/>
      <c r="I590" s="25"/>
    </row>
    <row r="591">
      <c r="D591" s="63"/>
      <c r="H591" s="36"/>
      <c r="I591" s="25"/>
    </row>
    <row r="592">
      <c r="D592" s="63"/>
      <c r="H592" s="36"/>
      <c r="I592" s="25"/>
    </row>
    <row r="593">
      <c r="D593" s="63"/>
      <c r="H593" s="36"/>
      <c r="I593" s="25"/>
    </row>
    <row r="594">
      <c r="D594" s="63"/>
      <c r="H594" s="36"/>
      <c r="I594" s="25"/>
    </row>
    <row r="595">
      <c r="D595" s="63"/>
      <c r="H595" s="36"/>
      <c r="I595" s="25"/>
    </row>
    <row r="596">
      <c r="D596" s="63"/>
      <c r="H596" s="36"/>
      <c r="I596" s="25"/>
    </row>
    <row r="597">
      <c r="D597" s="63"/>
      <c r="H597" s="36"/>
      <c r="I597" s="25"/>
    </row>
    <row r="598">
      <c r="D598" s="63"/>
      <c r="H598" s="36"/>
      <c r="I598" s="25"/>
    </row>
    <row r="599">
      <c r="D599" s="63"/>
      <c r="H599" s="36"/>
      <c r="I599" s="25"/>
    </row>
    <row r="600">
      <c r="D600" s="63"/>
      <c r="H600" s="36"/>
      <c r="I600" s="25"/>
    </row>
    <row r="601">
      <c r="D601" s="63"/>
      <c r="H601" s="36"/>
      <c r="I601" s="25"/>
    </row>
    <row r="602">
      <c r="D602" s="63"/>
      <c r="H602" s="36"/>
      <c r="I602" s="25"/>
    </row>
    <row r="603">
      <c r="D603" s="63"/>
      <c r="H603" s="36"/>
      <c r="I603" s="25"/>
    </row>
    <row r="604">
      <c r="D604" s="63"/>
      <c r="H604" s="36"/>
      <c r="I604" s="25"/>
    </row>
    <row r="605">
      <c r="D605" s="63"/>
      <c r="H605" s="36"/>
      <c r="I605" s="25"/>
    </row>
    <row r="606">
      <c r="D606" s="63"/>
      <c r="H606" s="36"/>
      <c r="I606" s="25"/>
    </row>
    <row r="607">
      <c r="D607" s="63"/>
      <c r="H607" s="36"/>
      <c r="I607" s="25"/>
    </row>
    <row r="608">
      <c r="D608" s="63"/>
      <c r="H608" s="36"/>
      <c r="I608" s="25"/>
    </row>
    <row r="609">
      <c r="D609" s="63"/>
      <c r="H609" s="36"/>
      <c r="I609" s="25"/>
    </row>
    <row r="610">
      <c r="D610" s="63"/>
      <c r="H610" s="36"/>
      <c r="I610" s="25"/>
    </row>
    <row r="611">
      <c r="D611" s="63"/>
      <c r="H611" s="36"/>
      <c r="I611" s="25"/>
    </row>
    <row r="612">
      <c r="D612" s="63"/>
      <c r="H612" s="36"/>
      <c r="I612" s="25"/>
    </row>
    <row r="613">
      <c r="D613" s="63"/>
      <c r="H613" s="36"/>
      <c r="I613" s="25"/>
    </row>
    <row r="614">
      <c r="D614" s="63"/>
      <c r="H614" s="36"/>
      <c r="I614" s="25"/>
    </row>
    <row r="615">
      <c r="D615" s="63"/>
      <c r="H615" s="36"/>
      <c r="I615" s="25"/>
    </row>
    <row r="616">
      <c r="D616" s="63"/>
      <c r="H616" s="36"/>
      <c r="I616" s="25"/>
    </row>
    <row r="617">
      <c r="D617" s="63"/>
      <c r="H617" s="36"/>
      <c r="I617" s="25"/>
    </row>
    <row r="618">
      <c r="D618" s="63"/>
      <c r="H618" s="36"/>
      <c r="I618" s="25"/>
    </row>
    <row r="619">
      <c r="D619" s="63"/>
      <c r="H619" s="36"/>
      <c r="I619" s="25"/>
    </row>
    <row r="620">
      <c r="D620" s="63"/>
      <c r="H620" s="36"/>
      <c r="I620" s="25"/>
    </row>
    <row r="621">
      <c r="D621" s="63"/>
      <c r="H621" s="36"/>
      <c r="I621" s="25"/>
    </row>
    <row r="622">
      <c r="D622" s="63"/>
      <c r="H622" s="36"/>
      <c r="I622" s="25"/>
    </row>
    <row r="623">
      <c r="D623" s="63"/>
      <c r="H623" s="36"/>
      <c r="I623" s="25"/>
    </row>
    <row r="624">
      <c r="D624" s="63"/>
      <c r="H624" s="36"/>
      <c r="I624" s="25"/>
    </row>
    <row r="625">
      <c r="D625" s="63"/>
      <c r="H625" s="36"/>
      <c r="I625" s="25"/>
    </row>
    <row r="626">
      <c r="D626" s="63"/>
      <c r="H626" s="36"/>
      <c r="I626" s="25"/>
    </row>
    <row r="627">
      <c r="D627" s="63"/>
      <c r="H627" s="36"/>
      <c r="I627" s="25"/>
    </row>
    <row r="628">
      <c r="D628" s="63"/>
      <c r="H628" s="36"/>
      <c r="I628" s="25"/>
    </row>
    <row r="629">
      <c r="D629" s="63"/>
      <c r="H629" s="36"/>
      <c r="I629" s="25"/>
    </row>
    <row r="630">
      <c r="D630" s="63"/>
      <c r="H630" s="36"/>
      <c r="I630" s="25"/>
    </row>
    <row r="631">
      <c r="D631" s="63"/>
      <c r="H631" s="36"/>
      <c r="I631" s="25"/>
    </row>
    <row r="632">
      <c r="D632" s="63"/>
      <c r="H632" s="36"/>
      <c r="I632" s="25"/>
    </row>
    <row r="633">
      <c r="D633" s="63"/>
      <c r="H633" s="36"/>
      <c r="I633" s="25"/>
    </row>
    <row r="634">
      <c r="D634" s="63"/>
      <c r="H634" s="36"/>
      <c r="I634" s="25"/>
    </row>
    <row r="635">
      <c r="D635" s="63"/>
      <c r="H635" s="36"/>
      <c r="I635" s="25"/>
    </row>
    <row r="636">
      <c r="D636" s="63"/>
      <c r="H636" s="36"/>
      <c r="I636" s="25"/>
    </row>
    <row r="637">
      <c r="D637" s="63"/>
      <c r="H637" s="36"/>
      <c r="I637" s="25"/>
    </row>
    <row r="638">
      <c r="D638" s="63"/>
      <c r="H638" s="36"/>
      <c r="I638" s="25"/>
    </row>
    <row r="639">
      <c r="D639" s="63"/>
      <c r="H639" s="36"/>
      <c r="I639" s="25"/>
    </row>
    <row r="640">
      <c r="D640" s="63"/>
      <c r="H640" s="36"/>
      <c r="I640" s="25"/>
    </row>
    <row r="641">
      <c r="D641" s="63"/>
      <c r="H641" s="36"/>
      <c r="I641" s="25"/>
    </row>
    <row r="642">
      <c r="D642" s="63"/>
      <c r="H642" s="36"/>
      <c r="I642" s="25"/>
    </row>
    <row r="643">
      <c r="D643" s="63"/>
      <c r="H643" s="36"/>
      <c r="I643" s="25"/>
    </row>
    <row r="644">
      <c r="D644" s="63"/>
      <c r="H644" s="36"/>
      <c r="I644" s="25"/>
    </row>
    <row r="645">
      <c r="D645" s="63"/>
      <c r="H645" s="36"/>
      <c r="I645" s="25"/>
    </row>
    <row r="646">
      <c r="D646" s="63"/>
      <c r="H646" s="36"/>
      <c r="I646" s="25"/>
    </row>
    <row r="647">
      <c r="D647" s="63"/>
      <c r="H647" s="36"/>
      <c r="I647" s="25"/>
    </row>
    <row r="648">
      <c r="D648" s="63"/>
      <c r="H648" s="36"/>
      <c r="I648" s="25"/>
    </row>
    <row r="649">
      <c r="D649" s="63"/>
      <c r="H649" s="36"/>
      <c r="I649" s="25"/>
    </row>
    <row r="650">
      <c r="D650" s="63"/>
      <c r="H650" s="36"/>
      <c r="I650" s="25"/>
    </row>
    <row r="651">
      <c r="D651" s="63"/>
      <c r="H651" s="36"/>
      <c r="I651" s="25"/>
    </row>
    <row r="652">
      <c r="D652" s="63"/>
      <c r="H652" s="36"/>
      <c r="I652" s="25"/>
    </row>
    <row r="653">
      <c r="D653" s="63"/>
      <c r="H653" s="36"/>
      <c r="I653" s="25"/>
    </row>
    <row r="654">
      <c r="D654" s="63"/>
      <c r="H654" s="36"/>
      <c r="I654" s="25"/>
    </row>
    <row r="655">
      <c r="D655" s="63"/>
      <c r="H655" s="36"/>
      <c r="I655" s="25"/>
    </row>
    <row r="656">
      <c r="D656" s="63"/>
      <c r="H656" s="36"/>
      <c r="I656" s="25"/>
    </row>
    <row r="657">
      <c r="D657" s="63"/>
      <c r="H657" s="36"/>
      <c r="I657" s="25"/>
    </row>
    <row r="658">
      <c r="D658" s="63"/>
      <c r="H658" s="36"/>
      <c r="I658" s="25"/>
    </row>
    <row r="659">
      <c r="D659" s="63"/>
      <c r="H659" s="36"/>
      <c r="I659" s="25"/>
    </row>
    <row r="660">
      <c r="D660" s="63"/>
      <c r="H660" s="36"/>
      <c r="I660" s="25"/>
    </row>
    <row r="661">
      <c r="D661" s="63"/>
      <c r="H661" s="36"/>
      <c r="I661" s="25"/>
    </row>
    <row r="662">
      <c r="D662" s="63"/>
      <c r="H662" s="36"/>
      <c r="I662" s="25"/>
    </row>
    <row r="663">
      <c r="D663" s="63"/>
      <c r="H663" s="36"/>
      <c r="I663" s="25"/>
    </row>
    <row r="664">
      <c r="D664" s="63"/>
      <c r="H664" s="36"/>
      <c r="I664" s="25"/>
    </row>
    <row r="665">
      <c r="D665" s="63"/>
      <c r="H665" s="36"/>
      <c r="I665" s="25"/>
    </row>
    <row r="666">
      <c r="D666" s="63"/>
      <c r="H666" s="36"/>
      <c r="I666" s="25"/>
    </row>
    <row r="667">
      <c r="D667" s="63"/>
      <c r="H667" s="36"/>
      <c r="I667" s="25"/>
    </row>
    <row r="668">
      <c r="D668" s="63"/>
      <c r="H668" s="36"/>
      <c r="I668" s="25"/>
    </row>
    <row r="669">
      <c r="D669" s="63"/>
      <c r="H669" s="36"/>
      <c r="I669" s="25"/>
    </row>
    <row r="670">
      <c r="D670" s="63"/>
      <c r="H670" s="36"/>
      <c r="I670" s="25"/>
    </row>
    <row r="671">
      <c r="D671" s="63"/>
      <c r="H671" s="36"/>
      <c r="I671" s="25"/>
    </row>
    <row r="672">
      <c r="D672" s="63"/>
      <c r="H672" s="36"/>
      <c r="I672" s="25"/>
    </row>
    <row r="673">
      <c r="D673" s="63"/>
      <c r="H673" s="36"/>
      <c r="I673" s="25"/>
    </row>
    <row r="674">
      <c r="D674" s="63"/>
      <c r="H674" s="36"/>
      <c r="I674" s="25"/>
    </row>
    <row r="675">
      <c r="D675" s="63"/>
      <c r="H675" s="36"/>
      <c r="I675" s="25"/>
    </row>
    <row r="676">
      <c r="D676" s="63"/>
      <c r="H676" s="36"/>
      <c r="I676" s="25"/>
    </row>
    <row r="677">
      <c r="D677" s="63"/>
      <c r="H677" s="36"/>
      <c r="I677" s="25"/>
    </row>
    <row r="678">
      <c r="D678" s="63"/>
      <c r="H678" s="36"/>
      <c r="I678" s="25"/>
    </row>
    <row r="679">
      <c r="D679" s="63"/>
      <c r="H679" s="36"/>
      <c r="I679" s="25"/>
    </row>
    <row r="680">
      <c r="D680" s="63"/>
      <c r="H680" s="36"/>
      <c r="I680" s="25"/>
    </row>
    <row r="681">
      <c r="D681" s="63"/>
      <c r="H681" s="36"/>
      <c r="I681" s="25"/>
    </row>
    <row r="682">
      <c r="D682" s="63"/>
      <c r="H682" s="36"/>
      <c r="I682" s="25"/>
    </row>
    <row r="683">
      <c r="D683" s="63"/>
      <c r="H683" s="36"/>
      <c r="I683" s="25"/>
    </row>
    <row r="684">
      <c r="D684" s="63"/>
      <c r="H684" s="36"/>
      <c r="I684" s="25"/>
    </row>
    <row r="685">
      <c r="D685" s="63"/>
      <c r="H685" s="36"/>
      <c r="I685" s="25"/>
    </row>
    <row r="686">
      <c r="D686" s="63"/>
      <c r="H686" s="36"/>
      <c r="I686" s="25"/>
    </row>
    <row r="687">
      <c r="D687" s="63"/>
      <c r="H687" s="36"/>
      <c r="I687" s="25"/>
    </row>
    <row r="688">
      <c r="D688" s="63"/>
      <c r="H688" s="36"/>
      <c r="I688" s="25"/>
    </row>
    <row r="689">
      <c r="D689" s="63"/>
      <c r="H689" s="36"/>
      <c r="I689" s="25"/>
    </row>
    <row r="690">
      <c r="D690" s="63"/>
      <c r="H690" s="36"/>
      <c r="I690" s="25"/>
    </row>
    <row r="691">
      <c r="D691" s="63"/>
      <c r="H691" s="36"/>
      <c r="I691" s="25"/>
    </row>
    <row r="692">
      <c r="D692" s="63"/>
      <c r="H692" s="36"/>
      <c r="I692" s="25"/>
    </row>
    <row r="693">
      <c r="D693" s="63"/>
      <c r="H693" s="36"/>
      <c r="I693" s="25"/>
    </row>
    <row r="694">
      <c r="D694" s="63"/>
      <c r="H694" s="36"/>
      <c r="I694" s="25"/>
    </row>
    <row r="695">
      <c r="D695" s="63"/>
      <c r="H695" s="36"/>
      <c r="I695" s="25"/>
    </row>
    <row r="696">
      <c r="D696" s="63"/>
      <c r="H696" s="36"/>
      <c r="I696" s="25"/>
    </row>
    <row r="697">
      <c r="D697" s="63"/>
      <c r="H697" s="36"/>
      <c r="I697" s="25"/>
    </row>
    <row r="698">
      <c r="D698" s="63"/>
      <c r="H698" s="36"/>
      <c r="I698" s="25"/>
    </row>
    <row r="699">
      <c r="D699" s="63"/>
      <c r="H699" s="36"/>
      <c r="I699" s="25"/>
    </row>
    <row r="700">
      <c r="D700" s="63"/>
      <c r="H700" s="36"/>
      <c r="I700" s="25"/>
    </row>
    <row r="701">
      <c r="D701" s="63"/>
      <c r="H701" s="36"/>
      <c r="I701" s="25"/>
    </row>
    <row r="702">
      <c r="D702" s="63"/>
      <c r="H702" s="36"/>
      <c r="I702" s="25"/>
    </row>
    <row r="703">
      <c r="D703" s="63"/>
      <c r="H703" s="36"/>
      <c r="I703" s="25"/>
    </row>
    <row r="704">
      <c r="D704" s="63"/>
      <c r="H704" s="36"/>
      <c r="I704" s="25"/>
    </row>
    <row r="705">
      <c r="D705" s="63"/>
      <c r="H705" s="36"/>
      <c r="I705" s="25"/>
    </row>
    <row r="706">
      <c r="D706" s="63"/>
      <c r="H706" s="36"/>
      <c r="I706" s="25"/>
    </row>
    <row r="707">
      <c r="D707" s="63"/>
      <c r="H707" s="36"/>
      <c r="I707" s="25"/>
    </row>
    <row r="708">
      <c r="D708" s="63"/>
      <c r="H708" s="36"/>
      <c r="I708" s="25"/>
    </row>
    <row r="709">
      <c r="D709" s="63"/>
      <c r="H709" s="36"/>
      <c r="I709" s="25"/>
    </row>
    <row r="710">
      <c r="D710" s="63"/>
      <c r="H710" s="36"/>
      <c r="I710" s="25"/>
    </row>
    <row r="711">
      <c r="D711" s="63"/>
      <c r="H711" s="36"/>
      <c r="I711" s="25"/>
    </row>
    <row r="712">
      <c r="D712" s="63"/>
      <c r="H712" s="36"/>
      <c r="I712" s="25"/>
    </row>
    <row r="713">
      <c r="D713" s="63"/>
      <c r="H713" s="36"/>
      <c r="I713" s="25"/>
    </row>
    <row r="714">
      <c r="D714" s="63"/>
      <c r="H714" s="36"/>
      <c r="I714" s="25"/>
    </row>
    <row r="715">
      <c r="D715" s="63"/>
      <c r="H715" s="36"/>
      <c r="I715" s="25"/>
    </row>
    <row r="716">
      <c r="D716" s="63"/>
      <c r="H716" s="36"/>
      <c r="I716" s="25"/>
    </row>
    <row r="717">
      <c r="D717" s="63"/>
      <c r="H717" s="36"/>
      <c r="I717" s="25"/>
    </row>
    <row r="718">
      <c r="D718" s="63"/>
      <c r="H718" s="36"/>
      <c r="I718" s="25"/>
    </row>
    <row r="719">
      <c r="D719" s="63"/>
      <c r="H719" s="36"/>
      <c r="I719" s="25"/>
    </row>
  </sheetData>
  <autoFilter ref="$B$3:$AF$3"/>
  <conditionalFormatting sqref="I4:I38">
    <cfRule type="cellIs" dxfId="0" priority="1" operator="equal">
      <formula>"OK"</formula>
    </cfRule>
  </conditionalFormatting>
  <conditionalFormatting sqref="I4:I38">
    <cfRule type="cellIs" dxfId="1" priority="2" operator="equal">
      <formula>"Working but not fully tested"</formula>
    </cfRule>
  </conditionalFormatting>
  <conditionalFormatting sqref="I4:I38">
    <cfRule type="cellIs" dxfId="2" priority="3" operator="equal">
      <formula>"random issues"</formula>
    </cfRule>
  </conditionalFormatting>
  <conditionalFormatting sqref="I4:I38">
    <cfRule type="cellIs" dxfId="3" priority="4" operator="equal">
      <formula>"not working"</formula>
    </cfRule>
  </conditionalFormatting>
  <conditionalFormatting sqref="I4:I38">
    <cfRule type="cellIs" dxfId="4" priority="5" operator="equal">
      <formula>"solvable issue"</formula>
    </cfRule>
  </conditionalFormatting>
  <conditionalFormatting sqref="I4:I38">
    <cfRule type="cellIs" dxfId="5" priority="6" operator="equal">
      <formula>"repeatable issue"</formula>
    </cfRule>
  </conditionalFormatting>
  <conditionalFormatting sqref="I4:I38">
    <cfRule type="cellIs" dxfId="7" priority="7" operator="equal">
      <formula>"OOR-Test OK"</formula>
    </cfRule>
  </conditionalFormatting>
  <conditionalFormatting sqref="I4:I38">
    <cfRule type="cellIs" dxfId="8" priority="8" operator="equal">
      <formula>"not measured, but should be ok"</formula>
    </cfRule>
  </conditionalFormatting>
  <conditionalFormatting sqref="I4:I38">
    <cfRule type="cellIs" dxfId="9" priority="9" operator="equal">
      <formula>"tested but inaccurate"</formula>
    </cfRule>
  </conditionalFormatting>
  <conditionalFormatting sqref="I4:I38">
    <cfRule type="cellIs" dxfId="1" priority="10" operator="equal">
      <formula>"tested but inaccurate, not important"</formula>
    </cfRule>
  </conditionalFormatting>
  <conditionalFormatting sqref="I4:I38">
    <cfRule type="cellIs" dxfId="10" priority="11" operator="equal">
      <formula>"OK, preliminary"</formula>
    </cfRule>
  </conditionalFormatting>
  <conditionalFormatting sqref="I3:I38">
    <cfRule type="cellIs" dxfId="6" priority="12" operator="equal">
      <formula>"OK but improveable"</formula>
    </cfRule>
  </conditionalFormatting>
  <conditionalFormatting sqref="I3:I38">
    <cfRule type="containsText" dxfId="8" priority="13" operator="containsText" text="Not tested, not relevant, but should be ok">
      <formula>NOT(ISERROR(SEARCH(("Not tested, not relevant, but should be ok"),(I3))))</formula>
    </cfRule>
  </conditionalFormatting>
  <conditionalFormatting sqref="I3:I38">
    <cfRule type="cellIs" dxfId="4" priority="14" operator="equal">
      <formula>"not working but not relvant"</formula>
    </cfRule>
  </conditionalFormatting>
  <dataValidations>
    <dataValidation type="list" allowBlank="1" sqref="I4:I38">
      <formula1>"OK,OK but improveable,Working but not fully tested,OK, improveable,  doesn't matter,solvable issue,repeatable issue,random issues,not working,Not tested, not relevant, but should be ok,Not tested yet,not working but not relvant,not measured, but should be"&amp;" ok,tested but inaccurate,tested but inaccurate, not important,OK, preliminary"</formula1>
    </dataValidation>
  </dataValidations>
  <printOptions gridLines="1" horizontalCentered="1"/>
  <pageMargins bottom="0.75" footer="0.0" header="0.0" left="0.7" right="0.7" top="0.75"/>
  <pageSetup paperSize="9" scale="55"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8.0"/>
    <col customWidth="1" min="2" max="2" width="34.63"/>
    <col customWidth="1" min="3" max="3" width="47.38"/>
    <col customWidth="1" min="4" max="4" width="12.5"/>
    <col customWidth="1" min="5" max="7" width="6.63"/>
    <col customWidth="1" min="9" max="9" width="30.5"/>
    <col customWidth="1" min="10" max="10" width="27.75"/>
    <col customWidth="1" min="11" max="11" width="13.13"/>
    <col customWidth="1" min="20" max="20" width="14.63"/>
    <col customWidth="1" min="25" max="25" width="15.38"/>
    <col customWidth="1" min="26" max="26" width="16.0"/>
  </cols>
  <sheetData>
    <row r="1">
      <c r="A1" s="7" t="s">
        <v>396</v>
      </c>
      <c r="B1" s="7"/>
      <c r="C1" s="3"/>
      <c r="D1" s="8"/>
      <c r="E1" s="3"/>
      <c r="F1" s="3"/>
      <c r="G1" s="3"/>
      <c r="H1" s="9"/>
      <c r="I1" s="3"/>
      <c r="J1" s="9"/>
    </row>
    <row r="2">
      <c r="A2" s="7"/>
      <c r="B2" s="7" t="s">
        <v>6</v>
      </c>
      <c r="C2" s="3" t="s">
        <v>7</v>
      </c>
      <c r="D2" s="8" t="s">
        <v>8</v>
      </c>
      <c r="E2" s="3">
        <f>COUNTA(I4:I38)</f>
        <v>0</v>
      </c>
      <c r="F2" s="3" t="s">
        <v>9</v>
      </c>
      <c r="G2" s="3">
        <f>(38-3)</f>
        <v>35</v>
      </c>
      <c r="H2" s="9">
        <f>E2/G2</f>
        <v>0</v>
      </c>
      <c r="I2" s="3" t="s">
        <v>10</v>
      </c>
      <c r="J2" s="9"/>
    </row>
    <row r="3">
      <c r="A3" s="7" t="s">
        <v>11</v>
      </c>
      <c r="B3" s="3" t="s">
        <v>12</v>
      </c>
      <c r="C3" s="3" t="s">
        <v>13</v>
      </c>
      <c r="D3" s="10" t="s">
        <v>14</v>
      </c>
      <c r="E3" s="3" t="s">
        <v>15</v>
      </c>
      <c r="H3" s="11" t="s">
        <v>16</v>
      </c>
      <c r="I3" s="3" t="s">
        <v>17</v>
      </c>
      <c r="J3" s="3" t="s">
        <v>18</v>
      </c>
    </row>
    <row r="4">
      <c r="A4" s="12" t="s">
        <v>19</v>
      </c>
      <c r="B4" s="12" t="s">
        <v>20</v>
      </c>
      <c r="C4" s="12" t="s">
        <v>21</v>
      </c>
      <c r="D4" s="12"/>
      <c r="E4" s="12" t="s">
        <v>22</v>
      </c>
      <c r="F4" s="12"/>
      <c r="G4" s="12"/>
      <c r="H4" s="78"/>
      <c r="I4" s="57"/>
      <c r="J4" s="12"/>
      <c r="K4" s="12"/>
      <c r="L4" s="12"/>
      <c r="M4" s="12"/>
      <c r="N4" s="12"/>
      <c r="O4" s="12"/>
      <c r="P4" s="12"/>
      <c r="Q4" s="12"/>
      <c r="R4" s="12"/>
      <c r="S4" s="12"/>
      <c r="T4" s="12"/>
      <c r="U4" s="12"/>
      <c r="V4" s="12"/>
      <c r="W4" s="12"/>
      <c r="X4" s="12"/>
      <c r="Y4" s="12"/>
      <c r="Z4" s="12"/>
      <c r="AA4" s="12"/>
      <c r="AB4" s="12"/>
      <c r="AC4" s="12"/>
      <c r="AD4" s="12"/>
      <c r="AE4" s="12"/>
      <c r="AF4" s="12"/>
    </row>
    <row r="5">
      <c r="A5" s="12" t="s">
        <v>19</v>
      </c>
      <c r="B5" s="12" t="s">
        <v>20</v>
      </c>
      <c r="C5" s="12" t="s">
        <v>32</v>
      </c>
      <c r="D5" s="12"/>
      <c r="E5" s="12" t="s">
        <v>31</v>
      </c>
      <c r="F5" s="12"/>
      <c r="G5" s="12"/>
      <c r="H5" s="78"/>
      <c r="I5" s="57"/>
      <c r="J5" s="12"/>
      <c r="K5" s="12"/>
      <c r="L5" s="12"/>
      <c r="M5" s="12"/>
      <c r="N5" s="12"/>
      <c r="O5" s="12"/>
      <c r="P5" s="12"/>
      <c r="Q5" s="12"/>
      <c r="R5" s="12"/>
      <c r="S5" s="12"/>
      <c r="T5" s="12"/>
      <c r="U5" s="12"/>
      <c r="V5" s="12"/>
      <c r="W5" s="12"/>
      <c r="X5" s="12"/>
      <c r="Y5" s="12"/>
      <c r="Z5" s="12"/>
      <c r="AA5" s="12"/>
      <c r="AB5" s="12"/>
      <c r="AC5" s="12"/>
      <c r="AD5" s="12"/>
      <c r="AE5" s="12"/>
      <c r="AF5" s="12"/>
    </row>
    <row r="6">
      <c r="A6" s="12" t="s">
        <v>19</v>
      </c>
      <c r="B6" s="12" t="s">
        <v>20</v>
      </c>
      <c r="C6" s="12" t="s">
        <v>389</v>
      </c>
      <c r="D6" s="12"/>
      <c r="E6" s="12" t="s">
        <v>31</v>
      </c>
      <c r="F6" s="12"/>
      <c r="G6" s="12"/>
      <c r="H6" s="78"/>
      <c r="I6" s="57"/>
      <c r="J6" s="12"/>
      <c r="K6" s="12"/>
      <c r="L6" s="12"/>
      <c r="M6" s="12"/>
      <c r="N6" s="12"/>
      <c r="O6" s="12"/>
      <c r="P6" s="12"/>
      <c r="Q6" s="12"/>
      <c r="R6" s="12"/>
      <c r="S6" s="12"/>
      <c r="T6" s="12"/>
      <c r="U6" s="12"/>
      <c r="V6" s="12"/>
      <c r="W6" s="12"/>
      <c r="X6" s="12"/>
      <c r="Y6" s="12"/>
      <c r="Z6" s="12"/>
      <c r="AA6" s="12"/>
      <c r="AB6" s="12"/>
      <c r="AC6" s="12"/>
      <c r="AD6" s="12"/>
      <c r="AE6" s="12"/>
      <c r="AF6" s="12"/>
    </row>
    <row r="7">
      <c r="A7" s="12" t="s">
        <v>19</v>
      </c>
      <c r="B7" s="12" t="s">
        <v>20</v>
      </c>
      <c r="C7" s="12" t="s">
        <v>39</v>
      </c>
      <c r="D7" s="12"/>
      <c r="E7" s="12" t="s">
        <v>31</v>
      </c>
      <c r="F7" s="12"/>
      <c r="G7" s="12"/>
      <c r="H7" s="78"/>
      <c r="I7" s="57"/>
      <c r="J7" s="12"/>
      <c r="K7" s="12"/>
      <c r="L7" s="12"/>
      <c r="M7" s="12"/>
      <c r="N7" s="12"/>
      <c r="O7" s="12"/>
      <c r="P7" s="12"/>
      <c r="Q7" s="12"/>
      <c r="R7" s="12"/>
      <c r="S7" s="12"/>
      <c r="T7" s="12"/>
      <c r="U7" s="12"/>
      <c r="V7" s="12"/>
      <c r="W7" s="12"/>
      <c r="X7" s="12"/>
      <c r="Y7" s="12"/>
      <c r="Z7" s="12"/>
      <c r="AA7" s="12"/>
      <c r="AB7" s="12"/>
      <c r="AC7" s="12"/>
      <c r="AD7" s="12"/>
      <c r="AE7" s="12"/>
      <c r="AF7" s="12"/>
    </row>
    <row r="8">
      <c r="A8" s="12" t="s">
        <v>19</v>
      </c>
      <c r="B8" s="12" t="s">
        <v>40</v>
      </c>
      <c r="C8" s="12" t="s">
        <v>41</v>
      </c>
      <c r="D8" s="12"/>
      <c r="E8" s="12" t="s">
        <v>42</v>
      </c>
      <c r="F8" s="12"/>
      <c r="G8" s="12"/>
      <c r="H8" s="78"/>
      <c r="I8" s="57"/>
      <c r="J8" s="12"/>
      <c r="K8" s="12"/>
      <c r="L8" s="12"/>
      <c r="M8" s="12"/>
      <c r="N8" s="12"/>
      <c r="O8" s="12"/>
      <c r="P8" s="12"/>
      <c r="Q8" s="12"/>
      <c r="R8" s="12"/>
      <c r="S8" s="12"/>
      <c r="T8" s="12"/>
      <c r="U8" s="12"/>
      <c r="V8" s="12"/>
      <c r="W8" s="12"/>
      <c r="X8" s="12"/>
      <c r="Y8" s="12"/>
      <c r="Z8" s="12"/>
      <c r="AA8" s="12"/>
      <c r="AB8" s="12"/>
      <c r="AC8" s="12"/>
      <c r="AD8" s="12"/>
      <c r="AE8" s="12"/>
      <c r="AF8" s="12"/>
    </row>
    <row r="9">
      <c r="A9" s="12" t="s">
        <v>19</v>
      </c>
      <c r="B9" s="12" t="s">
        <v>53</v>
      </c>
      <c r="C9" s="12" t="s">
        <v>52</v>
      </c>
      <c r="D9" s="12"/>
      <c r="E9" s="12" t="s">
        <v>22</v>
      </c>
      <c r="F9" s="12"/>
      <c r="G9" s="12"/>
      <c r="H9" s="78"/>
      <c r="I9" s="57"/>
      <c r="J9" s="12"/>
      <c r="K9" s="12"/>
      <c r="L9" s="12"/>
      <c r="M9" s="12"/>
      <c r="N9" s="12"/>
      <c r="O9" s="12"/>
      <c r="P9" s="12"/>
      <c r="Q9" s="12"/>
      <c r="R9" s="12"/>
      <c r="S9" s="12"/>
      <c r="T9" s="12"/>
      <c r="U9" s="12"/>
      <c r="V9" s="12"/>
      <c r="W9" s="12"/>
      <c r="X9" s="12"/>
      <c r="Y9" s="12"/>
      <c r="Z9" s="12"/>
      <c r="AA9" s="12"/>
      <c r="AB9" s="12"/>
      <c r="AC9" s="12"/>
      <c r="AD9" s="12"/>
      <c r="AE9" s="12"/>
      <c r="AF9" s="12"/>
    </row>
    <row r="10">
      <c r="A10" s="12" t="s">
        <v>19</v>
      </c>
      <c r="B10" s="12" t="s">
        <v>54</v>
      </c>
      <c r="C10" s="12" t="s">
        <v>55</v>
      </c>
      <c r="D10" s="12"/>
      <c r="E10" s="12" t="s">
        <v>22</v>
      </c>
      <c r="F10" s="12"/>
      <c r="G10" s="12"/>
      <c r="H10" s="78"/>
      <c r="I10" s="57"/>
      <c r="J10" s="12"/>
      <c r="K10" s="12"/>
      <c r="L10" s="12"/>
      <c r="M10" s="12"/>
      <c r="N10" s="12"/>
      <c r="O10" s="12"/>
      <c r="P10" s="12"/>
      <c r="Q10" s="12"/>
      <c r="R10" s="12"/>
      <c r="S10" s="12"/>
      <c r="T10" s="12"/>
      <c r="U10" s="12"/>
      <c r="V10" s="12"/>
      <c r="W10" s="12"/>
      <c r="X10" s="12"/>
      <c r="Y10" s="12"/>
      <c r="Z10" s="12"/>
      <c r="AA10" s="12"/>
      <c r="AB10" s="12"/>
      <c r="AC10" s="12"/>
      <c r="AD10" s="12"/>
      <c r="AE10" s="12"/>
      <c r="AF10" s="12"/>
    </row>
    <row r="11">
      <c r="A11" s="12" t="s">
        <v>19</v>
      </c>
      <c r="B11" s="12" t="s">
        <v>56</v>
      </c>
      <c r="C11" s="12" t="s">
        <v>52</v>
      </c>
      <c r="D11" s="12"/>
      <c r="E11" s="12" t="s">
        <v>22</v>
      </c>
      <c r="F11" s="12"/>
      <c r="G11" s="12"/>
      <c r="H11" s="78"/>
      <c r="I11" s="57"/>
      <c r="J11" s="12"/>
      <c r="K11" s="12"/>
      <c r="L11" s="12"/>
      <c r="M11" s="12"/>
      <c r="N11" s="12"/>
      <c r="O11" s="12"/>
      <c r="P11" s="12"/>
      <c r="Q11" s="12"/>
      <c r="R11" s="12"/>
      <c r="S11" s="12"/>
      <c r="T11" s="12"/>
      <c r="U11" s="12"/>
      <c r="V11" s="12"/>
      <c r="W11" s="12"/>
      <c r="X11" s="12"/>
      <c r="Y11" s="12"/>
      <c r="Z11" s="12"/>
      <c r="AA11" s="12"/>
      <c r="AB11" s="12"/>
      <c r="AC11" s="12"/>
      <c r="AD11" s="12"/>
      <c r="AE11" s="12"/>
      <c r="AF11" s="12"/>
    </row>
    <row r="12">
      <c r="A12" s="12" t="s">
        <v>19</v>
      </c>
      <c r="B12" s="12" t="s">
        <v>57</v>
      </c>
      <c r="C12" s="12" t="s">
        <v>52</v>
      </c>
      <c r="D12" s="12"/>
      <c r="E12" s="12" t="s">
        <v>22</v>
      </c>
      <c r="F12" s="12"/>
      <c r="G12" s="12"/>
      <c r="H12" s="78"/>
      <c r="I12" s="57"/>
      <c r="J12" s="12"/>
      <c r="K12" s="12"/>
      <c r="L12" s="12"/>
      <c r="M12" s="12"/>
      <c r="N12" s="12"/>
      <c r="O12" s="12"/>
      <c r="P12" s="12"/>
      <c r="Q12" s="12"/>
      <c r="R12" s="12"/>
      <c r="S12" s="12"/>
      <c r="T12" s="12"/>
      <c r="U12" s="12"/>
      <c r="V12" s="12"/>
      <c r="W12" s="12"/>
      <c r="X12" s="12"/>
      <c r="Y12" s="12"/>
      <c r="Z12" s="12"/>
      <c r="AA12" s="12"/>
      <c r="AB12" s="12"/>
      <c r="AC12" s="12"/>
      <c r="AD12" s="12"/>
      <c r="AE12" s="12"/>
      <c r="AF12" s="12"/>
    </row>
    <row r="13">
      <c r="A13" s="12" t="s">
        <v>19</v>
      </c>
      <c r="B13" s="12" t="s">
        <v>58</v>
      </c>
      <c r="C13" s="12" t="s">
        <v>52</v>
      </c>
      <c r="D13" s="12"/>
      <c r="E13" s="12" t="s">
        <v>22</v>
      </c>
      <c r="F13" s="12"/>
      <c r="G13" s="12"/>
      <c r="H13" s="78"/>
      <c r="I13" s="57"/>
      <c r="J13" s="12"/>
      <c r="K13" s="12"/>
      <c r="L13" s="12"/>
      <c r="M13" s="12"/>
      <c r="N13" s="12"/>
      <c r="O13" s="12"/>
      <c r="P13" s="12"/>
      <c r="Q13" s="12"/>
      <c r="R13" s="12"/>
      <c r="S13" s="12"/>
      <c r="T13" s="12"/>
      <c r="U13" s="12"/>
      <c r="V13" s="12"/>
      <c r="W13" s="12"/>
      <c r="X13" s="12"/>
      <c r="Y13" s="12"/>
      <c r="Z13" s="12"/>
      <c r="AA13" s="12"/>
      <c r="AB13" s="12"/>
      <c r="AC13" s="12"/>
      <c r="AD13" s="12"/>
      <c r="AE13" s="12"/>
      <c r="AF13" s="12"/>
    </row>
    <row r="14">
      <c r="A14" s="12" t="s">
        <v>19</v>
      </c>
      <c r="B14" s="12" t="s">
        <v>105</v>
      </c>
      <c r="C14" s="12" t="s">
        <v>109</v>
      </c>
      <c r="D14" s="76"/>
      <c r="E14" s="12" t="s">
        <v>31</v>
      </c>
      <c r="F14" s="79"/>
      <c r="G14" s="12"/>
      <c r="H14" s="80"/>
      <c r="I14" s="57"/>
      <c r="J14" s="12"/>
      <c r="K14" s="12"/>
      <c r="L14" s="12"/>
      <c r="M14" s="12"/>
      <c r="N14" s="12"/>
      <c r="O14" s="12"/>
      <c r="P14" s="12"/>
      <c r="Q14" s="12"/>
      <c r="R14" s="12"/>
      <c r="S14" s="12"/>
      <c r="T14" s="12"/>
      <c r="U14" s="12"/>
      <c r="V14" s="12"/>
      <c r="W14" s="12"/>
      <c r="X14" s="12"/>
      <c r="Y14" s="12"/>
      <c r="Z14" s="12"/>
      <c r="AA14" s="12"/>
      <c r="AB14" s="12"/>
      <c r="AC14" s="12"/>
      <c r="AD14" s="12"/>
      <c r="AE14" s="12"/>
      <c r="AF14" s="12"/>
    </row>
    <row r="15">
      <c r="A15" s="12" t="s">
        <v>19</v>
      </c>
      <c r="B15" s="12" t="s">
        <v>105</v>
      </c>
      <c r="C15" s="12" t="s">
        <v>110</v>
      </c>
      <c r="D15" s="76"/>
      <c r="E15" s="12" t="s">
        <v>31</v>
      </c>
      <c r="F15" s="79"/>
      <c r="G15" s="12"/>
      <c r="H15" s="80"/>
      <c r="I15" s="57"/>
      <c r="J15" s="12"/>
      <c r="K15" s="12"/>
      <c r="L15" s="12"/>
      <c r="M15" s="12"/>
      <c r="N15" s="12"/>
      <c r="O15" s="12"/>
      <c r="P15" s="12"/>
      <c r="Q15" s="12"/>
      <c r="R15" s="12"/>
      <c r="S15" s="12"/>
      <c r="T15" s="12"/>
      <c r="U15" s="12"/>
      <c r="V15" s="12"/>
      <c r="W15" s="12"/>
      <c r="X15" s="12"/>
      <c r="Y15" s="12"/>
      <c r="Z15" s="12"/>
      <c r="AA15" s="12"/>
      <c r="AB15" s="12"/>
      <c r="AC15" s="12"/>
      <c r="AD15" s="12"/>
      <c r="AE15" s="12"/>
      <c r="AF15" s="12"/>
    </row>
    <row r="16">
      <c r="A16" s="12" t="s">
        <v>19</v>
      </c>
      <c r="B16" s="12" t="s">
        <v>105</v>
      </c>
      <c r="C16" s="12" t="s">
        <v>111</v>
      </c>
      <c r="D16" s="79"/>
      <c r="E16" s="12" t="s">
        <v>31</v>
      </c>
      <c r="F16" s="79"/>
      <c r="G16" s="12"/>
      <c r="H16" s="80"/>
      <c r="I16" s="57"/>
      <c r="J16" s="12"/>
      <c r="K16" s="12"/>
      <c r="L16" s="12"/>
      <c r="M16" s="12"/>
      <c r="N16" s="12"/>
      <c r="O16" s="12"/>
      <c r="P16" s="12"/>
      <c r="Q16" s="12"/>
      <c r="R16" s="12"/>
      <c r="S16" s="12"/>
      <c r="T16" s="12"/>
      <c r="U16" s="12"/>
      <c r="V16" s="12"/>
      <c r="W16" s="12"/>
      <c r="X16" s="12"/>
      <c r="Y16" s="12"/>
      <c r="Z16" s="12"/>
      <c r="AA16" s="12"/>
      <c r="AB16" s="12"/>
      <c r="AC16" s="12"/>
      <c r="AD16" s="12"/>
      <c r="AE16" s="12"/>
      <c r="AF16" s="12"/>
    </row>
    <row r="17">
      <c r="A17" s="12" t="s">
        <v>19</v>
      </c>
      <c r="B17" s="12" t="s">
        <v>112</v>
      </c>
      <c r="C17" s="12" t="s">
        <v>117</v>
      </c>
      <c r="D17" s="12"/>
      <c r="E17" s="12" t="s">
        <v>114</v>
      </c>
      <c r="F17" s="12"/>
      <c r="G17" s="12"/>
      <c r="H17" s="78"/>
      <c r="I17" s="57"/>
      <c r="J17" s="12"/>
      <c r="K17" s="12"/>
      <c r="L17" s="12"/>
      <c r="M17" s="12"/>
      <c r="N17" s="12"/>
      <c r="O17" s="12"/>
      <c r="P17" s="12"/>
      <c r="Q17" s="12"/>
      <c r="R17" s="12"/>
      <c r="S17" s="12"/>
      <c r="T17" s="12"/>
      <c r="U17" s="12"/>
      <c r="V17" s="12"/>
      <c r="W17" s="12"/>
      <c r="X17" s="12"/>
      <c r="Y17" s="12"/>
      <c r="Z17" s="12"/>
      <c r="AA17" s="12"/>
      <c r="AB17" s="12"/>
      <c r="AC17" s="12"/>
      <c r="AD17" s="12"/>
      <c r="AE17" s="12"/>
      <c r="AF17" s="12"/>
    </row>
    <row r="18">
      <c r="A18" s="12" t="s">
        <v>19</v>
      </c>
      <c r="B18" s="12" t="s">
        <v>112</v>
      </c>
      <c r="C18" s="12" t="s">
        <v>135</v>
      </c>
      <c r="D18" s="12"/>
      <c r="E18" s="12" t="s">
        <v>114</v>
      </c>
      <c r="F18" s="12"/>
      <c r="G18" s="12"/>
      <c r="H18" s="78"/>
      <c r="I18" s="57"/>
      <c r="J18" s="12"/>
      <c r="K18" s="12"/>
      <c r="L18" s="12"/>
      <c r="M18" s="12"/>
      <c r="N18" s="12"/>
      <c r="O18" s="12"/>
      <c r="P18" s="12"/>
      <c r="Q18" s="12"/>
      <c r="R18" s="12"/>
      <c r="S18" s="12"/>
      <c r="T18" s="12"/>
      <c r="U18" s="12"/>
      <c r="V18" s="12"/>
      <c r="W18" s="12"/>
      <c r="X18" s="12"/>
      <c r="Y18" s="12"/>
      <c r="Z18" s="12"/>
      <c r="AA18" s="12"/>
      <c r="AB18" s="12"/>
      <c r="AC18" s="12"/>
      <c r="AD18" s="12"/>
      <c r="AE18" s="12"/>
      <c r="AF18" s="12"/>
    </row>
    <row r="19">
      <c r="A19" s="12" t="s">
        <v>19</v>
      </c>
      <c r="B19" s="12" t="s">
        <v>163</v>
      </c>
      <c r="C19" s="12" t="s">
        <v>164</v>
      </c>
      <c r="D19" s="12"/>
      <c r="E19" s="12" t="s">
        <v>22</v>
      </c>
      <c r="F19" s="12"/>
      <c r="G19" s="12"/>
      <c r="H19" s="78"/>
      <c r="I19" s="57"/>
      <c r="J19" s="12"/>
      <c r="K19" s="12"/>
      <c r="L19" s="12"/>
      <c r="M19" s="12"/>
      <c r="N19" s="12"/>
      <c r="O19" s="12"/>
      <c r="P19" s="12"/>
      <c r="Q19" s="12"/>
      <c r="R19" s="12"/>
      <c r="S19" s="12"/>
      <c r="T19" s="12"/>
      <c r="U19" s="12"/>
      <c r="V19" s="12"/>
      <c r="W19" s="12"/>
      <c r="X19" s="12"/>
      <c r="Y19" s="12"/>
      <c r="Z19" s="12"/>
      <c r="AA19" s="12"/>
      <c r="AB19" s="12"/>
      <c r="AC19" s="12"/>
      <c r="AD19" s="12"/>
      <c r="AE19" s="12"/>
      <c r="AF19" s="12"/>
    </row>
    <row r="20">
      <c r="A20" s="12" t="s">
        <v>19</v>
      </c>
      <c r="B20" s="12" t="s">
        <v>163</v>
      </c>
      <c r="C20" s="12" t="s">
        <v>167</v>
      </c>
      <c r="D20" s="12"/>
      <c r="E20" s="12" t="s">
        <v>22</v>
      </c>
      <c r="F20" s="12"/>
      <c r="G20" s="12"/>
      <c r="H20" s="78"/>
      <c r="I20" s="57"/>
      <c r="J20" s="12"/>
      <c r="K20" s="12"/>
      <c r="L20" s="12"/>
      <c r="M20" s="12"/>
      <c r="N20" s="12"/>
      <c r="O20" s="12"/>
      <c r="P20" s="12"/>
      <c r="Q20" s="12"/>
      <c r="R20" s="12"/>
      <c r="S20" s="12"/>
      <c r="T20" s="12"/>
      <c r="U20" s="12"/>
      <c r="V20" s="12"/>
      <c r="W20" s="12"/>
      <c r="X20" s="12"/>
      <c r="Y20" s="12"/>
      <c r="Z20" s="12"/>
      <c r="AA20" s="12"/>
      <c r="AB20" s="12"/>
      <c r="AC20" s="12"/>
      <c r="AD20" s="12"/>
      <c r="AE20" s="12"/>
      <c r="AF20" s="12"/>
    </row>
    <row r="21">
      <c r="A21" s="12" t="s">
        <v>19</v>
      </c>
      <c r="B21" s="12" t="s">
        <v>182</v>
      </c>
      <c r="C21" s="12" t="s">
        <v>183</v>
      </c>
      <c r="D21" s="12"/>
      <c r="E21" s="12" t="s">
        <v>22</v>
      </c>
      <c r="F21" s="12"/>
      <c r="G21" s="12"/>
      <c r="H21" s="78"/>
      <c r="I21" s="57"/>
      <c r="J21" s="12"/>
      <c r="K21" s="12"/>
      <c r="L21" s="12"/>
      <c r="M21" s="12"/>
      <c r="N21" s="12"/>
      <c r="O21" s="12"/>
      <c r="P21" s="12"/>
      <c r="Q21" s="12"/>
      <c r="R21" s="12"/>
      <c r="S21" s="12"/>
      <c r="T21" s="12"/>
      <c r="U21" s="12"/>
      <c r="V21" s="12"/>
      <c r="W21" s="12"/>
      <c r="X21" s="12"/>
      <c r="Y21" s="12"/>
      <c r="Z21" s="12"/>
      <c r="AA21" s="12"/>
      <c r="AB21" s="12"/>
      <c r="AC21" s="12"/>
      <c r="AD21" s="12"/>
      <c r="AE21" s="12"/>
      <c r="AF21" s="12"/>
    </row>
    <row r="22">
      <c r="A22" s="12" t="s">
        <v>19</v>
      </c>
      <c r="B22" s="12" t="s">
        <v>182</v>
      </c>
      <c r="C22" s="12" t="s">
        <v>184</v>
      </c>
      <c r="D22" s="12"/>
      <c r="E22" s="12" t="s">
        <v>22</v>
      </c>
      <c r="F22" s="12"/>
      <c r="G22" s="12"/>
      <c r="H22" s="78"/>
      <c r="I22" s="57"/>
      <c r="J22" s="12"/>
      <c r="K22" s="12"/>
      <c r="L22" s="12"/>
      <c r="M22" s="12"/>
      <c r="N22" s="12"/>
      <c r="O22" s="12"/>
      <c r="P22" s="12"/>
      <c r="Q22" s="12"/>
      <c r="R22" s="12"/>
      <c r="S22" s="12"/>
      <c r="T22" s="12"/>
      <c r="U22" s="12"/>
      <c r="V22" s="12"/>
      <c r="W22" s="12"/>
      <c r="X22" s="12"/>
      <c r="Y22" s="12"/>
      <c r="Z22" s="12"/>
      <c r="AA22" s="12"/>
      <c r="AB22" s="12"/>
      <c r="AC22" s="12"/>
      <c r="AD22" s="12"/>
      <c r="AE22" s="12"/>
      <c r="AF22" s="12"/>
    </row>
    <row r="23">
      <c r="A23" s="12" t="s">
        <v>19</v>
      </c>
      <c r="B23" s="12" t="s">
        <v>190</v>
      </c>
      <c r="C23" s="12" t="s">
        <v>191</v>
      </c>
      <c r="D23" s="12"/>
      <c r="E23" s="12" t="s">
        <v>22</v>
      </c>
      <c r="F23" s="12"/>
      <c r="G23" s="12"/>
      <c r="H23" s="78"/>
      <c r="I23" s="57"/>
      <c r="J23" s="12"/>
      <c r="K23" s="12"/>
      <c r="L23" s="12"/>
      <c r="M23" s="12"/>
      <c r="N23" s="12"/>
      <c r="O23" s="12"/>
      <c r="P23" s="12"/>
      <c r="Q23" s="12"/>
      <c r="R23" s="12"/>
      <c r="S23" s="12"/>
      <c r="T23" s="12"/>
      <c r="U23" s="12"/>
      <c r="V23" s="12"/>
      <c r="W23" s="12"/>
      <c r="X23" s="12"/>
      <c r="Y23" s="12"/>
      <c r="Z23" s="12"/>
      <c r="AA23" s="12"/>
      <c r="AB23" s="12"/>
      <c r="AC23" s="12"/>
      <c r="AD23" s="12"/>
      <c r="AE23" s="12"/>
      <c r="AF23" s="12"/>
    </row>
    <row r="24">
      <c r="A24" s="12" t="s">
        <v>19</v>
      </c>
      <c r="B24" s="12" t="s">
        <v>190</v>
      </c>
      <c r="C24" s="12" t="s">
        <v>192</v>
      </c>
      <c r="D24" s="12"/>
      <c r="E24" s="12" t="s">
        <v>22</v>
      </c>
      <c r="F24" s="12"/>
      <c r="G24" s="12"/>
      <c r="H24" s="78"/>
      <c r="I24" s="57"/>
      <c r="J24" s="12"/>
      <c r="K24" s="12"/>
      <c r="L24" s="12"/>
      <c r="M24" s="12"/>
      <c r="N24" s="12"/>
      <c r="O24" s="12"/>
      <c r="P24" s="12"/>
      <c r="Q24" s="12"/>
      <c r="R24" s="12"/>
      <c r="S24" s="12"/>
      <c r="T24" s="12"/>
      <c r="U24" s="12"/>
      <c r="V24" s="12"/>
      <c r="W24" s="12"/>
      <c r="X24" s="12"/>
      <c r="Y24" s="12"/>
      <c r="Z24" s="12"/>
      <c r="AA24" s="12"/>
      <c r="AB24" s="12"/>
      <c r="AC24" s="12"/>
      <c r="AD24" s="12"/>
      <c r="AE24" s="12"/>
      <c r="AF24" s="12"/>
    </row>
    <row r="25">
      <c r="A25" s="12" t="s">
        <v>19</v>
      </c>
      <c r="B25" s="12" t="s">
        <v>196</v>
      </c>
      <c r="C25" s="12" t="s">
        <v>197</v>
      </c>
      <c r="D25" s="12"/>
      <c r="E25" s="12" t="s">
        <v>198</v>
      </c>
      <c r="F25" s="12"/>
      <c r="G25" s="12"/>
      <c r="H25" s="78"/>
      <c r="I25" s="57"/>
      <c r="J25" s="76"/>
      <c r="K25" s="12"/>
      <c r="L25" s="12"/>
      <c r="M25" s="12"/>
      <c r="N25" s="12"/>
      <c r="O25" s="12"/>
      <c r="P25" s="12"/>
      <c r="Q25" s="12"/>
      <c r="R25" s="12"/>
      <c r="S25" s="12"/>
      <c r="T25" s="12"/>
      <c r="U25" s="12"/>
      <c r="V25" s="12"/>
      <c r="W25" s="12"/>
      <c r="X25" s="12"/>
      <c r="Y25" s="12"/>
      <c r="Z25" s="12"/>
      <c r="AA25" s="12"/>
      <c r="AB25" s="12"/>
      <c r="AC25" s="12"/>
      <c r="AD25" s="12"/>
      <c r="AE25" s="12"/>
      <c r="AF25" s="12"/>
    </row>
    <row r="26">
      <c r="A26" s="12" t="s">
        <v>19</v>
      </c>
      <c r="B26" s="12" t="s">
        <v>199</v>
      </c>
      <c r="C26" s="12" t="s">
        <v>197</v>
      </c>
      <c r="D26" s="12"/>
      <c r="E26" s="12" t="s">
        <v>198</v>
      </c>
      <c r="F26" s="12"/>
      <c r="G26" s="12"/>
      <c r="H26" s="78"/>
      <c r="I26" s="57"/>
      <c r="J26" s="76"/>
      <c r="K26" s="12"/>
      <c r="L26" s="12"/>
      <c r="M26" s="12"/>
      <c r="N26" s="12"/>
      <c r="O26" s="12"/>
      <c r="P26" s="12"/>
      <c r="Q26" s="12"/>
      <c r="R26" s="12"/>
      <c r="S26" s="12"/>
      <c r="T26" s="12"/>
      <c r="U26" s="12"/>
      <c r="V26" s="12"/>
      <c r="W26" s="12"/>
      <c r="X26" s="12"/>
      <c r="Y26" s="12"/>
      <c r="Z26" s="12"/>
      <c r="AA26" s="12"/>
      <c r="AB26" s="12"/>
      <c r="AC26" s="12"/>
      <c r="AD26" s="12"/>
      <c r="AE26" s="12"/>
      <c r="AF26" s="12"/>
    </row>
    <row r="27">
      <c r="A27" s="12" t="s">
        <v>19</v>
      </c>
      <c r="B27" s="12" t="s">
        <v>200</v>
      </c>
      <c r="C27" s="12" t="s">
        <v>201</v>
      </c>
      <c r="D27" s="12"/>
      <c r="E27" s="12" t="s">
        <v>198</v>
      </c>
      <c r="F27" s="12"/>
      <c r="G27" s="12"/>
      <c r="H27" s="78"/>
      <c r="I27" s="57"/>
      <c r="J27" s="12"/>
      <c r="K27" s="12"/>
      <c r="L27" s="12"/>
      <c r="M27" s="12"/>
      <c r="N27" s="12"/>
      <c r="O27" s="12"/>
      <c r="P27" s="12"/>
      <c r="Q27" s="12"/>
      <c r="R27" s="12"/>
      <c r="S27" s="12"/>
      <c r="T27" s="12"/>
      <c r="U27" s="12"/>
      <c r="V27" s="12"/>
      <c r="W27" s="12"/>
      <c r="X27" s="12"/>
      <c r="Y27" s="12"/>
      <c r="Z27" s="12"/>
      <c r="AA27" s="12"/>
      <c r="AB27" s="12"/>
      <c r="AC27" s="12"/>
      <c r="AD27" s="12"/>
      <c r="AE27" s="12"/>
      <c r="AF27" s="12"/>
    </row>
    <row r="28">
      <c r="A28" s="12" t="s">
        <v>19</v>
      </c>
      <c r="B28" s="12" t="s">
        <v>202</v>
      </c>
      <c r="C28" s="12" t="s">
        <v>201</v>
      </c>
      <c r="D28" s="12"/>
      <c r="E28" s="12" t="s">
        <v>198</v>
      </c>
      <c r="F28" s="12"/>
      <c r="G28" s="12"/>
      <c r="H28" s="78"/>
      <c r="I28" s="57"/>
      <c r="J28" s="12"/>
      <c r="K28" s="12"/>
      <c r="L28" s="12"/>
      <c r="M28" s="12"/>
      <c r="N28" s="12"/>
      <c r="O28" s="12"/>
      <c r="P28" s="12"/>
      <c r="Q28" s="12"/>
      <c r="R28" s="12"/>
      <c r="S28" s="12"/>
      <c r="T28" s="12"/>
      <c r="U28" s="12"/>
      <c r="V28" s="12"/>
      <c r="W28" s="12"/>
      <c r="X28" s="12"/>
      <c r="Y28" s="12"/>
      <c r="Z28" s="12"/>
      <c r="AA28" s="12"/>
      <c r="AB28" s="12"/>
      <c r="AC28" s="12"/>
      <c r="AD28" s="12"/>
      <c r="AE28" s="12"/>
      <c r="AF28" s="12"/>
    </row>
    <row r="29">
      <c r="A29" s="12" t="s">
        <v>19</v>
      </c>
      <c r="B29" s="12" t="s">
        <v>203</v>
      </c>
      <c r="C29" s="12" t="s">
        <v>204</v>
      </c>
      <c r="D29" s="12"/>
      <c r="E29" s="12"/>
      <c r="F29" s="12"/>
      <c r="G29" s="12"/>
      <c r="H29" s="78"/>
      <c r="I29" s="57"/>
      <c r="J29" s="12"/>
      <c r="K29" s="12"/>
      <c r="L29" s="12"/>
      <c r="M29" s="12"/>
      <c r="N29" s="12"/>
      <c r="O29" s="12"/>
      <c r="P29" s="12"/>
      <c r="Q29" s="12"/>
      <c r="R29" s="12"/>
      <c r="S29" s="12"/>
      <c r="T29" s="12"/>
      <c r="U29" s="12"/>
      <c r="V29" s="12"/>
      <c r="W29" s="12"/>
      <c r="X29" s="12"/>
      <c r="Y29" s="12"/>
      <c r="Z29" s="12"/>
      <c r="AA29" s="12"/>
      <c r="AB29" s="12"/>
      <c r="AC29" s="12"/>
      <c r="AD29" s="12"/>
      <c r="AE29" s="12"/>
      <c r="AF29" s="12"/>
    </row>
    <row r="30">
      <c r="A30" s="12" t="s">
        <v>19</v>
      </c>
      <c r="B30" s="14" t="s">
        <v>219</v>
      </c>
      <c r="C30" s="12" t="s">
        <v>220</v>
      </c>
      <c r="D30" s="12"/>
      <c r="E30" s="12" t="s">
        <v>198</v>
      </c>
      <c r="F30" s="12"/>
      <c r="G30" s="12"/>
      <c r="H30" s="80"/>
      <c r="I30" s="57"/>
      <c r="J30" s="12"/>
      <c r="K30" s="12"/>
      <c r="L30" s="12"/>
      <c r="M30" s="12"/>
      <c r="N30" s="12"/>
      <c r="O30" s="12"/>
      <c r="P30" s="12"/>
      <c r="Q30" s="12"/>
      <c r="R30" s="12"/>
      <c r="S30" s="12"/>
      <c r="T30" s="12"/>
      <c r="U30" s="12"/>
      <c r="V30" s="12"/>
      <c r="W30" s="12"/>
      <c r="X30" s="12"/>
      <c r="Y30" s="12"/>
      <c r="Z30" s="12"/>
      <c r="AA30" s="12"/>
      <c r="AB30" s="12"/>
      <c r="AC30" s="12"/>
      <c r="AD30" s="12"/>
      <c r="AE30" s="12"/>
      <c r="AF30" s="12"/>
    </row>
    <row r="31">
      <c r="A31" s="12" t="s">
        <v>19</v>
      </c>
      <c r="B31" s="12" t="s">
        <v>231</v>
      </c>
      <c r="C31" s="12" t="s">
        <v>402</v>
      </c>
      <c r="D31" s="12"/>
      <c r="E31" s="12" t="s">
        <v>233</v>
      </c>
      <c r="F31" s="12"/>
      <c r="G31" s="12"/>
      <c r="H31" s="81"/>
      <c r="I31" s="57"/>
      <c r="J31" s="12"/>
      <c r="K31" s="12"/>
      <c r="L31" s="12"/>
      <c r="M31" s="12"/>
      <c r="N31" s="12"/>
      <c r="O31" s="12"/>
      <c r="P31" s="12"/>
      <c r="Q31" s="12"/>
      <c r="R31" s="12"/>
      <c r="S31" s="12"/>
      <c r="T31" s="12"/>
      <c r="U31" s="12"/>
      <c r="V31" s="12"/>
      <c r="W31" s="12"/>
      <c r="X31" s="12"/>
      <c r="Y31" s="12"/>
      <c r="Z31" s="12"/>
      <c r="AA31" s="12"/>
      <c r="AB31" s="12"/>
      <c r="AC31" s="12"/>
      <c r="AD31" s="12"/>
      <c r="AE31" s="12"/>
      <c r="AF31" s="12"/>
    </row>
    <row r="32">
      <c r="A32" s="12" t="s">
        <v>19</v>
      </c>
      <c r="B32" s="12" t="s">
        <v>234</v>
      </c>
      <c r="C32" s="12" t="s">
        <v>235</v>
      </c>
      <c r="D32" s="12"/>
      <c r="E32" s="12" t="s">
        <v>233</v>
      </c>
      <c r="F32" s="12"/>
      <c r="G32" s="12"/>
      <c r="H32" s="81"/>
      <c r="I32" s="57"/>
      <c r="J32" s="12"/>
      <c r="K32" s="12"/>
      <c r="L32" s="12"/>
      <c r="M32" s="12"/>
      <c r="N32" s="12"/>
      <c r="O32" s="12"/>
      <c r="P32" s="12"/>
      <c r="Q32" s="12"/>
      <c r="R32" s="12"/>
      <c r="S32" s="12"/>
      <c r="T32" s="12"/>
      <c r="U32" s="12"/>
      <c r="V32" s="12"/>
      <c r="W32" s="12"/>
      <c r="X32" s="12"/>
      <c r="Y32" s="12"/>
      <c r="Z32" s="12"/>
      <c r="AA32" s="12"/>
      <c r="AB32" s="12"/>
      <c r="AC32" s="12"/>
      <c r="AD32" s="12"/>
      <c r="AE32" s="12"/>
      <c r="AF32" s="12"/>
    </row>
    <row r="33">
      <c r="A33" s="12" t="s">
        <v>19</v>
      </c>
      <c r="B33" s="12" t="s">
        <v>234</v>
      </c>
      <c r="C33" s="12" t="s">
        <v>236</v>
      </c>
      <c r="D33" s="12"/>
      <c r="E33" s="12" t="s">
        <v>233</v>
      </c>
      <c r="F33" s="12"/>
      <c r="G33" s="12"/>
      <c r="H33" s="81"/>
      <c r="I33" s="57"/>
      <c r="J33" s="12"/>
      <c r="K33" s="12"/>
      <c r="L33" s="12"/>
      <c r="M33" s="12"/>
      <c r="N33" s="12"/>
      <c r="O33" s="12"/>
      <c r="P33" s="12"/>
      <c r="Q33" s="12"/>
      <c r="R33" s="12"/>
      <c r="S33" s="12"/>
      <c r="T33" s="12"/>
      <c r="U33" s="12"/>
      <c r="V33" s="12"/>
      <c r="W33" s="12"/>
      <c r="X33" s="12"/>
      <c r="Y33" s="12"/>
      <c r="Z33" s="12"/>
      <c r="AA33" s="12"/>
      <c r="AB33" s="12"/>
      <c r="AC33" s="12"/>
      <c r="AD33" s="12"/>
      <c r="AE33" s="12"/>
      <c r="AF33" s="12"/>
    </row>
    <row r="34">
      <c r="A34" s="12" t="s">
        <v>19</v>
      </c>
      <c r="B34" s="12" t="s">
        <v>238</v>
      </c>
      <c r="C34" s="12" t="s">
        <v>403</v>
      </c>
      <c r="D34" s="12"/>
      <c r="E34" s="12" t="s">
        <v>233</v>
      </c>
      <c r="F34" s="12"/>
      <c r="G34" s="12"/>
      <c r="H34" s="81"/>
      <c r="I34" s="57"/>
      <c r="J34" s="12"/>
      <c r="K34" s="12"/>
      <c r="L34" s="12"/>
      <c r="M34" s="12"/>
      <c r="N34" s="12"/>
      <c r="O34" s="12"/>
      <c r="P34" s="12"/>
      <c r="Q34" s="12"/>
      <c r="R34" s="12"/>
      <c r="S34" s="12"/>
      <c r="T34" s="12"/>
      <c r="U34" s="12"/>
      <c r="V34" s="12"/>
      <c r="W34" s="12"/>
      <c r="X34" s="12"/>
      <c r="Y34" s="12"/>
      <c r="Z34" s="12"/>
      <c r="AA34" s="12"/>
      <c r="AB34" s="12"/>
      <c r="AC34" s="12"/>
      <c r="AD34" s="12"/>
      <c r="AE34" s="12"/>
      <c r="AF34" s="12"/>
    </row>
    <row r="35">
      <c r="A35" s="12" t="s">
        <v>19</v>
      </c>
      <c r="B35" s="12" t="s">
        <v>240</v>
      </c>
      <c r="C35" s="12" t="s">
        <v>404</v>
      </c>
      <c r="D35" s="12"/>
      <c r="E35" s="12" t="s">
        <v>233</v>
      </c>
      <c r="F35" s="12"/>
      <c r="G35" s="12"/>
      <c r="H35" s="81"/>
      <c r="I35" s="57"/>
      <c r="J35" s="12"/>
      <c r="K35" s="12"/>
      <c r="L35" s="12"/>
      <c r="M35" s="12"/>
      <c r="N35" s="12"/>
      <c r="O35" s="12"/>
      <c r="P35" s="12"/>
      <c r="Q35" s="12"/>
      <c r="R35" s="12"/>
      <c r="S35" s="12"/>
      <c r="T35" s="12"/>
      <c r="U35" s="12"/>
      <c r="V35" s="12"/>
      <c r="W35" s="12"/>
      <c r="X35" s="12"/>
      <c r="Y35" s="12"/>
      <c r="Z35" s="12"/>
      <c r="AA35" s="12"/>
      <c r="AB35" s="12"/>
      <c r="AC35" s="12"/>
      <c r="AD35" s="12"/>
      <c r="AE35" s="12"/>
      <c r="AF35" s="12"/>
    </row>
    <row r="36">
      <c r="A36" s="12" t="s">
        <v>19</v>
      </c>
      <c r="B36" s="12" t="s">
        <v>242</v>
      </c>
      <c r="C36" s="12" t="s">
        <v>405</v>
      </c>
      <c r="D36" s="12"/>
      <c r="E36" s="12" t="s">
        <v>233</v>
      </c>
      <c r="F36" s="12"/>
      <c r="G36" s="12"/>
      <c r="H36" s="81"/>
      <c r="I36" s="57"/>
      <c r="J36" s="12"/>
      <c r="K36" s="12"/>
      <c r="L36" s="12"/>
      <c r="M36" s="12"/>
      <c r="N36" s="12"/>
      <c r="O36" s="12"/>
      <c r="P36" s="12"/>
      <c r="Q36" s="12"/>
      <c r="R36" s="12"/>
      <c r="S36" s="12"/>
      <c r="T36" s="12"/>
      <c r="U36" s="12"/>
      <c r="V36" s="12"/>
      <c r="W36" s="12"/>
      <c r="X36" s="12"/>
      <c r="Y36" s="12"/>
      <c r="Z36" s="12"/>
      <c r="AA36" s="12"/>
      <c r="AB36" s="12"/>
      <c r="AC36" s="12"/>
      <c r="AD36" s="12"/>
      <c r="AE36" s="12"/>
      <c r="AF36" s="12"/>
    </row>
    <row r="37">
      <c r="A37" s="12" t="s">
        <v>19</v>
      </c>
      <c r="B37" s="12" t="s">
        <v>244</v>
      </c>
      <c r="C37" s="12" t="s">
        <v>406</v>
      </c>
      <c r="D37" s="12"/>
      <c r="E37" s="12" t="s">
        <v>233</v>
      </c>
      <c r="F37" s="12"/>
      <c r="G37" s="12"/>
      <c r="H37" s="81"/>
      <c r="I37" s="57"/>
      <c r="J37" s="12"/>
      <c r="K37" s="12"/>
      <c r="L37" s="12"/>
      <c r="M37" s="12"/>
      <c r="N37" s="12"/>
      <c r="O37" s="12"/>
      <c r="P37" s="12"/>
      <c r="Q37" s="12"/>
      <c r="R37" s="12"/>
      <c r="S37" s="12"/>
      <c r="T37" s="12"/>
      <c r="U37" s="12"/>
      <c r="V37" s="12"/>
      <c r="W37" s="12"/>
      <c r="X37" s="12"/>
      <c r="Y37" s="12"/>
      <c r="Z37" s="12"/>
      <c r="AA37" s="12"/>
      <c r="AB37" s="12"/>
      <c r="AC37" s="12"/>
      <c r="AD37" s="12"/>
      <c r="AE37" s="12"/>
      <c r="AF37" s="12"/>
    </row>
    <row r="38">
      <c r="A38" s="12" t="s">
        <v>19</v>
      </c>
      <c r="B38" s="12" t="s">
        <v>296</v>
      </c>
      <c r="C38" s="12" t="s">
        <v>302</v>
      </c>
      <c r="D38" s="82"/>
      <c r="E38" s="12" t="s">
        <v>298</v>
      </c>
      <c r="F38" s="12"/>
      <c r="G38" s="12"/>
      <c r="H38" s="81"/>
      <c r="I38" s="57"/>
      <c r="J38" s="12"/>
      <c r="K38" s="12"/>
      <c r="L38" s="12"/>
      <c r="M38" s="12"/>
      <c r="N38" s="12"/>
      <c r="O38" s="12"/>
      <c r="P38" s="12"/>
      <c r="Q38" s="12"/>
      <c r="R38" s="12"/>
      <c r="S38" s="12"/>
      <c r="T38" s="12"/>
      <c r="U38" s="12"/>
      <c r="V38" s="12"/>
      <c r="W38" s="12"/>
      <c r="X38" s="12"/>
      <c r="Y38" s="12"/>
      <c r="Z38" s="12"/>
      <c r="AA38" s="12"/>
      <c r="AB38" s="12"/>
      <c r="AC38" s="12"/>
      <c r="AD38" s="12"/>
      <c r="AE38" s="12"/>
      <c r="AF38" s="12"/>
    </row>
    <row r="39">
      <c r="D39" s="63"/>
      <c r="H39" s="36"/>
      <c r="I39" s="25"/>
    </row>
    <row r="40">
      <c r="D40" s="63"/>
      <c r="H40" s="36"/>
      <c r="I40" s="25"/>
    </row>
    <row r="41">
      <c r="D41" s="63"/>
      <c r="H41" s="36"/>
      <c r="I41" s="25"/>
    </row>
    <row r="42">
      <c r="D42" s="63"/>
      <c r="H42" s="36"/>
      <c r="I42" s="25"/>
    </row>
    <row r="43">
      <c r="D43" s="63"/>
      <c r="H43" s="36"/>
      <c r="I43" s="25"/>
    </row>
    <row r="44">
      <c r="D44" s="63"/>
      <c r="H44" s="36"/>
      <c r="I44" s="25"/>
    </row>
    <row r="45">
      <c r="D45" s="63"/>
      <c r="H45" s="36"/>
      <c r="I45" s="25"/>
    </row>
    <row r="46">
      <c r="D46" s="63"/>
      <c r="H46" s="36"/>
      <c r="I46" s="25"/>
    </row>
    <row r="47">
      <c r="D47" s="63"/>
      <c r="H47" s="36"/>
      <c r="I47" s="25"/>
    </row>
    <row r="48">
      <c r="D48" s="63"/>
      <c r="H48" s="36"/>
      <c r="I48" s="25"/>
    </row>
    <row r="49">
      <c r="D49" s="63"/>
      <c r="H49" s="36"/>
      <c r="I49" s="25"/>
    </row>
    <row r="50">
      <c r="D50" s="63"/>
      <c r="H50" s="36"/>
      <c r="I50" s="25"/>
    </row>
    <row r="51">
      <c r="D51" s="63"/>
      <c r="H51" s="36"/>
      <c r="I51" s="25"/>
    </row>
    <row r="52">
      <c r="D52" s="63"/>
      <c r="H52" s="36"/>
      <c r="I52" s="25"/>
    </row>
    <row r="53">
      <c r="D53" s="63"/>
      <c r="H53" s="36"/>
      <c r="I53" s="25"/>
    </row>
    <row r="54">
      <c r="D54" s="63"/>
      <c r="H54" s="36"/>
      <c r="I54" s="25"/>
    </row>
    <row r="55">
      <c r="D55" s="63"/>
      <c r="H55" s="36"/>
      <c r="I55" s="25"/>
    </row>
    <row r="56">
      <c r="D56" s="63"/>
      <c r="H56" s="36"/>
      <c r="I56" s="25"/>
    </row>
    <row r="57">
      <c r="D57" s="63"/>
      <c r="H57" s="36"/>
      <c r="I57" s="25"/>
    </row>
    <row r="58">
      <c r="D58" s="63"/>
      <c r="H58" s="36"/>
      <c r="I58" s="25"/>
    </row>
    <row r="59">
      <c r="D59" s="63"/>
      <c r="H59" s="36"/>
      <c r="I59" s="25"/>
    </row>
    <row r="60">
      <c r="D60" s="63"/>
      <c r="H60" s="36"/>
      <c r="I60" s="25"/>
    </row>
    <row r="61">
      <c r="D61" s="63"/>
      <c r="H61" s="36"/>
      <c r="I61" s="25"/>
    </row>
    <row r="62">
      <c r="D62" s="63"/>
      <c r="H62" s="36"/>
      <c r="I62" s="25"/>
    </row>
    <row r="63">
      <c r="D63" s="63"/>
      <c r="H63" s="36"/>
      <c r="I63" s="25"/>
    </row>
    <row r="64">
      <c r="D64" s="63"/>
      <c r="H64" s="36"/>
      <c r="I64" s="25"/>
    </row>
    <row r="65">
      <c r="D65" s="63"/>
      <c r="H65" s="36"/>
      <c r="I65" s="25"/>
    </row>
    <row r="66">
      <c r="D66" s="63"/>
      <c r="H66" s="36"/>
      <c r="I66" s="25"/>
    </row>
    <row r="67">
      <c r="D67" s="63"/>
      <c r="H67" s="36"/>
      <c r="I67" s="25"/>
    </row>
    <row r="68">
      <c r="D68" s="63"/>
      <c r="H68" s="36"/>
      <c r="I68" s="25"/>
    </row>
    <row r="69">
      <c r="D69" s="63"/>
      <c r="H69" s="36"/>
      <c r="I69" s="25"/>
    </row>
    <row r="70">
      <c r="D70" s="63"/>
      <c r="H70" s="36"/>
      <c r="I70" s="25"/>
    </row>
    <row r="71">
      <c r="D71" s="63"/>
      <c r="H71" s="36"/>
      <c r="I71" s="25"/>
    </row>
    <row r="72">
      <c r="D72" s="63"/>
      <c r="H72" s="36"/>
      <c r="I72" s="25"/>
    </row>
    <row r="73">
      <c r="D73" s="63"/>
      <c r="H73" s="36"/>
      <c r="I73" s="25"/>
    </row>
    <row r="74">
      <c r="D74" s="63"/>
      <c r="H74" s="36"/>
      <c r="I74" s="25"/>
    </row>
    <row r="75">
      <c r="D75" s="63"/>
      <c r="H75" s="36"/>
      <c r="I75" s="25"/>
    </row>
    <row r="76">
      <c r="D76" s="63"/>
      <c r="H76" s="36"/>
      <c r="I76" s="25"/>
    </row>
    <row r="77">
      <c r="D77" s="63"/>
      <c r="H77" s="36"/>
      <c r="I77" s="25"/>
    </row>
    <row r="78">
      <c r="D78" s="63"/>
      <c r="H78" s="36"/>
      <c r="I78" s="25"/>
    </row>
    <row r="79">
      <c r="D79" s="63"/>
      <c r="H79" s="36"/>
      <c r="I79" s="25"/>
    </row>
    <row r="80">
      <c r="D80" s="63"/>
      <c r="H80" s="36"/>
      <c r="I80" s="25"/>
    </row>
    <row r="81">
      <c r="D81" s="63"/>
      <c r="H81" s="36"/>
      <c r="I81" s="25"/>
    </row>
    <row r="82">
      <c r="D82" s="63"/>
      <c r="H82" s="36"/>
      <c r="I82" s="25"/>
    </row>
    <row r="83">
      <c r="D83" s="63"/>
      <c r="H83" s="36"/>
      <c r="I83" s="25"/>
    </row>
    <row r="84">
      <c r="D84" s="63"/>
      <c r="H84" s="36"/>
      <c r="I84" s="25"/>
    </row>
    <row r="85">
      <c r="D85" s="63"/>
      <c r="H85" s="36"/>
      <c r="I85" s="25"/>
    </row>
    <row r="86">
      <c r="D86" s="63"/>
      <c r="H86" s="36"/>
      <c r="I86" s="25"/>
    </row>
    <row r="87">
      <c r="D87" s="63"/>
      <c r="H87" s="36"/>
      <c r="I87" s="25"/>
    </row>
    <row r="88">
      <c r="D88" s="63"/>
      <c r="H88" s="36"/>
      <c r="I88" s="25"/>
    </row>
    <row r="89">
      <c r="D89" s="63"/>
      <c r="H89" s="36"/>
      <c r="I89" s="25"/>
    </row>
    <row r="90">
      <c r="D90" s="63"/>
      <c r="H90" s="36"/>
      <c r="I90" s="25"/>
    </row>
    <row r="91">
      <c r="D91" s="63"/>
      <c r="H91" s="36"/>
      <c r="I91" s="25"/>
    </row>
    <row r="92">
      <c r="D92" s="63"/>
      <c r="H92" s="36"/>
      <c r="I92" s="25"/>
    </row>
    <row r="93">
      <c r="D93" s="63"/>
      <c r="H93" s="36"/>
      <c r="I93" s="25"/>
    </row>
    <row r="94">
      <c r="D94" s="63"/>
      <c r="H94" s="36"/>
      <c r="I94" s="25"/>
    </row>
    <row r="95">
      <c r="D95" s="63"/>
      <c r="H95" s="36"/>
      <c r="I95" s="25"/>
    </row>
    <row r="96">
      <c r="D96" s="63"/>
      <c r="H96" s="36"/>
      <c r="I96" s="25"/>
    </row>
    <row r="97">
      <c r="D97" s="63"/>
      <c r="H97" s="36"/>
      <c r="I97" s="25"/>
    </row>
    <row r="98">
      <c r="D98" s="63"/>
      <c r="H98" s="36"/>
      <c r="I98" s="25"/>
    </row>
    <row r="99">
      <c r="D99" s="63"/>
      <c r="H99" s="36"/>
      <c r="I99" s="25"/>
    </row>
    <row r="100">
      <c r="D100" s="63"/>
      <c r="H100" s="36"/>
      <c r="I100" s="25"/>
    </row>
    <row r="101">
      <c r="D101" s="63"/>
      <c r="H101" s="36"/>
      <c r="I101" s="25"/>
    </row>
    <row r="102">
      <c r="D102" s="63"/>
      <c r="H102" s="36"/>
      <c r="I102" s="25"/>
    </row>
    <row r="103">
      <c r="D103" s="63"/>
      <c r="H103" s="36"/>
      <c r="I103" s="25"/>
    </row>
    <row r="104">
      <c r="D104" s="63"/>
      <c r="H104" s="36"/>
      <c r="I104" s="25"/>
    </row>
    <row r="105">
      <c r="D105" s="63"/>
      <c r="H105" s="36"/>
      <c r="I105" s="25"/>
    </row>
    <row r="106">
      <c r="D106" s="63"/>
      <c r="H106" s="36"/>
      <c r="I106" s="25"/>
    </row>
    <row r="107">
      <c r="D107" s="63"/>
      <c r="H107" s="36"/>
      <c r="I107" s="25"/>
    </row>
    <row r="108">
      <c r="D108" s="63"/>
      <c r="H108" s="36"/>
      <c r="I108" s="25"/>
    </row>
    <row r="109">
      <c r="D109" s="63"/>
      <c r="H109" s="36"/>
      <c r="I109" s="25"/>
    </row>
    <row r="110">
      <c r="D110" s="63"/>
      <c r="H110" s="36"/>
      <c r="I110" s="25"/>
    </row>
    <row r="111">
      <c r="D111" s="63"/>
      <c r="H111" s="36"/>
      <c r="I111" s="25"/>
    </row>
    <row r="112">
      <c r="D112" s="63"/>
      <c r="H112" s="36"/>
      <c r="I112" s="25"/>
    </row>
    <row r="113">
      <c r="D113" s="63"/>
      <c r="H113" s="36"/>
      <c r="I113" s="25"/>
    </row>
    <row r="114">
      <c r="D114" s="63"/>
      <c r="H114" s="36"/>
      <c r="I114" s="25"/>
    </row>
    <row r="115">
      <c r="D115" s="63"/>
      <c r="H115" s="36"/>
      <c r="I115" s="25"/>
    </row>
    <row r="116">
      <c r="D116" s="63"/>
      <c r="H116" s="36"/>
      <c r="I116" s="25"/>
    </row>
    <row r="117">
      <c r="D117" s="63"/>
      <c r="H117" s="36"/>
      <c r="I117" s="25"/>
    </row>
    <row r="118">
      <c r="D118" s="63"/>
      <c r="H118" s="36"/>
      <c r="I118" s="25"/>
    </row>
    <row r="119">
      <c r="D119" s="63"/>
      <c r="H119" s="36"/>
      <c r="I119" s="25"/>
    </row>
    <row r="120">
      <c r="D120" s="63"/>
      <c r="H120" s="36"/>
      <c r="I120" s="25"/>
    </row>
    <row r="121">
      <c r="D121" s="63"/>
      <c r="H121" s="36"/>
      <c r="I121" s="25"/>
    </row>
    <row r="122">
      <c r="D122" s="63"/>
      <c r="H122" s="36"/>
      <c r="I122" s="25"/>
    </row>
    <row r="123">
      <c r="D123" s="63"/>
      <c r="H123" s="36"/>
      <c r="I123" s="25"/>
    </row>
    <row r="124">
      <c r="D124" s="63"/>
      <c r="H124" s="36"/>
      <c r="I124" s="25"/>
    </row>
    <row r="125">
      <c r="D125" s="63"/>
      <c r="H125" s="36"/>
      <c r="I125" s="25"/>
    </row>
    <row r="126">
      <c r="D126" s="63"/>
      <c r="H126" s="36"/>
      <c r="I126" s="25"/>
    </row>
    <row r="127">
      <c r="D127" s="63"/>
      <c r="H127" s="36"/>
      <c r="I127" s="25"/>
    </row>
    <row r="128">
      <c r="D128" s="63"/>
      <c r="H128" s="36"/>
      <c r="I128" s="25"/>
    </row>
    <row r="129">
      <c r="D129" s="63"/>
      <c r="H129" s="36"/>
      <c r="I129" s="25"/>
    </row>
    <row r="130">
      <c r="D130" s="63"/>
      <c r="H130" s="36"/>
      <c r="I130" s="25"/>
    </row>
    <row r="131">
      <c r="D131" s="63"/>
      <c r="H131" s="36"/>
      <c r="I131" s="25"/>
    </row>
    <row r="132">
      <c r="D132" s="63"/>
      <c r="H132" s="36"/>
      <c r="I132" s="25"/>
    </row>
    <row r="133">
      <c r="D133" s="63"/>
      <c r="H133" s="36"/>
      <c r="I133" s="25"/>
    </row>
    <row r="134">
      <c r="D134" s="63"/>
      <c r="H134" s="36"/>
      <c r="I134" s="25"/>
    </row>
    <row r="135">
      <c r="D135" s="63"/>
      <c r="H135" s="36"/>
      <c r="I135" s="25"/>
    </row>
    <row r="136">
      <c r="D136" s="63"/>
      <c r="H136" s="36"/>
      <c r="I136" s="25"/>
    </row>
    <row r="137">
      <c r="D137" s="63"/>
      <c r="H137" s="36"/>
      <c r="I137" s="25"/>
    </row>
    <row r="138">
      <c r="D138" s="63"/>
      <c r="H138" s="36"/>
      <c r="I138" s="25"/>
    </row>
    <row r="139">
      <c r="D139" s="63"/>
      <c r="H139" s="36"/>
      <c r="I139" s="25"/>
    </row>
    <row r="140">
      <c r="D140" s="63"/>
      <c r="H140" s="36"/>
      <c r="I140" s="25"/>
    </row>
    <row r="141">
      <c r="D141" s="63"/>
      <c r="H141" s="36"/>
      <c r="I141" s="25"/>
    </row>
    <row r="142">
      <c r="D142" s="63"/>
      <c r="H142" s="36"/>
      <c r="I142" s="25"/>
    </row>
    <row r="143">
      <c r="D143" s="63"/>
      <c r="H143" s="36"/>
      <c r="I143" s="25"/>
    </row>
    <row r="144">
      <c r="D144" s="63"/>
      <c r="H144" s="36"/>
      <c r="I144" s="25"/>
    </row>
    <row r="145">
      <c r="D145" s="63"/>
      <c r="H145" s="36"/>
      <c r="I145" s="25"/>
    </row>
    <row r="146">
      <c r="D146" s="63"/>
      <c r="H146" s="36"/>
      <c r="I146" s="25"/>
    </row>
    <row r="147">
      <c r="D147" s="63"/>
      <c r="H147" s="36"/>
      <c r="I147" s="25"/>
    </row>
    <row r="148">
      <c r="D148" s="63"/>
      <c r="H148" s="36"/>
      <c r="I148" s="25"/>
    </row>
    <row r="149">
      <c r="D149" s="63"/>
      <c r="H149" s="36"/>
      <c r="I149" s="25"/>
    </row>
    <row r="150">
      <c r="D150" s="63"/>
      <c r="H150" s="36"/>
      <c r="I150" s="25"/>
    </row>
    <row r="151">
      <c r="D151" s="63"/>
      <c r="H151" s="36"/>
      <c r="I151" s="25"/>
    </row>
    <row r="152">
      <c r="D152" s="63"/>
      <c r="H152" s="36"/>
      <c r="I152" s="25"/>
    </row>
    <row r="153">
      <c r="D153" s="63"/>
      <c r="H153" s="36"/>
      <c r="I153" s="25"/>
    </row>
    <row r="154">
      <c r="D154" s="63"/>
      <c r="H154" s="36"/>
      <c r="I154" s="25"/>
    </row>
    <row r="155">
      <c r="D155" s="63"/>
      <c r="H155" s="36"/>
      <c r="I155" s="25"/>
    </row>
    <row r="156">
      <c r="D156" s="63"/>
      <c r="H156" s="36"/>
      <c r="I156" s="25"/>
    </row>
    <row r="157">
      <c r="D157" s="63"/>
      <c r="H157" s="36"/>
      <c r="I157" s="25"/>
    </row>
    <row r="158">
      <c r="D158" s="63"/>
      <c r="H158" s="36"/>
      <c r="I158" s="25"/>
    </row>
    <row r="159">
      <c r="D159" s="63"/>
      <c r="H159" s="36"/>
      <c r="I159" s="25"/>
    </row>
    <row r="160">
      <c r="D160" s="63"/>
      <c r="H160" s="36"/>
      <c r="I160" s="25"/>
    </row>
    <row r="161">
      <c r="D161" s="63"/>
      <c r="H161" s="36"/>
      <c r="I161" s="25"/>
    </row>
    <row r="162">
      <c r="D162" s="63"/>
      <c r="H162" s="36"/>
      <c r="I162" s="25"/>
    </row>
    <row r="163">
      <c r="D163" s="63"/>
      <c r="H163" s="36"/>
      <c r="I163" s="25"/>
    </row>
    <row r="164">
      <c r="D164" s="63"/>
      <c r="H164" s="36"/>
      <c r="I164" s="25"/>
    </row>
    <row r="165">
      <c r="D165" s="63"/>
      <c r="H165" s="36"/>
      <c r="I165" s="25"/>
    </row>
    <row r="166">
      <c r="D166" s="63"/>
      <c r="H166" s="36"/>
      <c r="I166" s="25"/>
    </row>
    <row r="167">
      <c r="D167" s="63"/>
      <c r="H167" s="36"/>
      <c r="I167" s="25"/>
    </row>
    <row r="168">
      <c r="D168" s="63"/>
      <c r="H168" s="36"/>
      <c r="I168" s="25"/>
    </row>
    <row r="169">
      <c r="D169" s="63"/>
      <c r="H169" s="36"/>
      <c r="I169" s="25"/>
    </row>
    <row r="170">
      <c r="D170" s="63"/>
      <c r="H170" s="36"/>
      <c r="I170" s="25"/>
    </row>
    <row r="171">
      <c r="D171" s="63"/>
      <c r="H171" s="36"/>
      <c r="I171" s="25"/>
    </row>
    <row r="172">
      <c r="D172" s="63"/>
      <c r="H172" s="36"/>
      <c r="I172" s="25"/>
    </row>
    <row r="173">
      <c r="D173" s="63"/>
      <c r="H173" s="36"/>
      <c r="I173" s="25"/>
    </row>
    <row r="174">
      <c r="D174" s="63"/>
      <c r="H174" s="36"/>
      <c r="I174" s="25"/>
    </row>
    <row r="175">
      <c r="D175" s="63"/>
      <c r="H175" s="36"/>
      <c r="I175" s="25"/>
    </row>
    <row r="176">
      <c r="D176" s="63"/>
      <c r="H176" s="36"/>
      <c r="I176" s="25"/>
    </row>
    <row r="177">
      <c r="D177" s="63"/>
      <c r="H177" s="36"/>
      <c r="I177" s="25"/>
    </row>
    <row r="178">
      <c r="D178" s="63"/>
      <c r="H178" s="36"/>
      <c r="I178" s="25"/>
    </row>
    <row r="179">
      <c r="D179" s="63"/>
      <c r="H179" s="36"/>
      <c r="I179" s="25"/>
    </row>
    <row r="180">
      <c r="D180" s="63"/>
      <c r="H180" s="36"/>
      <c r="I180" s="25"/>
    </row>
    <row r="181">
      <c r="D181" s="63"/>
      <c r="H181" s="36"/>
      <c r="I181" s="25"/>
    </row>
    <row r="182">
      <c r="D182" s="63"/>
      <c r="H182" s="36"/>
      <c r="I182" s="25"/>
    </row>
    <row r="183">
      <c r="D183" s="63"/>
      <c r="H183" s="36"/>
      <c r="I183" s="25"/>
    </row>
    <row r="184">
      <c r="D184" s="63"/>
      <c r="H184" s="36"/>
      <c r="I184" s="25"/>
    </row>
    <row r="185">
      <c r="D185" s="63"/>
      <c r="H185" s="36"/>
      <c r="I185" s="25"/>
    </row>
    <row r="186">
      <c r="D186" s="63"/>
      <c r="H186" s="36"/>
      <c r="I186" s="25"/>
    </row>
    <row r="187">
      <c r="D187" s="63"/>
      <c r="H187" s="36"/>
      <c r="I187" s="25"/>
    </row>
    <row r="188">
      <c r="D188" s="63"/>
      <c r="H188" s="36"/>
      <c r="I188" s="25"/>
    </row>
    <row r="189">
      <c r="D189" s="63"/>
      <c r="H189" s="36"/>
      <c r="I189" s="25"/>
    </row>
    <row r="190">
      <c r="D190" s="63"/>
      <c r="H190" s="36"/>
      <c r="I190" s="25"/>
    </row>
    <row r="191">
      <c r="D191" s="63"/>
      <c r="H191" s="36"/>
      <c r="I191" s="25"/>
    </row>
    <row r="192">
      <c r="D192" s="63"/>
      <c r="H192" s="36"/>
      <c r="I192" s="25"/>
    </row>
    <row r="193">
      <c r="D193" s="63"/>
      <c r="H193" s="36"/>
      <c r="I193" s="25"/>
    </row>
    <row r="194">
      <c r="D194" s="63"/>
      <c r="H194" s="36"/>
      <c r="I194" s="25"/>
    </row>
    <row r="195">
      <c r="D195" s="63"/>
      <c r="H195" s="36"/>
      <c r="I195" s="25"/>
    </row>
    <row r="196">
      <c r="D196" s="63"/>
      <c r="H196" s="36"/>
      <c r="I196" s="25"/>
    </row>
    <row r="197">
      <c r="D197" s="63"/>
      <c r="H197" s="36"/>
      <c r="I197" s="25"/>
    </row>
    <row r="198">
      <c r="D198" s="63"/>
      <c r="H198" s="36"/>
      <c r="I198" s="25"/>
    </row>
    <row r="199">
      <c r="D199" s="63"/>
      <c r="H199" s="36"/>
      <c r="I199" s="25"/>
    </row>
    <row r="200">
      <c r="D200" s="63"/>
      <c r="H200" s="36"/>
      <c r="I200" s="25"/>
    </row>
    <row r="201">
      <c r="D201" s="63"/>
      <c r="H201" s="36"/>
      <c r="I201" s="25"/>
    </row>
    <row r="202">
      <c r="D202" s="63"/>
      <c r="H202" s="36"/>
      <c r="I202" s="25"/>
    </row>
    <row r="203">
      <c r="D203" s="63"/>
      <c r="H203" s="36"/>
      <c r="I203" s="25"/>
    </row>
    <row r="204">
      <c r="D204" s="63"/>
      <c r="H204" s="36"/>
      <c r="I204" s="25"/>
    </row>
    <row r="205">
      <c r="D205" s="63"/>
      <c r="H205" s="36"/>
      <c r="I205" s="25"/>
    </row>
    <row r="206">
      <c r="D206" s="63"/>
      <c r="H206" s="36"/>
      <c r="I206" s="25"/>
    </row>
    <row r="207">
      <c r="D207" s="63"/>
      <c r="H207" s="36"/>
      <c r="I207" s="25"/>
    </row>
    <row r="208">
      <c r="D208" s="63"/>
      <c r="H208" s="36"/>
      <c r="I208" s="25"/>
    </row>
    <row r="209">
      <c r="D209" s="63"/>
      <c r="H209" s="36"/>
      <c r="I209" s="25"/>
    </row>
    <row r="210">
      <c r="D210" s="63"/>
      <c r="H210" s="36"/>
      <c r="I210" s="25"/>
    </row>
    <row r="211">
      <c r="D211" s="63"/>
      <c r="H211" s="36"/>
      <c r="I211" s="25"/>
    </row>
    <row r="212">
      <c r="D212" s="63"/>
      <c r="H212" s="36"/>
      <c r="I212" s="25"/>
    </row>
    <row r="213">
      <c r="D213" s="63"/>
      <c r="H213" s="36"/>
      <c r="I213" s="25"/>
    </row>
    <row r="214">
      <c r="D214" s="63"/>
      <c r="H214" s="36"/>
      <c r="I214" s="25"/>
    </row>
    <row r="215">
      <c r="D215" s="63"/>
      <c r="H215" s="36"/>
      <c r="I215" s="25"/>
    </row>
    <row r="216">
      <c r="D216" s="63"/>
      <c r="H216" s="36"/>
      <c r="I216" s="25"/>
    </row>
    <row r="217">
      <c r="D217" s="63"/>
      <c r="H217" s="36"/>
      <c r="I217" s="25"/>
    </row>
    <row r="218">
      <c r="D218" s="63"/>
      <c r="H218" s="36"/>
      <c r="I218" s="25"/>
    </row>
    <row r="219">
      <c r="D219" s="63"/>
      <c r="H219" s="36"/>
      <c r="I219" s="25"/>
    </row>
    <row r="220">
      <c r="D220" s="63"/>
      <c r="H220" s="36"/>
      <c r="I220" s="25"/>
    </row>
    <row r="221">
      <c r="D221" s="63"/>
      <c r="H221" s="36"/>
      <c r="I221" s="25"/>
    </row>
    <row r="222">
      <c r="D222" s="63"/>
      <c r="H222" s="36"/>
      <c r="I222" s="25"/>
    </row>
    <row r="223">
      <c r="D223" s="63"/>
      <c r="H223" s="36"/>
      <c r="I223" s="25"/>
    </row>
    <row r="224">
      <c r="D224" s="63"/>
      <c r="H224" s="36"/>
      <c r="I224" s="25"/>
    </row>
    <row r="225">
      <c r="D225" s="63"/>
      <c r="H225" s="36"/>
      <c r="I225" s="25"/>
    </row>
    <row r="226">
      <c r="D226" s="63"/>
      <c r="H226" s="36"/>
      <c r="I226" s="25"/>
    </row>
    <row r="227">
      <c r="D227" s="63"/>
      <c r="H227" s="36"/>
      <c r="I227" s="25"/>
    </row>
    <row r="228">
      <c r="D228" s="63"/>
      <c r="H228" s="36"/>
      <c r="I228" s="25"/>
    </row>
    <row r="229">
      <c r="D229" s="63"/>
      <c r="H229" s="36"/>
      <c r="I229" s="25"/>
    </row>
    <row r="230">
      <c r="D230" s="63"/>
      <c r="H230" s="36"/>
      <c r="I230" s="25"/>
    </row>
    <row r="231">
      <c r="D231" s="63"/>
      <c r="H231" s="36"/>
      <c r="I231" s="25"/>
    </row>
    <row r="232">
      <c r="D232" s="63"/>
      <c r="H232" s="36"/>
      <c r="I232" s="25"/>
    </row>
    <row r="233">
      <c r="D233" s="63"/>
      <c r="H233" s="36"/>
      <c r="I233" s="25"/>
    </row>
    <row r="234">
      <c r="D234" s="63"/>
      <c r="H234" s="36"/>
      <c r="I234" s="25"/>
    </row>
    <row r="235">
      <c r="D235" s="63"/>
      <c r="H235" s="36"/>
      <c r="I235" s="25"/>
    </row>
    <row r="236">
      <c r="D236" s="63"/>
      <c r="H236" s="36"/>
      <c r="I236" s="25"/>
    </row>
    <row r="237">
      <c r="D237" s="63"/>
      <c r="H237" s="36"/>
      <c r="I237" s="25"/>
    </row>
    <row r="238">
      <c r="D238" s="63"/>
      <c r="H238" s="36"/>
      <c r="I238" s="25"/>
    </row>
    <row r="239">
      <c r="D239" s="63"/>
      <c r="H239" s="36"/>
      <c r="I239" s="25"/>
    </row>
    <row r="240">
      <c r="D240" s="63"/>
      <c r="H240" s="36"/>
      <c r="I240" s="25"/>
    </row>
    <row r="241">
      <c r="D241" s="63"/>
      <c r="H241" s="36"/>
      <c r="I241" s="25"/>
    </row>
    <row r="242">
      <c r="D242" s="63"/>
      <c r="H242" s="36"/>
      <c r="I242" s="25"/>
    </row>
    <row r="243">
      <c r="D243" s="63"/>
      <c r="H243" s="36"/>
      <c r="I243" s="25"/>
    </row>
    <row r="244">
      <c r="D244" s="63"/>
      <c r="H244" s="36"/>
      <c r="I244" s="25"/>
    </row>
    <row r="245">
      <c r="D245" s="63"/>
      <c r="H245" s="36"/>
      <c r="I245" s="25"/>
    </row>
    <row r="246">
      <c r="D246" s="63"/>
      <c r="H246" s="36"/>
      <c r="I246" s="25"/>
    </row>
    <row r="247">
      <c r="D247" s="63"/>
      <c r="H247" s="36"/>
      <c r="I247" s="25"/>
    </row>
    <row r="248">
      <c r="D248" s="63"/>
      <c r="H248" s="36"/>
      <c r="I248" s="25"/>
    </row>
    <row r="249">
      <c r="D249" s="63"/>
      <c r="H249" s="36"/>
      <c r="I249" s="25"/>
    </row>
    <row r="250">
      <c r="D250" s="63"/>
      <c r="H250" s="36"/>
      <c r="I250" s="25"/>
    </row>
    <row r="251">
      <c r="D251" s="63"/>
      <c r="H251" s="36"/>
      <c r="I251" s="25"/>
    </row>
    <row r="252">
      <c r="D252" s="63"/>
      <c r="H252" s="36"/>
      <c r="I252" s="25"/>
    </row>
    <row r="253">
      <c r="D253" s="63"/>
      <c r="H253" s="36"/>
      <c r="I253" s="25"/>
    </row>
    <row r="254">
      <c r="D254" s="63"/>
      <c r="H254" s="36"/>
      <c r="I254" s="25"/>
    </row>
    <row r="255">
      <c r="D255" s="63"/>
      <c r="H255" s="36"/>
      <c r="I255" s="25"/>
    </row>
    <row r="256">
      <c r="D256" s="63"/>
      <c r="H256" s="36"/>
      <c r="I256" s="25"/>
    </row>
    <row r="257">
      <c r="D257" s="63"/>
      <c r="H257" s="36"/>
      <c r="I257" s="25"/>
    </row>
    <row r="258">
      <c r="D258" s="63"/>
      <c r="H258" s="36"/>
      <c r="I258" s="25"/>
    </row>
    <row r="259">
      <c r="D259" s="63"/>
      <c r="H259" s="36"/>
      <c r="I259" s="25"/>
    </row>
    <row r="260">
      <c r="D260" s="63"/>
      <c r="H260" s="36"/>
      <c r="I260" s="25"/>
    </row>
    <row r="261">
      <c r="D261" s="63"/>
      <c r="H261" s="36"/>
      <c r="I261" s="25"/>
    </row>
    <row r="262">
      <c r="D262" s="63"/>
      <c r="H262" s="36"/>
      <c r="I262" s="25"/>
    </row>
    <row r="263">
      <c r="D263" s="63"/>
      <c r="H263" s="36"/>
      <c r="I263" s="25"/>
    </row>
    <row r="264">
      <c r="D264" s="63"/>
      <c r="H264" s="36"/>
      <c r="I264" s="25"/>
    </row>
    <row r="265">
      <c r="D265" s="63"/>
      <c r="H265" s="36"/>
      <c r="I265" s="25"/>
    </row>
    <row r="266">
      <c r="D266" s="63"/>
      <c r="H266" s="36"/>
      <c r="I266" s="25"/>
    </row>
    <row r="267">
      <c r="D267" s="63"/>
      <c r="H267" s="36"/>
      <c r="I267" s="25"/>
    </row>
    <row r="268">
      <c r="D268" s="63"/>
      <c r="H268" s="36"/>
      <c r="I268" s="25"/>
    </row>
    <row r="269">
      <c r="D269" s="63"/>
      <c r="H269" s="36"/>
      <c r="I269" s="25"/>
    </row>
    <row r="270">
      <c r="D270" s="63"/>
      <c r="H270" s="36"/>
      <c r="I270" s="25"/>
    </row>
    <row r="271">
      <c r="D271" s="63"/>
      <c r="H271" s="36"/>
      <c r="I271" s="25"/>
    </row>
    <row r="272">
      <c r="D272" s="63"/>
      <c r="H272" s="36"/>
      <c r="I272" s="25"/>
    </row>
    <row r="273">
      <c r="D273" s="63"/>
      <c r="H273" s="36"/>
      <c r="I273" s="25"/>
    </row>
    <row r="274">
      <c r="D274" s="63"/>
      <c r="H274" s="36"/>
      <c r="I274" s="25"/>
    </row>
    <row r="275">
      <c r="D275" s="63"/>
      <c r="H275" s="36"/>
      <c r="I275" s="25"/>
    </row>
    <row r="276">
      <c r="D276" s="63"/>
      <c r="H276" s="36"/>
      <c r="I276" s="25"/>
    </row>
    <row r="277">
      <c r="D277" s="63"/>
      <c r="H277" s="36"/>
      <c r="I277" s="25"/>
    </row>
    <row r="278">
      <c r="D278" s="63"/>
      <c r="H278" s="36"/>
      <c r="I278" s="25"/>
    </row>
    <row r="279">
      <c r="D279" s="63"/>
      <c r="H279" s="36"/>
      <c r="I279" s="25"/>
    </row>
    <row r="280">
      <c r="D280" s="63"/>
      <c r="H280" s="36"/>
      <c r="I280" s="25"/>
    </row>
    <row r="281">
      <c r="D281" s="63"/>
      <c r="H281" s="36"/>
      <c r="I281" s="25"/>
    </row>
    <row r="282">
      <c r="D282" s="63"/>
      <c r="H282" s="36"/>
      <c r="I282" s="25"/>
    </row>
    <row r="283">
      <c r="D283" s="63"/>
      <c r="H283" s="36"/>
      <c r="I283" s="25"/>
    </row>
    <row r="284">
      <c r="D284" s="63"/>
      <c r="H284" s="36"/>
      <c r="I284" s="25"/>
    </row>
    <row r="285">
      <c r="D285" s="63"/>
      <c r="H285" s="36"/>
      <c r="I285" s="25"/>
    </row>
    <row r="286">
      <c r="D286" s="63"/>
      <c r="H286" s="36"/>
      <c r="I286" s="25"/>
    </row>
    <row r="287">
      <c r="D287" s="63"/>
      <c r="H287" s="36"/>
      <c r="I287" s="25"/>
    </row>
    <row r="288">
      <c r="D288" s="63"/>
      <c r="H288" s="36"/>
      <c r="I288" s="25"/>
    </row>
    <row r="289">
      <c r="D289" s="63"/>
      <c r="H289" s="36"/>
      <c r="I289" s="25"/>
    </row>
    <row r="290">
      <c r="D290" s="63"/>
      <c r="H290" s="36"/>
      <c r="I290" s="25"/>
    </row>
    <row r="291">
      <c r="D291" s="63"/>
      <c r="H291" s="36"/>
      <c r="I291" s="25"/>
    </row>
    <row r="292">
      <c r="D292" s="63"/>
      <c r="H292" s="36"/>
      <c r="I292" s="25"/>
    </row>
    <row r="293">
      <c r="D293" s="63"/>
      <c r="H293" s="36"/>
      <c r="I293" s="25"/>
    </row>
    <row r="294">
      <c r="D294" s="63"/>
      <c r="H294" s="36"/>
      <c r="I294" s="25"/>
    </row>
    <row r="295">
      <c r="D295" s="63"/>
      <c r="H295" s="36"/>
      <c r="I295" s="25"/>
    </row>
    <row r="296">
      <c r="D296" s="63"/>
      <c r="H296" s="36"/>
      <c r="I296" s="25"/>
    </row>
    <row r="297">
      <c r="D297" s="63"/>
      <c r="H297" s="36"/>
      <c r="I297" s="25"/>
    </row>
    <row r="298">
      <c r="D298" s="63"/>
      <c r="H298" s="36"/>
      <c r="I298" s="25"/>
    </row>
    <row r="299">
      <c r="D299" s="63"/>
      <c r="H299" s="36"/>
      <c r="I299" s="25"/>
    </row>
    <row r="300">
      <c r="D300" s="63"/>
      <c r="H300" s="36"/>
      <c r="I300" s="25"/>
    </row>
    <row r="301">
      <c r="D301" s="63"/>
      <c r="H301" s="36"/>
      <c r="I301" s="25"/>
    </row>
    <row r="302">
      <c r="D302" s="63"/>
      <c r="H302" s="36"/>
      <c r="I302" s="25"/>
    </row>
    <row r="303">
      <c r="D303" s="63"/>
      <c r="H303" s="36"/>
      <c r="I303" s="25"/>
    </row>
    <row r="304">
      <c r="D304" s="63"/>
      <c r="H304" s="36"/>
      <c r="I304" s="25"/>
    </row>
    <row r="305">
      <c r="D305" s="63"/>
      <c r="H305" s="36"/>
      <c r="I305" s="25"/>
    </row>
    <row r="306">
      <c r="D306" s="63"/>
      <c r="H306" s="36"/>
      <c r="I306" s="25"/>
    </row>
    <row r="307">
      <c r="D307" s="63"/>
      <c r="H307" s="36"/>
      <c r="I307" s="25"/>
    </row>
    <row r="308">
      <c r="D308" s="63"/>
      <c r="H308" s="36"/>
      <c r="I308" s="25"/>
    </row>
    <row r="309">
      <c r="D309" s="63"/>
      <c r="H309" s="36"/>
      <c r="I309" s="25"/>
    </row>
    <row r="310">
      <c r="D310" s="63"/>
      <c r="H310" s="36"/>
      <c r="I310" s="25"/>
    </row>
    <row r="311">
      <c r="D311" s="63"/>
      <c r="H311" s="36"/>
      <c r="I311" s="25"/>
    </row>
    <row r="312">
      <c r="D312" s="63"/>
      <c r="H312" s="36"/>
      <c r="I312" s="25"/>
    </row>
    <row r="313">
      <c r="D313" s="63"/>
      <c r="H313" s="36"/>
      <c r="I313" s="25"/>
    </row>
    <row r="314">
      <c r="D314" s="63"/>
      <c r="H314" s="36"/>
      <c r="I314" s="25"/>
    </row>
    <row r="315">
      <c r="D315" s="63"/>
      <c r="H315" s="36"/>
      <c r="I315" s="25"/>
    </row>
    <row r="316">
      <c r="D316" s="63"/>
      <c r="H316" s="36"/>
      <c r="I316" s="25"/>
    </row>
    <row r="317">
      <c r="D317" s="63"/>
      <c r="H317" s="36"/>
      <c r="I317" s="25"/>
    </row>
    <row r="318">
      <c r="D318" s="63"/>
      <c r="H318" s="36"/>
      <c r="I318" s="25"/>
    </row>
    <row r="319">
      <c r="D319" s="63"/>
      <c r="H319" s="36"/>
      <c r="I319" s="25"/>
    </row>
    <row r="320">
      <c r="D320" s="63"/>
      <c r="H320" s="36"/>
      <c r="I320" s="25"/>
    </row>
    <row r="321">
      <c r="D321" s="63"/>
      <c r="H321" s="36"/>
      <c r="I321" s="25"/>
    </row>
    <row r="322">
      <c r="D322" s="63"/>
      <c r="H322" s="36"/>
      <c r="I322" s="25"/>
    </row>
    <row r="323">
      <c r="D323" s="63"/>
      <c r="H323" s="36"/>
      <c r="I323" s="25"/>
    </row>
    <row r="324">
      <c r="D324" s="63"/>
      <c r="H324" s="36"/>
      <c r="I324" s="25"/>
    </row>
    <row r="325">
      <c r="D325" s="63"/>
      <c r="H325" s="36"/>
      <c r="I325" s="25"/>
    </row>
    <row r="326">
      <c r="D326" s="63"/>
      <c r="H326" s="36"/>
      <c r="I326" s="25"/>
    </row>
    <row r="327">
      <c r="D327" s="63"/>
      <c r="H327" s="36"/>
      <c r="I327" s="25"/>
    </row>
    <row r="328">
      <c r="D328" s="63"/>
      <c r="H328" s="36"/>
      <c r="I328" s="25"/>
    </row>
    <row r="329">
      <c r="D329" s="63"/>
      <c r="H329" s="36"/>
      <c r="I329" s="25"/>
    </row>
    <row r="330">
      <c r="D330" s="63"/>
      <c r="H330" s="36"/>
      <c r="I330" s="25"/>
    </row>
    <row r="331">
      <c r="D331" s="63"/>
      <c r="H331" s="36"/>
      <c r="I331" s="25"/>
    </row>
    <row r="332">
      <c r="D332" s="63"/>
      <c r="H332" s="36"/>
      <c r="I332" s="25"/>
    </row>
    <row r="333">
      <c r="D333" s="63"/>
      <c r="H333" s="36"/>
      <c r="I333" s="25"/>
    </row>
    <row r="334">
      <c r="D334" s="63"/>
      <c r="H334" s="36"/>
      <c r="I334" s="25"/>
    </row>
    <row r="335">
      <c r="D335" s="63"/>
      <c r="H335" s="36"/>
      <c r="I335" s="25"/>
    </row>
    <row r="336">
      <c r="D336" s="63"/>
      <c r="H336" s="36"/>
      <c r="I336" s="25"/>
    </row>
    <row r="337">
      <c r="D337" s="63"/>
      <c r="H337" s="36"/>
      <c r="I337" s="25"/>
    </row>
    <row r="338">
      <c r="D338" s="63"/>
      <c r="H338" s="36"/>
      <c r="I338" s="25"/>
    </row>
    <row r="339">
      <c r="D339" s="63"/>
      <c r="H339" s="36"/>
      <c r="I339" s="25"/>
    </row>
    <row r="340">
      <c r="D340" s="63"/>
      <c r="H340" s="36"/>
      <c r="I340" s="25"/>
    </row>
    <row r="341">
      <c r="D341" s="63"/>
      <c r="H341" s="36"/>
      <c r="I341" s="25"/>
    </row>
    <row r="342">
      <c r="D342" s="63"/>
      <c r="H342" s="36"/>
      <c r="I342" s="25"/>
    </row>
    <row r="343">
      <c r="D343" s="63"/>
      <c r="H343" s="36"/>
      <c r="I343" s="25"/>
    </row>
    <row r="344">
      <c r="D344" s="63"/>
      <c r="H344" s="36"/>
      <c r="I344" s="25"/>
    </row>
    <row r="345">
      <c r="D345" s="63"/>
      <c r="H345" s="36"/>
      <c r="I345" s="25"/>
    </row>
    <row r="346">
      <c r="D346" s="63"/>
      <c r="H346" s="36"/>
      <c r="I346" s="25"/>
    </row>
    <row r="347">
      <c r="D347" s="63"/>
      <c r="H347" s="36"/>
      <c r="I347" s="25"/>
    </row>
    <row r="348">
      <c r="D348" s="63"/>
      <c r="H348" s="36"/>
      <c r="I348" s="25"/>
    </row>
    <row r="349">
      <c r="D349" s="63"/>
      <c r="H349" s="36"/>
      <c r="I349" s="25"/>
    </row>
    <row r="350">
      <c r="D350" s="63"/>
      <c r="H350" s="36"/>
      <c r="I350" s="25"/>
    </row>
    <row r="351">
      <c r="D351" s="63"/>
      <c r="H351" s="36"/>
      <c r="I351" s="25"/>
    </row>
    <row r="352">
      <c r="D352" s="63"/>
      <c r="H352" s="36"/>
      <c r="I352" s="25"/>
    </row>
    <row r="353">
      <c r="D353" s="63"/>
      <c r="H353" s="36"/>
      <c r="I353" s="25"/>
    </row>
    <row r="354">
      <c r="D354" s="63"/>
      <c r="H354" s="36"/>
      <c r="I354" s="25"/>
    </row>
    <row r="355">
      <c r="D355" s="63"/>
      <c r="H355" s="36"/>
      <c r="I355" s="25"/>
    </row>
    <row r="356">
      <c r="D356" s="63"/>
      <c r="H356" s="36"/>
      <c r="I356" s="25"/>
    </row>
    <row r="357">
      <c r="D357" s="63"/>
      <c r="H357" s="36"/>
      <c r="I357" s="25"/>
    </row>
    <row r="358">
      <c r="D358" s="63"/>
      <c r="H358" s="36"/>
      <c r="I358" s="25"/>
    </row>
    <row r="359">
      <c r="D359" s="63"/>
      <c r="H359" s="36"/>
      <c r="I359" s="25"/>
    </row>
    <row r="360">
      <c r="D360" s="63"/>
      <c r="H360" s="36"/>
      <c r="I360" s="25"/>
    </row>
    <row r="361">
      <c r="D361" s="63"/>
      <c r="H361" s="36"/>
      <c r="I361" s="25"/>
    </row>
    <row r="362">
      <c r="D362" s="63"/>
      <c r="H362" s="36"/>
      <c r="I362" s="25"/>
    </row>
    <row r="363">
      <c r="D363" s="63"/>
      <c r="H363" s="36"/>
      <c r="I363" s="25"/>
    </row>
    <row r="364">
      <c r="D364" s="63"/>
      <c r="H364" s="36"/>
      <c r="I364" s="25"/>
    </row>
    <row r="365">
      <c r="D365" s="63"/>
      <c r="H365" s="36"/>
      <c r="I365" s="25"/>
    </row>
    <row r="366">
      <c r="D366" s="63"/>
      <c r="H366" s="36"/>
      <c r="I366" s="25"/>
    </row>
    <row r="367">
      <c r="D367" s="63"/>
      <c r="H367" s="36"/>
      <c r="I367" s="25"/>
    </row>
    <row r="368">
      <c r="D368" s="63"/>
      <c r="H368" s="36"/>
      <c r="I368" s="25"/>
    </row>
    <row r="369">
      <c r="D369" s="63"/>
      <c r="H369" s="36"/>
      <c r="I369" s="25"/>
    </row>
    <row r="370">
      <c r="D370" s="63"/>
      <c r="H370" s="36"/>
      <c r="I370" s="25"/>
    </row>
    <row r="371">
      <c r="D371" s="63"/>
      <c r="H371" s="36"/>
      <c r="I371" s="25"/>
    </row>
    <row r="372">
      <c r="D372" s="63"/>
      <c r="H372" s="36"/>
      <c r="I372" s="25"/>
    </row>
    <row r="373">
      <c r="D373" s="63"/>
      <c r="H373" s="36"/>
      <c r="I373" s="25"/>
    </row>
    <row r="374">
      <c r="D374" s="63"/>
      <c r="H374" s="36"/>
      <c r="I374" s="25"/>
    </row>
    <row r="375">
      <c r="D375" s="63"/>
      <c r="H375" s="36"/>
      <c r="I375" s="25"/>
    </row>
    <row r="376">
      <c r="D376" s="63"/>
      <c r="H376" s="36"/>
      <c r="I376" s="25"/>
    </row>
    <row r="377">
      <c r="D377" s="63"/>
      <c r="H377" s="36"/>
      <c r="I377" s="25"/>
    </row>
    <row r="378">
      <c r="D378" s="63"/>
      <c r="H378" s="36"/>
      <c r="I378" s="25"/>
    </row>
    <row r="379">
      <c r="D379" s="63"/>
      <c r="H379" s="36"/>
      <c r="I379" s="25"/>
    </row>
    <row r="380">
      <c r="D380" s="63"/>
      <c r="H380" s="36"/>
      <c r="I380" s="25"/>
    </row>
    <row r="381">
      <c r="D381" s="63"/>
      <c r="H381" s="36"/>
      <c r="I381" s="25"/>
    </row>
    <row r="382">
      <c r="D382" s="63"/>
      <c r="H382" s="36"/>
      <c r="I382" s="25"/>
    </row>
    <row r="383">
      <c r="D383" s="63"/>
      <c r="H383" s="36"/>
      <c r="I383" s="25"/>
    </row>
    <row r="384">
      <c r="D384" s="63"/>
      <c r="H384" s="36"/>
      <c r="I384" s="25"/>
    </row>
    <row r="385">
      <c r="D385" s="63"/>
      <c r="H385" s="36"/>
      <c r="I385" s="25"/>
    </row>
    <row r="386">
      <c r="D386" s="63"/>
      <c r="H386" s="36"/>
      <c r="I386" s="25"/>
    </row>
    <row r="387">
      <c r="D387" s="63"/>
      <c r="H387" s="36"/>
      <c r="I387" s="25"/>
    </row>
    <row r="388">
      <c r="D388" s="63"/>
      <c r="H388" s="36"/>
      <c r="I388" s="25"/>
    </row>
    <row r="389">
      <c r="D389" s="63"/>
      <c r="H389" s="36"/>
      <c r="I389" s="25"/>
    </row>
    <row r="390">
      <c r="D390" s="63"/>
      <c r="H390" s="36"/>
      <c r="I390" s="25"/>
    </row>
    <row r="391">
      <c r="D391" s="63"/>
      <c r="H391" s="36"/>
      <c r="I391" s="25"/>
    </row>
    <row r="392">
      <c r="D392" s="63"/>
      <c r="H392" s="36"/>
      <c r="I392" s="25"/>
    </row>
    <row r="393">
      <c r="D393" s="63"/>
      <c r="H393" s="36"/>
      <c r="I393" s="25"/>
    </row>
    <row r="394">
      <c r="D394" s="63"/>
      <c r="H394" s="36"/>
      <c r="I394" s="25"/>
    </row>
    <row r="395">
      <c r="D395" s="63"/>
      <c r="H395" s="36"/>
      <c r="I395" s="25"/>
    </row>
    <row r="396">
      <c r="D396" s="63"/>
      <c r="H396" s="36"/>
      <c r="I396" s="25"/>
    </row>
    <row r="397">
      <c r="D397" s="63"/>
      <c r="H397" s="36"/>
      <c r="I397" s="25"/>
    </row>
    <row r="398">
      <c r="D398" s="63"/>
      <c r="H398" s="36"/>
      <c r="I398" s="25"/>
    </row>
    <row r="399">
      <c r="D399" s="63"/>
      <c r="H399" s="36"/>
      <c r="I399" s="25"/>
    </row>
    <row r="400">
      <c r="D400" s="63"/>
      <c r="H400" s="36"/>
      <c r="I400" s="25"/>
    </row>
    <row r="401">
      <c r="D401" s="63"/>
      <c r="H401" s="36"/>
      <c r="I401" s="25"/>
    </row>
    <row r="402">
      <c r="D402" s="63"/>
      <c r="H402" s="36"/>
      <c r="I402" s="25"/>
    </row>
    <row r="403">
      <c r="D403" s="63"/>
      <c r="H403" s="36"/>
      <c r="I403" s="25"/>
    </row>
    <row r="404">
      <c r="D404" s="63"/>
      <c r="H404" s="36"/>
      <c r="I404" s="25"/>
    </row>
    <row r="405">
      <c r="D405" s="63"/>
      <c r="H405" s="36"/>
      <c r="I405" s="25"/>
    </row>
    <row r="406">
      <c r="D406" s="63"/>
      <c r="H406" s="36"/>
      <c r="I406" s="25"/>
    </row>
    <row r="407">
      <c r="D407" s="63"/>
      <c r="H407" s="36"/>
      <c r="I407" s="25"/>
    </row>
    <row r="408">
      <c r="D408" s="63"/>
      <c r="H408" s="36"/>
      <c r="I408" s="25"/>
    </row>
    <row r="409">
      <c r="D409" s="63"/>
      <c r="H409" s="36"/>
      <c r="I409" s="25"/>
    </row>
    <row r="410">
      <c r="D410" s="63"/>
      <c r="H410" s="36"/>
      <c r="I410" s="25"/>
    </row>
    <row r="411">
      <c r="D411" s="63"/>
      <c r="H411" s="36"/>
      <c r="I411" s="25"/>
    </row>
    <row r="412">
      <c r="D412" s="63"/>
      <c r="H412" s="36"/>
      <c r="I412" s="25"/>
    </row>
    <row r="413">
      <c r="D413" s="63"/>
      <c r="H413" s="36"/>
      <c r="I413" s="25"/>
    </row>
    <row r="414">
      <c r="D414" s="63"/>
      <c r="H414" s="36"/>
      <c r="I414" s="25"/>
    </row>
    <row r="415">
      <c r="D415" s="63"/>
      <c r="H415" s="36"/>
      <c r="I415" s="25"/>
    </row>
    <row r="416">
      <c r="D416" s="63"/>
      <c r="H416" s="36"/>
      <c r="I416" s="25"/>
    </row>
    <row r="417">
      <c r="D417" s="63"/>
      <c r="H417" s="36"/>
      <c r="I417" s="25"/>
    </row>
    <row r="418">
      <c r="D418" s="63"/>
      <c r="H418" s="36"/>
      <c r="I418" s="25"/>
    </row>
    <row r="419">
      <c r="D419" s="63"/>
      <c r="H419" s="36"/>
      <c r="I419" s="25"/>
    </row>
    <row r="420">
      <c r="D420" s="63"/>
      <c r="H420" s="36"/>
      <c r="I420" s="25"/>
    </row>
    <row r="421">
      <c r="D421" s="63"/>
      <c r="H421" s="36"/>
      <c r="I421" s="25"/>
    </row>
    <row r="422">
      <c r="D422" s="63"/>
      <c r="H422" s="36"/>
      <c r="I422" s="25"/>
    </row>
    <row r="423">
      <c r="D423" s="63"/>
      <c r="H423" s="36"/>
      <c r="I423" s="25"/>
    </row>
    <row r="424">
      <c r="D424" s="63"/>
      <c r="H424" s="36"/>
      <c r="I424" s="25"/>
    </row>
    <row r="425">
      <c r="D425" s="63"/>
      <c r="H425" s="36"/>
      <c r="I425" s="25"/>
    </row>
    <row r="426">
      <c r="D426" s="63"/>
      <c r="H426" s="36"/>
      <c r="I426" s="25"/>
    </row>
    <row r="427">
      <c r="D427" s="63"/>
      <c r="H427" s="36"/>
      <c r="I427" s="25"/>
    </row>
    <row r="428">
      <c r="D428" s="63"/>
      <c r="H428" s="36"/>
      <c r="I428" s="25"/>
    </row>
    <row r="429">
      <c r="D429" s="63"/>
      <c r="H429" s="36"/>
      <c r="I429" s="25"/>
    </row>
    <row r="430">
      <c r="D430" s="63"/>
      <c r="H430" s="36"/>
      <c r="I430" s="25"/>
    </row>
    <row r="431">
      <c r="D431" s="63"/>
      <c r="H431" s="36"/>
      <c r="I431" s="25"/>
    </row>
    <row r="432">
      <c r="D432" s="63"/>
      <c r="H432" s="36"/>
      <c r="I432" s="25"/>
    </row>
    <row r="433">
      <c r="D433" s="63"/>
      <c r="H433" s="36"/>
      <c r="I433" s="25"/>
    </row>
    <row r="434">
      <c r="D434" s="63"/>
      <c r="H434" s="36"/>
      <c r="I434" s="25"/>
    </row>
    <row r="435">
      <c r="D435" s="63"/>
      <c r="H435" s="36"/>
      <c r="I435" s="25"/>
    </row>
    <row r="436">
      <c r="D436" s="63"/>
      <c r="H436" s="36"/>
      <c r="I436" s="25"/>
    </row>
    <row r="437">
      <c r="D437" s="63"/>
      <c r="H437" s="36"/>
      <c r="I437" s="25"/>
    </row>
    <row r="438">
      <c r="D438" s="63"/>
      <c r="H438" s="36"/>
      <c r="I438" s="25"/>
    </row>
    <row r="439">
      <c r="D439" s="63"/>
      <c r="H439" s="36"/>
      <c r="I439" s="25"/>
    </row>
    <row r="440">
      <c r="D440" s="63"/>
      <c r="H440" s="36"/>
      <c r="I440" s="25"/>
    </row>
    <row r="441">
      <c r="D441" s="63"/>
      <c r="H441" s="36"/>
      <c r="I441" s="25"/>
    </row>
    <row r="442">
      <c r="D442" s="63"/>
      <c r="H442" s="36"/>
      <c r="I442" s="25"/>
    </row>
    <row r="443">
      <c r="D443" s="63"/>
      <c r="H443" s="36"/>
      <c r="I443" s="25"/>
    </row>
    <row r="444">
      <c r="D444" s="63"/>
      <c r="H444" s="36"/>
      <c r="I444" s="25"/>
    </row>
    <row r="445">
      <c r="D445" s="63"/>
      <c r="H445" s="36"/>
      <c r="I445" s="25"/>
    </row>
    <row r="446">
      <c r="D446" s="63"/>
      <c r="H446" s="36"/>
      <c r="I446" s="25"/>
    </row>
    <row r="447">
      <c r="D447" s="63"/>
      <c r="H447" s="36"/>
      <c r="I447" s="25"/>
    </row>
    <row r="448">
      <c r="D448" s="63"/>
      <c r="H448" s="36"/>
      <c r="I448" s="25"/>
    </row>
    <row r="449">
      <c r="D449" s="63"/>
      <c r="H449" s="36"/>
      <c r="I449" s="25"/>
    </row>
    <row r="450">
      <c r="D450" s="63"/>
      <c r="H450" s="36"/>
      <c r="I450" s="25"/>
    </row>
    <row r="451">
      <c r="D451" s="63"/>
      <c r="H451" s="36"/>
      <c r="I451" s="25"/>
    </row>
    <row r="452">
      <c r="D452" s="63"/>
      <c r="H452" s="36"/>
      <c r="I452" s="25"/>
    </row>
    <row r="453">
      <c r="D453" s="63"/>
      <c r="H453" s="36"/>
      <c r="I453" s="25"/>
    </row>
    <row r="454">
      <c r="D454" s="63"/>
      <c r="H454" s="36"/>
      <c r="I454" s="25"/>
    </row>
    <row r="455">
      <c r="D455" s="63"/>
      <c r="H455" s="36"/>
      <c r="I455" s="25"/>
    </row>
    <row r="456">
      <c r="D456" s="63"/>
      <c r="H456" s="36"/>
      <c r="I456" s="25"/>
    </row>
    <row r="457">
      <c r="D457" s="63"/>
      <c r="H457" s="36"/>
      <c r="I457" s="25"/>
    </row>
    <row r="458">
      <c r="D458" s="63"/>
      <c r="H458" s="36"/>
      <c r="I458" s="25"/>
    </row>
    <row r="459">
      <c r="D459" s="63"/>
      <c r="H459" s="36"/>
      <c r="I459" s="25"/>
    </row>
    <row r="460">
      <c r="D460" s="63"/>
      <c r="H460" s="36"/>
      <c r="I460" s="25"/>
    </row>
    <row r="461">
      <c r="D461" s="63"/>
      <c r="H461" s="36"/>
      <c r="I461" s="25"/>
    </row>
    <row r="462">
      <c r="D462" s="63"/>
      <c r="H462" s="36"/>
      <c r="I462" s="25"/>
    </row>
    <row r="463">
      <c r="D463" s="63"/>
      <c r="H463" s="36"/>
      <c r="I463" s="25"/>
    </row>
    <row r="464">
      <c r="D464" s="63"/>
      <c r="H464" s="36"/>
      <c r="I464" s="25"/>
    </row>
    <row r="465">
      <c r="D465" s="63"/>
      <c r="H465" s="36"/>
      <c r="I465" s="25"/>
    </row>
    <row r="466">
      <c r="D466" s="63"/>
      <c r="H466" s="36"/>
      <c r="I466" s="25"/>
    </row>
    <row r="467">
      <c r="D467" s="63"/>
      <c r="H467" s="36"/>
      <c r="I467" s="25"/>
    </row>
    <row r="468">
      <c r="D468" s="63"/>
      <c r="H468" s="36"/>
      <c r="I468" s="25"/>
    </row>
    <row r="469">
      <c r="D469" s="63"/>
      <c r="H469" s="36"/>
      <c r="I469" s="25"/>
    </row>
    <row r="470">
      <c r="D470" s="63"/>
      <c r="H470" s="36"/>
      <c r="I470" s="25"/>
    </row>
    <row r="471">
      <c r="D471" s="63"/>
      <c r="H471" s="36"/>
      <c r="I471" s="25"/>
    </row>
    <row r="472">
      <c r="D472" s="63"/>
      <c r="H472" s="36"/>
      <c r="I472" s="25"/>
    </row>
    <row r="473">
      <c r="D473" s="63"/>
      <c r="H473" s="36"/>
      <c r="I473" s="25"/>
    </row>
    <row r="474">
      <c r="D474" s="63"/>
      <c r="H474" s="36"/>
      <c r="I474" s="25"/>
    </row>
    <row r="475">
      <c r="D475" s="63"/>
      <c r="H475" s="36"/>
      <c r="I475" s="25"/>
    </row>
    <row r="476">
      <c r="D476" s="63"/>
      <c r="H476" s="36"/>
      <c r="I476" s="25"/>
    </row>
    <row r="477">
      <c r="D477" s="63"/>
      <c r="H477" s="36"/>
      <c r="I477" s="25"/>
    </row>
    <row r="478">
      <c r="D478" s="63"/>
      <c r="H478" s="36"/>
      <c r="I478" s="25"/>
    </row>
    <row r="479">
      <c r="D479" s="63"/>
      <c r="H479" s="36"/>
      <c r="I479" s="25"/>
    </row>
    <row r="480">
      <c r="D480" s="63"/>
      <c r="H480" s="36"/>
      <c r="I480" s="25"/>
    </row>
    <row r="481">
      <c r="D481" s="63"/>
      <c r="H481" s="36"/>
      <c r="I481" s="25"/>
    </row>
    <row r="482">
      <c r="D482" s="63"/>
      <c r="H482" s="36"/>
      <c r="I482" s="25"/>
    </row>
    <row r="483">
      <c r="D483" s="63"/>
      <c r="H483" s="36"/>
      <c r="I483" s="25"/>
    </row>
    <row r="484">
      <c r="D484" s="63"/>
      <c r="H484" s="36"/>
      <c r="I484" s="25"/>
    </row>
    <row r="485">
      <c r="D485" s="63"/>
      <c r="H485" s="36"/>
      <c r="I485" s="25"/>
    </row>
    <row r="486">
      <c r="D486" s="63"/>
      <c r="H486" s="36"/>
      <c r="I486" s="25"/>
    </row>
    <row r="487">
      <c r="D487" s="63"/>
      <c r="H487" s="36"/>
      <c r="I487" s="25"/>
    </row>
    <row r="488">
      <c r="D488" s="63"/>
      <c r="H488" s="36"/>
      <c r="I488" s="25"/>
    </row>
    <row r="489">
      <c r="D489" s="63"/>
      <c r="H489" s="36"/>
      <c r="I489" s="25"/>
    </row>
    <row r="490">
      <c r="D490" s="63"/>
      <c r="H490" s="36"/>
      <c r="I490" s="25"/>
    </row>
    <row r="491">
      <c r="D491" s="63"/>
      <c r="H491" s="36"/>
      <c r="I491" s="25"/>
    </row>
    <row r="492">
      <c r="D492" s="63"/>
      <c r="H492" s="36"/>
      <c r="I492" s="25"/>
    </row>
    <row r="493">
      <c r="D493" s="63"/>
      <c r="H493" s="36"/>
      <c r="I493" s="25"/>
    </row>
    <row r="494">
      <c r="D494" s="63"/>
      <c r="H494" s="36"/>
      <c r="I494" s="25"/>
    </row>
    <row r="495">
      <c r="D495" s="63"/>
      <c r="H495" s="36"/>
      <c r="I495" s="25"/>
    </row>
    <row r="496">
      <c r="D496" s="63"/>
      <c r="H496" s="36"/>
      <c r="I496" s="25"/>
    </row>
    <row r="497">
      <c r="D497" s="63"/>
      <c r="H497" s="36"/>
      <c r="I497" s="25"/>
    </row>
    <row r="498">
      <c r="D498" s="63"/>
      <c r="H498" s="36"/>
      <c r="I498" s="25"/>
    </row>
    <row r="499">
      <c r="D499" s="63"/>
      <c r="H499" s="36"/>
      <c r="I499" s="25"/>
    </row>
    <row r="500">
      <c r="D500" s="63"/>
      <c r="H500" s="36"/>
      <c r="I500" s="25"/>
    </row>
    <row r="501">
      <c r="D501" s="63"/>
      <c r="H501" s="36"/>
      <c r="I501" s="25"/>
    </row>
    <row r="502">
      <c r="D502" s="63"/>
      <c r="H502" s="36"/>
      <c r="I502" s="25"/>
    </row>
    <row r="503">
      <c r="D503" s="63"/>
      <c r="H503" s="36"/>
      <c r="I503" s="25"/>
    </row>
    <row r="504">
      <c r="D504" s="63"/>
      <c r="H504" s="36"/>
      <c r="I504" s="25"/>
    </row>
    <row r="505">
      <c r="D505" s="63"/>
      <c r="H505" s="36"/>
      <c r="I505" s="25"/>
    </row>
    <row r="506">
      <c r="D506" s="63"/>
      <c r="H506" s="36"/>
      <c r="I506" s="25"/>
    </row>
    <row r="507">
      <c r="D507" s="63"/>
      <c r="H507" s="36"/>
      <c r="I507" s="25"/>
    </row>
    <row r="508">
      <c r="D508" s="63"/>
      <c r="H508" s="36"/>
      <c r="I508" s="25"/>
    </row>
    <row r="509">
      <c r="D509" s="63"/>
      <c r="H509" s="36"/>
      <c r="I509" s="25"/>
    </row>
    <row r="510">
      <c r="D510" s="63"/>
      <c r="H510" s="36"/>
      <c r="I510" s="25"/>
    </row>
    <row r="511">
      <c r="D511" s="63"/>
      <c r="H511" s="36"/>
      <c r="I511" s="25"/>
    </row>
    <row r="512">
      <c r="D512" s="63"/>
      <c r="H512" s="36"/>
      <c r="I512" s="25"/>
    </row>
    <row r="513">
      <c r="D513" s="63"/>
      <c r="H513" s="36"/>
      <c r="I513" s="25"/>
    </row>
    <row r="514">
      <c r="D514" s="63"/>
      <c r="H514" s="36"/>
      <c r="I514" s="25"/>
    </row>
    <row r="515">
      <c r="D515" s="63"/>
      <c r="H515" s="36"/>
      <c r="I515" s="25"/>
    </row>
    <row r="516">
      <c r="D516" s="63"/>
      <c r="H516" s="36"/>
      <c r="I516" s="25"/>
    </row>
    <row r="517">
      <c r="D517" s="63"/>
      <c r="H517" s="36"/>
      <c r="I517" s="25"/>
    </row>
    <row r="518">
      <c r="D518" s="63"/>
      <c r="H518" s="36"/>
      <c r="I518" s="25"/>
    </row>
    <row r="519">
      <c r="D519" s="63"/>
      <c r="H519" s="36"/>
      <c r="I519" s="25"/>
    </row>
    <row r="520">
      <c r="D520" s="63"/>
      <c r="H520" s="36"/>
      <c r="I520" s="25"/>
    </row>
    <row r="521">
      <c r="D521" s="63"/>
      <c r="H521" s="36"/>
      <c r="I521" s="25"/>
    </row>
    <row r="522">
      <c r="D522" s="63"/>
      <c r="H522" s="36"/>
      <c r="I522" s="25"/>
    </row>
    <row r="523">
      <c r="D523" s="63"/>
      <c r="H523" s="36"/>
      <c r="I523" s="25"/>
    </row>
    <row r="524">
      <c r="D524" s="63"/>
      <c r="H524" s="36"/>
      <c r="I524" s="25"/>
    </row>
    <row r="525">
      <c r="D525" s="63"/>
      <c r="H525" s="36"/>
      <c r="I525" s="25"/>
    </row>
    <row r="526">
      <c r="D526" s="63"/>
      <c r="H526" s="36"/>
      <c r="I526" s="25"/>
    </row>
    <row r="527">
      <c r="D527" s="63"/>
      <c r="H527" s="36"/>
      <c r="I527" s="25"/>
    </row>
    <row r="528">
      <c r="D528" s="63"/>
      <c r="H528" s="36"/>
      <c r="I528" s="25"/>
    </row>
    <row r="529">
      <c r="D529" s="63"/>
      <c r="H529" s="36"/>
      <c r="I529" s="25"/>
    </row>
    <row r="530">
      <c r="D530" s="63"/>
      <c r="H530" s="36"/>
      <c r="I530" s="25"/>
    </row>
    <row r="531">
      <c r="D531" s="63"/>
      <c r="H531" s="36"/>
      <c r="I531" s="25"/>
    </row>
    <row r="532">
      <c r="D532" s="63"/>
      <c r="H532" s="36"/>
      <c r="I532" s="25"/>
    </row>
    <row r="533">
      <c r="D533" s="63"/>
      <c r="H533" s="36"/>
      <c r="I533" s="25"/>
    </row>
    <row r="534">
      <c r="D534" s="63"/>
      <c r="H534" s="36"/>
      <c r="I534" s="25"/>
    </row>
    <row r="535">
      <c r="D535" s="63"/>
      <c r="H535" s="36"/>
      <c r="I535" s="25"/>
    </row>
    <row r="536">
      <c r="D536" s="63"/>
      <c r="H536" s="36"/>
      <c r="I536" s="25"/>
    </row>
    <row r="537">
      <c r="D537" s="63"/>
      <c r="H537" s="36"/>
      <c r="I537" s="25"/>
    </row>
    <row r="538">
      <c r="D538" s="63"/>
      <c r="H538" s="36"/>
      <c r="I538" s="25"/>
    </row>
    <row r="539">
      <c r="D539" s="63"/>
      <c r="H539" s="36"/>
      <c r="I539" s="25"/>
    </row>
    <row r="540">
      <c r="D540" s="63"/>
      <c r="H540" s="36"/>
      <c r="I540" s="25"/>
    </row>
    <row r="541">
      <c r="D541" s="63"/>
      <c r="H541" s="36"/>
      <c r="I541" s="25"/>
    </row>
    <row r="542">
      <c r="D542" s="63"/>
      <c r="H542" s="36"/>
      <c r="I542" s="25"/>
    </row>
    <row r="543">
      <c r="D543" s="63"/>
      <c r="H543" s="36"/>
      <c r="I543" s="25"/>
    </row>
    <row r="544">
      <c r="D544" s="63"/>
      <c r="H544" s="36"/>
      <c r="I544" s="25"/>
    </row>
    <row r="545">
      <c r="D545" s="63"/>
      <c r="H545" s="36"/>
      <c r="I545" s="25"/>
    </row>
    <row r="546">
      <c r="D546" s="63"/>
      <c r="H546" s="36"/>
      <c r="I546" s="25"/>
    </row>
    <row r="547">
      <c r="D547" s="63"/>
      <c r="H547" s="36"/>
      <c r="I547" s="25"/>
    </row>
    <row r="548">
      <c r="D548" s="63"/>
      <c r="H548" s="36"/>
      <c r="I548" s="25"/>
    </row>
    <row r="549">
      <c r="D549" s="63"/>
      <c r="H549" s="36"/>
      <c r="I549" s="25"/>
    </row>
    <row r="550">
      <c r="D550" s="63"/>
      <c r="H550" s="36"/>
      <c r="I550" s="25"/>
    </row>
    <row r="551">
      <c r="D551" s="63"/>
      <c r="H551" s="36"/>
      <c r="I551" s="25"/>
    </row>
    <row r="552">
      <c r="D552" s="63"/>
      <c r="H552" s="36"/>
      <c r="I552" s="25"/>
    </row>
    <row r="553">
      <c r="D553" s="63"/>
      <c r="H553" s="36"/>
      <c r="I553" s="25"/>
    </row>
    <row r="554">
      <c r="D554" s="63"/>
      <c r="H554" s="36"/>
      <c r="I554" s="25"/>
    </row>
    <row r="555">
      <c r="D555" s="63"/>
      <c r="H555" s="36"/>
      <c r="I555" s="25"/>
    </row>
    <row r="556">
      <c r="D556" s="63"/>
      <c r="H556" s="36"/>
      <c r="I556" s="25"/>
    </row>
    <row r="557">
      <c r="D557" s="63"/>
      <c r="H557" s="36"/>
      <c r="I557" s="25"/>
    </row>
    <row r="558">
      <c r="D558" s="63"/>
      <c r="H558" s="36"/>
      <c r="I558" s="25"/>
    </row>
    <row r="559">
      <c r="D559" s="63"/>
      <c r="H559" s="36"/>
      <c r="I559" s="25"/>
    </row>
    <row r="560">
      <c r="D560" s="63"/>
      <c r="H560" s="36"/>
      <c r="I560" s="25"/>
    </row>
    <row r="561">
      <c r="D561" s="63"/>
      <c r="H561" s="36"/>
      <c r="I561" s="25"/>
    </row>
    <row r="562">
      <c r="D562" s="63"/>
      <c r="H562" s="36"/>
      <c r="I562" s="25"/>
    </row>
    <row r="563">
      <c r="D563" s="63"/>
      <c r="H563" s="36"/>
      <c r="I563" s="25"/>
    </row>
    <row r="564">
      <c r="D564" s="63"/>
      <c r="H564" s="36"/>
      <c r="I564" s="25"/>
    </row>
    <row r="565">
      <c r="D565" s="63"/>
      <c r="H565" s="36"/>
      <c r="I565" s="25"/>
    </row>
    <row r="566">
      <c r="D566" s="63"/>
      <c r="H566" s="36"/>
      <c r="I566" s="25"/>
    </row>
    <row r="567">
      <c r="D567" s="63"/>
      <c r="H567" s="36"/>
      <c r="I567" s="25"/>
    </row>
    <row r="568">
      <c r="D568" s="63"/>
      <c r="H568" s="36"/>
      <c r="I568" s="25"/>
    </row>
    <row r="569">
      <c r="D569" s="63"/>
      <c r="H569" s="36"/>
      <c r="I569" s="25"/>
    </row>
    <row r="570">
      <c r="D570" s="63"/>
      <c r="H570" s="36"/>
      <c r="I570" s="25"/>
    </row>
    <row r="571">
      <c r="D571" s="63"/>
      <c r="H571" s="36"/>
      <c r="I571" s="25"/>
    </row>
    <row r="572">
      <c r="D572" s="63"/>
      <c r="H572" s="36"/>
      <c r="I572" s="25"/>
    </row>
    <row r="573">
      <c r="D573" s="63"/>
      <c r="H573" s="36"/>
      <c r="I573" s="25"/>
    </row>
    <row r="574">
      <c r="D574" s="63"/>
      <c r="H574" s="36"/>
      <c r="I574" s="25"/>
    </row>
    <row r="575">
      <c r="D575" s="63"/>
      <c r="H575" s="36"/>
      <c r="I575" s="25"/>
    </row>
    <row r="576">
      <c r="D576" s="63"/>
      <c r="H576" s="36"/>
      <c r="I576" s="25"/>
    </row>
    <row r="577">
      <c r="D577" s="63"/>
      <c r="H577" s="36"/>
      <c r="I577" s="25"/>
    </row>
    <row r="578">
      <c r="D578" s="63"/>
      <c r="H578" s="36"/>
      <c r="I578" s="25"/>
    </row>
    <row r="579">
      <c r="D579" s="63"/>
      <c r="H579" s="36"/>
      <c r="I579" s="25"/>
    </row>
    <row r="580">
      <c r="D580" s="63"/>
      <c r="H580" s="36"/>
      <c r="I580" s="25"/>
    </row>
    <row r="581">
      <c r="D581" s="63"/>
      <c r="H581" s="36"/>
      <c r="I581" s="25"/>
    </row>
    <row r="582">
      <c r="D582" s="63"/>
      <c r="H582" s="36"/>
      <c r="I582" s="25"/>
    </row>
    <row r="583">
      <c r="D583" s="63"/>
      <c r="H583" s="36"/>
      <c r="I583" s="25"/>
    </row>
    <row r="584">
      <c r="D584" s="63"/>
      <c r="H584" s="36"/>
      <c r="I584" s="25"/>
    </row>
    <row r="585">
      <c r="D585" s="63"/>
      <c r="H585" s="36"/>
      <c r="I585" s="25"/>
    </row>
    <row r="586">
      <c r="D586" s="63"/>
      <c r="H586" s="36"/>
      <c r="I586" s="25"/>
    </row>
    <row r="587">
      <c r="D587" s="63"/>
      <c r="H587" s="36"/>
      <c r="I587" s="25"/>
    </row>
    <row r="588">
      <c r="D588" s="63"/>
      <c r="H588" s="36"/>
      <c r="I588" s="25"/>
    </row>
    <row r="589">
      <c r="D589" s="63"/>
      <c r="H589" s="36"/>
      <c r="I589" s="25"/>
    </row>
    <row r="590">
      <c r="D590" s="63"/>
      <c r="H590" s="36"/>
      <c r="I590" s="25"/>
    </row>
    <row r="591">
      <c r="D591" s="63"/>
      <c r="H591" s="36"/>
      <c r="I591" s="25"/>
    </row>
    <row r="592">
      <c r="D592" s="63"/>
      <c r="H592" s="36"/>
      <c r="I592" s="25"/>
    </row>
    <row r="593">
      <c r="D593" s="63"/>
      <c r="H593" s="36"/>
      <c r="I593" s="25"/>
    </row>
    <row r="594">
      <c r="D594" s="63"/>
      <c r="H594" s="36"/>
      <c r="I594" s="25"/>
    </row>
    <row r="595">
      <c r="D595" s="63"/>
      <c r="H595" s="36"/>
      <c r="I595" s="25"/>
    </row>
    <row r="596">
      <c r="D596" s="63"/>
      <c r="H596" s="36"/>
      <c r="I596" s="25"/>
    </row>
    <row r="597">
      <c r="D597" s="63"/>
      <c r="H597" s="36"/>
      <c r="I597" s="25"/>
    </row>
    <row r="598">
      <c r="D598" s="63"/>
      <c r="H598" s="36"/>
      <c r="I598" s="25"/>
    </row>
    <row r="599">
      <c r="D599" s="63"/>
      <c r="H599" s="36"/>
      <c r="I599" s="25"/>
    </row>
    <row r="600">
      <c r="D600" s="63"/>
      <c r="H600" s="36"/>
      <c r="I600" s="25"/>
    </row>
    <row r="601">
      <c r="D601" s="63"/>
      <c r="H601" s="36"/>
      <c r="I601" s="25"/>
    </row>
    <row r="602">
      <c r="D602" s="63"/>
      <c r="H602" s="36"/>
      <c r="I602" s="25"/>
    </row>
    <row r="603">
      <c r="D603" s="63"/>
      <c r="H603" s="36"/>
      <c r="I603" s="25"/>
    </row>
    <row r="604">
      <c r="D604" s="63"/>
      <c r="H604" s="36"/>
      <c r="I604" s="25"/>
    </row>
    <row r="605">
      <c r="D605" s="63"/>
      <c r="H605" s="36"/>
      <c r="I605" s="25"/>
    </row>
    <row r="606">
      <c r="D606" s="63"/>
      <c r="H606" s="36"/>
      <c r="I606" s="25"/>
    </row>
    <row r="607">
      <c r="D607" s="63"/>
      <c r="H607" s="36"/>
      <c r="I607" s="25"/>
    </row>
    <row r="608">
      <c r="D608" s="63"/>
      <c r="H608" s="36"/>
      <c r="I608" s="25"/>
    </row>
    <row r="609">
      <c r="D609" s="63"/>
      <c r="H609" s="36"/>
      <c r="I609" s="25"/>
    </row>
    <row r="610">
      <c r="D610" s="63"/>
      <c r="H610" s="36"/>
      <c r="I610" s="25"/>
    </row>
    <row r="611">
      <c r="D611" s="63"/>
      <c r="H611" s="36"/>
      <c r="I611" s="25"/>
    </row>
    <row r="612">
      <c r="D612" s="63"/>
      <c r="H612" s="36"/>
      <c r="I612" s="25"/>
    </row>
    <row r="613">
      <c r="D613" s="63"/>
      <c r="H613" s="36"/>
      <c r="I613" s="25"/>
    </row>
    <row r="614">
      <c r="D614" s="63"/>
      <c r="H614" s="36"/>
      <c r="I614" s="25"/>
    </row>
    <row r="615">
      <c r="D615" s="63"/>
      <c r="H615" s="36"/>
      <c r="I615" s="25"/>
    </row>
    <row r="616">
      <c r="D616" s="63"/>
      <c r="H616" s="36"/>
      <c r="I616" s="25"/>
    </row>
    <row r="617">
      <c r="D617" s="63"/>
      <c r="H617" s="36"/>
      <c r="I617" s="25"/>
    </row>
    <row r="618">
      <c r="D618" s="63"/>
      <c r="H618" s="36"/>
      <c r="I618" s="25"/>
    </row>
    <row r="619">
      <c r="D619" s="63"/>
      <c r="H619" s="36"/>
      <c r="I619" s="25"/>
    </row>
    <row r="620">
      <c r="D620" s="63"/>
      <c r="H620" s="36"/>
      <c r="I620" s="25"/>
    </row>
    <row r="621">
      <c r="D621" s="63"/>
      <c r="H621" s="36"/>
      <c r="I621" s="25"/>
    </row>
    <row r="622">
      <c r="D622" s="63"/>
      <c r="H622" s="36"/>
      <c r="I622" s="25"/>
    </row>
    <row r="623">
      <c r="D623" s="63"/>
      <c r="H623" s="36"/>
      <c r="I623" s="25"/>
    </row>
    <row r="624">
      <c r="D624" s="63"/>
      <c r="H624" s="36"/>
      <c r="I624" s="25"/>
    </row>
    <row r="625">
      <c r="D625" s="63"/>
      <c r="H625" s="36"/>
      <c r="I625" s="25"/>
    </row>
    <row r="626">
      <c r="D626" s="63"/>
      <c r="H626" s="36"/>
      <c r="I626" s="25"/>
    </row>
    <row r="627">
      <c r="D627" s="63"/>
      <c r="H627" s="36"/>
      <c r="I627" s="25"/>
    </row>
    <row r="628">
      <c r="D628" s="63"/>
      <c r="H628" s="36"/>
      <c r="I628" s="25"/>
    </row>
    <row r="629">
      <c r="D629" s="63"/>
      <c r="H629" s="36"/>
      <c r="I629" s="25"/>
    </row>
    <row r="630">
      <c r="D630" s="63"/>
      <c r="H630" s="36"/>
      <c r="I630" s="25"/>
    </row>
    <row r="631">
      <c r="D631" s="63"/>
      <c r="H631" s="36"/>
      <c r="I631" s="25"/>
    </row>
    <row r="632">
      <c r="D632" s="63"/>
      <c r="H632" s="36"/>
      <c r="I632" s="25"/>
    </row>
    <row r="633">
      <c r="D633" s="63"/>
      <c r="H633" s="36"/>
      <c r="I633" s="25"/>
    </row>
    <row r="634">
      <c r="D634" s="63"/>
      <c r="H634" s="36"/>
      <c r="I634" s="25"/>
    </row>
    <row r="635">
      <c r="D635" s="63"/>
      <c r="H635" s="36"/>
      <c r="I635" s="25"/>
    </row>
    <row r="636">
      <c r="D636" s="63"/>
      <c r="H636" s="36"/>
      <c r="I636" s="25"/>
    </row>
    <row r="637">
      <c r="D637" s="63"/>
      <c r="H637" s="36"/>
      <c r="I637" s="25"/>
    </row>
    <row r="638">
      <c r="D638" s="63"/>
      <c r="H638" s="36"/>
      <c r="I638" s="25"/>
    </row>
    <row r="639">
      <c r="D639" s="63"/>
      <c r="H639" s="36"/>
      <c r="I639" s="25"/>
    </row>
    <row r="640">
      <c r="D640" s="63"/>
      <c r="H640" s="36"/>
      <c r="I640" s="25"/>
    </row>
    <row r="641">
      <c r="D641" s="63"/>
      <c r="H641" s="36"/>
      <c r="I641" s="25"/>
    </row>
    <row r="642">
      <c r="D642" s="63"/>
      <c r="H642" s="36"/>
      <c r="I642" s="25"/>
    </row>
    <row r="643">
      <c r="D643" s="63"/>
      <c r="H643" s="36"/>
      <c r="I643" s="25"/>
    </row>
    <row r="644">
      <c r="D644" s="63"/>
      <c r="H644" s="36"/>
      <c r="I644" s="25"/>
    </row>
    <row r="645">
      <c r="D645" s="63"/>
      <c r="H645" s="36"/>
      <c r="I645" s="25"/>
    </row>
    <row r="646">
      <c r="D646" s="63"/>
      <c r="H646" s="36"/>
      <c r="I646" s="25"/>
    </row>
    <row r="647">
      <c r="D647" s="63"/>
      <c r="H647" s="36"/>
      <c r="I647" s="25"/>
    </row>
    <row r="648">
      <c r="D648" s="63"/>
      <c r="H648" s="36"/>
      <c r="I648" s="25"/>
    </row>
    <row r="649">
      <c r="D649" s="63"/>
      <c r="H649" s="36"/>
      <c r="I649" s="25"/>
    </row>
    <row r="650">
      <c r="D650" s="63"/>
      <c r="H650" s="36"/>
      <c r="I650" s="25"/>
    </row>
    <row r="651">
      <c r="D651" s="63"/>
      <c r="H651" s="36"/>
      <c r="I651" s="25"/>
    </row>
    <row r="652">
      <c r="D652" s="63"/>
      <c r="H652" s="36"/>
      <c r="I652" s="25"/>
    </row>
    <row r="653">
      <c r="D653" s="63"/>
      <c r="H653" s="36"/>
      <c r="I653" s="25"/>
    </row>
    <row r="654">
      <c r="D654" s="63"/>
      <c r="H654" s="36"/>
      <c r="I654" s="25"/>
    </row>
    <row r="655">
      <c r="D655" s="63"/>
      <c r="H655" s="36"/>
      <c r="I655" s="25"/>
    </row>
    <row r="656">
      <c r="D656" s="63"/>
      <c r="H656" s="36"/>
      <c r="I656" s="25"/>
    </row>
    <row r="657">
      <c r="D657" s="63"/>
      <c r="H657" s="36"/>
      <c r="I657" s="25"/>
    </row>
    <row r="658">
      <c r="D658" s="63"/>
      <c r="H658" s="36"/>
      <c r="I658" s="25"/>
    </row>
    <row r="659">
      <c r="D659" s="63"/>
      <c r="H659" s="36"/>
      <c r="I659" s="25"/>
    </row>
    <row r="660">
      <c r="D660" s="63"/>
      <c r="H660" s="36"/>
      <c r="I660" s="25"/>
    </row>
    <row r="661">
      <c r="D661" s="63"/>
      <c r="H661" s="36"/>
      <c r="I661" s="25"/>
    </row>
    <row r="662">
      <c r="D662" s="63"/>
      <c r="H662" s="36"/>
      <c r="I662" s="25"/>
    </row>
    <row r="663">
      <c r="D663" s="63"/>
      <c r="H663" s="36"/>
      <c r="I663" s="25"/>
    </row>
    <row r="664">
      <c r="D664" s="63"/>
      <c r="H664" s="36"/>
      <c r="I664" s="25"/>
    </row>
    <row r="665">
      <c r="D665" s="63"/>
      <c r="H665" s="36"/>
      <c r="I665" s="25"/>
    </row>
    <row r="666">
      <c r="D666" s="63"/>
      <c r="H666" s="36"/>
      <c r="I666" s="25"/>
    </row>
    <row r="667">
      <c r="D667" s="63"/>
      <c r="H667" s="36"/>
      <c r="I667" s="25"/>
    </row>
    <row r="668">
      <c r="D668" s="63"/>
      <c r="H668" s="36"/>
      <c r="I668" s="25"/>
    </row>
    <row r="669">
      <c r="D669" s="63"/>
      <c r="H669" s="36"/>
      <c r="I669" s="25"/>
    </row>
    <row r="670">
      <c r="D670" s="63"/>
      <c r="H670" s="36"/>
      <c r="I670" s="25"/>
    </row>
    <row r="671">
      <c r="D671" s="63"/>
      <c r="H671" s="36"/>
      <c r="I671" s="25"/>
    </row>
    <row r="672">
      <c r="D672" s="63"/>
      <c r="H672" s="36"/>
      <c r="I672" s="25"/>
    </row>
    <row r="673">
      <c r="D673" s="63"/>
      <c r="H673" s="36"/>
      <c r="I673" s="25"/>
    </row>
    <row r="674">
      <c r="D674" s="63"/>
      <c r="H674" s="36"/>
      <c r="I674" s="25"/>
    </row>
    <row r="675">
      <c r="D675" s="63"/>
      <c r="H675" s="36"/>
      <c r="I675" s="25"/>
    </row>
    <row r="676">
      <c r="D676" s="63"/>
      <c r="H676" s="36"/>
      <c r="I676" s="25"/>
    </row>
    <row r="677">
      <c r="D677" s="63"/>
      <c r="H677" s="36"/>
      <c r="I677" s="25"/>
    </row>
    <row r="678">
      <c r="D678" s="63"/>
      <c r="H678" s="36"/>
      <c r="I678" s="25"/>
    </row>
    <row r="679">
      <c r="D679" s="63"/>
      <c r="H679" s="36"/>
      <c r="I679" s="25"/>
    </row>
    <row r="680">
      <c r="D680" s="63"/>
      <c r="H680" s="36"/>
      <c r="I680" s="25"/>
    </row>
    <row r="681">
      <c r="D681" s="63"/>
      <c r="H681" s="36"/>
      <c r="I681" s="25"/>
    </row>
    <row r="682">
      <c r="D682" s="63"/>
      <c r="H682" s="36"/>
      <c r="I682" s="25"/>
    </row>
    <row r="683">
      <c r="D683" s="63"/>
      <c r="H683" s="36"/>
      <c r="I683" s="25"/>
    </row>
    <row r="684">
      <c r="D684" s="63"/>
      <c r="H684" s="36"/>
      <c r="I684" s="25"/>
    </row>
    <row r="685">
      <c r="D685" s="63"/>
      <c r="H685" s="36"/>
      <c r="I685" s="25"/>
    </row>
    <row r="686">
      <c r="D686" s="63"/>
      <c r="H686" s="36"/>
      <c r="I686" s="25"/>
    </row>
    <row r="687">
      <c r="D687" s="63"/>
      <c r="H687" s="36"/>
      <c r="I687" s="25"/>
    </row>
    <row r="688">
      <c r="D688" s="63"/>
      <c r="H688" s="36"/>
      <c r="I688" s="25"/>
    </row>
    <row r="689">
      <c r="D689" s="63"/>
      <c r="H689" s="36"/>
      <c r="I689" s="25"/>
    </row>
    <row r="690">
      <c r="D690" s="63"/>
      <c r="H690" s="36"/>
      <c r="I690" s="25"/>
    </row>
    <row r="691">
      <c r="D691" s="63"/>
      <c r="H691" s="36"/>
      <c r="I691" s="25"/>
    </row>
    <row r="692">
      <c r="D692" s="63"/>
      <c r="H692" s="36"/>
      <c r="I692" s="25"/>
    </row>
    <row r="693">
      <c r="D693" s="63"/>
      <c r="H693" s="36"/>
      <c r="I693" s="25"/>
    </row>
    <row r="694">
      <c r="D694" s="63"/>
      <c r="H694" s="36"/>
      <c r="I694" s="25"/>
    </row>
    <row r="695">
      <c r="D695" s="63"/>
      <c r="H695" s="36"/>
      <c r="I695" s="25"/>
    </row>
    <row r="696">
      <c r="D696" s="63"/>
      <c r="H696" s="36"/>
      <c r="I696" s="25"/>
    </row>
    <row r="697">
      <c r="D697" s="63"/>
      <c r="H697" s="36"/>
      <c r="I697" s="25"/>
    </row>
    <row r="698">
      <c r="D698" s="63"/>
      <c r="H698" s="36"/>
      <c r="I698" s="25"/>
    </row>
    <row r="699">
      <c r="D699" s="63"/>
      <c r="H699" s="36"/>
      <c r="I699" s="25"/>
    </row>
    <row r="700">
      <c r="D700" s="63"/>
      <c r="H700" s="36"/>
      <c r="I700" s="25"/>
    </row>
    <row r="701">
      <c r="D701" s="63"/>
      <c r="H701" s="36"/>
      <c r="I701" s="25"/>
    </row>
    <row r="702">
      <c r="D702" s="63"/>
      <c r="H702" s="36"/>
      <c r="I702" s="25"/>
    </row>
    <row r="703">
      <c r="D703" s="63"/>
      <c r="H703" s="36"/>
      <c r="I703" s="25"/>
    </row>
    <row r="704">
      <c r="D704" s="63"/>
      <c r="H704" s="36"/>
      <c r="I704" s="25"/>
    </row>
    <row r="705">
      <c r="D705" s="63"/>
      <c r="H705" s="36"/>
      <c r="I705" s="25"/>
    </row>
    <row r="706">
      <c r="D706" s="63"/>
      <c r="H706" s="36"/>
      <c r="I706" s="25"/>
    </row>
    <row r="707">
      <c r="D707" s="63"/>
      <c r="H707" s="36"/>
      <c r="I707" s="25"/>
    </row>
    <row r="708">
      <c r="D708" s="63"/>
      <c r="H708" s="36"/>
      <c r="I708" s="25"/>
    </row>
    <row r="709">
      <c r="D709" s="63"/>
      <c r="H709" s="36"/>
      <c r="I709" s="25"/>
    </row>
    <row r="710">
      <c r="D710" s="63"/>
      <c r="H710" s="36"/>
      <c r="I710" s="25"/>
    </row>
    <row r="711">
      <c r="D711" s="63"/>
      <c r="H711" s="36"/>
      <c r="I711" s="25"/>
    </row>
    <row r="712">
      <c r="D712" s="63"/>
      <c r="H712" s="36"/>
      <c r="I712" s="25"/>
    </row>
    <row r="713">
      <c r="D713" s="63"/>
      <c r="H713" s="36"/>
      <c r="I713" s="25"/>
    </row>
    <row r="714">
      <c r="D714" s="63"/>
      <c r="H714" s="36"/>
      <c r="I714" s="25"/>
    </row>
    <row r="715">
      <c r="D715" s="63"/>
      <c r="H715" s="36"/>
      <c r="I715" s="25"/>
    </row>
    <row r="716">
      <c r="D716" s="63"/>
      <c r="H716" s="36"/>
      <c r="I716" s="25"/>
    </row>
    <row r="717">
      <c r="D717" s="63"/>
      <c r="H717" s="36"/>
      <c r="I717" s="25"/>
    </row>
    <row r="718">
      <c r="D718" s="63"/>
      <c r="H718" s="36"/>
      <c r="I718" s="25"/>
    </row>
    <row r="719">
      <c r="D719" s="63"/>
      <c r="H719" s="36"/>
      <c r="I719" s="25"/>
    </row>
  </sheetData>
  <autoFilter ref="$B$3:$AF$3"/>
  <conditionalFormatting sqref="I4:I38">
    <cfRule type="cellIs" dxfId="0" priority="1" operator="equal">
      <formula>"OK"</formula>
    </cfRule>
  </conditionalFormatting>
  <conditionalFormatting sqref="I4:I38">
    <cfRule type="cellIs" dxfId="1" priority="2" operator="equal">
      <formula>"Working but not fully tested"</formula>
    </cfRule>
  </conditionalFormatting>
  <conditionalFormatting sqref="I4:I38">
    <cfRule type="cellIs" dxfId="2" priority="3" operator="equal">
      <formula>"random issues"</formula>
    </cfRule>
  </conditionalFormatting>
  <conditionalFormatting sqref="I4:I38">
    <cfRule type="cellIs" dxfId="3" priority="4" operator="equal">
      <formula>"not working"</formula>
    </cfRule>
  </conditionalFormatting>
  <conditionalFormatting sqref="I4:I38">
    <cfRule type="cellIs" dxfId="4" priority="5" operator="equal">
      <formula>"solvable issue"</formula>
    </cfRule>
  </conditionalFormatting>
  <conditionalFormatting sqref="I4:I38">
    <cfRule type="cellIs" dxfId="5" priority="6" operator="equal">
      <formula>"repeatable issue"</formula>
    </cfRule>
  </conditionalFormatting>
  <conditionalFormatting sqref="I4:I38">
    <cfRule type="cellIs" dxfId="7" priority="7" operator="equal">
      <formula>"OOR-Test OK"</formula>
    </cfRule>
  </conditionalFormatting>
  <conditionalFormatting sqref="I4:I38">
    <cfRule type="cellIs" dxfId="8" priority="8" operator="equal">
      <formula>"not measured, but should be ok"</formula>
    </cfRule>
  </conditionalFormatting>
  <conditionalFormatting sqref="I4:I38">
    <cfRule type="cellIs" dxfId="9" priority="9" operator="equal">
      <formula>"tested but inaccurate"</formula>
    </cfRule>
  </conditionalFormatting>
  <conditionalFormatting sqref="I4:I38">
    <cfRule type="cellIs" dxfId="1" priority="10" operator="equal">
      <formula>"tested but inaccurate, not important"</formula>
    </cfRule>
  </conditionalFormatting>
  <conditionalFormatting sqref="I4:I38">
    <cfRule type="cellIs" dxfId="10" priority="11" operator="equal">
      <formula>"OK, preliminary"</formula>
    </cfRule>
  </conditionalFormatting>
  <conditionalFormatting sqref="I3:I38">
    <cfRule type="cellIs" dxfId="6" priority="12" operator="equal">
      <formula>"OK but improveable"</formula>
    </cfRule>
  </conditionalFormatting>
  <conditionalFormatting sqref="I3:I38">
    <cfRule type="containsText" dxfId="8" priority="13" operator="containsText" text="Not tested, not relevant, but should be ok">
      <formula>NOT(ISERROR(SEARCH(("Not tested, not relevant, but should be ok"),(I3))))</formula>
    </cfRule>
  </conditionalFormatting>
  <conditionalFormatting sqref="I3:I38">
    <cfRule type="cellIs" dxfId="4" priority="14" operator="equal">
      <formula>"not working but not relvant"</formula>
    </cfRule>
  </conditionalFormatting>
  <dataValidations>
    <dataValidation type="list" allowBlank="1" sqref="I4:I38">
      <formula1>"OK,OK but improveable,Working but not fully tested,OK, improveable,  doesn't matter,solvable issue,repeatable issue,random issues,not working,Not tested, not relevant, but should be ok,Not tested yet,not working but not relvant,not measured, but should be"&amp;" ok,tested but inaccurate,tested but inaccurate, not important,OK, preliminary"</formula1>
    </dataValidation>
  </dataValidations>
  <printOptions gridLines="1" horizontalCentered="1"/>
  <pageMargins bottom="0.75" footer="0.0" header="0.0" left="0.7" right="0.7" top="0.75"/>
  <pageSetup paperSize="9" scale="55"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2" max="2" width="10.5"/>
    <col customWidth="1" min="3" max="3" width="11.0"/>
    <col customWidth="1" min="4" max="4" width="10.38"/>
    <col customWidth="1" min="5" max="5" width="12.0"/>
    <col customWidth="1" min="6" max="6" width="9.88"/>
    <col customWidth="1" min="7" max="8" width="11.63"/>
    <col customWidth="1" min="9" max="9" width="9.63"/>
    <col customWidth="1" min="11" max="11" width="15.75"/>
    <col customWidth="1" min="18" max="18" width="17.38"/>
  </cols>
  <sheetData>
    <row r="1">
      <c r="A1" s="7" t="s">
        <v>407</v>
      </c>
      <c r="C1" s="83"/>
      <c r="D1" s="43"/>
      <c r="E1" s="43"/>
      <c r="F1" s="43"/>
      <c r="G1" s="43"/>
      <c r="H1" s="43"/>
      <c r="I1" s="84"/>
      <c r="J1" s="43"/>
      <c r="K1" s="85"/>
      <c r="L1" s="86"/>
      <c r="M1" s="74"/>
      <c r="N1" s="74"/>
      <c r="O1" s="87"/>
      <c r="P1" s="86"/>
    </row>
    <row r="2">
      <c r="A2" s="3" t="s">
        <v>408</v>
      </c>
      <c r="C2" s="83"/>
      <c r="D2" s="43"/>
      <c r="E2" s="43"/>
      <c r="F2" s="43"/>
      <c r="G2" s="43"/>
      <c r="H2" s="43"/>
      <c r="I2" s="84"/>
      <c r="J2" s="43"/>
      <c r="K2" s="85"/>
      <c r="L2" s="86"/>
      <c r="M2" s="74"/>
      <c r="N2" s="74"/>
      <c r="O2" s="87"/>
      <c r="P2" s="86"/>
    </row>
    <row r="3">
      <c r="A3" s="10" t="s">
        <v>409</v>
      </c>
      <c r="C3" s="83"/>
      <c r="D3" s="43"/>
      <c r="E3" s="43"/>
      <c r="F3" s="43"/>
      <c r="G3" s="43"/>
      <c r="H3" s="43"/>
      <c r="I3" s="84"/>
      <c r="J3" s="43"/>
      <c r="K3" s="85"/>
      <c r="L3" s="86"/>
      <c r="M3" s="74"/>
      <c r="N3" s="74"/>
      <c r="O3" s="87"/>
      <c r="P3" s="86"/>
    </row>
    <row r="4">
      <c r="A4" s="88" t="s">
        <v>410</v>
      </c>
      <c r="B4" s="89"/>
      <c r="C4" s="90"/>
      <c r="D4" s="91"/>
      <c r="E4" s="91"/>
      <c r="F4" s="92" t="s">
        <v>411</v>
      </c>
      <c r="G4" s="93"/>
      <c r="H4" s="93"/>
      <c r="I4" s="84"/>
      <c r="J4" s="43"/>
      <c r="K4" s="85"/>
      <c r="L4" s="86"/>
      <c r="M4" s="74"/>
      <c r="N4" s="74"/>
      <c r="O4" s="87"/>
      <c r="P4" s="86"/>
    </row>
    <row r="5">
      <c r="A5" s="10" t="s">
        <v>412</v>
      </c>
      <c r="C5" s="83"/>
      <c r="D5" s="43"/>
      <c r="E5" s="43"/>
      <c r="F5" s="43"/>
      <c r="G5" s="43"/>
      <c r="H5" s="43"/>
      <c r="I5" s="84"/>
      <c r="J5" s="43"/>
      <c r="K5" s="85"/>
      <c r="L5" s="86"/>
      <c r="M5" s="74"/>
      <c r="N5" s="74"/>
      <c r="O5" s="87"/>
      <c r="P5" s="86"/>
    </row>
    <row r="6">
      <c r="A6" s="94" t="s">
        <v>413</v>
      </c>
      <c r="B6" s="95"/>
      <c r="C6" s="96"/>
      <c r="D6" s="97"/>
      <c r="E6" s="97"/>
      <c r="F6" s="97"/>
      <c r="G6" s="97"/>
      <c r="H6" s="97"/>
      <c r="I6" s="98"/>
      <c r="J6" s="97"/>
      <c r="K6" s="99"/>
      <c r="L6" s="86"/>
      <c r="M6" s="74"/>
      <c r="N6" s="74"/>
      <c r="O6" s="87"/>
      <c r="P6" s="86"/>
    </row>
    <row r="7">
      <c r="A7" s="43"/>
      <c r="C7" s="83"/>
      <c r="D7" s="43"/>
      <c r="E7" s="43"/>
      <c r="F7" s="43"/>
      <c r="G7" s="43"/>
      <c r="H7" s="43"/>
      <c r="I7" s="84"/>
      <c r="J7" s="43"/>
      <c r="K7" s="85"/>
      <c r="L7" s="86"/>
      <c r="M7" s="74"/>
      <c r="N7" s="74"/>
      <c r="O7" s="87"/>
      <c r="P7" s="86"/>
    </row>
    <row r="8">
      <c r="A8" s="14"/>
      <c r="B8" s="43"/>
      <c r="C8" s="83"/>
      <c r="D8" s="43"/>
      <c r="E8" s="43"/>
      <c r="F8" s="43"/>
      <c r="G8" s="43"/>
      <c r="H8" s="43"/>
      <c r="I8" s="84"/>
      <c r="J8" s="43"/>
      <c r="K8" s="85"/>
      <c r="L8" s="86"/>
      <c r="M8" s="74"/>
      <c r="N8" s="74"/>
      <c r="O8" s="87"/>
      <c r="P8" s="86"/>
    </row>
    <row r="9">
      <c r="A9" s="14"/>
      <c r="B9" s="43"/>
      <c r="C9" s="83"/>
      <c r="D9" s="43"/>
      <c r="E9" s="43"/>
      <c r="F9" s="43"/>
      <c r="G9" s="43"/>
      <c r="H9" s="43"/>
      <c r="I9" s="84"/>
      <c r="J9" s="43"/>
      <c r="K9" s="85"/>
      <c r="L9" s="86"/>
      <c r="M9" s="74"/>
      <c r="N9" s="74"/>
      <c r="O9" s="87"/>
      <c r="P9" s="86"/>
    </row>
    <row r="10">
      <c r="A10" s="100" t="s">
        <v>414</v>
      </c>
      <c r="B10" s="60" t="s">
        <v>415</v>
      </c>
      <c r="C10" s="60" t="s">
        <v>16</v>
      </c>
      <c r="D10" s="60" t="s">
        <v>416</v>
      </c>
      <c r="E10" s="69" t="s">
        <v>417</v>
      </c>
      <c r="F10" s="101" t="s">
        <v>418</v>
      </c>
      <c r="G10" s="60" t="s">
        <v>419</v>
      </c>
      <c r="H10" s="102" t="s">
        <v>420</v>
      </c>
      <c r="I10" s="103" t="s">
        <v>421</v>
      </c>
      <c r="J10" s="104" t="s">
        <v>422</v>
      </c>
      <c r="K10" s="103" t="s">
        <v>423</v>
      </c>
      <c r="L10" s="105" t="s">
        <v>424</v>
      </c>
      <c r="M10" s="106" t="s">
        <v>425</v>
      </c>
      <c r="N10" s="60" t="s">
        <v>426</v>
      </c>
      <c r="O10" s="106" t="s">
        <v>427</v>
      </c>
      <c r="P10" s="69" t="s">
        <v>428</v>
      </c>
      <c r="Q10" s="107" t="s">
        <v>429</v>
      </c>
      <c r="R10" s="60" t="s">
        <v>430</v>
      </c>
      <c r="S10" s="60" t="s">
        <v>431</v>
      </c>
      <c r="T10" s="60" t="s">
        <v>432</v>
      </c>
      <c r="U10" s="108" t="s">
        <v>433</v>
      </c>
      <c r="V10" s="108" t="s">
        <v>433</v>
      </c>
      <c r="W10" s="25"/>
      <c r="X10" s="25"/>
      <c r="Y10" s="109"/>
      <c r="Z10" s="109"/>
      <c r="AA10" s="59"/>
      <c r="AB10" s="59"/>
      <c r="AC10" s="59"/>
      <c r="AD10" s="59"/>
      <c r="AE10" s="59"/>
      <c r="AF10" s="59"/>
      <c r="AG10" s="59"/>
      <c r="AH10" s="59"/>
      <c r="AI10" s="59"/>
      <c r="AJ10" s="59"/>
      <c r="AK10" s="110"/>
      <c r="AL10" s="110"/>
      <c r="AM10" s="110"/>
    </row>
    <row r="11">
      <c r="A11" s="3" t="s">
        <v>434</v>
      </c>
      <c r="B11" s="111">
        <v>300.0</v>
      </c>
      <c r="C11" s="112">
        <v>45604.0</v>
      </c>
      <c r="D11" s="113" t="s">
        <v>435</v>
      </c>
      <c r="E11" s="43" t="s">
        <v>436</v>
      </c>
      <c r="F11" s="114" t="s">
        <v>437</v>
      </c>
      <c r="G11" s="111" t="s">
        <v>438</v>
      </c>
      <c r="H11" s="83">
        <v>1000.0</v>
      </c>
      <c r="I11" s="83" t="s">
        <v>438</v>
      </c>
      <c r="J11" s="115" t="s">
        <v>439</v>
      </c>
      <c r="K11" s="83" t="s">
        <v>440</v>
      </c>
      <c r="L11" s="116" t="s">
        <v>441</v>
      </c>
      <c r="M11" s="117" t="s">
        <v>442</v>
      </c>
      <c r="N11" s="117" t="s">
        <v>442</v>
      </c>
      <c r="O11" s="117" t="s">
        <v>443</v>
      </c>
      <c r="P11" s="43" t="s">
        <v>443</v>
      </c>
      <c r="Q11" s="118" t="s">
        <v>444</v>
      </c>
      <c r="R11" s="111" t="s">
        <v>445</v>
      </c>
      <c r="S11" s="111" t="s">
        <v>446</v>
      </c>
      <c r="T11" s="111" t="s">
        <v>447</v>
      </c>
      <c r="U11" s="64" t="s">
        <v>448</v>
      </c>
      <c r="V11" s="64" t="s">
        <v>448</v>
      </c>
      <c r="W11" s="25"/>
      <c r="X11" s="25"/>
      <c r="Y11" s="86"/>
      <c r="Z11" s="64"/>
      <c r="AA11" s="25"/>
      <c r="AB11" s="111"/>
      <c r="AC11" s="111"/>
      <c r="AD11" s="64"/>
      <c r="AE11" s="64"/>
      <c r="AF11" s="64"/>
      <c r="AG11" s="64"/>
      <c r="AH11" s="64"/>
      <c r="AI11" s="64"/>
      <c r="AJ11" s="64"/>
      <c r="AK11" s="12"/>
      <c r="AL11" s="12"/>
      <c r="AM11" s="12"/>
    </row>
    <row r="12">
      <c r="A12" s="59" t="s">
        <v>449</v>
      </c>
      <c r="B12" s="119" t="s">
        <v>450</v>
      </c>
      <c r="C12" s="120" t="s">
        <v>451</v>
      </c>
      <c r="D12" s="119" t="s">
        <v>452</v>
      </c>
      <c r="E12" s="120" t="s">
        <v>453</v>
      </c>
      <c r="F12" s="121" t="s">
        <v>454</v>
      </c>
      <c r="G12" s="119" t="s">
        <v>455</v>
      </c>
      <c r="H12" s="119" t="s">
        <v>456</v>
      </c>
      <c r="I12" s="120" t="s">
        <v>457</v>
      </c>
      <c r="J12" s="119" t="s">
        <v>458</v>
      </c>
      <c r="K12" s="119" t="s">
        <v>459</v>
      </c>
      <c r="L12" s="122" t="s">
        <v>460</v>
      </c>
      <c r="M12" s="123" t="s">
        <v>461</v>
      </c>
      <c r="N12" s="123" t="s">
        <v>462</v>
      </c>
      <c r="O12" s="124" t="s">
        <v>463</v>
      </c>
      <c r="P12" s="124" t="s">
        <v>464</v>
      </c>
      <c r="Q12" s="125" t="s">
        <v>359</v>
      </c>
      <c r="R12" s="126" t="s">
        <v>465</v>
      </c>
      <c r="S12" s="127" t="s">
        <v>466</v>
      </c>
      <c r="T12" s="128" t="s">
        <v>467</v>
      </c>
      <c r="U12" s="129" t="s">
        <v>468</v>
      </c>
      <c r="V12" s="130" t="s">
        <v>469</v>
      </c>
      <c r="W12" s="129" t="s">
        <v>470</v>
      </c>
      <c r="X12" s="129" t="s">
        <v>471</v>
      </c>
      <c r="Y12" s="129" t="s">
        <v>472</v>
      </c>
      <c r="Z12" s="129" t="s">
        <v>473</v>
      </c>
      <c r="AA12" s="129" t="s">
        <v>474</v>
      </c>
      <c r="AB12" s="131" t="s">
        <v>475</v>
      </c>
      <c r="AC12" s="129" t="s">
        <v>476</v>
      </c>
      <c r="AD12" s="129" t="s">
        <v>477</v>
      </c>
      <c r="AE12" s="129" t="s">
        <v>478</v>
      </c>
      <c r="AF12" s="59"/>
      <c r="AI12" s="59"/>
      <c r="AJ12" s="59"/>
      <c r="AK12" s="110"/>
      <c r="AL12" s="110"/>
      <c r="AM12" s="110"/>
    </row>
    <row r="13">
      <c r="A13" s="132" t="s">
        <v>479</v>
      </c>
      <c r="B13" s="97">
        <v>80.2</v>
      </c>
      <c r="C13" s="96">
        <v>24.1</v>
      </c>
      <c r="D13" s="97" t="s">
        <v>480</v>
      </c>
      <c r="E13" s="97">
        <v>5.36</v>
      </c>
      <c r="F13" s="97">
        <v>1098.0</v>
      </c>
      <c r="G13" s="97">
        <v>18.5</v>
      </c>
      <c r="H13" s="97">
        <v>0.0</v>
      </c>
      <c r="I13" s="98">
        <v>80.24</v>
      </c>
      <c r="J13" s="97">
        <v>2490.0</v>
      </c>
      <c r="K13" s="98">
        <v>212.8</v>
      </c>
      <c r="L13" s="133">
        <f t="shared" ref="L13:L40" si="1">(J13/1000)*1/(2*PI()*0.0000000224*I13*1000)</f>
        <v>220.4857572</v>
      </c>
      <c r="M13" s="134">
        <f t="shared" ref="M13:M40" si="2"> (0.00561673546297382+ 0.406460306032157*H13
    -0.0000254657386682608*H13*H13)*1000</f>
        <v>5.616735463</v>
      </c>
      <c r="N13" s="135">
        <f t="shared" ref="N13:N40" si="3">E13*F13/1000</f>
        <v>5.88528</v>
      </c>
      <c r="O13" s="135">
        <f t="shared" ref="O13:O40" si="4">M13*G13/1000</f>
        <v>0.1039096061</v>
      </c>
      <c r="P13" s="136">
        <f t="shared" ref="P13:P40" si="5">N13-O13</f>
        <v>5.781370394</v>
      </c>
      <c r="Q13" s="137">
        <f t="shared" ref="Q13:Q40" si="6">O13/N13</f>
        <v>0.01765584748</v>
      </c>
      <c r="R13" s="138">
        <f t="shared" ref="R13:R40" si="7">28/2*(1/((E13/G13)*0.5))</f>
        <v>96.64179104</v>
      </c>
      <c r="S13" s="97"/>
      <c r="T13" s="97"/>
      <c r="U13" s="97"/>
      <c r="V13" s="97"/>
      <c r="W13" s="97"/>
      <c r="X13" s="97"/>
      <c r="Y13" s="97"/>
      <c r="Z13" s="97"/>
      <c r="AA13" s="97"/>
      <c r="AB13" s="97"/>
      <c r="AC13" s="97"/>
      <c r="AD13" s="97"/>
      <c r="AE13" s="97"/>
      <c r="AF13" s="43"/>
      <c r="AI13" s="43"/>
      <c r="AJ13" s="43"/>
      <c r="AK13" s="3"/>
      <c r="AL13" s="3"/>
      <c r="AM13" s="3"/>
    </row>
    <row r="14">
      <c r="A14" s="3"/>
      <c r="B14" s="69">
        <v>83.0</v>
      </c>
      <c r="C14" s="83">
        <v>24.1</v>
      </c>
      <c r="D14" s="43" t="s">
        <v>480</v>
      </c>
      <c r="E14" s="43">
        <v>35.03</v>
      </c>
      <c r="F14" s="43">
        <v>217.0</v>
      </c>
      <c r="G14" s="43">
        <v>21.0</v>
      </c>
      <c r="H14" s="43">
        <v>0.0</v>
      </c>
      <c r="I14" s="84">
        <v>83.02</v>
      </c>
      <c r="J14" s="43">
        <v>2739.0</v>
      </c>
      <c r="K14" s="84">
        <v>224.8</v>
      </c>
      <c r="L14" s="139">
        <f t="shared" si="1"/>
        <v>234.4128508</v>
      </c>
      <c r="M14" s="44">
        <f t="shared" si="2"/>
        <v>5.616735463</v>
      </c>
      <c r="N14" s="86">
        <f t="shared" si="3"/>
        <v>7.60151</v>
      </c>
      <c r="O14" s="86">
        <f t="shared" si="4"/>
        <v>0.1179514447</v>
      </c>
      <c r="P14" s="140">
        <f t="shared" si="5"/>
        <v>7.483558555</v>
      </c>
      <c r="Q14" s="137">
        <f t="shared" si="6"/>
        <v>0.01551684399</v>
      </c>
      <c r="R14" s="141">
        <f t="shared" si="7"/>
        <v>16.78561233</v>
      </c>
      <c r="S14" s="43">
        <v>2.0</v>
      </c>
      <c r="T14" s="43">
        <v>46.0</v>
      </c>
      <c r="U14" s="43">
        <v>46.0</v>
      </c>
      <c r="V14" s="43">
        <v>49.0</v>
      </c>
      <c r="W14" s="43">
        <v>34.0</v>
      </c>
      <c r="X14" s="43">
        <v>37.0</v>
      </c>
      <c r="Y14" s="43">
        <v>58.0</v>
      </c>
      <c r="Z14" s="43">
        <v>42.0</v>
      </c>
      <c r="AA14" s="43">
        <v>60.0</v>
      </c>
      <c r="AB14" s="43">
        <v>43.0</v>
      </c>
      <c r="AC14" s="43">
        <v>22.4</v>
      </c>
      <c r="AD14" s="25"/>
      <c r="AE14" s="25"/>
      <c r="AF14" s="25"/>
      <c r="AI14" s="25"/>
      <c r="AJ14" s="25"/>
    </row>
    <row r="15">
      <c r="B15" s="69">
        <v>80.2</v>
      </c>
      <c r="C15" s="83">
        <v>24.1</v>
      </c>
      <c r="D15" s="43" t="s">
        <v>480</v>
      </c>
      <c r="E15" s="43">
        <v>42.04</v>
      </c>
      <c r="F15" s="43">
        <v>180.0</v>
      </c>
      <c r="G15" s="43">
        <v>21.41</v>
      </c>
      <c r="H15" s="43">
        <v>0.0</v>
      </c>
      <c r="I15" s="84">
        <v>83.52</v>
      </c>
      <c r="J15" s="43">
        <v>2785.0</v>
      </c>
      <c r="K15" s="84">
        <v>230.4</v>
      </c>
      <c r="L15" s="139">
        <f t="shared" si="1"/>
        <v>236.922784</v>
      </c>
      <c r="M15" s="44">
        <f t="shared" si="2"/>
        <v>5.616735463</v>
      </c>
      <c r="N15" s="86">
        <f t="shared" si="3"/>
        <v>7.5672</v>
      </c>
      <c r="O15" s="86">
        <f t="shared" si="4"/>
        <v>0.1202543063</v>
      </c>
      <c r="P15" s="140">
        <f t="shared" si="5"/>
        <v>7.446945694</v>
      </c>
      <c r="Q15" s="137">
        <f t="shared" si="6"/>
        <v>0.01589151949</v>
      </c>
      <c r="R15" s="141">
        <f t="shared" si="7"/>
        <v>14.25975262</v>
      </c>
      <c r="S15" s="25"/>
      <c r="T15" s="25"/>
      <c r="U15" s="25"/>
      <c r="V15" s="25"/>
      <c r="W15" s="25"/>
      <c r="X15" s="25"/>
      <c r="Y15" s="25"/>
      <c r="Z15" s="25"/>
      <c r="AA15" s="25"/>
      <c r="AB15" s="25"/>
      <c r="AC15" s="25"/>
      <c r="AD15" s="25"/>
      <c r="AE15" s="25"/>
      <c r="AF15" s="25"/>
      <c r="AI15" s="25"/>
      <c r="AJ15" s="25"/>
    </row>
    <row r="16">
      <c r="A16" s="3" t="s">
        <v>481</v>
      </c>
      <c r="B16" s="43">
        <v>80.2</v>
      </c>
      <c r="C16" s="83">
        <v>24.1</v>
      </c>
      <c r="D16" s="43" t="s">
        <v>480</v>
      </c>
      <c r="E16" s="43">
        <v>6.465</v>
      </c>
      <c r="F16" s="43">
        <v>1210.0</v>
      </c>
      <c r="G16" s="43">
        <v>22.7</v>
      </c>
      <c r="H16" s="43">
        <v>0.0</v>
      </c>
      <c r="I16" s="84">
        <v>80.316</v>
      </c>
      <c r="J16" s="43">
        <v>3007.0</v>
      </c>
      <c r="K16" s="84">
        <v>254.7</v>
      </c>
      <c r="L16" s="139">
        <f t="shared" si="1"/>
        <v>266.0133732</v>
      </c>
      <c r="M16" s="44">
        <f t="shared" si="2"/>
        <v>5.616735463</v>
      </c>
      <c r="N16" s="86">
        <f t="shared" si="3"/>
        <v>7.82265</v>
      </c>
      <c r="O16" s="86">
        <f t="shared" si="4"/>
        <v>0.127499895</v>
      </c>
      <c r="P16" s="140">
        <f t="shared" si="5"/>
        <v>7.695150105</v>
      </c>
      <c r="Q16" s="137">
        <f t="shared" si="6"/>
        <v>0.01629881115</v>
      </c>
      <c r="R16" s="141">
        <f t="shared" si="7"/>
        <v>98.31399845</v>
      </c>
      <c r="S16" s="43">
        <v>3.0</v>
      </c>
      <c r="T16" s="43">
        <v>51.0</v>
      </c>
      <c r="U16" s="43">
        <v>50.0</v>
      </c>
      <c r="V16" s="43">
        <v>56.0</v>
      </c>
      <c r="W16" s="43">
        <v>41.0</v>
      </c>
      <c r="X16" s="43">
        <v>44.0</v>
      </c>
      <c r="Y16" s="43">
        <v>71.0</v>
      </c>
      <c r="Z16" s="43">
        <v>47.0</v>
      </c>
      <c r="AA16" s="43">
        <v>70.0</v>
      </c>
      <c r="AB16" s="43">
        <v>47.0</v>
      </c>
      <c r="AC16" s="43">
        <v>25.0</v>
      </c>
      <c r="AD16" s="25"/>
      <c r="AE16" s="25"/>
      <c r="AF16" s="25"/>
      <c r="AI16" s="25"/>
      <c r="AJ16" s="25"/>
    </row>
    <row r="17">
      <c r="B17" s="43">
        <v>80.2</v>
      </c>
      <c r="C17" s="83">
        <v>24.1</v>
      </c>
      <c r="D17" s="43" t="s">
        <v>480</v>
      </c>
      <c r="E17" s="43">
        <v>5.858</v>
      </c>
      <c r="F17" s="43">
        <v>1288.0</v>
      </c>
      <c r="G17" s="43">
        <v>22.7</v>
      </c>
      <c r="H17" s="43">
        <v>0.0</v>
      </c>
      <c r="I17" s="84">
        <v>79.92</v>
      </c>
      <c r="J17" s="43">
        <v>3045.0</v>
      </c>
      <c r="K17" s="84">
        <v>259.1</v>
      </c>
      <c r="L17" s="139">
        <f t="shared" si="1"/>
        <v>270.7097732</v>
      </c>
      <c r="M17" s="44">
        <f t="shared" si="2"/>
        <v>5.616735463</v>
      </c>
      <c r="N17" s="86">
        <f t="shared" si="3"/>
        <v>7.545104</v>
      </c>
      <c r="O17" s="86">
        <f t="shared" si="4"/>
        <v>0.127499895</v>
      </c>
      <c r="P17" s="140">
        <f t="shared" si="5"/>
        <v>7.417604105</v>
      </c>
      <c r="Q17" s="137">
        <f t="shared" si="6"/>
        <v>0.01689836151</v>
      </c>
      <c r="R17" s="141">
        <f t="shared" si="7"/>
        <v>108.5011949</v>
      </c>
      <c r="S17" s="25"/>
      <c r="T17" s="25"/>
      <c r="U17" s="25"/>
      <c r="V17" s="25"/>
      <c r="W17" s="25"/>
      <c r="X17" s="25"/>
      <c r="Y17" s="25"/>
      <c r="Z17" s="25"/>
      <c r="AA17" s="25"/>
      <c r="AB17" s="25"/>
      <c r="AC17" s="25"/>
      <c r="AD17" s="25"/>
      <c r="AE17" s="25"/>
      <c r="AF17" s="25"/>
      <c r="AI17" s="25"/>
      <c r="AJ17" s="25"/>
    </row>
    <row r="18">
      <c r="A18" s="53"/>
      <c r="B18" s="65">
        <v>81.7</v>
      </c>
      <c r="C18" s="142">
        <v>24.1</v>
      </c>
      <c r="D18" s="49" t="s">
        <v>480</v>
      </c>
      <c r="E18" s="49">
        <v>49.99</v>
      </c>
      <c r="F18" s="49">
        <v>245.0</v>
      </c>
      <c r="G18" s="49">
        <v>24.1</v>
      </c>
      <c r="H18" s="49">
        <v>0.0</v>
      </c>
      <c r="I18" s="143">
        <v>83.6</v>
      </c>
      <c r="J18" s="49">
        <v>3099.0</v>
      </c>
      <c r="K18" s="143">
        <v>259.0</v>
      </c>
      <c r="L18" s="144">
        <f t="shared" si="1"/>
        <v>263.3828011</v>
      </c>
      <c r="M18" s="50">
        <f t="shared" si="2"/>
        <v>5.616735463</v>
      </c>
      <c r="N18" s="145">
        <f t="shared" si="3"/>
        <v>12.24755</v>
      </c>
      <c r="O18" s="145">
        <f t="shared" si="4"/>
        <v>0.1353633247</v>
      </c>
      <c r="P18" s="146">
        <f t="shared" si="5"/>
        <v>12.11218668</v>
      </c>
      <c r="Q18" s="147">
        <f t="shared" si="6"/>
        <v>0.01105227777</v>
      </c>
      <c r="R18" s="148">
        <f t="shared" si="7"/>
        <v>13.49869974</v>
      </c>
      <c r="S18" s="49">
        <v>5.0</v>
      </c>
      <c r="T18" s="49">
        <v>47.0</v>
      </c>
      <c r="U18" s="49">
        <v>47.0</v>
      </c>
      <c r="V18" s="49">
        <v>49.0</v>
      </c>
      <c r="W18" s="49">
        <v>32.0</v>
      </c>
      <c r="X18" s="49">
        <v>35.0</v>
      </c>
      <c r="Y18" s="49">
        <v>58.0</v>
      </c>
      <c r="Z18" s="49">
        <v>41.0</v>
      </c>
      <c r="AA18" s="49">
        <v>58.0</v>
      </c>
      <c r="AB18" s="52"/>
      <c r="AC18" s="49">
        <v>22.6</v>
      </c>
      <c r="AD18" s="52"/>
      <c r="AE18" s="52"/>
      <c r="AF18" s="25"/>
      <c r="AI18" s="25"/>
      <c r="AJ18" s="25"/>
    </row>
    <row r="19">
      <c r="A19" s="3" t="s">
        <v>482</v>
      </c>
      <c r="B19" s="43">
        <v>81.7</v>
      </c>
      <c r="C19" s="83">
        <v>24.1</v>
      </c>
      <c r="D19" s="69" t="s">
        <v>480</v>
      </c>
      <c r="E19" s="43">
        <v>50.06</v>
      </c>
      <c r="F19" s="43">
        <v>190.0</v>
      </c>
      <c r="G19" s="43">
        <v>24.1</v>
      </c>
      <c r="H19" s="43">
        <v>0.0</v>
      </c>
      <c r="I19" s="84">
        <v>83.51</v>
      </c>
      <c r="J19" s="43">
        <v>3099.0</v>
      </c>
      <c r="K19" s="84">
        <v>358.9</v>
      </c>
      <c r="L19" s="139">
        <f t="shared" si="1"/>
        <v>263.6666528</v>
      </c>
      <c r="M19" s="44">
        <f t="shared" si="2"/>
        <v>5.616735463</v>
      </c>
      <c r="N19" s="86">
        <f t="shared" si="3"/>
        <v>9.5114</v>
      </c>
      <c r="O19" s="86">
        <f t="shared" si="4"/>
        <v>0.1353633247</v>
      </c>
      <c r="P19" s="140">
        <f t="shared" si="5"/>
        <v>9.376036675</v>
      </c>
      <c r="Q19" s="137">
        <f t="shared" si="6"/>
        <v>0.01423169299</v>
      </c>
      <c r="R19" s="141">
        <f t="shared" si="7"/>
        <v>13.47982421</v>
      </c>
      <c r="S19" s="25"/>
      <c r="T19" s="25"/>
      <c r="U19" s="25"/>
      <c r="V19" s="25"/>
      <c r="W19" s="25"/>
      <c r="X19" s="25"/>
      <c r="Y19" s="25"/>
      <c r="Z19" s="25"/>
      <c r="AA19" s="25"/>
      <c r="AB19" s="25"/>
      <c r="AC19" s="25"/>
      <c r="AD19" s="25"/>
      <c r="AE19" s="25"/>
      <c r="AF19" s="25"/>
      <c r="AG19" s="101" t="s">
        <v>483</v>
      </c>
      <c r="AH19" s="59" t="s">
        <v>359</v>
      </c>
      <c r="AI19" s="25"/>
      <c r="AJ19" s="25"/>
    </row>
    <row r="20">
      <c r="B20" s="43">
        <v>81.7</v>
      </c>
      <c r="C20" s="83">
        <v>24.1</v>
      </c>
      <c r="D20" s="43" t="s">
        <v>480</v>
      </c>
      <c r="E20" s="43">
        <v>50.036</v>
      </c>
      <c r="F20" s="43">
        <v>230.0</v>
      </c>
      <c r="G20" s="43">
        <v>24.1</v>
      </c>
      <c r="H20" s="43">
        <v>0.24</v>
      </c>
      <c r="I20" s="84">
        <v>83.47</v>
      </c>
      <c r="J20" s="43">
        <v>3100.0</v>
      </c>
      <c r="K20" s="84">
        <v>262.1</v>
      </c>
      <c r="L20" s="139">
        <f t="shared" si="1"/>
        <v>263.8781275</v>
      </c>
      <c r="M20" s="44">
        <f t="shared" si="2"/>
        <v>103.1657421</v>
      </c>
      <c r="N20" s="86">
        <f t="shared" si="3"/>
        <v>11.50828</v>
      </c>
      <c r="O20" s="86">
        <f t="shared" si="4"/>
        <v>2.486294384</v>
      </c>
      <c r="P20" s="140">
        <f t="shared" si="5"/>
        <v>9.021985616</v>
      </c>
      <c r="Q20" s="137">
        <f t="shared" si="6"/>
        <v>0.21604396</v>
      </c>
      <c r="R20" s="141">
        <f t="shared" si="7"/>
        <v>13.48628987</v>
      </c>
      <c r="S20" s="25"/>
      <c r="T20" s="25"/>
      <c r="U20" s="25"/>
      <c r="V20" s="25"/>
      <c r="W20" s="25"/>
      <c r="X20" s="25"/>
      <c r="Y20" s="25"/>
      <c r="Z20" s="25"/>
      <c r="AA20" s="25"/>
      <c r="AB20" s="25"/>
      <c r="AC20" s="25"/>
      <c r="AD20" s="25"/>
      <c r="AE20" s="25"/>
      <c r="AF20" s="25"/>
      <c r="AG20" s="86">
        <v>9.5114</v>
      </c>
      <c r="AH20" s="149">
        <v>0.014231692985014727</v>
      </c>
      <c r="AI20" s="25"/>
      <c r="AJ20" s="25"/>
    </row>
    <row r="21">
      <c r="B21" s="43">
        <v>81.7</v>
      </c>
      <c r="C21" s="83">
        <v>24.1</v>
      </c>
      <c r="D21" s="43" t="s">
        <v>480</v>
      </c>
      <c r="E21" s="43">
        <v>49.983</v>
      </c>
      <c r="F21" s="43">
        <v>257.0</v>
      </c>
      <c r="G21" s="43">
        <v>24.1</v>
      </c>
      <c r="H21" s="43">
        <v>0.37</v>
      </c>
      <c r="I21" s="84">
        <v>83.46</v>
      </c>
      <c r="J21" s="43">
        <v>3130.0</v>
      </c>
      <c r="K21" s="84">
        <v>263.2</v>
      </c>
      <c r="L21" s="139">
        <f t="shared" si="1"/>
        <v>266.4637101</v>
      </c>
      <c r="M21" s="44">
        <f t="shared" si="2"/>
        <v>156.0035624</v>
      </c>
      <c r="N21" s="86">
        <f t="shared" si="3"/>
        <v>12.845631</v>
      </c>
      <c r="O21" s="86">
        <f t="shared" si="4"/>
        <v>3.759685855</v>
      </c>
      <c r="P21" s="140">
        <f t="shared" si="5"/>
        <v>9.085945145</v>
      </c>
      <c r="Q21" s="137">
        <f t="shared" si="6"/>
        <v>0.2926820687</v>
      </c>
      <c r="R21" s="141">
        <f t="shared" si="7"/>
        <v>13.5005902</v>
      </c>
      <c r="S21" s="25"/>
      <c r="T21" s="25"/>
      <c r="U21" s="25"/>
      <c r="V21" s="25"/>
      <c r="W21" s="25"/>
      <c r="X21" s="25"/>
      <c r="Y21" s="25"/>
      <c r="Z21" s="25"/>
      <c r="AA21" s="25"/>
      <c r="AB21" s="25"/>
      <c r="AC21" s="25"/>
      <c r="AD21" s="25"/>
      <c r="AE21" s="25"/>
      <c r="AF21" s="25"/>
      <c r="AG21" s="86">
        <v>11.508280000000001</v>
      </c>
      <c r="AH21" s="149">
        <v>0.21604396002077422</v>
      </c>
      <c r="AI21" s="25"/>
      <c r="AJ21" s="25"/>
    </row>
    <row r="22">
      <c r="A22" s="3" t="s">
        <v>484</v>
      </c>
      <c r="B22" s="43">
        <v>81.7</v>
      </c>
      <c r="C22" s="83">
        <v>24.1</v>
      </c>
      <c r="D22" s="43" t="s">
        <v>480</v>
      </c>
      <c r="E22" s="43">
        <v>49.84</v>
      </c>
      <c r="F22" s="43">
        <v>335.0</v>
      </c>
      <c r="G22" s="43">
        <v>24.1</v>
      </c>
      <c r="H22" s="43">
        <v>0.77</v>
      </c>
      <c r="I22" s="84">
        <v>83.46</v>
      </c>
      <c r="J22" s="43">
        <v>3130.0</v>
      </c>
      <c r="K22" s="84">
        <v>262.2</v>
      </c>
      <c r="L22" s="139">
        <f t="shared" si="1"/>
        <v>266.4637101</v>
      </c>
      <c r="M22" s="44">
        <f t="shared" si="2"/>
        <v>318.5760725</v>
      </c>
      <c r="N22" s="86">
        <f t="shared" si="3"/>
        <v>16.6964</v>
      </c>
      <c r="O22" s="86">
        <f t="shared" si="4"/>
        <v>7.677683347</v>
      </c>
      <c r="P22" s="140">
        <f t="shared" si="5"/>
        <v>9.018716653</v>
      </c>
      <c r="Q22" s="137">
        <f t="shared" si="6"/>
        <v>0.4598406451</v>
      </c>
      <c r="R22" s="141">
        <f t="shared" si="7"/>
        <v>13.53932584</v>
      </c>
      <c r="S22" s="25"/>
      <c r="T22" s="25"/>
      <c r="U22" s="25"/>
      <c r="V22" s="25"/>
      <c r="W22" s="25"/>
      <c r="X22" s="25"/>
      <c r="Y22" s="25"/>
      <c r="Z22" s="25"/>
      <c r="AA22" s="25"/>
      <c r="AB22" s="25"/>
      <c r="AC22" s="25"/>
      <c r="AD22" s="25"/>
      <c r="AE22" s="25"/>
      <c r="AF22" s="25"/>
      <c r="AG22" s="86">
        <v>12.845631</v>
      </c>
      <c r="AH22" s="149">
        <v>0.2926820686885278</v>
      </c>
      <c r="AI22" s="25"/>
      <c r="AJ22" s="25"/>
    </row>
    <row r="23">
      <c r="A23" s="3" t="s">
        <v>485</v>
      </c>
      <c r="B23" s="43">
        <v>81.7</v>
      </c>
      <c r="C23" s="83">
        <v>24.1</v>
      </c>
      <c r="D23" s="43" t="s">
        <v>480</v>
      </c>
      <c r="E23" s="43">
        <v>49.63</v>
      </c>
      <c r="F23" s="43">
        <v>471.0</v>
      </c>
      <c r="G23" s="43">
        <v>24.1</v>
      </c>
      <c r="H23" s="43">
        <v>1.45</v>
      </c>
      <c r="I23" s="84">
        <v>83.41</v>
      </c>
      <c r="J23" s="43">
        <v>3130.0</v>
      </c>
      <c r="K23" s="84">
        <v>262.9</v>
      </c>
      <c r="L23" s="139">
        <f t="shared" si="1"/>
        <v>266.6234414</v>
      </c>
      <c r="M23" s="44">
        <f t="shared" si="2"/>
        <v>594.9306375</v>
      </c>
      <c r="N23" s="86">
        <f t="shared" si="3"/>
        <v>23.37573</v>
      </c>
      <c r="O23" s="86">
        <f t="shared" si="4"/>
        <v>14.33782836</v>
      </c>
      <c r="P23" s="140">
        <f t="shared" si="5"/>
        <v>9.037901636</v>
      </c>
      <c r="Q23" s="137">
        <f t="shared" si="6"/>
        <v>0.6133638763</v>
      </c>
      <c r="R23" s="141">
        <f t="shared" si="7"/>
        <v>13.59661495</v>
      </c>
      <c r="S23" s="43">
        <v>2.0</v>
      </c>
      <c r="T23" s="43">
        <v>59.0</v>
      </c>
      <c r="U23" s="43">
        <v>59.0</v>
      </c>
      <c r="V23" s="43">
        <v>64.0</v>
      </c>
      <c r="W23" s="43">
        <v>45.0</v>
      </c>
      <c r="X23" s="43">
        <v>51.0</v>
      </c>
      <c r="Y23" s="43">
        <v>85.0</v>
      </c>
      <c r="Z23" s="43">
        <v>55.0</v>
      </c>
      <c r="AA23" s="43">
        <v>83.0</v>
      </c>
      <c r="AB23" s="43">
        <v>52.0</v>
      </c>
      <c r="AC23" s="43">
        <v>24.0</v>
      </c>
      <c r="AD23" s="25"/>
      <c r="AE23" s="25"/>
      <c r="AF23" s="25"/>
      <c r="AG23" s="86">
        <v>16.6964</v>
      </c>
      <c r="AH23" s="149">
        <v>0.459840645082641</v>
      </c>
      <c r="AI23" s="25"/>
      <c r="AJ23" s="25"/>
    </row>
    <row r="24">
      <c r="A24" s="3" t="s">
        <v>484</v>
      </c>
      <c r="B24" s="43">
        <v>81.7</v>
      </c>
      <c r="C24" s="83">
        <v>24.1</v>
      </c>
      <c r="D24" s="43" t="s">
        <v>480</v>
      </c>
      <c r="E24" s="43">
        <v>49.41</v>
      </c>
      <c r="F24" s="43">
        <v>758.0</v>
      </c>
      <c r="G24" s="43">
        <v>24.1</v>
      </c>
      <c r="H24" s="43">
        <v>2.81</v>
      </c>
      <c r="I24" s="84">
        <v>83.09</v>
      </c>
      <c r="J24" s="43">
        <v>3246.0</v>
      </c>
      <c r="K24" s="84">
        <v>273.5</v>
      </c>
      <c r="L24" s="139">
        <f t="shared" si="1"/>
        <v>277.569581</v>
      </c>
      <c r="M24" s="44">
        <f t="shared" si="2"/>
        <v>1147.569115</v>
      </c>
      <c r="N24" s="86">
        <f t="shared" si="3"/>
        <v>37.45278</v>
      </c>
      <c r="O24" s="86">
        <f t="shared" si="4"/>
        <v>27.65641568</v>
      </c>
      <c r="P24" s="140">
        <f t="shared" si="5"/>
        <v>9.796364319</v>
      </c>
      <c r="Q24" s="137">
        <f t="shared" si="6"/>
        <v>0.7384342546</v>
      </c>
      <c r="R24" s="141">
        <f t="shared" si="7"/>
        <v>13.65715442</v>
      </c>
      <c r="S24" s="43">
        <v>2.0</v>
      </c>
      <c r="T24" s="43">
        <v>60.0</v>
      </c>
      <c r="U24" s="43">
        <v>61.0</v>
      </c>
      <c r="V24" s="43">
        <v>63.0</v>
      </c>
      <c r="W24" s="43">
        <v>51.0</v>
      </c>
      <c r="X24" s="43">
        <v>57.0</v>
      </c>
      <c r="Y24" s="43">
        <v>87.0</v>
      </c>
      <c r="Z24" s="43">
        <v>59.0</v>
      </c>
      <c r="AA24" s="43">
        <v>87.0</v>
      </c>
      <c r="AB24" s="43">
        <v>56.0</v>
      </c>
      <c r="AC24" s="43">
        <v>24.0</v>
      </c>
      <c r="AD24" s="25"/>
      <c r="AE24" s="25"/>
      <c r="AF24" s="25"/>
      <c r="AG24" s="86">
        <v>23.37573</v>
      </c>
      <c r="AH24" s="149">
        <v>0.6133638762770891</v>
      </c>
      <c r="AI24" s="25"/>
      <c r="AJ24" s="25"/>
    </row>
    <row r="25">
      <c r="A25" s="3" t="s">
        <v>486</v>
      </c>
      <c r="B25" s="43">
        <v>81.7</v>
      </c>
      <c r="C25" s="83">
        <v>24.1</v>
      </c>
      <c r="D25" s="43" t="s">
        <v>480</v>
      </c>
      <c r="E25" s="43">
        <v>49.34</v>
      </c>
      <c r="F25" s="43">
        <v>1024.0</v>
      </c>
      <c r="G25" s="43">
        <v>24.1</v>
      </c>
      <c r="H25" s="43">
        <v>4.17</v>
      </c>
      <c r="I25" s="84">
        <v>82.96</v>
      </c>
      <c r="J25" s="43">
        <v>3278.0</v>
      </c>
      <c r="K25" s="84">
        <v>276.3</v>
      </c>
      <c r="L25" s="139">
        <f t="shared" si="1"/>
        <v>280.7451867</v>
      </c>
      <c r="M25" s="44">
        <f t="shared" si="2"/>
        <v>1700.11339</v>
      </c>
      <c r="N25" s="86">
        <f t="shared" si="3"/>
        <v>50.52416</v>
      </c>
      <c r="O25" s="86">
        <f t="shared" si="4"/>
        <v>40.97273271</v>
      </c>
      <c r="P25" s="140">
        <f t="shared" si="5"/>
        <v>9.551427291</v>
      </c>
      <c r="Q25" s="137">
        <f t="shared" si="6"/>
        <v>0.8109532689</v>
      </c>
      <c r="R25" s="141">
        <f t="shared" si="7"/>
        <v>13.6765302</v>
      </c>
      <c r="S25" s="25"/>
      <c r="T25" s="25"/>
      <c r="U25" s="25"/>
      <c r="V25" s="25"/>
      <c r="W25" s="25"/>
      <c r="X25" s="25"/>
      <c r="Y25" s="25"/>
      <c r="Z25" s="25"/>
      <c r="AA25" s="25"/>
      <c r="AB25" s="25"/>
      <c r="AC25" s="25"/>
      <c r="AD25" s="25"/>
      <c r="AE25" s="25"/>
      <c r="AF25" s="25"/>
      <c r="AG25" s="86">
        <v>37.45278</v>
      </c>
      <c r="AH25" s="149">
        <v>0.7384342545733883</v>
      </c>
      <c r="AI25" s="25"/>
      <c r="AJ25" s="25"/>
    </row>
    <row r="26">
      <c r="A26" s="3" t="s">
        <v>487</v>
      </c>
      <c r="B26" s="43">
        <v>81.7</v>
      </c>
      <c r="C26" s="83">
        <v>24.1</v>
      </c>
      <c r="D26" s="43" t="s">
        <v>480</v>
      </c>
      <c r="E26" s="43">
        <v>49.32</v>
      </c>
      <c r="F26" s="43">
        <v>1057.0</v>
      </c>
      <c r="G26" s="43">
        <v>14.81</v>
      </c>
      <c r="H26" s="43">
        <v>7.7</v>
      </c>
      <c r="I26" s="84">
        <v>81.65</v>
      </c>
      <c r="J26" s="43">
        <v>2395.0</v>
      </c>
      <c r="K26" s="84">
        <v>201.1</v>
      </c>
      <c r="L26" s="139">
        <f t="shared" si="1"/>
        <v>208.4113861</v>
      </c>
      <c r="M26" s="44">
        <f t="shared" si="2"/>
        <v>3133.851228</v>
      </c>
      <c r="N26" s="86">
        <f t="shared" si="3"/>
        <v>52.13124</v>
      </c>
      <c r="O26" s="86">
        <f t="shared" si="4"/>
        <v>46.41233669</v>
      </c>
      <c r="P26" s="140">
        <f t="shared" si="5"/>
        <v>5.718903309</v>
      </c>
      <c r="Q26" s="137">
        <f t="shared" si="6"/>
        <v>0.8902979613</v>
      </c>
      <c r="R26" s="141">
        <f t="shared" si="7"/>
        <v>8.407948094</v>
      </c>
      <c r="S26" s="43">
        <v>5.0</v>
      </c>
      <c r="T26" s="43">
        <v>55.0</v>
      </c>
      <c r="U26" s="43">
        <v>55.0</v>
      </c>
      <c r="V26" s="43">
        <v>60.0</v>
      </c>
      <c r="W26" s="43">
        <v>54.0</v>
      </c>
      <c r="X26" s="43">
        <v>61.0</v>
      </c>
      <c r="Y26" s="43">
        <v>73.0</v>
      </c>
      <c r="Z26" s="43">
        <v>58.0</v>
      </c>
      <c r="AA26" s="43">
        <v>72.0</v>
      </c>
      <c r="AB26" s="43">
        <v>58.0</v>
      </c>
      <c r="AC26" s="43">
        <v>23.8</v>
      </c>
      <c r="AD26" s="25"/>
      <c r="AE26" s="25"/>
      <c r="AF26" s="25"/>
      <c r="AG26" s="86">
        <v>50.52416</v>
      </c>
      <c r="AH26" s="149">
        <v>0.8109532688808276</v>
      </c>
      <c r="AI26" s="25"/>
      <c r="AJ26" s="25"/>
    </row>
    <row r="27">
      <c r="B27" s="43">
        <v>81.7</v>
      </c>
      <c r="C27" s="83">
        <v>24.1</v>
      </c>
      <c r="D27" s="43" t="s">
        <v>480</v>
      </c>
      <c r="E27" s="43"/>
      <c r="F27" s="43"/>
      <c r="G27" s="43"/>
      <c r="H27" s="43"/>
      <c r="I27" s="84"/>
      <c r="J27" s="43"/>
      <c r="K27" s="84"/>
      <c r="L27" s="139" t="str">
        <f t="shared" si="1"/>
        <v>#DIV/0!</v>
      </c>
      <c r="M27" s="44">
        <f t="shared" si="2"/>
        <v>5.616735463</v>
      </c>
      <c r="N27" s="86">
        <f t="shared" si="3"/>
        <v>0</v>
      </c>
      <c r="O27" s="86">
        <f t="shared" si="4"/>
        <v>0</v>
      </c>
      <c r="P27" s="140">
        <f t="shared" si="5"/>
        <v>0</v>
      </c>
      <c r="Q27" s="137" t="str">
        <f t="shared" si="6"/>
        <v>#DIV/0!</v>
      </c>
      <c r="R27" s="141" t="str">
        <f t="shared" si="7"/>
        <v>#DIV/0!</v>
      </c>
      <c r="S27" s="25"/>
      <c r="T27" s="25"/>
      <c r="U27" s="25"/>
      <c r="V27" s="25"/>
      <c r="W27" s="25"/>
      <c r="X27" s="25"/>
      <c r="Y27" s="25"/>
      <c r="Z27" s="25"/>
      <c r="AA27" s="25"/>
      <c r="AB27" s="25"/>
      <c r="AC27" s="25"/>
      <c r="AD27" s="25"/>
      <c r="AE27" s="25"/>
      <c r="AF27" s="25"/>
      <c r="AG27" s="25"/>
      <c r="AH27" s="25"/>
      <c r="AI27" s="25"/>
      <c r="AJ27" s="25"/>
    </row>
    <row r="28">
      <c r="B28" s="43">
        <v>81.7</v>
      </c>
      <c r="C28" s="83">
        <v>24.1</v>
      </c>
      <c r="D28" s="43" t="s">
        <v>480</v>
      </c>
      <c r="E28" s="43"/>
      <c r="F28" s="43"/>
      <c r="G28" s="43"/>
      <c r="H28" s="43"/>
      <c r="I28" s="84"/>
      <c r="J28" s="43"/>
      <c r="K28" s="84"/>
      <c r="L28" s="139" t="str">
        <f t="shared" si="1"/>
        <v>#DIV/0!</v>
      </c>
      <c r="M28" s="44">
        <f t="shared" si="2"/>
        <v>5.616735463</v>
      </c>
      <c r="N28" s="86">
        <f t="shared" si="3"/>
        <v>0</v>
      </c>
      <c r="O28" s="86">
        <f t="shared" si="4"/>
        <v>0</v>
      </c>
      <c r="P28" s="140">
        <f t="shared" si="5"/>
        <v>0</v>
      </c>
      <c r="Q28" s="137" t="str">
        <f t="shared" si="6"/>
        <v>#DIV/0!</v>
      </c>
      <c r="R28" s="141" t="str">
        <f t="shared" si="7"/>
        <v>#DIV/0!</v>
      </c>
      <c r="S28" s="25"/>
      <c r="T28" s="25"/>
      <c r="U28" s="25"/>
      <c r="V28" s="25"/>
      <c r="W28" s="25"/>
      <c r="X28" s="25"/>
      <c r="Y28" s="25"/>
      <c r="Z28" s="25"/>
      <c r="AA28" s="25"/>
      <c r="AB28" s="25"/>
      <c r="AC28" s="25"/>
      <c r="AD28" s="25"/>
      <c r="AE28" s="25"/>
      <c r="AF28" s="25"/>
      <c r="AG28" s="25"/>
      <c r="AH28" s="25"/>
      <c r="AI28" s="25"/>
      <c r="AJ28" s="25"/>
    </row>
    <row r="29">
      <c r="B29" s="43">
        <v>81.7</v>
      </c>
      <c r="C29" s="83">
        <v>24.1</v>
      </c>
      <c r="D29" s="43" t="s">
        <v>480</v>
      </c>
      <c r="E29" s="43"/>
      <c r="F29" s="43"/>
      <c r="G29" s="43"/>
      <c r="H29" s="43"/>
      <c r="I29" s="84"/>
      <c r="J29" s="43"/>
      <c r="K29" s="84"/>
      <c r="L29" s="139" t="str">
        <f t="shared" si="1"/>
        <v>#DIV/0!</v>
      </c>
      <c r="M29" s="44">
        <f t="shared" si="2"/>
        <v>5.616735463</v>
      </c>
      <c r="N29" s="86">
        <f t="shared" si="3"/>
        <v>0</v>
      </c>
      <c r="O29" s="86">
        <f t="shared" si="4"/>
        <v>0</v>
      </c>
      <c r="P29" s="140">
        <f t="shared" si="5"/>
        <v>0</v>
      </c>
      <c r="Q29" s="137" t="str">
        <f t="shared" si="6"/>
        <v>#DIV/0!</v>
      </c>
      <c r="R29" s="141" t="str">
        <f t="shared" si="7"/>
        <v>#DIV/0!</v>
      </c>
      <c r="S29" s="25"/>
      <c r="T29" s="25"/>
      <c r="U29" s="25"/>
      <c r="V29" s="25"/>
      <c r="W29" s="25"/>
      <c r="X29" s="25"/>
      <c r="Y29" s="25"/>
      <c r="Z29" s="25"/>
      <c r="AA29" s="25"/>
      <c r="AB29" s="25"/>
      <c r="AC29" s="25"/>
      <c r="AD29" s="25"/>
      <c r="AE29" s="25"/>
      <c r="AF29" s="25"/>
      <c r="AG29" s="25"/>
      <c r="AH29" s="25"/>
      <c r="AI29" s="25"/>
      <c r="AJ29" s="25"/>
    </row>
    <row r="30">
      <c r="B30" s="43">
        <v>81.7</v>
      </c>
      <c r="C30" s="83">
        <v>24.1</v>
      </c>
      <c r="D30" s="43" t="s">
        <v>480</v>
      </c>
      <c r="E30" s="43"/>
      <c r="F30" s="43"/>
      <c r="G30" s="43"/>
      <c r="H30" s="43"/>
      <c r="I30" s="84"/>
      <c r="J30" s="43"/>
      <c r="K30" s="84"/>
      <c r="L30" s="139" t="str">
        <f t="shared" si="1"/>
        <v>#DIV/0!</v>
      </c>
      <c r="M30" s="44">
        <f t="shared" si="2"/>
        <v>5.616735463</v>
      </c>
      <c r="N30" s="86">
        <f t="shared" si="3"/>
        <v>0</v>
      </c>
      <c r="O30" s="86">
        <f t="shared" si="4"/>
        <v>0</v>
      </c>
      <c r="P30" s="140">
        <f t="shared" si="5"/>
        <v>0</v>
      </c>
      <c r="Q30" s="137" t="str">
        <f t="shared" si="6"/>
        <v>#DIV/0!</v>
      </c>
      <c r="R30" s="141" t="str">
        <f t="shared" si="7"/>
        <v>#DIV/0!</v>
      </c>
      <c r="S30" s="25"/>
      <c r="T30" s="25"/>
      <c r="U30" s="25"/>
      <c r="V30" s="25"/>
      <c r="W30" s="25"/>
      <c r="X30" s="25"/>
      <c r="Y30" s="25"/>
      <c r="Z30" s="25"/>
      <c r="AA30" s="25"/>
      <c r="AB30" s="25"/>
      <c r="AC30" s="25"/>
      <c r="AD30" s="25"/>
      <c r="AE30" s="25"/>
      <c r="AF30" s="25"/>
      <c r="AG30" s="25"/>
      <c r="AH30" s="25"/>
      <c r="AI30" s="25"/>
      <c r="AJ30" s="25"/>
    </row>
    <row r="31">
      <c r="B31" s="43">
        <v>81.7</v>
      </c>
      <c r="C31" s="83">
        <v>24.1</v>
      </c>
      <c r="D31" s="43" t="s">
        <v>480</v>
      </c>
      <c r="E31" s="43"/>
      <c r="F31" s="43"/>
      <c r="G31" s="43"/>
      <c r="H31" s="43"/>
      <c r="I31" s="84"/>
      <c r="J31" s="43"/>
      <c r="K31" s="84"/>
      <c r="L31" s="139" t="str">
        <f t="shared" si="1"/>
        <v>#DIV/0!</v>
      </c>
      <c r="M31" s="44">
        <f t="shared" si="2"/>
        <v>5.616735463</v>
      </c>
      <c r="N31" s="86">
        <f t="shared" si="3"/>
        <v>0</v>
      </c>
      <c r="O31" s="86">
        <f t="shared" si="4"/>
        <v>0</v>
      </c>
      <c r="P31" s="140">
        <f t="shared" si="5"/>
        <v>0</v>
      </c>
      <c r="Q31" s="137" t="str">
        <f t="shared" si="6"/>
        <v>#DIV/0!</v>
      </c>
      <c r="R31" s="141" t="str">
        <f t="shared" si="7"/>
        <v>#DIV/0!</v>
      </c>
      <c r="S31" s="25"/>
      <c r="T31" s="25"/>
      <c r="U31" s="25"/>
      <c r="V31" s="25"/>
      <c r="W31" s="25"/>
      <c r="X31" s="25"/>
      <c r="Y31" s="25"/>
      <c r="Z31" s="25"/>
      <c r="AA31" s="25"/>
      <c r="AB31" s="25"/>
      <c r="AC31" s="25"/>
      <c r="AD31" s="25"/>
      <c r="AE31" s="25"/>
      <c r="AF31" s="25"/>
      <c r="AG31" s="25"/>
      <c r="AH31" s="25"/>
      <c r="AI31" s="25"/>
      <c r="AJ31" s="25"/>
    </row>
    <row r="32">
      <c r="B32" s="43">
        <v>81.7</v>
      </c>
      <c r="C32" s="83">
        <v>24.1</v>
      </c>
      <c r="D32" s="43" t="s">
        <v>480</v>
      </c>
      <c r="E32" s="43"/>
      <c r="F32" s="43"/>
      <c r="G32" s="43"/>
      <c r="H32" s="43"/>
      <c r="I32" s="84"/>
      <c r="J32" s="43"/>
      <c r="K32" s="84"/>
      <c r="L32" s="139" t="str">
        <f t="shared" si="1"/>
        <v>#DIV/0!</v>
      </c>
      <c r="M32" s="44">
        <f t="shared" si="2"/>
        <v>5.616735463</v>
      </c>
      <c r="N32" s="86">
        <f t="shared" si="3"/>
        <v>0</v>
      </c>
      <c r="O32" s="86">
        <f t="shared" si="4"/>
        <v>0</v>
      </c>
      <c r="P32" s="140">
        <f t="shared" si="5"/>
        <v>0</v>
      </c>
      <c r="Q32" s="137" t="str">
        <f t="shared" si="6"/>
        <v>#DIV/0!</v>
      </c>
      <c r="R32" s="141" t="str">
        <f t="shared" si="7"/>
        <v>#DIV/0!</v>
      </c>
      <c r="S32" s="25"/>
      <c r="T32" s="25"/>
      <c r="U32" s="25"/>
      <c r="V32" s="25"/>
      <c r="W32" s="25"/>
      <c r="X32" s="25"/>
      <c r="Y32" s="25"/>
      <c r="Z32" s="25"/>
      <c r="AA32" s="25"/>
      <c r="AB32" s="25"/>
      <c r="AC32" s="25"/>
      <c r="AD32" s="25"/>
      <c r="AE32" s="25"/>
      <c r="AF32" s="25"/>
      <c r="AG32" s="25"/>
      <c r="AH32" s="25"/>
      <c r="AI32" s="25"/>
      <c r="AJ32" s="25"/>
    </row>
    <row r="33">
      <c r="B33" s="43">
        <v>81.7</v>
      </c>
      <c r="C33" s="83">
        <v>24.1</v>
      </c>
      <c r="D33" s="43" t="s">
        <v>480</v>
      </c>
      <c r="E33" s="43"/>
      <c r="F33" s="43"/>
      <c r="G33" s="43"/>
      <c r="H33" s="43"/>
      <c r="I33" s="84"/>
      <c r="J33" s="43"/>
      <c r="K33" s="84"/>
      <c r="L33" s="139" t="str">
        <f t="shared" si="1"/>
        <v>#DIV/0!</v>
      </c>
      <c r="M33" s="44">
        <f t="shared" si="2"/>
        <v>5.616735463</v>
      </c>
      <c r="N33" s="86">
        <f t="shared" si="3"/>
        <v>0</v>
      </c>
      <c r="O33" s="86">
        <f t="shared" si="4"/>
        <v>0</v>
      </c>
      <c r="P33" s="140">
        <f t="shared" si="5"/>
        <v>0</v>
      </c>
      <c r="Q33" s="137" t="str">
        <f t="shared" si="6"/>
        <v>#DIV/0!</v>
      </c>
      <c r="R33" s="141" t="str">
        <f t="shared" si="7"/>
        <v>#DIV/0!</v>
      </c>
      <c r="S33" s="25"/>
      <c r="T33" s="25"/>
      <c r="U33" s="25"/>
      <c r="V33" s="25"/>
      <c r="W33" s="25"/>
      <c r="X33" s="25"/>
      <c r="Y33" s="25"/>
      <c r="Z33" s="25"/>
      <c r="AA33" s="25"/>
      <c r="AB33" s="25"/>
      <c r="AC33" s="25"/>
      <c r="AD33" s="25"/>
      <c r="AE33" s="25"/>
      <c r="AF33" s="25"/>
      <c r="AG33" s="25"/>
      <c r="AH33" s="25"/>
      <c r="AI33" s="25"/>
      <c r="AJ33" s="25"/>
    </row>
    <row r="34">
      <c r="B34" s="43">
        <v>81.7</v>
      </c>
      <c r="C34" s="83">
        <v>24.1</v>
      </c>
      <c r="D34" s="43" t="s">
        <v>480</v>
      </c>
      <c r="E34" s="43"/>
      <c r="F34" s="43"/>
      <c r="G34" s="43"/>
      <c r="H34" s="43"/>
      <c r="I34" s="84"/>
      <c r="J34" s="43"/>
      <c r="K34" s="84"/>
      <c r="L34" s="139" t="str">
        <f t="shared" si="1"/>
        <v>#DIV/0!</v>
      </c>
      <c r="M34" s="44">
        <f t="shared" si="2"/>
        <v>5.616735463</v>
      </c>
      <c r="N34" s="86">
        <f t="shared" si="3"/>
        <v>0</v>
      </c>
      <c r="O34" s="86">
        <f t="shared" si="4"/>
        <v>0</v>
      </c>
      <c r="P34" s="140">
        <f t="shared" si="5"/>
        <v>0</v>
      </c>
      <c r="Q34" s="137" t="str">
        <f t="shared" si="6"/>
        <v>#DIV/0!</v>
      </c>
      <c r="R34" s="141" t="str">
        <f t="shared" si="7"/>
        <v>#DIV/0!</v>
      </c>
      <c r="S34" s="25"/>
      <c r="T34" s="25"/>
      <c r="U34" s="25"/>
      <c r="V34" s="25"/>
      <c r="W34" s="25"/>
      <c r="X34" s="25"/>
      <c r="Y34" s="25"/>
      <c r="Z34" s="25"/>
      <c r="AA34" s="25"/>
      <c r="AB34" s="25"/>
      <c r="AC34" s="25"/>
      <c r="AD34" s="25"/>
      <c r="AE34" s="25"/>
      <c r="AF34" s="25"/>
      <c r="AG34" s="25"/>
      <c r="AH34" s="25"/>
      <c r="AI34" s="25"/>
      <c r="AJ34" s="25"/>
    </row>
    <row r="35">
      <c r="B35" s="43">
        <v>81.7</v>
      </c>
      <c r="C35" s="83">
        <v>24.1</v>
      </c>
      <c r="D35" s="43" t="s">
        <v>480</v>
      </c>
      <c r="E35" s="43"/>
      <c r="F35" s="43"/>
      <c r="G35" s="43"/>
      <c r="H35" s="43"/>
      <c r="I35" s="84"/>
      <c r="J35" s="43"/>
      <c r="K35" s="84"/>
      <c r="L35" s="139" t="str">
        <f t="shared" si="1"/>
        <v>#DIV/0!</v>
      </c>
      <c r="M35" s="44">
        <f t="shared" si="2"/>
        <v>5.616735463</v>
      </c>
      <c r="N35" s="86">
        <f t="shared" si="3"/>
        <v>0</v>
      </c>
      <c r="O35" s="86">
        <f t="shared" si="4"/>
        <v>0</v>
      </c>
      <c r="P35" s="140">
        <f t="shared" si="5"/>
        <v>0</v>
      </c>
      <c r="Q35" s="137" t="str">
        <f t="shared" si="6"/>
        <v>#DIV/0!</v>
      </c>
      <c r="R35" s="141" t="str">
        <f t="shared" si="7"/>
        <v>#DIV/0!</v>
      </c>
      <c r="S35" s="25"/>
      <c r="T35" s="25"/>
      <c r="U35" s="25"/>
      <c r="V35" s="25"/>
      <c r="W35" s="25"/>
      <c r="X35" s="25"/>
      <c r="Y35" s="25"/>
      <c r="Z35" s="25"/>
      <c r="AA35" s="25"/>
      <c r="AB35" s="25"/>
      <c r="AC35" s="25"/>
      <c r="AD35" s="25"/>
      <c r="AE35" s="25"/>
      <c r="AF35" s="25"/>
      <c r="AG35" s="25"/>
      <c r="AH35" s="25"/>
      <c r="AI35" s="25"/>
      <c r="AJ35" s="25"/>
    </row>
    <row r="36">
      <c r="B36" s="43">
        <v>81.7</v>
      </c>
      <c r="C36" s="83">
        <v>24.1</v>
      </c>
      <c r="D36" s="43" t="s">
        <v>480</v>
      </c>
      <c r="E36" s="43"/>
      <c r="F36" s="43"/>
      <c r="G36" s="43"/>
      <c r="H36" s="43"/>
      <c r="I36" s="84"/>
      <c r="J36" s="43"/>
      <c r="K36" s="84"/>
      <c r="L36" s="139" t="str">
        <f t="shared" si="1"/>
        <v>#DIV/0!</v>
      </c>
      <c r="M36" s="44">
        <f t="shared" si="2"/>
        <v>5.616735463</v>
      </c>
      <c r="N36" s="86">
        <f t="shared" si="3"/>
        <v>0</v>
      </c>
      <c r="O36" s="86">
        <f t="shared" si="4"/>
        <v>0</v>
      </c>
      <c r="P36" s="140">
        <f t="shared" si="5"/>
        <v>0</v>
      </c>
      <c r="Q36" s="137" t="str">
        <f t="shared" si="6"/>
        <v>#DIV/0!</v>
      </c>
      <c r="R36" s="141" t="str">
        <f t="shared" si="7"/>
        <v>#DIV/0!</v>
      </c>
      <c r="S36" s="25"/>
      <c r="T36" s="25"/>
      <c r="U36" s="25"/>
      <c r="V36" s="25"/>
      <c r="W36" s="25"/>
      <c r="X36" s="25"/>
      <c r="Y36" s="25"/>
      <c r="Z36" s="25"/>
      <c r="AA36" s="25"/>
      <c r="AB36" s="25"/>
      <c r="AC36" s="25"/>
      <c r="AD36" s="25"/>
      <c r="AE36" s="25"/>
      <c r="AF36" s="25"/>
      <c r="AG36" s="25"/>
      <c r="AH36" s="25"/>
      <c r="AI36" s="25"/>
      <c r="AJ36" s="25"/>
    </row>
    <row r="37">
      <c r="B37" s="43">
        <v>81.7</v>
      </c>
      <c r="C37" s="83">
        <v>24.1</v>
      </c>
      <c r="D37" s="43" t="s">
        <v>480</v>
      </c>
      <c r="E37" s="43"/>
      <c r="F37" s="43"/>
      <c r="G37" s="43"/>
      <c r="H37" s="43"/>
      <c r="I37" s="84"/>
      <c r="J37" s="43"/>
      <c r="K37" s="84"/>
      <c r="L37" s="139" t="str">
        <f t="shared" si="1"/>
        <v>#DIV/0!</v>
      </c>
      <c r="M37" s="44">
        <f t="shared" si="2"/>
        <v>5.616735463</v>
      </c>
      <c r="N37" s="86">
        <f t="shared" si="3"/>
        <v>0</v>
      </c>
      <c r="O37" s="86">
        <f t="shared" si="4"/>
        <v>0</v>
      </c>
      <c r="P37" s="140">
        <f t="shared" si="5"/>
        <v>0</v>
      </c>
      <c r="Q37" s="137" t="str">
        <f t="shared" si="6"/>
        <v>#DIV/0!</v>
      </c>
      <c r="R37" s="141" t="str">
        <f t="shared" si="7"/>
        <v>#DIV/0!</v>
      </c>
      <c r="S37" s="25"/>
      <c r="T37" s="25"/>
      <c r="U37" s="25"/>
      <c r="V37" s="25"/>
      <c r="W37" s="25"/>
      <c r="X37" s="25"/>
      <c r="Y37" s="25"/>
      <c r="Z37" s="25"/>
      <c r="AA37" s="25"/>
      <c r="AB37" s="25"/>
      <c r="AC37" s="25"/>
      <c r="AD37" s="25"/>
      <c r="AE37" s="25"/>
      <c r="AF37" s="25"/>
      <c r="AG37" s="25"/>
      <c r="AH37" s="25"/>
      <c r="AI37" s="25"/>
      <c r="AJ37" s="25"/>
    </row>
    <row r="38">
      <c r="B38" s="43">
        <v>81.7</v>
      </c>
      <c r="C38" s="83">
        <v>24.1</v>
      </c>
      <c r="D38" s="43" t="s">
        <v>480</v>
      </c>
      <c r="E38" s="43"/>
      <c r="F38" s="43"/>
      <c r="G38" s="43"/>
      <c r="H38" s="43"/>
      <c r="I38" s="84"/>
      <c r="J38" s="43"/>
      <c r="K38" s="84"/>
      <c r="L38" s="139" t="str">
        <f t="shared" si="1"/>
        <v>#DIV/0!</v>
      </c>
      <c r="M38" s="44">
        <f t="shared" si="2"/>
        <v>5.616735463</v>
      </c>
      <c r="N38" s="86">
        <f t="shared" si="3"/>
        <v>0</v>
      </c>
      <c r="O38" s="86">
        <f t="shared" si="4"/>
        <v>0</v>
      </c>
      <c r="P38" s="140">
        <f t="shared" si="5"/>
        <v>0</v>
      </c>
      <c r="Q38" s="137" t="str">
        <f t="shared" si="6"/>
        <v>#DIV/0!</v>
      </c>
      <c r="R38" s="141" t="str">
        <f t="shared" si="7"/>
        <v>#DIV/0!</v>
      </c>
      <c r="S38" s="25"/>
      <c r="T38" s="25"/>
      <c r="U38" s="25"/>
      <c r="V38" s="25"/>
      <c r="W38" s="25"/>
      <c r="X38" s="25"/>
      <c r="Y38" s="25"/>
      <c r="Z38" s="25"/>
      <c r="AA38" s="25"/>
      <c r="AB38" s="25"/>
      <c r="AC38" s="25"/>
      <c r="AD38" s="25"/>
      <c r="AE38" s="25"/>
      <c r="AF38" s="25"/>
      <c r="AG38" s="25"/>
      <c r="AH38" s="25"/>
      <c r="AI38" s="25"/>
      <c r="AJ38" s="25"/>
    </row>
    <row r="39">
      <c r="B39" s="43">
        <v>81.7</v>
      </c>
      <c r="C39" s="83">
        <v>24.1</v>
      </c>
      <c r="D39" s="43" t="s">
        <v>480</v>
      </c>
      <c r="E39" s="43"/>
      <c r="F39" s="43"/>
      <c r="G39" s="43"/>
      <c r="H39" s="43"/>
      <c r="I39" s="84"/>
      <c r="J39" s="43"/>
      <c r="K39" s="84"/>
      <c r="L39" s="139" t="str">
        <f t="shared" si="1"/>
        <v>#DIV/0!</v>
      </c>
      <c r="M39" s="44">
        <f t="shared" si="2"/>
        <v>5.616735463</v>
      </c>
      <c r="N39" s="86">
        <f t="shared" si="3"/>
        <v>0</v>
      </c>
      <c r="O39" s="86">
        <f t="shared" si="4"/>
        <v>0</v>
      </c>
      <c r="P39" s="140">
        <f t="shared" si="5"/>
        <v>0</v>
      </c>
      <c r="Q39" s="137" t="str">
        <f t="shared" si="6"/>
        <v>#DIV/0!</v>
      </c>
      <c r="R39" s="141" t="str">
        <f t="shared" si="7"/>
        <v>#DIV/0!</v>
      </c>
      <c r="S39" s="25"/>
      <c r="T39" s="25"/>
      <c r="U39" s="25"/>
      <c r="V39" s="25"/>
      <c r="W39" s="25"/>
      <c r="X39" s="25"/>
      <c r="Y39" s="25"/>
      <c r="Z39" s="25"/>
      <c r="AA39" s="25"/>
      <c r="AB39" s="25"/>
      <c r="AC39" s="25"/>
      <c r="AD39" s="25"/>
      <c r="AE39" s="25"/>
      <c r="AF39" s="25"/>
      <c r="AG39" s="25"/>
      <c r="AH39" s="25"/>
      <c r="AI39" s="25"/>
      <c r="AJ39" s="25"/>
    </row>
    <row r="40">
      <c r="B40" s="43">
        <v>81.7</v>
      </c>
      <c r="C40" s="83">
        <v>24.1</v>
      </c>
      <c r="D40" s="43" t="s">
        <v>480</v>
      </c>
      <c r="E40" s="43"/>
      <c r="F40" s="43"/>
      <c r="G40" s="43"/>
      <c r="H40" s="43"/>
      <c r="I40" s="84"/>
      <c r="J40" s="43"/>
      <c r="K40" s="84"/>
      <c r="L40" s="139" t="str">
        <f t="shared" si="1"/>
        <v>#DIV/0!</v>
      </c>
      <c r="M40" s="44">
        <f t="shared" si="2"/>
        <v>5.616735463</v>
      </c>
      <c r="N40" s="86">
        <f t="shared" si="3"/>
        <v>0</v>
      </c>
      <c r="O40" s="86">
        <f t="shared" si="4"/>
        <v>0</v>
      </c>
      <c r="P40" s="140">
        <f t="shared" si="5"/>
        <v>0</v>
      </c>
      <c r="Q40" s="137" t="str">
        <f t="shared" si="6"/>
        <v>#DIV/0!</v>
      </c>
      <c r="R40" s="141" t="str">
        <f t="shared" si="7"/>
        <v>#DIV/0!</v>
      </c>
      <c r="S40" s="25"/>
      <c r="T40" s="25"/>
      <c r="U40" s="25"/>
      <c r="V40" s="25"/>
      <c r="W40" s="25"/>
      <c r="X40" s="25"/>
      <c r="Y40" s="25"/>
      <c r="Z40" s="25"/>
      <c r="AA40" s="25"/>
      <c r="AB40" s="25"/>
      <c r="AC40" s="25"/>
      <c r="AD40" s="25"/>
      <c r="AE40" s="25"/>
      <c r="AF40" s="25"/>
      <c r="AG40" s="25"/>
      <c r="AH40" s="25"/>
      <c r="AI40" s="25"/>
      <c r="AJ40" s="25"/>
    </row>
    <row r="41">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row>
    <row r="42">
      <c r="C42" s="25"/>
      <c r="D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row>
    <row r="43">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row>
    <row r="44">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row>
    <row r="4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row>
    <row r="46">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row>
    <row r="48">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row>
    <row r="49">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row>
    <row r="50">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row>
    <row r="52">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row>
    <row r="53">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row>
    <row r="54">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row>
    <row r="5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row>
    <row r="56">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row>
    <row r="58">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row>
    <row r="59">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row>
    <row r="60">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row>
    <row r="61">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row>
    <row r="62">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row>
    <row r="63">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row>
    <row r="64">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row>
    <row r="6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row>
    <row r="66">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row>
    <row r="67">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row>
    <row r="68">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row>
    <row r="69">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row>
    <row r="70">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row>
    <row r="71">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row>
    <row r="72">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row>
    <row r="73">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row>
    <row r="74">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row>
    <row r="7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row>
    <row r="76">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row>
    <row r="77">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row>
    <row r="78">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row>
    <row r="79">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row>
    <row r="80">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row>
    <row r="81">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row>
    <row r="82">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row>
    <row r="83">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row>
    <row r="84">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row>
    <row r="8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row>
    <row r="86">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row>
    <row r="87">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row>
    <row r="88">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row>
    <row r="89">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row>
    <row r="90">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row>
    <row r="91">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row>
    <row r="92">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row>
    <row r="93">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row>
    <row r="94">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row>
    <row r="9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row>
    <row r="96">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row>
    <row r="97">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row>
    <row r="98">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row>
    <row r="99">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row>
    <row r="100">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row>
    <row r="101">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row>
    <row r="102">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row>
    <row r="103">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row>
  </sheetData>
  <conditionalFormatting sqref="P13:P40">
    <cfRule type="colorScale" priority="1">
      <colorScale>
        <cfvo type="formula" val="6"/>
        <cfvo type="formula" val="15"/>
        <cfvo type="formula" val="25"/>
        <color rgb="FF93C47D"/>
        <color rgb="FFF6B26B"/>
        <color rgb="FFFF0000"/>
      </colorScale>
    </cfRule>
  </conditionalFormatting>
  <conditionalFormatting sqref="P13:P40">
    <cfRule type="colorScale" priority="2">
      <colorScale>
        <cfvo type="formula" val="5"/>
        <cfvo type="formula" val="10"/>
        <cfvo type="formula" val="15"/>
        <color rgb="FFFFFFFF"/>
        <color rgb="FFFFFFFF"/>
        <color rgb="FFE67C73"/>
      </colorScale>
    </cfRule>
  </conditionalFormatting>
  <conditionalFormatting sqref="Q13:Q40">
    <cfRule type="colorScale" priority="3">
      <colorScale>
        <cfvo type="formula" val="0.9"/>
        <cfvo type="formula" val="0.97"/>
        <cfvo type="formula" val="0.98"/>
        <color rgb="FFFFFFFF"/>
        <color rgb="FF00FF00"/>
        <color rgb="FF00FFFF"/>
      </colorScale>
    </cfRule>
  </conditionalFormatting>
  <dataValidations>
    <dataValidation type="list" allowBlank="1" showErrorMessage="1" sqref="L11">
      <formula1>"no,12V BeQuite 80mm, side distance 10cm,3.8 V Ultrafan 30mm, top cooled"</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2" max="2" width="10.5"/>
    <col customWidth="1" min="3" max="3" width="11.0"/>
    <col customWidth="1" min="4" max="4" width="10.38"/>
    <col customWidth="1" min="5" max="5" width="12.0"/>
    <col customWidth="1" min="6" max="6" width="9.88"/>
    <col customWidth="1" min="7" max="8" width="11.63"/>
    <col customWidth="1" min="9" max="9" width="9.63"/>
    <col customWidth="1" min="11" max="11" width="15.75"/>
    <col customWidth="1" min="17" max="17" width="17.38"/>
  </cols>
  <sheetData>
    <row r="1">
      <c r="A1" s="7" t="s">
        <v>407</v>
      </c>
      <c r="C1" s="83"/>
      <c r="D1" s="43"/>
      <c r="E1" s="43"/>
      <c r="F1" s="43"/>
      <c r="G1" s="43"/>
      <c r="H1" s="43"/>
      <c r="I1" s="84"/>
      <c r="J1" s="43"/>
      <c r="K1" s="85"/>
      <c r="L1" s="86"/>
      <c r="M1" s="74"/>
      <c r="N1" s="87"/>
      <c r="O1" s="86"/>
    </row>
    <row r="2">
      <c r="A2" s="3" t="s">
        <v>408</v>
      </c>
      <c r="C2" s="83"/>
      <c r="D2" s="43"/>
      <c r="E2" s="43"/>
      <c r="F2" s="43"/>
      <c r="G2" s="43"/>
      <c r="H2" s="43"/>
      <c r="I2" s="84"/>
      <c r="J2" s="43"/>
      <c r="K2" s="85"/>
      <c r="L2" s="86"/>
      <c r="M2" s="74"/>
      <c r="N2" s="87"/>
      <c r="O2" s="86"/>
    </row>
    <row r="3">
      <c r="A3" s="10" t="s">
        <v>409</v>
      </c>
      <c r="C3" s="83"/>
      <c r="D3" s="43"/>
      <c r="E3" s="43"/>
      <c r="F3" s="43"/>
      <c r="G3" s="43"/>
      <c r="H3" s="43"/>
      <c r="I3" s="84"/>
      <c r="J3" s="43"/>
      <c r="K3" s="85"/>
      <c r="L3" s="86"/>
      <c r="M3" s="74"/>
      <c r="N3" s="87"/>
      <c r="O3" s="86"/>
    </row>
    <row r="4">
      <c r="A4" s="88" t="s">
        <v>410</v>
      </c>
      <c r="B4" s="89"/>
      <c r="C4" s="90"/>
      <c r="D4" s="91"/>
      <c r="E4" s="91"/>
      <c r="F4" s="92" t="s">
        <v>411</v>
      </c>
      <c r="G4" s="93"/>
      <c r="H4" s="93"/>
      <c r="I4" s="84"/>
      <c r="J4" s="43"/>
      <c r="K4" s="85"/>
      <c r="L4" s="86"/>
      <c r="M4" s="74"/>
      <c r="N4" s="87"/>
      <c r="O4" s="86"/>
    </row>
    <row r="5">
      <c r="A5" s="10" t="s">
        <v>488</v>
      </c>
      <c r="C5" s="83"/>
      <c r="D5" s="43"/>
      <c r="E5" s="43"/>
      <c r="F5" s="43"/>
      <c r="G5" s="43"/>
      <c r="H5" s="43"/>
      <c r="I5" s="84"/>
      <c r="J5" s="43"/>
      <c r="K5" s="85"/>
      <c r="L5" s="86"/>
      <c r="M5" s="74"/>
      <c r="N5" s="87"/>
      <c r="O5" s="86"/>
    </row>
    <row r="6">
      <c r="A6" s="94" t="s">
        <v>413</v>
      </c>
      <c r="B6" s="95"/>
      <c r="C6" s="96"/>
      <c r="D6" s="97"/>
      <c r="E6" s="97"/>
      <c r="F6" s="97"/>
      <c r="G6" s="97"/>
      <c r="H6" s="97"/>
      <c r="I6" s="98"/>
      <c r="J6" s="97"/>
      <c r="K6" s="99"/>
      <c r="L6" s="86"/>
      <c r="M6" s="74"/>
      <c r="N6" s="87"/>
      <c r="O6" s="86"/>
    </row>
    <row r="7">
      <c r="A7" s="43"/>
      <c r="C7" s="83"/>
      <c r="D7" s="43"/>
      <c r="E7" s="43"/>
      <c r="F7" s="43"/>
      <c r="G7" s="43"/>
      <c r="H7" s="43"/>
      <c r="I7" s="84"/>
      <c r="J7" s="43"/>
      <c r="K7" s="85"/>
      <c r="L7" s="86"/>
      <c r="M7" s="74"/>
      <c r="N7" s="87"/>
      <c r="O7" s="86"/>
    </row>
    <row r="8">
      <c r="A8" s="14" t="s">
        <v>489</v>
      </c>
      <c r="B8" s="43"/>
      <c r="C8" s="83"/>
      <c r="D8" s="43"/>
      <c r="E8" s="43"/>
      <c r="F8" s="43"/>
      <c r="G8" s="43"/>
      <c r="H8" s="43"/>
      <c r="I8" s="84"/>
      <c r="J8" s="43"/>
      <c r="K8" s="85"/>
      <c r="L8" s="86"/>
      <c r="M8" s="74"/>
      <c r="N8" s="87"/>
      <c r="O8" s="86"/>
    </row>
    <row r="9">
      <c r="A9" s="14"/>
      <c r="B9" s="43"/>
      <c r="C9" s="83"/>
      <c r="D9" s="43"/>
      <c r="E9" s="43"/>
      <c r="F9" s="43"/>
      <c r="G9" s="43"/>
      <c r="H9" s="43"/>
      <c r="I9" s="84"/>
      <c r="J9" s="43"/>
      <c r="K9" s="85"/>
      <c r="L9" s="86"/>
      <c r="M9" s="74"/>
      <c r="N9" s="87"/>
      <c r="O9" s="86"/>
    </row>
    <row r="10">
      <c r="A10" s="100" t="s">
        <v>414</v>
      </c>
      <c r="B10" s="60" t="s">
        <v>415</v>
      </c>
      <c r="C10" s="60" t="s">
        <v>16</v>
      </c>
      <c r="D10" s="60" t="s">
        <v>416</v>
      </c>
      <c r="E10" s="69" t="s">
        <v>417</v>
      </c>
      <c r="F10" s="101" t="s">
        <v>418</v>
      </c>
      <c r="G10" s="60" t="s">
        <v>419</v>
      </c>
      <c r="H10" s="102" t="s">
        <v>420</v>
      </c>
      <c r="I10" s="103" t="s">
        <v>421</v>
      </c>
      <c r="J10" s="104" t="s">
        <v>422</v>
      </c>
      <c r="K10" s="103" t="s">
        <v>423</v>
      </c>
      <c r="L10" s="105" t="s">
        <v>424</v>
      </c>
      <c r="M10" s="106" t="s">
        <v>425</v>
      </c>
      <c r="N10" s="60" t="s">
        <v>426</v>
      </c>
      <c r="O10" s="106" t="s">
        <v>427</v>
      </c>
      <c r="P10" s="69" t="s">
        <v>428</v>
      </c>
      <c r="Q10" s="107" t="s">
        <v>429</v>
      </c>
      <c r="R10" s="60" t="s">
        <v>430</v>
      </c>
      <c r="S10" s="60" t="s">
        <v>431</v>
      </c>
      <c r="T10" s="60" t="s">
        <v>432</v>
      </c>
      <c r="U10" s="108" t="s">
        <v>433</v>
      </c>
      <c r="W10" s="25"/>
      <c r="X10" s="109"/>
      <c r="Y10" s="109"/>
      <c r="Z10" s="59"/>
      <c r="AA10" s="59"/>
      <c r="AB10" s="59"/>
      <c r="AC10" s="59"/>
      <c r="AD10" s="59"/>
      <c r="AE10" s="59"/>
      <c r="AF10" s="59"/>
      <c r="AG10" s="59"/>
      <c r="AH10" s="59"/>
      <c r="AI10" s="59"/>
      <c r="AJ10" s="110"/>
      <c r="AK10" s="110"/>
      <c r="AL10" s="110"/>
    </row>
    <row r="11">
      <c r="A11" s="3"/>
      <c r="B11" s="111"/>
      <c r="C11" s="112">
        <v>45658.0</v>
      </c>
      <c r="D11" s="113"/>
      <c r="E11" s="43"/>
      <c r="F11" s="114"/>
      <c r="G11" s="111"/>
      <c r="H11" s="83"/>
      <c r="I11" s="83"/>
      <c r="J11" s="115"/>
      <c r="K11" s="83"/>
      <c r="L11" s="116" t="s">
        <v>441</v>
      </c>
      <c r="M11" s="117" t="s">
        <v>442</v>
      </c>
      <c r="N11" s="117" t="s">
        <v>442</v>
      </c>
      <c r="O11" s="117" t="s">
        <v>443</v>
      </c>
      <c r="P11" s="43" t="s">
        <v>443</v>
      </c>
      <c r="Q11" s="118" t="s">
        <v>444</v>
      </c>
      <c r="R11" s="111" t="s">
        <v>445</v>
      </c>
      <c r="S11" s="111" t="s">
        <v>446</v>
      </c>
      <c r="T11" s="111" t="s">
        <v>447</v>
      </c>
      <c r="U11" s="64" t="s">
        <v>448</v>
      </c>
      <c r="W11" s="25"/>
      <c r="X11" s="86"/>
      <c r="Y11" s="64"/>
      <c r="Z11" s="25"/>
      <c r="AA11" s="111"/>
      <c r="AB11" s="111"/>
      <c r="AC11" s="64"/>
      <c r="AD11" s="64"/>
      <c r="AE11" s="64"/>
      <c r="AF11" s="64"/>
      <c r="AG11" s="64"/>
      <c r="AH11" s="64"/>
      <c r="AI11" s="64"/>
      <c r="AJ11" s="12"/>
      <c r="AK11" s="12"/>
      <c r="AL11" s="12"/>
    </row>
    <row r="12">
      <c r="A12" s="59" t="s">
        <v>449</v>
      </c>
      <c r="B12" s="119" t="s">
        <v>450</v>
      </c>
      <c r="C12" s="120" t="s">
        <v>451</v>
      </c>
      <c r="D12" s="119" t="s">
        <v>452</v>
      </c>
      <c r="E12" s="120" t="s">
        <v>453</v>
      </c>
      <c r="F12" s="121" t="s">
        <v>454</v>
      </c>
      <c r="G12" s="119" t="s">
        <v>455</v>
      </c>
      <c r="H12" s="119" t="s">
        <v>490</v>
      </c>
      <c r="I12" s="120" t="s">
        <v>457</v>
      </c>
      <c r="J12" s="119" t="s">
        <v>458</v>
      </c>
      <c r="K12" s="119" t="s">
        <v>459</v>
      </c>
      <c r="L12" s="122" t="s">
        <v>460</v>
      </c>
      <c r="M12" s="123" t="s">
        <v>462</v>
      </c>
      <c r="N12" s="150" t="s">
        <v>463</v>
      </c>
      <c r="O12" s="150" t="s">
        <v>464</v>
      </c>
      <c r="P12" s="151" t="s">
        <v>359</v>
      </c>
      <c r="Q12" s="126" t="s">
        <v>465</v>
      </c>
      <c r="R12" s="121" t="s">
        <v>466</v>
      </c>
      <c r="S12" s="152" t="s">
        <v>467</v>
      </c>
      <c r="T12" s="153" t="s">
        <v>468</v>
      </c>
      <c r="U12" s="119" t="s">
        <v>469</v>
      </c>
      <c r="V12" s="153" t="s">
        <v>470</v>
      </c>
      <c r="W12" s="153" t="s">
        <v>471</v>
      </c>
      <c r="X12" s="153" t="s">
        <v>472</v>
      </c>
      <c r="Y12" s="153" t="s">
        <v>473</v>
      </c>
      <c r="Z12" s="153" t="s">
        <v>474</v>
      </c>
      <c r="AA12" s="154" t="s">
        <v>475</v>
      </c>
      <c r="AB12" s="153" t="s">
        <v>476</v>
      </c>
      <c r="AC12" s="153" t="s">
        <v>477</v>
      </c>
      <c r="AD12" s="153" t="s">
        <v>478</v>
      </c>
      <c r="AE12" s="64"/>
      <c r="AF12" s="85"/>
      <c r="AG12" s="64"/>
      <c r="AH12" s="64"/>
      <c r="AI12" s="59"/>
      <c r="AJ12" s="110"/>
      <c r="AK12" s="110"/>
      <c r="AL12" s="110"/>
    </row>
    <row r="13">
      <c r="A13" s="132"/>
      <c r="B13" s="97"/>
      <c r="C13" s="96"/>
      <c r="D13" s="97"/>
      <c r="E13" s="97"/>
      <c r="F13" s="97"/>
      <c r="G13" s="97"/>
      <c r="H13" s="97"/>
      <c r="I13" s="98"/>
      <c r="J13" s="97"/>
      <c r="K13" s="98"/>
      <c r="L13" s="133" t="str">
        <f t="shared" ref="L13:L40" si="1">(J13/1000)*1/(2*PI()*0.0000000224*I13*1000)</f>
        <v>#DIV/0!</v>
      </c>
      <c r="M13" s="135">
        <f t="shared" ref="M13:M40" si="2">E13*F13/1000</f>
        <v>0</v>
      </c>
      <c r="N13" s="86">
        <f t="shared" ref="N13:N40" si="3">H13*G13</f>
        <v>0</v>
      </c>
      <c r="O13" s="140">
        <f t="shared" ref="O13:O40" si="4">M13-N13</f>
        <v>0</v>
      </c>
      <c r="P13" s="155" t="str">
        <f t="shared" ref="P13:P40" si="5">N13/M13</f>
        <v>#DIV/0!</v>
      </c>
      <c r="Q13" s="138" t="str">
        <f t="shared" ref="Q13:Q40" si="6">28/2*(1/((E13/G13)*0.5))</f>
        <v>#DIV/0!</v>
      </c>
      <c r="R13" s="97"/>
      <c r="S13" s="97"/>
      <c r="T13" s="97"/>
      <c r="U13" s="97"/>
      <c r="V13" s="97"/>
      <c r="W13" s="97"/>
      <c r="X13" s="97"/>
      <c r="Y13" s="97"/>
      <c r="Z13" s="97"/>
      <c r="AA13" s="97"/>
      <c r="AB13" s="97"/>
      <c r="AC13" s="97"/>
      <c r="AD13" s="97"/>
      <c r="AE13" s="43"/>
      <c r="AF13" s="86"/>
      <c r="AG13" s="149"/>
      <c r="AH13" s="43"/>
      <c r="AI13" s="43"/>
      <c r="AJ13" s="3"/>
      <c r="AK13" s="3"/>
      <c r="AL13" s="3"/>
    </row>
    <row r="14">
      <c r="B14" s="69"/>
      <c r="C14" s="83"/>
      <c r="D14" s="43"/>
      <c r="E14" s="43"/>
      <c r="F14" s="43"/>
      <c r="G14" s="43"/>
      <c r="H14" s="43"/>
      <c r="I14" s="84"/>
      <c r="J14" s="43"/>
      <c r="K14" s="84"/>
      <c r="L14" s="139" t="str">
        <f t="shared" si="1"/>
        <v>#DIV/0!</v>
      </c>
      <c r="M14" s="86">
        <f t="shared" si="2"/>
        <v>0</v>
      </c>
      <c r="N14" s="86">
        <f t="shared" si="3"/>
        <v>0</v>
      </c>
      <c r="O14" s="140">
        <f t="shared" si="4"/>
        <v>0</v>
      </c>
      <c r="P14" s="156" t="str">
        <f t="shared" si="5"/>
        <v>#DIV/0!</v>
      </c>
      <c r="Q14" s="141" t="str">
        <f t="shared" si="6"/>
        <v>#DIV/0!</v>
      </c>
      <c r="R14" s="43"/>
      <c r="S14" s="43"/>
      <c r="T14" s="43"/>
      <c r="U14" s="43"/>
      <c r="V14" s="43"/>
      <c r="W14" s="43"/>
      <c r="X14" s="43"/>
      <c r="Y14" s="43"/>
      <c r="Z14" s="43"/>
      <c r="AA14" s="43"/>
      <c r="AB14" s="43"/>
      <c r="AC14" s="25"/>
      <c r="AD14" s="25"/>
      <c r="AE14" s="25"/>
      <c r="AF14" s="86"/>
      <c r="AG14" s="149"/>
      <c r="AH14" s="25"/>
      <c r="AI14" s="25"/>
    </row>
    <row r="15">
      <c r="B15" s="69"/>
      <c r="C15" s="83"/>
      <c r="D15" s="43"/>
      <c r="E15" s="43"/>
      <c r="F15" s="43"/>
      <c r="G15" s="43"/>
      <c r="H15" s="43"/>
      <c r="I15" s="84"/>
      <c r="J15" s="43"/>
      <c r="K15" s="84"/>
      <c r="L15" s="139" t="str">
        <f t="shared" si="1"/>
        <v>#DIV/0!</v>
      </c>
      <c r="M15" s="86">
        <f t="shared" si="2"/>
        <v>0</v>
      </c>
      <c r="N15" s="86">
        <f t="shared" si="3"/>
        <v>0</v>
      </c>
      <c r="O15" s="140">
        <f t="shared" si="4"/>
        <v>0</v>
      </c>
      <c r="P15" s="156" t="str">
        <f t="shared" si="5"/>
        <v>#DIV/0!</v>
      </c>
      <c r="Q15" s="141" t="str">
        <f t="shared" si="6"/>
        <v>#DIV/0!</v>
      </c>
      <c r="R15" s="25"/>
      <c r="S15" s="25"/>
      <c r="T15" s="25"/>
      <c r="U15" s="25"/>
      <c r="V15" s="25"/>
      <c r="W15" s="25"/>
      <c r="X15" s="25"/>
      <c r="Y15" s="25"/>
      <c r="Z15" s="25"/>
      <c r="AA15" s="25"/>
      <c r="AB15" s="25"/>
      <c r="AC15" s="25"/>
      <c r="AD15" s="25"/>
      <c r="AE15" s="25"/>
      <c r="AF15" s="86"/>
      <c r="AG15" s="149"/>
      <c r="AH15" s="25"/>
      <c r="AI15" s="25"/>
    </row>
    <row r="16">
      <c r="B16" s="43"/>
      <c r="C16" s="83"/>
      <c r="D16" s="43"/>
      <c r="E16" s="43"/>
      <c r="F16" s="43"/>
      <c r="G16" s="43"/>
      <c r="H16" s="43"/>
      <c r="I16" s="84"/>
      <c r="J16" s="43"/>
      <c r="K16" s="84"/>
      <c r="L16" s="139" t="str">
        <f t="shared" si="1"/>
        <v>#DIV/0!</v>
      </c>
      <c r="M16" s="86">
        <f t="shared" si="2"/>
        <v>0</v>
      </c>
      <c r="N16" s="86">
        <f t="shared" si="3"/>
        <v>0</v>
      </c>
      <c r="O16" s="140">
        <f t="shared" si="4"/>
        <v>0</v>
      </c>
      <c r="P16" s="156" t="str">
        <f t="shared" si="5"/>
        <v>#DIV/0!</v>
      </c>
      <c r="Q16" s="141" t="str">
        <f t="shared" si="6"/>
        <v>#DIV/0!</v>
      </c>
      <c r="R16" s="43"/>
      <c r="S16" s="43"/>
      <c r="T16" s="43"/>
      <c r="U16" s="43"/>
      <c r="V16" s="43"/>
      <c r="W16" s="43"/>
      <c r="X16" s="43"/>
      <c r="Y16" s="43"/>
      <c r="Z16" s="43"/>
      <c r="AA16" s="43"/>
      <c r="AB16" s="43"/>
      <c r="AC16" s="25"/>
      <c r="AD16" s="25"/>
      <c r="AE16" s="25"/>
      <c r="AF16" s="86"/>
      <c r="AG16" s="149"/>
      <c r="AH16" s="25"/>
      <c r="AI16" s="25"/>
    </row>
    <row r="17">
      <c r="B17" s="43"/>
      <c r="C17" s="83"/>
      <c r="D17" s="43"/>
      <c r="E17" s="43"/>
      <c r="F17" s="43"/>
      <c r="G17" s="43"/>
      <c r="H17" s="43"/>
      <c r="I17" s="84"/>
      <c r="J17" s="43"/>
      <c r="K17" s="84"/>
      <c r="L17" s="139" t="str">
        <f t="shared" si="1"/>
        <v>#DIV/0!</v>
      </c>
      <c r="M17" s="86">
        <f t="shared" si="2"/>
        <v>0</v>
      </c>
      <c r="N17" s="86">
        <f t="shared" si="3"/>
        <v>0</v>
      </c>
      <c r="O17" s="140">
        <f t="shared" si="4"/>
        <v>0</v>
      </c>
      <c r="P17" s="156" t="str">
        <f t="shared" si="5"/>
        <v>#DIV/0!</v>
      </c>
      <c r="Q17" s="141" t="str">
        <f t="shared" si="6"/>
        <v>#DIV/0!</v>
      </c>
      <c r="R17" s="25"/>
      <c r="S17" s="25"/>
      <c r="T17" s="25"/>
      <c r="U17" s="25"/>
      <c r="V17" s="25"/>
      <c r="W17" s="25"/>
      <c r="X17" s="25"/>
      <c r="Y17" s="25"/>
      <c r="Z17" s="25"/>
      <c r="AA17" s="25"/>
      <c r="AB17" s="25"/>
      <c r="AC17" s="25"/>
      <c r="AD17" s="25"/>
      <c r="AE17" s="25"/>
      <c r="AF17" s="86"/>
      <c r="AG17" s="149"/>
      <c r="AH17" s="25"/>
      <c r="AI17" s="25"/>
    </row>
    <row r="18">
      <c r="B18" s="69"/>
      <c r="C18" s="83"/>
      <c r="D18" s="43"/>
      <c r="E18" s="43"/>
      <c r="F18" s="43"/>
      <c r="G18" s="43"/>
      <c r="H18" s="43"/>
      <c r="I18" s="84"/>
      <c r="J18" s="43"/>
      <c r="K18" s="84"/>
      <c r="L18" s="139" t="str">
        <f t="shared" si="1"/>
        <v>#DIV/0!</v>
      </c>
      <c r="M18" s="86">
        <f t="shared" si="2"/>
        <v>0</v>
      </c>
      <c r="N18" s="86">
        <f t="shared" si="3"/>
        <v>0</v>
      </c>
      <c r="O18" s="140">
        <f t="shared" si="4"/>
        <v>0</v>
      </c>
      <c r="P18" s="156" t="str">
        <f t="shared" si="5"/>
        <v>#DIV/0!</v>
      </c>
      <c r="Q18" s="141" t="str">
        <f t="shared" si="6"/>
        <v>#DIV/0!</v>
      </c>
      <c r="R18" s="43"/>
      <c r="S18" s="43"/>
      <c r="T18" s="43"/>
      <c r="U18" s="43"/>
      <c r="V18" s="43"/>
      <c r="W18" s="43"/>
      <c r="X18" s="43"/>
      <c r="Y18" s="43"/>
      <c r="Z18" s="43"/>
      <c r="AA18" s="25"/>
      <c r="AB18" s="43"/>
      <c r="AC18" s="25"/>
      <c r="AD18" s="25"/>
      <c r="AE18" s="25"/>
      <c r="AF18" s="86"/>
      <c r="AG18" s="149"/>
      <c r="AH18" s="25"/>
      <c r="AI18" s="25"/>
    </row>
    <row r="19">
      <c r="B19" s="43"/>
      <c r="C19" s="83"/>
      <c r="D19" s="69"/>
      <c r="E19" s="43"/>
      <c r="F19" s="43"/>
      <c r="G19" s="43"/>
      <c r="H19" s="43"/>
      <c r="I19" s="84"/>
      <c r="J19" s="43"/>
      <c r="K19" s="84"/>
      <c r="L19" s="139" t="str">
        <f t="shared" si="1"/>
        <v>#DIV/0!</v>
      </c>
      <c r="M19" s="86">
        <f t="shared" si="2"/>
        <v>0</v>
      </c>
      <c r="N19" s="86">
        <f t="shared" si="3"/>
        <v>0</v>
      </c>
      <c r="O19" s="140">
        <f t="shared" si="4"/>
        <v>0</v>
      </c>
      <c r="P19" s="156" t="str">
        <f t="shared" si="5"/>
        <v>#DIV/0!</v>
      </c>
      <c r="Q19" s="141" t="str">
        <f t="shared" si="6"/>
        <v>#DIV/0!</v>
      </c>
      <c r="R19" s="25"/>
      <c r="S19" s="25"/>
      <c r="T19" s="25"/>
      <c r="U19" s="25"/>
      <c r="V19" s="25"/>
      <c r="W19" s="25"/>
      <c r="X19" s="25"/>
      <c r="Y19" s="25"/>
      <c r="Z19" s="25"/>
      <c r="AA19" s="25"/>
      <c r="AB19" s="25"/>
      <c r="AC19" s="25"/>
      <c r="AD19" s="25"/>
      <c r="AE19" s="25"/>
      <c r="AF19" s="86"/>
      <c r="AG19" s="149"/>
      <c r="AH19" s="25"/>
      <c r="AI19" s="25"/>
    </row>
    <row r="20">
      <c r="B20" s="43"/>
      <c r="C20" s="83"/>
      <c r="D20" s="43"/>
      <c r="E20" s="43"/>
      <c r="F20" s="43"/>
      <c r="G20" s="43"/>
      <c r="H20" s="43"/>
      <c r="I20" s="84"/>
      <c r="J20" s="43"/>
      <c r="K20" s="84"/>
      <c r="L20" s="139" t="str">
        <f t="shared" si="1"/>
        <v>#DIV/0!</v>
      </c>
      <c r="M20" s="86">
        <f t="shared" si="2"/>
        <v>0</v>
      </c>
      <c r="N20" s="86">
        <f t="shared" si="3"/>
        <v>0</v>
      </c>
      <c r="O20" s="140">
        <f t="shared" si="4"/>
        <v>0</v>
      </c>
      <c r="P20" s="156" t="str">
        <f t="shared" si="5"/>
        <v>#DIV/0!</v>
      </c>
      <c r="Q20" s="141" t="str">
        <f t="shared" si="6"/>
        <v>#DIV/0!</v>
      </c>
      <c r="R20" s="25"/>
      <c r="S20" s="25"/>
      <c r="T20" s="25"/>
      <c r="U20" s="25"/>
      <c r="V20" s="25"/>
      <c r="W20" s="25"/>
      <c r="X20" s="25"/>
      <c r="Y20" s="25"/>
      <c r="Z20" s="25"/>
      <c r="AA20" s="25"/>
      <c r="AB20" s="25"/>
      <c r="AC20" s="25"/>
      <c r="AD20" s="25"/>
      <c r="AE20" s="25"/>
      <c r="AF20" s="86"/>
      <c r="AG20" s="149"/>
      <c r="AH20" s="25"/>
      <c r="AI20" s="25"/>
    </row>
    <row r="21">
      <c r="B21" s="43"/>
      <c r="C21" s="83"/>
      <c r="D21" s="43"/>
      <c r="E21" s="43"/>
      <c r="F21" s="43"/>
      <c r="G21" s="43"/>
      <c r="H21" s="43"/>
      <c r="I21" s="84"/>
      <c r="J21" s="43"/>
      <c r="K21" s="84"/>
      <c r="L21" s="139" t="str">
        <f t="shared" si="1"/>
        <v>#DIV/0!</v>
      </c>
      <c r="M21" s="86">
        <f t="shared" si="2"/>
        <v>0</v>
      </c>
      <c r="N21" s="86">
        <f t="shared" si="3"/>
        <v>0</v>
      </c>
      <c r="O21" s="140">
        <f t="shared" si="4"/>
        <v>0</v>
      </c>
      <c r="P21" s="156" t="str">
        <f t="shared" si="5"/>
        <v>#DIV/0!</v>
      </c>
      <c r="Q21" s="141" t="str">
        <f t="shared" si="6"/>
        <v>#DIV/0!</v>
      </c>
      <c r="R21" s="25"/>
      <c r="S21" s="25"/>
      <c r="T21" s="25"/>
      <c r="U21" s="25"/>
      <c r="V21" s="25"/>
      <c r="W21" s="25"/>
      <c r="X21" s="25"/>
      <c r="Y21" s="25"/>
      <c r="Z21" s="25"/>
      <c r="AA21" s="25"/>
      <c r="AB21" s="25"/>
      <c r="AC21" s="25"/>
      <c r="AD21" s="25"/>
      <c r="AE21" s="25"/>
      <c r="AF21" s="25"/>
      <c r="AG21" s="25"/>
      <c r="AH21" s="25"/>
      <c r="AI21" s="25"/>
    </row>
    <row r="22">
      <c r="B22" s="43"/>
      <c r="C22" s="83"/>
      <c r="D22" s="43"/>
      <c r="E22" s="43"/>
      <c r="F22" s="43"/>
      <c r="G22" s="43"/>
      <c r="H22" s="43"/>
      <c r="I22" s="84"/>
      <c r="J22" s="43"/>
      <c r="K22" s="84"/>
      <c r="L22" s="139" t="str">
        <f t="shared" si="1"/>
        <v>#DIV/0!</v>
      </c>
      <c r="M22" s="86">
        <f t="shared" si="2"/>
        <v>0</v>
      </c>
      <c r="N22" s="86">
        <f t="shared" si="3"/>
        <v>0</v>
      </c>
      <c r="O22" s="140">
        <f t="shared" si="4"/>
        <v>0</v>
      </c>
      <c r="P22" s="156" t="str">
        <f t="shared" si="5"/>
        <v>#DIV/0!</v>
      </c>
      <c r="Q22" s="141" t="str">
        <f t="shared" si="6"/>
        <v>#DIV/0!</v>
      </c>
      <c r="R22" s="25"/>
      <c r="S22" s="25"/>
      <c r="T22" s="25"/>
      <c r="U22" s="25"/>
      <c r="V22" s="25"/>
      <c r="W22" s="25"/>
      <c r="X22" s="25"/>
      <c r="Y22" s="25"/>
      <c r="Z22" s="25"/>
      <c r="AA22" s="25"/>
      <c r="AB22" s="25"/>
      <c r="AC22" s="25"/>
      <c r="AD22" s="25"/>
      <c r="AE22" s="25"/>
      <c r="AF22" s="25"/>
      <c r="AG22" s="25"/>
      <c r="AH22" s="25"/>
      <c r="AI22" s="25"/>
    </row>
    <row r="23">
      <c r="B23" s="43"/>
      <c r="C23" s="83"/>
      <c r="D23" s="43"/>
      <c r="E23" s="43"/>
      <c r="F23" s="43"/>
      <c r="G23" s="43"/>
      <c r="H23" s="43"/>
      <c r="I23" s="84"/>
      <c r="J23" s="43"/>
      <c r="K23" s="84"/>
      <c r="L23" s="139" t="str">
        <f t="shared" si="1"/>
        <v>#DIV/0!</v>
      </c>
      <c r="M23" s="86">
        <f t="shared" si="2"/>
        <v>0</v>
      </c>
      <c r="N23" s="86">
        <f t="shared" si="3"/>
        <v>0</v>
      </c>
      <c r="O23" s="140">
        <f t="shared" si="4"/>
        <v>0</v>
      </c>
      <c r="P23" s="156" t="str">
        <f t="shared" si="5"/>
        <v>#DIV/0!</v>
      </c>
      <c r="Q23" s="141" t="str">
        <f t="shared" si="6"/>
        <v>#DIV/0!</v>
      </c>
      <c r="R23" s="43"/>
      <c r="S23" s="43"/>
      <c r="T23" s="43"/>
      <c r="U23" s="43"/>
      <c r="V23" s="43"/>
      <c r="W23" s="43"/>
      <c r="X23" s="43"/>
      <c r="Y23" s="43"/>
      <c r="Z23" s="43"/>
      <c r="AA23" s="43"/>
      <c r="AB23" s="43"/>
      <c r="AC23" s="25"/>
      <c r="AD23" s="25"/>
      <c r="AE23" s="25"/>
      <c r="AF23" s="25"/>
      <c r="AG23" s="25"/>
      <c r="AH23" s="25"/>
      <c r="AI23" s="25"/>
    </row>
    <row r="24">
      <c r="B24" s="43"/>
      <c r="C24" s="83"/>
      <c r="D24" s="43"/>
      <c r="E24" s="43"/>
      <c r="F24" s="43"/>
      <c r="G24" s="43"/>
      <c r="H24" s="43"/>
      <c r="I24" s="84"/>
      <c r="J24" s="43"/>
      <c r="K24" s="84"/>
      <c r="L24" s="139" t="str">
        <f t="shared" si="1"/>
        <v>#DIV/0!</v>
      </c>
      <c r="M24" s="86">
        <f t="shared" si="2"/>
        <v>0</v>
      </c>
      <c r="N24" s="86">
        <f t="shared" si="3"/>
        <v>0</v>
      </c>
      <c r="O24" s="140">
        <f t="shared" si="4"/>
        <v>0</v>
      </c>
      <c r="P24" s="156" t="str">
        <f t="shared" si="5"/>
        <v>#DIV/0!</v>
      </c>
      <c r="Q24" s="141" t="str">
        <f t="shared" si="6"/>
        <v>#DIV/0!</v>
      </c>
      <c r="R24" s="43"/>
      <c r="S24" s="43"/>
      <c r="T24" s="43"/>
      <c r="U24" s="43"/>
      <c r="V24" s="43"/>
      <c r="W24" s="43"/>
      <c r="X24" s="43"/>
      <c r="Y24" s="43"/>
      <c r="Z24" s="43"/>
      <c r="AA24" s="43"/>
      <c r="AB24" s="43"/>
      <c r="AC24" s="25"/>
      <c r="AD24" s="25"/>
      <c r="AE24" s="25"/>
      <c r="AF24" s="25"/>
      <c r="AG24" s="25"/>
      <c r="AH24" s="25"/>
      <c r="AI24" s="25"/>
    </row>
    <row r="25">
      <c r="B25" s="43"/>
      <c r="C25" s="83"/>
      <c r="D25" s="43"/>
      <c r="E25" s="43"/>
      <c r="F25" s="43"/>
      <c r="G25" s="43"/>
      <c r="H25" s="43"/>
      <c r="I25" s="84"/>
      <c r="J25" s="43"/>
      <c r="K25" s="84"/>
      <c r="L25" s="139" t="str">
        <f t="shared" si="1"/>
        <v>#DIV/0!</v>
      </c>
      <c r="M25" s="86">
        <f t="shared" si="2"/>
        <v>0</v>
      </c>
      <c r="N25" s="86">
        <f t="shared" si="3"/>
        <v>0</v>
      </c>
      <c r="O25" s="140">
        <f t="shared" si="4"/>
        <v>0</v>
      </c>
      <c r="P25" s="156" t="str">
        <f t="shared" si="5"/>
        <v>#DIV/0!</v>
      </c>
      <c r="Q25" s="141" t="str">
        <f t="shared" si="6"/>
        <v>#DIV/0!</v>
      </c>
      <c r="R25" s="25"/>
      <c r="S25" s="25"/>
      <c r="T25" s="25"/>
      <c r="U25" s="25"/>
      <c r="V25" s="25"/>
      <c r="W25" s="25"/>
      <c r="X25" s="25"/>
      <c r="Y25" s="25"/>
      <c r="Z25" s="25"/>
      <c r="AA25" s="25"/>
      <c r="AB25" s="25"/>
      <c r="AC25" s="25"/>
      <c r="AD25" s="25"/>
      <c r="AE25" s="25"/>
      <c r="AF25" s="25"/>
      <c r="AG25" s="25"/>
      <c r="AH25" s="25"/>
      <c r="AI25" s="25"/>
    </row>
    <row r="26">
      <c r="B26" s="43"/>
      <c r="C26" s="83"/>
      <c r="D26" s="43"/>
      <c r="E26" s="43"/>
      <c r="F26" s="43"/>
      <c r="G26" s="43"/>
      <c r="H26" s="43"/>
      <c r="I26" s="84"/>
      <c r="J26" s="43"/>
      <c r="K26" s="84"/>
      <c r="L26" s="139" t="str">
        <f t="shared" si="1"/>
        <v>#DIV/0!</v>
      </c>
      <c r="M26" s="86">
        <f t="shared" si="2"/>
        <v>0</v>
      </c>
      <c r="N26" s="86">
        <f t="shared" si="3"/>
        <v>0</v>
      </c>
      <c r="O26" s="140">
        <f t="shared" si="4"/>
        <v>0</v>
      </c>
      <c r="P26" s="156" t="str">
        <f t="shared" si="5"/>
        <v>#DIV/0!</v>
      </c>
      <c r="Q26" s="141" t="str">
        <f t="shared" si="6"/>
        <v>#DIV/0!</v>
      </c>
      <c r="R26" s="43"/>
      <c r="S26" s="43"/>
      <c r="T26" s="43"/>
      <c r="U26" s="43"/>
      <c r="V26" s="43"/>
      <c r="W26" s="43"/>
      <c r="X26" s="43"/>
      <c r="Y26" s="43"/>
      <c r="Z26" s="43"/>
      <c r="AA26" s="43"/>
      <c r="AB26" s="43"/>
      <c r="AC26" s="25"/>
      <c r="AD26" s="25"/>
      <c r="AE26" s="25"/>
      <c r="AF26" s="25"/>
      <c r="AG26" s="25"/>
      <c r="AH26" s="25"/>
      <c r="AI26" s="25"/>
    </row>
    <row r="27">
      <c r="B27" s="43"/>
      <c r="C27" s="83"/>
      <c r="D27" s="43"/>
      <c r="E27" s="43"/>
      <c r="F27" s="43"/>
      <c r="G27" s="43"/>
      <c r="H27" s="43"/>
      <c r="I27" s="84"/>
      <c r="J27" s="43"/>
      <c r="K27" s="84"/>
      <c r="L27" s="139" t="str">
        <f t="shared" si="1"/>
        <v>#DIV/0!</v>
      </c>
      <c r="M27" s="86">
        <f t="shared" si="2"/>
        <v>0</v>
      </c>
      <c r="N27" s="86">
        <f t="shared" si="3"/>
        <v>0</v>
      </c>
      <c r="O27" s="140">
        <f t="shared" si="4"/>
        <v>0</v>
      </c>
      <c r="P27" s="156" t="str">
        <f t="shared" si="5"/>
        <v>#DIV/0!</v>
      </c>
      <c r="Q27" s="141" t="str">
        <f t="shared" si="6"/>
        <v>#DIV/0!</v>
      </c>
      <c r="R27" s="25"/>
      <c r="S27" s="25"/>
      <c r="T27" s="25"/>
      <c r="U27" s="25"/>
      <c r="V27" s="25"/>
      <c r="W27" s="25"/>
      <c r="X27" s="25"/>
      <c r="Y27" s="25"/>
      <c r="Z27" s="25"/>
      <c r="AA27" s="25"/>
      <c r="AB27" s="25"/>
      <c r="AC27" s="25"/>
      <c r="AD27" s="25"/>
      <c r="AE27" s="25"/>
      <c r="AF27" s="25"/>
      <c r="AG27" s="25"/>
      <c r="AH27" s="25"/>
      <c r="AI27" s="25"/>
    </row>
    <row r="28">
      <c r="B28" s="43"/>
      <c r="C28" s="83"/>
      <c r="D28" s="43"/>
      <c r="E28" s="43"/>
      <c r="F28" s="43"/>
      <c r="G28" s="43"/>
      <c r="H28" s="43"/>
      <c r="I28" s="84"/>
      <c r="J28" s="43"/>
      <c r="K28" s="84"/>
      <c r="L28" s="139" t="str">
        <f t="shared" si="1"/>
        <v>#DIV/0!</v>
      </c>
      <c r="M28" s="86">
        <f t="shared" si="2"/>
        <v>0</v>
      </c>
      <c r="N28" s="86">
        <f t="shared" si="3"/>
        <v>0</v>
      </c>
      <c r="O28" s="140">
        <f t="shared" si="4"/>
        <v>0</v>
      </c>
      <c r="P28" s="156" t="str">
        <f t="shared" si="5"/>
        <v>#DIV/0!</v>
      </c>
      <c r="Q28" s="141" t="str">
        <f t="shared" si="6"/>
        <v>#DIV/0!</v>
      </c>
      <c r="R28" s="25"/>
      <c r="S28" s="25"/>
      <c r="T28" s="25"/>
      <c r="U28" s="25"/>
      <c r="V28" s="25"/>
      <c r="W28" s="25"/>
      <c r="X28" s="25"/>
      <c r="Y28" s="25"/>
      <c r="Z28" s="25"/>
      <c r="AA28" s="25"/>
      <c r="AB28" s="25"/>
      <c r="AC28" s="25"/>
      <c r="AD28" s="25"/>
      <c r="AE28" s="25"/>
      <c r="AF28" s="25"/>
      <c r="AG28" s="25"/>
      <c r="AH28" s="25"/>
      <c r="AI28" s="25"/>
    </row>
    <row r="29">
      <c r="B29" s="43"/>
      <c r="C29" s="83"/>
      <c r="D29" s="43"/>
      <c r="E29" s="43"/>
      <c r="F29" s="43"/>
      <c r="G29" s="43"/>
      <c r="H29" s="43"/>
      <c r="I29" s="84"/>
      <c r="J29" s="43"/>
      <c r="K29" s="84"/>
      <c r="L29" s="139" t="str">
        <f t="shared" si="1"/>
        <v>#DIV/0!</v>
      </c>
      <c r="M29" s="86">
        <f t="shared" si="2"/>
        <v>0</v>
      </c>
      <c r="N29" s="86">
        <f t="shared" si="3"/>
        <v>0</v>
      </c>
      <c r="O29" s="140">
        <f t="shared" si="4"/>
        <v>0</v>
      </c>
      <c r="P29" s="156" t="str">
        <f t="shared" si="5"/>
        <v>#DIV/0!</v>
      </c>
      <c r="Q29" s="141" t="str">
        <f t="shared" si="6"/>
        <v>#DIV/0!</v>
      </c>
      <c r="R29" s="25"/>
      <c r="S29" s="25"/>
      <c r="T29" s="25"/>
      <c r="U29" s="25"/>
      <c r="V29" s="25"/>
      <c r="W29" s="25"/>
      <c r="X29" s="25"/>
      <c r="Y29" s="25"/>
      <c r="Z29" s="25"/>
      <c r="AA29" s="25"/>
      <c r="AB29" s="25"/>
      <c r="AC29" s="25"/>
      <c r="AD29" s="25"/>
      <c r="AE29" s="25"/>
      <c r="AF29" s="25"/>
      <c r="AG29" s="25"/>
      <c r="AH29" s="25"/>
      <c r="AI29" s="25"/>
    </row>
    <row r="30">
      <c r="B30" s="43"/>
      <c r="C30" s="83"/>
      <c r="D30" s="43"/>
      <c r="E30" s="43"/>
      <c r="F30" s="43"/>
      <c r="G30" s="43"/>
      <c r="H30" s="43"/>
      <c r="I30" s="84"/>
      <c r="J30" s="43"/>
      <c r="K30" s="84"/>
      <c r="L30" s="139" t="str">
        <f t="shared" si="1"/>
        <v>#DIV/0!</v>
      </c>
      <c r="M30" s="86">
        <f t="shared" si="2"/>
        <v>0</v>
      </c>
      <c r="N30" s="86">
        <f t="shared" si="3"/>
        <v>0</v>
      </c>
      <c r="O30" s="140">
        <f t="shared" si="4"/>
        <v>0</v>
      </c>
      <c r="P30" s="156" t="str">
        <f t="shared" si="5"/>
        <v>#DIV/0!</v>
      </c>
      <c r="Q30" s="141" t="str">
        <f t="shared" si="6"/>
        <v>#DIV/0!</v>
      </c>
      <c r="R30" s="25"/>
      <c r="S30" s="25"/>
      <c r="T30" s="25"/>
      <c r="U30" s="25"/>
      <c r="V30" s="25"/>
      <c r="W30" s="25"/>
      <c r="X30" s="25"/>
      <c r="Y30" s="25"/>
      <c r="Z30" s="25"/>
      <c r="AA30" s="25"/>
      <c r="AB30" s="25"/>
      <c r="AC30" s="25"/>
      <c r="AD30" s="25"/>
      <c r="AE30" s="25"/>
      <c r="AF30" s="25"/>
      <c r="AG30" s="25"/>
      <c r="AH30" s="25"/>
      <c r="AI30" s="25"/>
    </row>
    <row r="31">
      <c r="B31" s="43"/>
      <c r="C31" s="83"/>
      <c r="D31" s="43"/>
      <c r="E31" s="43"/>
      <c r="F31" s="43"/>
      <c r="G31" s="43"/>
      <c r="H31" s="43"/>
      <c r="I31" s="84"/>
      <c r="J31" s="43"/>
      <c r="K31" s="84"/>
      <c r="L31" s="139" t="str">
        <f t="shared" si="1"/>
        <v>#DIV/0!</v>
      </c>
      <c r="M31" s="86">
        <f t="shared" si="2"/>
        <v>0</v>
      </c>
      <c r="N31" s="86">
        <f t="shared" si="3"/>
        <v>0</v>
      </c>
      <c r="O31" s="140">
        <f t="shared" si="4"/>
        <v>0</v>
      </c>
      <c r="P31" s="156" t="str">
        <f t="shared" si="5"/>
        <v>#DIV/0!</v>
      </c>
      <c r="Q31" s="141" t="str">
        <f t="shared" si="6"/>
        <v>#DIV/0!</v>
      </c>
      <c r="R31" s="25"/>
      <c r="S31" s="25"/>
      <c r="T31" s="25"/>
      <c r="U31" s="25"/>
      <c r="V31" s="25"/>
      <c r="W31" s="25"/>
      <c r="X31" s="25"/>
      <c r="Y31" s="25"/>
      <c r="Z31" s="25"/>
      <c r="AA31" s="25"/>
      <c r="AB31" s="25"/>
      <c r="AC31" s="25"/>
      <c r="AD31" s="25"/>
      <c r="AE31" s="25"/>
      <c r="AF31" s="25"/>
      <c r="AG31" s="25"/>
      <c r="AH31" s="25"/>
      <c r="AI31" s="25"/>
    </row>
    <row r="32">
      <c r="B32" s="43"/>
      <c r="C32" s="83"/>
      <c r="D32" s="43"/>
      <c r="E32" s="43"/>
      <c r="F32" s="43"/>
      <c r="G32" s="43"/>
      <c r="H32" s="43"/>
      <c r="I32" s="84"/>
      <c r="J32" s="43"/>
      <c r="K32" s="84"/>
      <c r="L32" s="139" t="str">
        <f t="shared" si="1"/>
        <v>#DIV/0!</v>
      </c>
      <c r="M32" s="86">
        <f t="shared" si="2"/>
        <v>0</v>
      </c>
      <c r="N32" s="86">
        <f t="shared" si="3"/>
        <v>0</v>
      </c>
      <c r="O32" s="140">
        <f t="shared" si="4"/>
        <v>0</v>
      </c>
      <c r="P32" s="156" t="str">
        <f t="shared" si="5"/>
        <v>#DIV/0!</v>
      </c>
      <c r="Q32" s="141" t="str">
        <f t="shared" si="6"/>
        <v>#DIV/0!</v>
      </c>
      <c r="R32" s="25"/>
      <c r="S32" s="25"/>
      <c r="T32" s="25"/>
      <c r="U32" s="25"/>
      <c r="V32" s="25"/>
      <c r="W32" s="25"/>
      <c r="X32" s="25"/>
      <c r="Y32" s="25"/>
      <c r="Z32" s="25"/>
      <c r="AA32" s="25"/>
      <c r="AB32" s="25"/>
      <c r="AC32" s="25"/>
      <c r="AD32" s="25"/>
      <c r="AE32" s="25"/>
      <c r="AF32" s="25"/>
      <c r="AG32" s="25"/>
      <c r="AH32" s="25"/>
      <c r="AI32" s="25"/>
    </row>
    <row r="33">
      <c r="B33" s="43"/>
      <c r="C33" s="83"/>
      <c r="D33" s="43"/>
      <c r="E33" s="43"/>
      <c r="F33" s="43"/>
      <c r="G33" s="43"/>
      <c r="H33" s="43"/>
      <c r="I33" s="84"/>
      <c r="J33" s="43"/>
      <c r="K33" s="84"/>
      <c r="L33" s="139" t="str">
        <f t="shared" si="1"/>
        <v>#DIV/0!</v>
      </c>
      <c r="M33" s="86">
        <f t="shared" si="2"/>
        <v>0</v>
      </c>
      <c r="N33" s="86">
        <f t="shared" si="3"/>
        <v>0</v>
      </c>
      <c r="O33" s="140">
        <f t="shared" si="4"/>
        <v>0</v>
      </c>
      <c r="P33" s="156" t="str">
        <f t="shared" si="5"/>
        <v>#DIV/0!</v>
      </c>
      <c r="Q33" s="141" t="str">
        <f t="shared" si="6"/>
        <v>#DIV/0!</v>
      </c>
      <c r="R33" s="25"/>
      <c r="S33" s="25"/>
      <c r="T33" s="25"/>
      <c r="U33" s="25"/>
      <c r="V33" s="25"/>
      <c r="W33" s="25"/>
      <c r="X33" s="25"/>
      <c r="Y33" s="25"/>
      <c r="Z33" s="25"/>
      <c r="AA33" s="25"/>
      <c r="AB33" s="25"/>
      <c r="AC33" s="25"/>
      <c r="AD33" s="25"/>
      <c r="AE33" s="25"/>
      <c r="AF33" s="25"/>
      <c r="AG33" s="25"/>
      <c r="AH33" s="25"/>
      <c r="AI33" s="25"/>
    </row>
    <row r="34">
      <c r="B34" s="43"/>
      <c r="C34" s="83"/>
      <c r="D34" s="43"/>
      <c r="E34" s="43"/>
      <c r="F34" s="43"/>
      <c r="G34" s="43"/>
      <c r="H34" s="43"/>
      <c r="I34" s="84"/>
      <c r="J34" s="43"/>
      <c r="K34" s="84"/>
      <c r="L34" s="139" t="str">
        <f t="shared" si="1"/>
        <v>#DIV/0!</v>
      </c>
      <c r="M34" s="86">
        <f t="shared" si="2"/>
        <v>0</v>
      </c>
      <c r="N34" s="86">
        <f t="shared" si="3"/>
        <v>0</v>
      </c>
      <c r="O34" s="140">
        <f t="shared" si="4"/>
        <v>0</v>
      </c>
      <c r="P34" s="156" t="str">
        <f t="shared" si="5"/>
        <v>#DIV/0!</v>
      </c>
      <c r="Q34" s="141" t="str">
        <f t="shared" si="6"/>
        <v>#DIV/0!</v>
      </c>
      <c r="R34" s="25"/>
      <c r="S34" s="25"/>
      <c r="T34" s="25"/>
      <c r="U34" s="25"/>
      <c r="V34" s="25"/>
      <c r="W34" s="25"/>
      <c r="X34" s="25"/>
      <c r="Y34" s="25"/>
      <c r="Z34" s="25"/>
      <c r="AA34" s="25"/>
      <c r="AB34" s="25"/>
      <c r="AC34" s="25"/>
      <c r="AD34" s="25"/>
      <c r="AE34" s="25"/>
      <c r="AF34" s="25"/>
      <c r="AG34" s="25"/>
      <c r="AH34" s="25"/>
      <c r="AI34" s="25"/>
    </row>
    <row r="35">
      <c r="B35" s="43"/>
      <c r="C35" s="83"/>
      <c r="D35" s="43"/>
      <c r="E35" s="43"/>
      <c r="F35" s="43"/>
      <c r="G35" s="43"/>
      <c r="H35" s="43"/>
      <c r="I35" s="84"/>
      <c r="J35" s="43"/>
      <c r="K35" s="84"/>
      <c r="L35" s="139" t="str">
        <f t="shared" si="1"/>
        <v>#DIV/0!</v>
      </c>
      <c r="M35" s="86">
        <f t="shared" si="2"/>
        <v>0</v>
      </c>
      <c r="N35" s="86">
        <f t="shared" si="3"/>
        <v>0</v>
      </c>
      <c r="O35" s="140">
        <f t="shared" si="4"/>
        <v>0</v>
      </c>
      <c r="P35" s="156" t="str">
        <f t="shared" si="5"/>
        <v>#DIV/0!</v>
      </c>
      <c r="Q35" s="141" t="str">
        <f t="shared" si="6"/>
        <v>#DIV/0!</v>
      </c>
      <c r="R35" s="25"/>
      <c r="S35" s="25"/>
      <c r="T35" s="25"/>
      <c r="U35" s="25"/>
      <c r="V35" s="25"/>
      <c r="W35" s="25"/>
      <c r="X35" s="25"/>
      <c r="Y35" s="25"/>
      <c r="Z35" s="25"/>
      <c r="AA35" s="25"/>
      <c r="AB35" s="25"/>
      <c r="AC35" s="25"/>
      <c r="AD35" s="25"/>
      <c r="AE35" s="25"/>
      <c r="AF35" s="25"/>
      <c r="AG35" s="25"/>
      <c r="AH35" s="25"/>
      <c r="AI35" s="25"/>
    </row>
    <row r="36">
      <c r="B36" s="43"/>
      <c r="C36" s="83"/>
      <c r="D36" s="43"/>
      <c r="E36" s="43"/>
      <c r="F36" s="43"/>
      <c r="G36" s="43"/>
      <c r="H36" s="43"/>
      <c r="I36" s="84"/>
      <c r="J36" s="43"/>
      <c r="K36" s="84"/>
      <c r="L36" s="139" t="str">
        <f t="shared" si="1"/>
        <v>#DIV/0!</v>
      </c>
      <c r="M36" s="86">
        <f t="shared" si="2"/>
        <v>0</v>
      </c>
      <c r="N36" s="86">
        <f t="shared" si="3"/>
        <v>0</v>
      </c>
      <c r="O36" s="140">
        <f t="shared" si="4"/>
        <v>0</v>
      </c>
      <c r="P36" s="156" t="str">
        <f t="shared" si="5"/>
        <v>#DIV/0!</v>
      </c>
      <c r="Q36" s="141" t="str">
        <f t="shared" si="6"/>
        <v>#DIV/0!</v>
      </c>
      <c r="R36" s="25"/>
      <c r="S36" s="25"/>
      <c r="T36" s="25"/>
      <c r="U36" s="25"/>
      <c r="V36" s="25"/>
      <c r="W36" s="25"/>
      <c r="X36" s="25"/>
      <c r="Y36" s="25"/>
      <c r="Z36" s="25"/>
      <c r="AA36" s="25"/>
      <c r="AB36" s="25"/>
      <c r="AC36" s="25"/>
      <c r="AD36" s="25"/>
      <c r="AE36" s="25"/>
      <c r="AF36" s="25"/>
      <c r="AG36" s="25"/>
      <c r="AH36" s="25"/>
      <c r="AI36" s="25"/>
    </row>
    <row r="37">
      <c r="B37" s="43"/>
      <c r="C37" s="83"/>
      <c r="D37" s="43"/>
      <c r="E37" s="43"/>
      <c r="F37" s="43"/>
      <c r="G37" s="43"/>
      <c r="H37" s="43"/>
      <c r="I37" s="84"/>
      <c r="J37" s="43"/>
      <c r="K37" s="84"/>
      <c r="L37" s="139" t="str">
        <f t="shared" si="1"/>
        <v>#DIV/0!</v>
      </c>
      <c r="M37" s="86">
        <f t="shared" si="2"/>
        <v>0</v>
      </c>
      <c r="N37" s="86">
        <f t="shared" si="3"/>
        <v>0</v>
      </c>
      <c r="O37" s="140">
        <f t="shared" si="4"/>
        <v>0</v>
      </c>
      <c r="P37" s="156" t="str">
        <f t="shared" si="5"/>
        <v>#DIV/0!</v>
      </c>
      <c r="Q37" s="141" t="str">
        <f t="shared" si="6"/>
        <v>#DIV/0!</v>
      </c>
      <c r="R37" s="25"/>
      <c r="S37" s="25"/>
      <c r="T37" s="25"/>
      <c r="U37" s="25"/>
      <c r="V37" s="25"/>
      <c r="W37" s="25"/>
      <c r="X37" s="25"/>
      <c r="Y37" s="25"/>
      <c r="Z37" s="25"/>
      <c r="AA37" s="25"/>
      <c r="AB37" s="25"/>
      <c r="AC37" s="25"/>
      <c r="AD37" s="25"/>
      <c r="AE37" s="25"/>
      <c r="AF37" s="25"/>
      <c r="AG37" s="25"/>
      <c r="AH37" s="25"/>
      <c r="AI37" s="25"/>
    </row>
    <row r="38">
      <c r="B38" s="43"/>
      <c r="C38" s="83"/>
      <c r="D38" s="43"/>
      <c r="E38" s="43"/>
      <c r="F38" s="43"/>
      <c r="G38" s="43"/>
      <c r="H38" s="43"/>
      <c r="I38" s="84"/>
      <c r="J38" s="43"/>
      <c r="K38" s="84"/>
      <c r="L38" s="139" t="str">
        <f t="shared" si="1"/>
        <v>#DIV/0!</v>
      </c>
      <c r="M38" s="86">
        <f t="shared" si="2"/>
        <v>0</v>
      </c>
      <c r="N38" s="86">
        <f t="shared" si="3"/>
        <v>0</v>
      </c>
      <c r="O38" s="140">
        <f t="shared" si="4"/>
        <v>0</v>
      </c>
      <c r="P38" s="156" t="str">
        <f t="shared" si="5"/>
        <v>#DIV/0!</v>
      </c>
      <c r="Q38" s="141" t="str">
        <f t="shared" si="6"/>
        <v>#DIV/0!</v>
      </c>
      <c r="R38" s="25"/>
      <c r="S38" s="25"/>
      <c r="T38" s="25"/>
      <c r="U38" s="25"/>
      <c r="V38" s="25"/>
      <c r="W38" s="25"/>
      <c r="X38" s="25"/>
      <c r="Y38" s="25"/>
      <c r="Z38" s="25"/>
      <c r="AA38" s="25"/>
      <c r="AB38" s="25"/>
      <c r="AC38" s="25"/>
      <c r="AD38" s="25"/>
      <c r="AE38" s="25"/>
      <c r="AF38" s="25"/>
      <c r="AG38" s="25"/>
      <c r="AH38" s="25"/>
      <c r="AI38" s="25"/>
    </row>
    <row r="39">
      <c r="B39" s="43"/>
      <c r="C39" s="83"/>
      <c r="D39" s="43"/>
      <c r="E39" s="43"/>
      <c r="F39" s="43"/>
      <c r="G39" s="43"/>
      <c r="H39" s="43"/>
      <c r="I39" s="84"/>
      <c r="J39" s="43"/>
      <c r="K39" s="84"/>
      <c r="L39" s="139" t="str">
        <f t="shared" si="1"/>
        <v>#DIV/0!</v>
      </c>
      <c r="M39" s="86">
        <f t="shared" si="2"/>
        <v>0</v>
      </c>
      <c r="N39" s="86">
        <f t="shared" si="3"/>
        <v>0</v>
      </c>
      <c r="O39" s="140">
        <f t="shared" si="4"/>
        <v>0</v>
      </c>
      <c r="P39" s="156" t="str">
        <f t="shared" si="5"/>
        <v>#DIV/0!</v>
      </c>
      <c r="Q39" s="141" t="str">
        <f t="shared" si="6"/>
        <v>#DIV/0!</v>
      </c>
      <c r="R39" s="25"/>
      <c r="S39" s="25"/>
      <c r="T39" s="25"/>
      <c r="U39" s="25"/>
      <c r="V39" s="25"/>
      <c r="W39" s="25"/>
      <c r="X39" s="25"/>
      <c r="Y39" s="25"/>
      <c r="Z39" s="25"/>
      <c r="AA39" s="25"/>
      <c r="AB39" s="25"/>
      <c r="AC39" s="25"/>
      <c r="AD39" s="25"/>
      <c r="AE39" s="25"/>
      <c r="AF39" s="25"/>
      <c r="AG39" s="25"/>
      <c r="AH39" s="25"/>
      <c r="AI39" s="25"/>
    </row>
    <row r="40">
      <c r="B40" s="43"/>
      <c r="C40" s="83"/>
      <c r="D40" s="43"/>
      <c r="E40" s="43"/>
      <c r="F40" s="43"/>
      <c r="G40" s="43"/>
      <c r="H40" s="43"/>
      <c r="I40" s="84"/>
      <c r="J40" s="43"/>
      <c r="K40" s="84"/>
      <c r="L40" s="139" t="str">
        <f t="shared" si="1"/>
        <v>#DIV/0!</v>
      </c>
      <c r="M40" s="86">
        <f t="shared" si="2"/>
        <v>0</v>
      </c>
      <c r="N40" s="86">
        <f t="shared" si="3"/>
        <v>0</v>
      </c>
      <c r="O40" s="140">
        <f t="shared" si="4"/>
        <v>0</v>
      </c>
      <c r="P40" s="156" t="str">
        <f t="shared" si="5"/>
        <v>#DIV/0!</v>
      </c>
      <c r="Q40" s="141" t="str">
        <f t="shared" si="6"/>
        <v>#DIV/0!</v>
      </c>
      <c r="R40" s="25"/>
      <c r="S40" s="25"/>
      <c r="T40" s="25"/>
      <c r="U40" s="25"/>
      <c r="V40" s="25"/>
      <c r="W40" s="25"/>
      <c r="X40" s="25"/>
      <c r="Y40" s="25"/>
      <c r="Z40" s="25"/>
      <c r="AA40" s="25"/>
      <c r="AB40" s="25"/>
      <c r="AC40" s="25"/>
      <c r="AD40" s="25"/>
      <c r="AE40" s="25"/>
      <c r="AF40" s="25"/>
      <c r="AG40" s="25"/>
      <c r="AH40" s="25"/>
      <c r="AI40" s="25"/>
    </row>
    <row r="41">
      <c r="B41" s="25"/>
      <c r="C41" s="25"/>
      <c r="D41" s="25"/>
      <c r="E41" s="25"/>
      <c r="F41" s="25"/>
      <c r="G41" s="25"/>
      <c r="H41" s="25"/>
      <c r="I41" s="25"/>
      <c r="J41" s="25"/>
      <c r="K41" s="25"/>
      <c r="L41" s="25"/>
      <c r="M41" s="25"/>
      <c r="N41" s="25"/>
      <c r="O41" s="86"/>
      <c r="P41" s="25"/>
      <c r="Q41" s="25"/>
      <c r="R41" s="25"/>
      <c r="S41" s="25"/>
      <c r="T41" s="25"/>
      <c r="U41" s="25"/>
      <c r="V41" s="25"/>
      <c r="W41" s="25"/>
      <c r="X41" s="25"/>
      <c r="Y41" s="25"/>
      <c r="Z41" s="25"/>
      <c r="AA41" s="25"/>
      <c r="AB41" s="25"/>
      <c r="AC41" s="25"/>
      <c r="AD41" s="25"/>
      <c r="AE41" s="25"/>
      <c r="AF41" s="25"/>
      <c r="AG41" s="25"/>
      <c r="AH41" s="25"/>
      <c r="AI41" s="25"/>
    </row>
    <row r="42">
      <c r="C42" s="25"/>
      <c r="D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row>
    <row r="43">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row>
    <row r="44">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row>
    <row r="4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row>
    <row r="46">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row>
    <row r="47">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row>
    <row r="48">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row>
    <row r="49">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row>
    <row r="50">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row>
    <row r="51">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row>
    <row r="52">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row>
    <row r="53">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row>
    <row r="54">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row>
    <row r="5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row>
    <row r="56">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row>
    <row r="57">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row>
    <row r="58">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row>
    <row r="59">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row>
    <row r="60">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row>
    <row r="61">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row>
    <row r="62">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row>
    <row r="63">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row>
    <row r="64">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row>
    <row r="6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row>
    <row r="66">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row>
    <row r="67">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row>
    <row r="68">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row>
    <row r="69">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row>
    <row r="70">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row>
    <row r="71">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row>
    <row r="72">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row>
    <row r="73">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row>
    <row r="74">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row>
    <row r="7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row>
    <row r="76">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row>
    <row r="77">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row>
    <row r="78">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row>
    <row r="79">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row>
    <row r="80">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row>
    <row r="81">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row>
    <row r="82">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row>
    <row r="83">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row>
    <row r="84">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row>
    <row r="8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row>
    <row r="86">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row>
    <row r="87">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row>
    <row r="88">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row>
    <row r="89">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row>
    <row r="90">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row>
    <row r="91">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row>
    <row r="92">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row>
    <row r="93">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row>
    <row r="94">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row>
    <row r="9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row>
    <row r="96">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row>
    <row r="97">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row>
    <row r="98">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row>
    <row r="99">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row>
    <row r="100">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row>
    <row r="101">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row>
    <row r="102">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row>
    <row r="103">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row>
  </sheetData>
  <conditionalFormatting sqref="O13:O41">
    <cfRule type="colorScale" priority="1">
      <colorScale>
        <cfvo type="formula" val="6"/>
        <cfvo type="formula" val="15"/>
        <cfvo type="formula" val="25"/>
        <color rgb="FF93C47D"/>
        <color rgb="FFF6B26B"/>
        <color rgb="FFFF0000"/>
      </colorScale>
    </cfRule>
  </conditionalFormatting>
  <conditionalFormatting sqref="O13:O41">
    <cfRule type="colorScale" priority="2">
      <colorScale>
        <cfvo type="formula" val="5"/>
        <cfvo type="formula" val="10"/>
        <cfvo type="formula" val="15"/>
        <color rgb="FFFFFFFF"/>
        <color rgb="FFFFFFFF"/>
        <color rgb="FFE67C73"/>
      </colorScale>
    </cfRule>
  </conditionalFormatting>
  <conditionalFormatting sqref="P13:P40">
    <cfRule type="colorScale" priority="3">
      <colorScale>
        <cfvo type="formula" val="0.9"/>
        <cfvo type="formula" val="0.97"/>
        <cfvo type="formula" val="0.98"/>
        <color rgb="FFFFFFFF"/>
        <color rgb="FF00FF00"/>
        <color rgb="FF00FFFF"/>
      </colorScale>
    </cfRule>
  </conditionalFormatting>
  <dataValidations>
    <dataValidation type="list" allowBlank="1" showErrorMessage="1" sqref="L11">
      <formula1>"no,12V BeQuite 80mm, side distance 10cm,3.8 V Ultrafan 30mm, top cooled"</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0"/>
  </cols>
  <sheetData>
    <row r="1">
      <c r="A1" s="3" t="s">
        <v>491</v>
      </c>
    </row>
    <row r="3">
      <c r="A3" s="110" t="s">
        <v>414</v>
      </c>
      <c r="B3" s="59" t="s">
        <v>415</v>
      </c>
      <c r="C3" s="59" t="s">
        <v>16</v>
      </c>
      <c r="D3" s="59" t="s">
        <v>416</v>
      </c>
      <c r="E3" s="59" t="s">
        <v>417</v>
      </c>
      <c r="F3" s="101" t="s">
        <v>418</v>
      </c>
      <c r="G3" s="59" t="s">
        <v>419</v>
      </c>
      <c r="H3" s="157" t="s">
        <v>420</v>
      </c>
      <c r="I3" s="101" t="s">
        <v>421</v>
      </c>
      <c r="J3" s="59" t="s">
        <v>422</v>
      </c>
      <c r="K3" s="101" t="s">
        <v>423</v>
      </c>
      <c r="L3" s="158" t="s">
        <v>424</v>
      </c>
      <c r="M3" s="109" t="s">
        <v>492</v>
      </c>
      <c r="N3" s="12"/>
      <c r="O3" s="109" t="s">
        <v>425</v>
      </c>
      <c r="P3" s="59" t="s">
        <v>426</v>
      </c>
      <c r="Q3" s="109" t="s">
        <v>427</v>
      </c>
      <c r="R3" s="159" t="s">
        <v>429</v>
      </c>
      <c r="S3" s="59" t="s">
        <v>430</v>
      </c>
      <c r="T3" s="59" t="s">
        <v>431</v>
      </c>
      <c r="U3" s="59" t="s">
        <v>432</v>
      </c>
      <c r="V3" s="59" t="s">
        <v>433</v>
      </c>
      <c r="W3" s="12"/>
      <c r="X3" s="12"/>
      <c r="Y3" s="79"/>
      <c r="Z3" s="79"/>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row>
    <row r="4">
      <c r="A4" s="12" t="s">
        <v>434</v>
      </c>
      <c r="B4" s="64">
        <v>300.0</v>
      </c>
      <c r="C4" s="160">
        <v>45604.0</v>
      </c>
      <c r="D4" s="161" t="s">
        <v>435</v>
      </c>
      <c r="E4" s="64" t="s">
        <v>436</v>
      </c>
      <c r="F4" s="76" t="s">
        <v>437</v>
      </c>
      <c r="G4" s="64" t="s">
        <v>438</v>
      </c>
      <c r="H4" s="85">
        <v>1000.0</v>
      </c>
      <c r="I4" s="85" t="s">
        <v>438</v>
      </c>
      <c r="J4" s="64" t="s">
        <v>439</v>
      </c>
      <c r="K4" s="85" t="s">
        <v>440</v>
      </c>
      <c r="L4" s="162" t="s">
        <v>441</v>
      </c>
      <c r="M4" s="86" t="s">
        <v>493</v>
      </c>
      <c r="N4" s="12"/>
      <c r="O4" s="86" t="s">
        <v>442</v>
      </c>
      <c r="P4" s="86" t="s">
        <v>442</v>
      </c>
      <c r="Q4" s="86" t="s">
        <v>443</v>
      </c>
      <c r="R4" s="163" t="s">
        <v>444</v>
      </c>
      <c r="S4" s="64" t="s">
        <v>445</v>
      </c>
      <c r="T4" s="64" t="s">
        <v>446</v>
      </c>
      <c r="U4" s="64" t="s">
        <v>442</v>
      </c>
      <c r="V4" s="64" t="s">
        <v>448</v>
      </c>
      <c r="W4" s="12"/>
      <c r="X4" s="12"/>
      <c r="Y4" s="79"/>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row>
    <row r="5">
      <c r="A5" s="164" t="s">
        <v>449</v>
      </c>
      <c r="B5" s="165" t="s">
        <v>450</v>
      </c>
      <c r="C5" s="166" t="s">
        <v>451</v>
      </c>
      <c r="D5" s="165" t="s">
        <v>452</v>
      </c>
      <c r="E5" s="166" t="s">
        <v>453</v>
      </c>
      <c r="F5" s="167" t="s">
        <v>454</v>
      </c>
      <c r="G5" s="165" t="s">
        <v>455</v>
      </c>
      <c r="H5" s="165" t="s">
        <v>456</v>
      </c>
      <c r="I5" s="166" t="s">
        <v>457</v>
      </c>
      <c r="J5" s="165" t="s">
        <v>458</v>
      </c>
      <c r="K5" s="165" t="s">
        <v>459</v>
      </c>
      <c r="L5" s="168" t="s">
        <v>460</v>
      </c>
      <c r="M5" s="169" t="s">
        <v>461</v>
      </c>
      <c r="N5" s="169" t="s">
        <v>462</v>
      </c>
      <c r="O5" s="170" t="s">
        <v>463</v>
      </c>
      <c r="P5" s="170" t="s">
        <v>464</v>
      </c>
      <c r="Q5" s="168" t="s">
        <v>359</v>
      </c>
      <c r="R5" s="170" t="s">
        <v>465</v>
      </c>
      <c r="S5" s="167" t="s">
        <v>466</v>
      </c>
      <c r="T5" s="167" t="s">
        <v>467</v>
      </c>
      <c r="U5" s="165" t="s">
        <v>468</v>
      </c>
      <c r="V5" s="165" t="s">
        <v>469</v>
      </c>
      <c r="W5" s="165" t="s">
        <v>470</v>
      </c>
      <c r="X5" s="165" t="s">
        <v>471</v>
      </c>
      <c r="Y5" s="165" t="s">
        <v>472</v>
      </c>
      <c r="Z5" s="165" t="s">
        <v>473</v>
      </c>
      <c r="AA5" s="165" t="s">
        <v>474</v>
      </c>
      <c r="AB5" s="166" t="s">
        <v>475</v>
      </c>
      <c r="AC5" s="165" t="s">
        <v>476</v>
      </c>
      <c r="AD5" s="165" t="s">
        <v>477</v>
      </c>
      <c r="AE5" s="171" t="s">
        <v>494</v>
      </c>
      <c r="AF5" s="165" t="s">
        <v>495</v>
      </c>
      <c r="AG5" s="101" t="s">
        <v>483</v>
      </c>
      <c r="AH5" s="60" t="s">
        <v>496</v>
      </c>
      <c r="AI5" s="59" t="s">
        <v>497</v>
      </c>
      <c r="AJ5" s="59" t="s">
        <v>498</v>
      </c>
      <c r="AK5" s="12"/>
      <c r="AL5" s="12"/>
      <c r="AM5" s="59"/>
      <c r="AN5" s="59"/>
      <c r="AO5" s="59"/>
      <c r="AP5" s="59"/>
      <c r="AQ5" s="59"/>
      <c r="AR5" s="59"/>
      <c r="AS5" s="59"/>
      <c r="AT5" s="59"/>
      <c r="AU5" s="59"/>
      <c r="AV5" s="59"/>
      <c r="AW5" s="59"/>
      <c r="AX5" s="59"/>
      <c r="AY5" s="59"/>
      <c r="AZ5" s="59"/>
      <c r="BA5" s="59"/>
      <c r="BB5" s="59"/>
      <c r="BC5" s="59"/>
      <c r="BD5" s="59"/>
      <c r="BE5" s="59"/>
      <c r="BF5" s="59"/>
      <c r="BG5" s="59"/>
      <c r="BH5" s="59"/>
      <c r="BI5" s="59"/>
      <c r="BJ5" s="59"/>
      <c r="BK5" s="59"/>
    </row>
    <row r="6">
      <c r="A6" s="172" t="s">
        <v>479</v>
      </c>
      <c r="B6" s="173">
        <v>80.2</v>
      </c>
      <c r="C6" s="99">
        <v>24.1</v>
      </c>
      <c r="D6" s="173" t="s">
        <v>480</v>
      </c>
      <c r="E6" s="173">
        <v>5.36</v>
      </c>
      <c r="F6" s="173">
        <v>1098.0</v>
      </c>
      <c r="G6" s="173">
        <v>18.5</v>
      </c>
      <c r="H6" s="173">
        <v>0.0</v>
      </c>
      <c r="I6" s="99">
        <v>80.24</v>
      </c>
      <c r="J6" s="173">
        <v>2490.0</v>
      </c>
      <c r="K6" s="99">
        <v>212.8</v>
      </c>
      <c r="L6" s="174">
        <f t="shared" ref="L6:L19" si="1">(J6/1000)*1/(2*PI()*0.0000000224*I6*1000)</f>
        <v>220.4857572</v>
      </c>
      <c r="M6" s="175">
        <f t="shared" ref="M6:M19" si="2"> (0.00561673546297382+ 0.406460306032157*H6
    -0.0000254657386682608*H6*H6)*1000</f>
        <v>5.616735463</v>
      </c>
      <c r="N6" s="135">
        <f t="shared" ref="N6:N19" si="3">E6*F6/1000</f>
        <v>5.88528</v>
      </c>
      <c r="O6" s="135">
        <f t="shared" ref="O6:O19" si="4">M6*G6/1000</f>
        <v>0.1039096061</v>
      </c>
      <c r="P6" s="176">
        <f t="shared" ref="P6:P19" si="5">N6-O6</f>
        <v>5.781370394</v>
      </c>
      <c r="Q6" s="177">
        <f t="shared" ref="Q6:Q19" si="6">O6/N6</f>
        <v>0.01765584748</v>
      </c>
      <c r="R6" s="138">
        <f t="shared" ref="R6:R19" si="7">28/2*(1/((E6/G6)*0.5))</f>
        <v>96.64179104</v>
      </c>
      <c r="S6" s="172"/>
      <c r="T6" s="172"/>
      <c r="U6" s="172"/>
      <c r="V6" s="172"/>
      <c r="W6" s="172"/>
      <c r="X6" s="172"/>
      <c r="Y6" s="172"/>
      <c r="Z6" s="172"/>
      <c r="AA6" s="172"/>
      <c r="AB6" s="172"/>
      <c r="AC6" s="172"/>
      <c r="AD6" s="172"/>
      <c r="AE6" s="172"/>
      <c r="AF6" s="12"/>
      <c r="AG6" s="86">
        <v>9.5114</v>
      </c>
      <c r="AH6" s="149">
        <v>0.014231692985014727</v>
      </c>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row>
    <row r="7">
      <c r="A7" s="12"/>
      <c r="B7" s="59">
        <v>83.0</v>
      </c>
      <c r="C7" s="85">
        <v>24.1</v>
      </c>
      <c r="D7" s="64" t="s">
        <v>480</v>
      </c>
      <c r="E7" s="64">
        <v>35.03</v>
      </c>
      <c r="F7" s="64">
        <v>217.0</v>
      </c>
      <c r="G7" s="64">
        <v>21.0</v>
      </c>
      <c r="H7" s="64">
        <v>0.0</v>
      </c>
      <c r="I7" s="85">
        <v>83.02</v>
      </c>
      <c r="J7" s="64">
        <v>2739.0</v>
      </c>
      <c r="K7" s="85">
        <v>224.8</v>
      </c>
      <c r="L7" s="178">
        <f t="shared" si="1"/>
        <v>234.4128508</v>
      </c>
      <c r="M7" s="47">
        <f t="shared" si="2"/>
        <v>5.616735463</v>
      </c>
      <c r="N7" s="86">
        <f t="shared" si="3"/>
        <v>7.60151</v>
      </c>
      <c r="O7" s="86">
        <f t="shared" si="4"/>
        <v>0.1179514447</v>
      </c>
      <c r="P7" s="179">
        <f t="shared" si="5"/>
        <v>7.483558555</v>
      </c>
      <c r="Q7" s="149">
        <f t="shared" si="6"/>
        <v>0.01551684399</v>
      </c>
      <c r="R7" s="141">
        <f t="shared" si="7"/>
        <v>16.78561233</v>
      </c>
      <c r="S7" s="64">
        <v>2.0</v>
      </c>
      <c r="T7" s="64">
        <v>46.0</v>
      </c>
      <c r="U7" s="64">
        <v>46.0</v>
      </c>
      <c r="V7" s="64">
        <v>49.0</v>
      </c>
      <c r="W7" s="64">
        <v>34.0</v>
      </c>
      <c r="X7" s="64">
        <v>37.0</v>
      </c>
      <c r="Y7" s="64">
        <v>58.0</v>
      </c>
      <c r="Z7" s="64">
        <v>42.0</v>
      </c>
      <c r="AA7" s="64">
        <v>60.0</v>
      </c>
      <c r="AB7" s="64">
        <v>43.0</v>
      </c>
      <c r="AC7" s="64">
        <v>22.4</v>
      </c>
      <c r="AD7" s="12"/>
      <c r="AE7" s="12"/>
      <c r="AF7" s="12"/>
      <c r="AG7" s="86">
        <v>11.508280000000001</v>
      </c>
      <c r="AH7" s="149">
        <v>0.21604396002077422</v>
      </c>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row>
    <row r="8">
      <c r="A8" s="12"/>
      <c r="B8" s="59">
        <v>80.2</v>
      </c>
      <c r="C8" s="85">
        <v>24.1</v>
      </c>
      <c r="D8" s="64" t="s">
        <v>480</v>
      </c>
      <c r="E8" s="64">
        <v>42.04</v>
      </c>
      <c r="F8" s="64">
        <v>180.0</v>
      </c>
      <c r="G8" s="64">
        <v>21.41</v>
      </c>
      <c r="H8" s="64">
        <v>0.0</v>
      </c>
      <c r="I8" s="85">
        <v>83.52</v>
      </c>
      <c r="J8" s="64">
        <v>2785.0</v>
      </c>
      <c r="K8" s="85">
        <v>230.4</v>
      </c>
      <c r="L8" s="178">
        <f t="shared" si="1"/>
        <v>236.922784</v>
      </c>
      <c r="M8" s="47">
        <f t="shared" si="2"/>
        <v>5.616735463</v>
      </c>
      <c r="N8" s="86">
        <f t="shared" si="3"/>
        <v>7.5672</v>
      </c>
      <c r="O8" s="86">
        <f t="shared" si="4"/>
        <v>0.1202543063</v>
      </c>
      <c r="P8" s="180">
        <f t="shared" si="5"/>
        <v>7.446945694</v>
      </c>
      <c r="Q8" s="149">
        <f t="shared" si="6"/>
        <v>0.01589151949</v>
      </c>
      <c r="R8" s="141">
        <f t="shared" si="7"/>
        <v>14.25975262</v>
      </c>
      <c r="S8" s="12"/>
      <c r="T8" s="12"/>
      <c r="U8" s="12"/>
      <c r="V8" s="12"/>
      <c r="W8" s="12"/>
      <c r="X8" s="12"/>
      <c r="Y8" s="12"/>
      <c r="Z8" s="12"/>
      <c r="AA8" s="12"/>
      <c r="AB8" s="12"/>
      <c r="AC8" s="12"/>
      <c r="AD8" s="12"/>
      <c r="AE8" s="12"/>
      <c r="AF8" s="12"/>
      <c r="AG8" s="86">
        <v>12.845631</v>
      </c>
      <c r="AH8" s="149">
        <v>0.2926820686885278</v>
      </c>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row>
    <row r="9">
      <c r="A9" s="12" t="s">
        <v>481</v>
      </c>
      <c r="B9" s="64">
        <v>80.2</v>
      </c>
      <c r="C9" s="85">
        <v>24.1</v>
      </c>
      <c r="D9" s="64" t="s">
        <v>480</v>
      </c>
      <c r="E9" s="64">
        <v>6.465</v>
      </c>
      <c r="F9" s="64">
        <v>1210.0</v>
      </c>
      <c r="G9" s="64">
        <v>22.7</v>
      </c>
      <c r="H9" s="64">
        <v>0.0</v>
      </c>
      <c r="I9" s="85">
        <v>80.316</v>
      </c>
      <c r="J9" s="64">
        <v>3007.0</v>
      </c>
      <c r="K9" s="85">
        <v>254.7</v>
      </c>
      <c r="L9" s="178">
        <f t="shared" si="1"/>
        <v>266.0133732</v>
      </c>
      <c r="M9" s="47">
        <f t="shared" si="2"/>
        <v>5.616735463</v>
      </c>
      <c r="N9" s="86">
        <f t="shared" si="3"/>
        <v>7.82265</v>
      </c>
      <c r="O9" s="86">
        <f t="shared" si="4"/>
        <v>0.127499895</v>
      </c>
      <c r="P9" s="181">
        <f t="shared" si="5"/>
        <v>7.695150105</v>
      </c>
      <c r="Q9" s="149">
        <f t="shared" si="6"/>
        <v>0.01629881115</v>
      </c>
      <c r="R9" s="141">
        <f t="shared" si="7"/>
        <v>98.31399845</v>
      </c>
      <c r="S9" s="64">
        <v>3.0</v>
      </c>
      <c r="T9" s="64">
        <v>51.0</v>
      </c>
      <c r="U9" s="64">
        <v>50.0</v>
      </c>
      <c r="V9" s="64">
        <v>56.0</v>
      </c>
      <c r="W9" s="64">
        <v>41.0</v>
      </c>
      <c r="X9" s="64">
        <v>44.0</v>
      </c>
      <c r="Y9" s="64">
        <v>71.0</v>
      </c>
      <c r="Z9" s="64">
        <v>47.0</v>
      </c>
      <c r="AA9" s="64">
        <v>70.0</v>
      </c>
      <c r="AB9" s="64">
        <v>47.0</v>
      </c>
      <c r="AC9" s="64">
        <v>25.0</v>
      </c>
      <c r="AD9" s="12"/>
      <c r="AE9" s="12"/>
      <c r="AF9" s="12"/>
      <c r="AG9" s="86">
        <v>16.6964</v>
      </c>
      <c r="AH9" s="149">
        <v>0.459840645082641</v>
      </c>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row>
    <row r="10">
      <c r="A10" s="12"/>
      <c r="B10" s="64">
        <v>80.2</v>
      </c>
      <c r="C10" s="85">
        <v>24.1</v>
      </c>
      <c r="D10" s="64" t="s">
        <v>480</v>
      </c>
      <c r="E10" s="64">
        <v>5.858</v>
      </c>
      <c r="F10" s="64">
        <v>1288.0</v>
      </c>
      <c r="G10" s="64">
        <v>22.7</v>
      </c>
      <c r="H10" s="64">
        <v>0.0</v>
      </c>
      <c r="I10" s="85">
        <v>79.92</v>
      </c>
      <c r="J10" s="64">
        <v>3045.0</v>
      </c>
      <c r="K10" s="85">
        <v>259.1</v>
      </c>
      <c r="L10" s="178">
        <f t="shared" si="1"/>
        <v>270.7097732</v>
      </c>
      <c r="M10" s="47">
        <f t="shared" si="2"/>
        <v>5.616735463</v>
      </c>
      <c r="N10" s="86">
        <f t="shared" si="3"/>
        <v>7.545104</v>
      </c>
      <c r="O10" s="86">
        <f t="shared" si="4"/>
        <v>0.127499895</v>
      </c>
      <c r="P10" s="180">
        <f t="shared" si="5"/>
        <v>7.417604105</v>
      </c>
      <c r="Q10" s="149">
        <f t="shared" si="6"/>
        <v>0.01689836151</v>
      </c>
      <c r="R10" s="141">
        <f t="shared" si="7"/>
        <v>108.5011949</v>
      </c>
      <c r="S10" s="12"/>
      <c r="T10" s="12"/>
      <c r="U10" s="12"/>
      <c r="V10" s="12"/>
      <c r="W10" s="12"/>
      <c r="X10" s="12"/>
      <c r="Y10" s="12"/>
      <c r="Z10" s="12"/>
      <c r="AA10" s="12"/>
      <c r="AB10" s="12"/>
      <c r="AC10" s="12"/>
      <c r="AD10" s="12"/>
      <c r="AE10" s="12"/>
      <c r="AF10" s="12"/>
      <c r="AG10" s="86">
        <v>23.37573</v>
      </c>
      <c r="AH10" s="149">
        <v>0.6133638762770891</v>
      </c>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row>
    <row r="11">
      <c r="A11" s="182"/>
      <c r="B11" s="164">
        <v>81.7</v>
      </c>
      <c r="C11" s="183">
        <v>24.1</v>
      </c>
      <c r="D11" s="184" t="s">
        <v>480</v>
      </c>
      <c r="E11" s="184">
        <v>49.99</v>
      </c>
      <c r="F11" s="184">
        <v>245.0</v>
      </c>
      <c r="G11" s="184">
        <v>24.1</v>
      </c>
      <c r="H11" s="184">
        <v>0.0</v>
      </c>
      <c r="I11" s="183">
        <v>83.6</v>
      </c>
      <c r="J11" s="184">
        <v>3099.0</v>
      </c>
      <c r="K11" s="183">
        <v>259.0</v>
      </c>
      <c r="L11" s="185">
        <f t="shared" si="1"/>
        <v>263.3828011</v>
      </c>
      <c r="M11" s="186">
        <f t="shared" si="2"/>
        <v>5.616735463</v>
      </c>
      <c r="N11" s="145">
        <f t="shared" si="3"/>
        <v>12.24755</v>
      </c>
      <c r="O11" s="145">
        <f t="shared" si="4"/>
        <v>0.1353633247</v>
      </c>
      <c r="P11" s="187">
        <f t="shared" si="5"/>
        <v>12.11218668</v>
      </c>
      <c r="Q11" s="188">
        <f t="shared" si="6"/>
        <v>0.01105227777</v>
      </c>
      <c r="R11" s="148">
        <f t="shared" si="7"/>
        <v>13.49869974</v>
      </c>
      <c r="S11" s="184">
        <v>5.0</v>
      </c>
      <c r="T11" s="184">
        <v>47.0</v>
      </c>
      <c r="U11" s="184">
        <v>47.0</v>
      </c>
      <c r="V11" s="184">
        <v>49.0</v>
      </c>
      <c r="W11" s="184">
        <v>32.0</v>
      </c>
      <c r="X11" s="184">
        <v>35.0</v>
      </c>
      <c r="Y11" s="184">
        <v>58.0</v>
      </c>
      <c r="Z11" s="184">
        <v>41.0</v>
      </c>
      <c r="AA11" s="184">
        <v>58.0</v>
      </c>
      <c r="AB11" s="182"/>
      <c r="AC11" s="184">
        <v>22.6</v>
      </c>
      <c r="AD11" s="182"/>
      <c r="AE11" s="182"/>
      <c r="AF11" s="12"/>
      <c r="AG11" s="86">
        <v>37.45278</v>
      </c>
      <c r="AH11" s="149">
        <v>0.7384342545733883</v>
      </c>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row>
    <row r="12">
      <c r="A12" s="12" t="s">
        <v>482</v>
      </c>
      <c r="B12" s="64">
        <v>81.7</v>
      </c>
      <c r="C12" s="85">
        <v>24.1</v>
      </c>
      <c r="D12" s="59" t="s">
        <v>480</v>
      </c>
      <c r="E12" s="64">
        <v>50.06</v>
      </c>
      <c r="F12" s="64">
        <v>190.0</v>
      </c>
      <c r="G12" s="64">
        <v>24.1</v>
      </c>
      <c r="H12" s="64">
        <v>0.0</v>
      </c>
      <c r="I12" s="85">
        <v>83.51</v>
      </c>
      <c r="J12" s="64">
        <v>3099.0</v>
      </c>
      <c r="K12" s="85">
        <v>358.9</v>
      </c>
      <c r="L12" s="178">
        <f t="shared" si="1"/>
        <v>263.6666528</v>
      </c>
      <c r="M12" s="47">
        <f t="shared" si="2"/>
        <v>5.616735463</v>
      </c>
      <c r="N12" s="86">
        <f t="shared" si="3"/>
        <v>9.5114</v>
      </c>
      <c r="O12" s="86">
        <f t="shared" si="4"/>
        <v>0.1353633247</v>
      </c>
      <c r="P12" s="189">
        <f t="shared" si="5"/>
        <v>9.376036675</v>
      </c>
      <c r="Q12" s="149">
        <f t="shared" si="6"/>
        <v>0.01423169299</v>
      </c>
      <c r="R12" s="141">
        <f t="shared" si="7"/>
        <v>13.47982421</v>
      </c>
      <c r="S12" s="12"/>
      <c r="T12" s="12"/>
      <c r="U12" s="12"/>
      <c r="V12" s="12"/>
      <c r="W12" s="12"/>
      <c r="X12" s="12"/>
      <c r="Y12" s="12"/>
      <c r="Z12" s="12"/>
      <c r="AA12" s="12"/>
      <c r="AB12" s="12"/>
      <c r="AC12" s="12"/>
      <c r="AD12" s="12"/>
      <c r="AE12" s="12"/>
      <c r="AF12" s="12"/>
      <c r="AG12" s="86">
        <v>50.52416</v>
      </c>
      <c r="AH12" s="149">
        <v>0.8109532688808276</v>
      </c>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row>
    <row r="13">
      <c r="A13" s="12"/>
      <c r="B13" s="64">
        <v>81.7</v>
      </c>
      <c r="C13" s="85">
        <v>24.1</v>
      </c>
      <c r="D13" s="64" t="s">
        <v>480</v>
      </c>
      <c r="E13" s="64">
        <v>50.036</v>
      </c>
      <c r="F13" s="64">
        <v>230.0</v>
      </c>
      <c r="G13" s="64">
        <v>24.1</v>
      </c>
      <c r="H13" s="64">
        <v>0.24</v>
      </c>
      <c r="I13" s="85">
        <v>83.47</v>
      </c>
      <c r="J13" s="64">
        <v>3100.0</v>
      </c>
      <c r="K13" s="85">
        <v>262.1</v>
      </c>
      <c r="L13" s="178">
        <f t="shared" si="1"/>
        <v>263.8781275</v>
      </c>
      <c r="M13" s="47">
        <f t="shared" si="2"/>
        <v>103.1657421</v>
      </c>
      <c r="N13" s="86">
        <f t="shared" si="3"/>
        <v>11.50828</v>
      </c>
      <c r="O13" s="86">
        <f t="shared" si="4"/>
        <v>2.486294384</v>
      </c>
      <c r="P13" s="190">
        <f t="shared" si="5"/>
        <v>9.021985616</v>
      </c>
      <c r="Q13" s="149">
        <f t="shared" si="6"/>
        <v>0.21604396</v>
      </c>
      <c r="R13" s="141">
        <f t="shared" si="7"/>
        <v>13.48628987</v>
      </c>
      <c r="S13" s="12"/>
      <c r="T13" s="12"/>
      <c r="U13" s="12"/>
      <c r="V13" s="12"/>
      <c r="W13" s="12"/>
      <c r="X13" s="12"/>
      <c r="Y13" s="12"/>
      <c r="Z13" s="12"/>
      <c r="AA13" s="12"/>
      <c r="AB13" s="12"/>
      <c r="AC13" s="12"/>
      <c r="AD13" s="12"/>
      <c r="AE13" s="12"/>
      <c r="AF13" s="12"/>
      <c r="AG13" s="86">
        <v>9.961868</v>
      </c>
      <c r="AH13" s="12"/>
      <c r="AI13" s="149">
        <v>0.10208635140262569</v>
      </c>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row>
    <row r="14">
      <c r="A14" s="12"/>
      <c r="B14" s="64">
        <v>81.7</v>
      </c>
      <c r="C14" s="85">
        <v>24.1</v>
      </c>
      <c r="D14" s="64" t="s">
        <v>480</v>
      </c>
      <c r="E14" s="64">
        <v>49.983</v>
      </c>
      <c r="F14" s="64">
        <v>257.0</v>
      </c>
      <c r="G14" s="64">
        <v>24.1</v>
      </c>
      <c r="H14" s="64">
        <v>0.37</v>
      </c>
      <c r="I14" s="85">
        <v>83.46</v>
      </c>
      <c r="J14" s="64">
        <v>3130.0</v>
      </c>
      <c r="K14" s="85">
        <v>263.2</v>
      </c>
      <c r="L14" s="178">
        <f t="shared" si="1"/>
        <v>266.4637101</v>
      </c>
      <c r="M14" s="47">
        <f t="shared" si="2"/>
        <v>156.0035624</v>
      </c>
      <c r="N14" s="86">
        <f t="shared" si="3"/>
        <v>12.845631</v>
      </c>
      <c r="O14" s="86">
        <f t="shared" si="4"/>
        <v>3.759685855</v>
      </c>
      <c r="P14" s="190">
        <f t="shared" si="5"/>
        <v>9.085945145</v>
      </c>
      <c r="Q14" s="149">
        <f t="shared" si="6"/>
        <v>0.2926820687</v>
      </c>
      <c r="R14" s="141">
        <f t="shared" si="7"/>
        <v>13.5005902</v>
      </c>
      <c r="S14" s="12"/>
      <c r="T14" s="12"/>
      <c r="U14" s="12"/>
      <c r="V14" s="12"/>
      <c r="W14" s="12"/>
      <c r="X14" s="12"/>
      <c r="Y14" s="12"/>
      <c r="Z14" s="12"/>
      <c r="AA14" s="12"/>
      <c r="AB14" s="12"/>
      <c r="AC14" s="12"/>
      <c r="AD14" s="12"/>
      <c r="AE14" s="12"/>
      <c r="AF14" s="12"/>
      <c r="AG14" s="86">
        <v>11.544529999999998</v>
      </c>
      <c r="AH14" s="12"/>
      <c r="AI14" s="149">
        <v>0.21536557869639353</v>
      </c>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row>
    <row r="15">
      <c r="A15" s="12" t="s">
        <v>484</v>
      </c>
      <c r="B15" s="64">
        <v>81.7</v>
      </c>
      <c r="C15" s="85">
        <v>24.1</v>
      </c>
      <c r="D15" s="64" t="s">
        <v>480</v>
      </c>
      <c r="E15" s="64">
        <v>49.84</v>
      </c>
      <c r="F15" s="64">
        <v>335.0</v>
      </c>
      <c r="G15" s="64">
        <v>24.1</v>
      </c>
      <c r="H15" s="64">
        <v>0.77</v>
      </c>
      <c r="I15" s="85">
        <v>83.46</v>
      </c>
      <c r="J15" s="64">
        <v>3130.0</v>
      </c>
      <c r="K15" s="85">
        <v>262.2</v>
      </c>
      <c r="L15" s="178">
        <f t="shared" si="1"/>
        <v>266.4637101</v>
      </c>
      <c r="M15" s="47">
        <f t="shared" si="2"/>
        <v>318.5760725</v>
      </c>
      <c r="N15" s="86">
        <f t="shared" si="3"/>
        <v>16.6964</v>
      </c>
      <c r="O15" s="86">
        <f t="shared" si="4"/>
        <v>7.677683347</v>
      </c>
      <c r="P15" s="190">
        <f t="shared" si="5"/>
        <v>9.018716653</v>
      </c>
      <c r="Q15" s="149">
        <f t="shared" si="6"/>
        <v>0.4598406451</v>
      </c>
      <c r="R15" s="141">
        <f t="shared" si="7"/>
        <v>13.53932584</v>
      </c>
      <c r="S15" s="12"/>
      <c r="T15" s="12"/>
      <c r="U15" s="12"/>
      <c r="V15" s="12"/>
      <c r="W15" s="12"/>
      <c r="X15" s="12"/>
      <c r="Y15" s="12"/>
      <c r="Z15" s="12"/>
      <c r="AA15" s="12"/>
      <c r="AB15" s="12"/>
      <c r="AC15" s="12"/>
      <c r="AD15" s="12"/>
      <c r="AE15" s="12"/>
      <c r="AF15" s="12"/>
      <c r="AG15" s="86">
        <v>17.164751999999996</v>
      </c>
      <c r="AH15" s="12"/>
      <c r="AI15" s="149">
        <v>0.4587061942908985</v>
      </c>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row>
    <row r="16">
      <c r="A16" s="12" t="s">
        <v>485</v>
      </c>
      <c r="B16" s="64">
        <v>81.7</v>
      </c>
      <c r="C16" s="85">
        <v>24.1</v>
      </c>
      <c r="D16" s="64" t="s">
        <v>480</v>
      </c>
      <c r="E16" s="64">
        <v>49.63</v>
      </c>
      <c r="F16" s="64">
        <v>471.0</v>
      </c>
      <c r="G16" s="64">
        <v>24.1</v>
      </c>
      <c r="H16" s="64">
        <v>1.45</v>
      </c>
      <c r="I16" s="85">
        <v>83.41</v>
      </c>
      <c r="J16" s="64">
        <v>3130.0</v>
      </c>
      <c r="K16" s="85">
        <v>262.9</v>
      </c>
      <c r="L16" s="178">
        <f t="shared" si="1"/>
        <v>266.6234414</v>
      </c>
      <c r="M16" s="47">
        <f t="shared" si="2"/>
        <v>594.9306375</v>
      </c>
      <c r="N16" s="86">
        <f t="shared" si="3"/>
        <v>23.37573</v>
      </c>
      <c r="O16" s="86">
        <f t="shared" si="4"/>
        <v>14.33782836</v>
      </c>
      <c r="P16" s="190">
        <f t="shared" si="5"/>
        <v>9.037901636</v>
      </c>
      <c r="Q16" s="149">
        <f t="shared" si="6"/>
        <v>0.6133638763</v>
      </c>
      <c r="R16" s="141">
        <f t="shared" si="7"/>
        <v>13.59661495</v>
      </c>
      <c r="S16" s="64">
        <v>2.0</v>
      </c>
      <c r="T16" s="64">
        <v>59.0</v>
      </c>
      <c r="U16" s="64">
        <v>59.0</v>
      </c>
      <c r="V16" s="64">
        <v>64.0</v>
      </c>
      <c r="W16" s="64">
        <v>45.0</v>
      </c>
      <c r="X16" s="64">
        <v>51.0</v>
      </c>
      <c r="Y16" s="64">
        <v>85.0</v>
      </c>
      <c r="Z16" s="64">
        <v>55.0</v>
      </c>
      <c r="AA16" s="64">
        <v>83.0</v>
      </c>
      <c r="AB16" s="64">
        <v>52.0</v>
      </c>
      <c r="AC16" s="64">
        <v>24.0</v>
      </c>
      <c r="AD16" s="12"/>
      <c r="AE16" s="12"/>
      <c r="AF16" s="12"/>
      <c r="AG16" s="86">
        <v>23.522695</v>
      </c>
      <c r="AH16" s="12"/>
      <c r="AI16" s="149">
        <v>0.6261860694382058</v>
      </c>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row>
    <row r="17">
      <c r="A17" s="12" t="s">
        <v>484</v>
      </c>
      <c r="B17" s="64">
        <v>81.7</v>
      </c>
      <c r="C17" s="85">
        <v>24.1</v>
      </c>
      <c r="D17" s="64" t="s">
        <v>480</v>
      </c>
      <c r="E17" s="64">
        <v>49.41</v>
      </c>
      <c r="F17" s="64">
        <v>758.0</v>
      </c>
      <c r="G17" s="64">
        <v>24.1</v>
      </c>
      <c r="H17" s="64">
        <v>2.81</v>
      </c>
      <c r="I17" s="85">
        <v>83.09</v>
      </c>
      <c r="J17" s="64">
        <v>3246.0</v>
      </c>
      <c r="K17" s="85">
        <v>273.5</v>
      </c>
      <c r="L17" s="178">
        <f t="shared" si="1"/>
        <v>277.569581</v>
      </c>
      <c r="M17" s="47">
        <f t="shared" si="2"/>
        <v>1147.569115</v>
      </c>
      <c r="N17" s="86">
        <f t="shared" si="3"/>
        <v>37.45278</v>
      </c>
      <c r="O17" s="86">
        <f t="shared" si="4"/>
        <v>27.65641568</v>
      </c>
      <c r="P17" s="191">
        <f t="shared" si="5"/>
        <v>9.796364319</v>
      </c>
      <c r="Q17" s="149">
        <f t="shared" si="6"/>
        <v>0.7384342546</v>
      </c>
      <c r="R17" s="141">
        <f t="shared" si="7"/>
        <v>13.65715442</v>
      </c>
      <c r="S17" s="64">
        <v>2.0</v>
      </c>
      <c r="T17" s="64">
        <v>60.0</v>
      </c>
      <c r="U17" s="64">
        <v>61.0</v>
      </c>
      <c r="V17" s="64">
        <v>63.0</v>
      </c>
      <c r="W17" s="64">
        <v>51.0</v>
      </c>
      <c r="X17" s="64">
        <v>57.0</v>
      </c>
      <c r="Y17" s="64">
        <v>87.0</v>
      </c>
      <c r="Z17" s="64">
        <v>59.0</v>
      </c>
      <c r="AA17" s="64">
        <v>87.0</v>
      </c>
      <c r="AB17" s="64">
        <v>56.0</v>
      </c>
      <c r="AC17" s="64">
        <v>24.0</v>
      </c>
      <c r="AD17" s="12"/>
      <c r="AE17" s="12"/>
      <c r="AF17" s="12"/>
      <c r="AG17" s="86">
        <v>37.206486000000005</v>
      </c>
      <c r="AH17" s="12"/>
      <c r="AI17" s="149">
        <v>0.7643772457509004</v>
      </c>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row>
    <row r="18">
      <c r="A18" s="12" t="s">
        <v>486</v>
      </c>
      <c r="B18" s="64">
        <v>81.7</v>
      </c>
      <c r="C18" s="85">
        <v>24.1</v>
      </c>
      <c r="D18" s="64" t="s">
        <v>480</v>
      </c>
      <c r="E18" s="64">
        <v>49.34</v>
      </c>
      <c r="F18" s="64">
        <v>1024.0</v>
      </c>
      <c r="G18" s="64">
        <v>24.1</v>
      </c>
      <c r="H18" s="64">
        <v>4.17</v>
      </c>
      <c r="I18" s="85">
        <v>82.96</v>
      </c>
      <c r="J18" s="64">
        <v>3278.0</v>
      </c>
      <c r="K18" s="85">
        <v>276.3</v>
      </c>
      <c r="L18" s="178">
        <f t="shared" si="1"/>
        <v>280.7451867</v>
      </c>
      <c r="M18" s="47">
        <f t="shared" si="2"/>
        <v>1700.11339</v>
      </c>
      <c r="N18" s="86">
        <f t="shared" si="3"/>
        <v>50.52416</v>
      </c>
      <c r="O18" s="86">
        <f t="shared" si="4"/>
        <v>40.97273271</v>
      </c>
      <c r="P18" s="192">
        <f t="shared" si="5"/>
        <v>9.551427291</v>
      </c>
      <c r="Q18" s="149">
        <f t="shared" si="6"/>
        <v>0.8109532689</v>
      </c>
      <c r="R18" s="141">
        <f t="shared" si="7"/>
        <v>13.6765302</v>
      </c>
      <c r="S18" s="12"/>
      <c r="T18" s="12"/>
      <c r="U18" s="12"/>
      <c r="V18" s="12"/>
      <c r="W18" s="12"/>
      <c r="X18" s="12"/>
      <c r="Y18" s="12"/>
      <c r="Z18" s="12"/>
      <c r="AA18" s="12"/>
      <c r="AB18" s="12"/>
      <c r="AC18" s="12"/>
      <c r="AD18" s="12"/>
      <c r="AE18" s="12"/>
      <c r="AF18" s="12"/>
      <c r="AG18" s="86">
        <v>51.417750999999996</v>
      </c>
      <c r="AH18" s="12"/>
      <c r="AI18" s="149">
        <v>0.8235171773366601</v>
      </c>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row>
    <row r="19">
      <c r="A19" s="12" t="s">
        <v>487</v>
      </c>
      <c r="B19" s="64">
        <v>81.7</v>
      </c>
      <c r="C19" s="85">
        <v>24.1</v>
      </c>
      <c r="D19" s="64" t="s">
        <v>480</v>
      </c>
      <c r="E19" s="64">
        <v>49.32</v>
      </c>
      <c r="F19" s="64">
        <v>1057.0</v>
      </c>
      <c r="G19" s="64">
        <v>14.81</v>
      </c>
      <c r="H19" s="64">
        <v>7.7</v>
      </c>
      <c r="I19" s="85">
        <v>81.65</v>
      </c>
      <c r="J19" s="64">
        <v>2395.0</v>
      </c>
      <c r="K19" s="85">
        <v>201.1</v>
      </c>
      <c r="L19" s="178">
        <f t="shared" si="1"/>
        <v>208.4113861</v>
      </c>
      <c r="M19" s="47">
        <f t="shared" si="2"/>
        <v>3133.851228</v>
      </c>
      <c r="N19" s="86">
        <f t="shared" si="3"/>
        <v>52.13124</v>
      </c>
      <c r="O19" s="86">
        <f t="shared" si="4"/>
        <v>46.41233669</v>
      </c>
      <c r="P19" s="193">
        <f t="shared" si="5"/>
        <v>5.718903309</v>
      </c>
      <c r="Q19" s="149">
        <f t="shared" si="6"/>
        <v>0.8902979613</v>
      </c>
      <c r="R19" s="141">
        <f t="shared" si="7"/>
        <v>8.407948094</v>
      </c>
      <c r="S19" s="64">
        <v>5.0</v>
      </c>
      <c r="T19" s="64">
        <v>55.0</v>
      </c>
      <c r="U19" s="64">
        <v>55.0</v>
      </c>
      <c r="V19" s="64">
        <v>60.0</v>
      </c>
      <c r="W19" s="64">
        <v>54.0</v>
      </c>
      <c r="X19" s="64">
        <v>61.0</v>
      </c>
      <c r="Y19" s="64">
        <v>73.0</v>
      </c>
      <c r="Z19" s="64">
        <v>58.0</v>
      </c>
      <c r="AA19" s="64">
        <v>72.0</v>
      </c>
      <c r="AB19" s="64">
        <v>58.0</v>
      </c>
      <c r="AC19" s="64">
        <v>23.8</v>
      </c>
      <c r="AD19" s="12"/>
      <c r="AE19" s="12"/>
      <c r="AF19" s="12"/>
      <c r="AG19" s="86">
        <v>66.31557400000001</v>
      </c>
      <c r="AH19" s="12"/>
      <c r="AI19" s="149">
        <v>0.8525628575184869</v>
      </c>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row>
    <row r="20">
      <c r="AG20" s="86">
        <v>80.142516</v>
      </c>
      <c r="AH20" s="12"/>
      <c r="AI20" s="149">
        <v>0.883779054665137</v>
      </c>
      <c r="AJ20" s="12"/>
      <c r="AK20" s="12"/>
      <c r="AL20" s="12"/>
    </row>
    <row r="21">
      <c r="AG21" s="86">
        <v>96.4416</v>
      </c>
      <c r="AH21" s="12"/>
      <c r="AI21" s="149">
        <v>0.8856063460411445</v>
      </c>
      <c r="AJ21" s="12"/>
      <c r="AK21" s="12"/>
      <c r="AL21" s="12"/>
    </row>
    <row r="22">
      <c r="A22" s="110" t="s">
        <v>414</v>
      </c>
      <c r="B22" s="59" t="s">
        <v>415</v>
      </c>
      <c r="C22" s="59" t="s">
        <v>16</v>
      </c>
      <c r="D22" s="59" t="s">
        <v>416</v>
      </c>
      <c r="E22" s="59" t="s">
        <v>417</v>
      </c>
      <c r="F22" s="101" t="s">
        <v>418</v>
      </c>
      <c r="G22" s="59" t="s">
        <v>419</v>
      </c>
      <c r="H22" s="157" t="s">
        <v>420</v>
      </c>
      <c r="I22" s="101" t="s">
        <v>421</v>
      </c>
      <c r="J22" s="59" t="s">
        <v>422</v>
      </c>
      <c r="K22" s="101" t="s">
        <v>423</v>
      </c>
      <c r="L22" s="158" t="s">
        <v>424</v>
      </c>
      <c r="M22" s="109" t="s">
        <v>492</v>
      </c>
      <c r="N22" s="12"/>
      <c r="O22" s="109" t="s">
        <v>425</v>
      </c>
      <c r="P22" s="59" t="s">
        <v>426</v>
      </c>
      <c r="Q22" s="109" t="s">
        <v>427</v>
      </c>
      <c r="R22" s="159" t="s">
        <v>429</v>
      </c>
      <c r="S22" s="59" t="s">
        <v>430</v>
      </c>
      <c r="T22" s="59" t="s">
        <v>431</v>
      </c>
      <c r="U22" s="59" t="s">
        <v>432</v>
      </c>
      <c r="V22" s="59" t="s">
        <v>433</v>
      </c>
      <c r="W22" s="12"/>
      <c r="X22" s="12"/>
      <c r="Y22" s="79"/>
      <c r="Z22" s="79"/>
      <c r="AA22" s="12"/>
      <c r="AB22" s="12"/>
      <c r="AC22" s="12"/>
      <c r="AD22" s="12"/>
      <c r="AE22" s="12"/>
      <c r="AF22" s="12"/>
      <c r="AG22" s="86">
        <v>112.18696000000003</v>
      </c>
      <c r="AH22" s="12"/>
      <c r="AI22" s="149">
        <v>0.8930026011901463</v>
      </c>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row>
    <row r="23">
      <c r="A23" s="12" t="s">
        <v>499</v>
      </c>
      <c r="B23" s="64">
        <v>301.0</v>
      </c>
      <c r="C23" s="160">
        <v>45606.0</v>
      </c>
      <c r="D23" s="161" t="s">
        <v>435</v>
      </c>
      <c r="E23" s="64" t="s">
        <v>436</v>
      </c>
      <c r="F23" s="76" t="s">
        <v>437</v>
      </c>
      <c r="G23" s="64" t="s">
        <v>438</v>
      </c>
      <c r="H23" s="85">
        <v>1000.0</v>
      </c>
      <c r="I23" s="85" t="s">
        <v>438</v>
      </c>
      <c r="J23" s="64" t="s">
        <v>439</v>
      </c>
      <c r="K23" s="85" t="s">
        <v>440</v>
      </c>
      <c r="L23" s="162" t="s">
        <v>441</v>
      </c>
      <c r="M23" s="86" t="s">
        <v>493</v>
      </c>
      <c r="N23" s="12"/>
      <c r="O23" s="86" t="s">
        <v>442</v>
      </c>
      <c r="P23" s="86" t="s">
        <v>442</v>
      </c>
      <c r="Q23" s="86" t="s">
        <v>443</v>
      </c>
      <c r="R23" s="163" t="s">
        <v>444</v>
      </c>
      <c r="S23" s="64" t="s">
        <v>445</v>
      </c>
      <c r="T23" s="64" t="s">
        <v>446</v>
      </c>
      <c r="U23" s="64" t="s">
        <v>442</v>
      </c>
      <c r="V23" s="64" t="s">
        <v>448</v>
      </c>
      <c r="W23" s="12"/>
      <c r="X23" s="12"/>
      <c r="Y23" s="79"/>
      <c r="Z23" s="12"/>
      <c r="AA23" s="12"/>
      <c r="AB23" s="12"/>
      <c r="AC23" s="12"/>
      <c r="AD23" s="12"/>
      <c r="AE23" s="12"/>
      <c r="AF23" s="12"/>
      <c r="AG23" s="145">
        <v>126.53877399999999</v>
      </c>
      <c r="AH23" s="12"/>
      <c r="AI23" s="194">
        <v>0.9185007635824632</v>
      </c>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row>
    <row r="24">
      <c r="A24" s="164" t="s">
        <v>449</v>
      </c>
      <c r="B24" s="165" t="s">
        <v>450</v>
      </c>
      <c r="C24" s="166" t="s">
        <v>451</v>
      </c>
      <c r="D24" s="165" t="s">
        <v>452</v>
      </c>
      <c r="E24" s="166" t="s">
        <v>453</v>
      </c>
      <c r="F24" s="167" t="s">
        <v>454</v>
      </c>
      <c r="G24" s="165" t="s">
        <v>455</v>
      </c>
      <c r="H24" s="165" t="s">
        <v>456</v>
      </c>
      <c r="I24" s="166" t="s">
        <v>457</v>
      </c>
      <c r="J24" s="165" t="s">
        <v>458</v>
      </c>
      <c r="K24" s="165" t="s">
        <v>459</v>
      </c>
      <c r="L24" s="168" t="s">
        <v>460</v>
      </c>
      <c r="M24" s="169" t="s">
        <v>461</v>
      </c>
      <c r="N24" s="169" t="s">
        <v>462</v>
      </c>
      <c r="O24" s="170" t="s">
        <v>463</v>
      </c>
      <c r="P24" s="170" t="s">
        <v>464</v>
      </c>
      <c r="Q24" s="168" t="s">
        <v>359</v>
      </c>
      <c r="R24" s="170" t="s">
        <v>465</v>
      </c>
      <c r="S24" s="167" t="s">
        <v>466</v>
      </c>
      <c r="T24" s="167" t="s">
        <v>467</v>
      </c>
      <c r="U24" s="165" t="s">
        <v>468</v>
      </c>
      <c r="V24" s="165" t="s">
        <v>469</v>
      </c>
      <c r="W24" s="165" t="s">
        <v>470</v>
      </c>
      <c r="X24" s="165" t="s">
        <v>471</v>
      </c>
      <c r="Y24" s="165" t="s">
        <v>472</v>
      </c>
      <c r="Z24" s="165" t="s">
        <v>473</v>
      </c>
      <c r="AA24" s="165" t="s">
        <v>474</v>
      </c>
      <c r="AB24" s="166" t="s">
        <v>475</v>
      </c>
      <c r="AC24" s="165" t="s">
        <v>476</v>
      </c>
      <c r="AD24" s="165" t="s">
        <v>477</v>
      </c>
      <c r="AE24" s="171" t="s">
        <v>494</v>
      </c>
      <c r="AF24" s="165" t="s">
        <v>495</v>
      </c>
      <c r="AG24" s="86">
        <v>9.28158</v>
      </c>
      <c r="AH24" s="12"/>
      <c r="AI24" s="12"/>
      <c r="AJ24" s="149">
        <v>0.14123001601804</v>
      </c>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row>
    <row r="25">
      <c r="A25" s="172"/>
      <c r="B25" s="173">
        <v>85.0</v>
      </c>
      <c r="C25" s="99">
        <v>24.1</v>
      </c>
      <c r="D25" s="173" t="s">
        <v>480</v>
      </c>
      <c r="E25" s="173">
        <v>62.84</v>
      </c>
      <c r="F25" s="173">
        <v>138.8</v>
      </c>
      <c r="G25" s="173">
        <v>21.7</v>
      </c>
      <c r="H25" s="173">
        <v>0.09</v>
      </c>
      <c r="I25" s="99">
        <v>85.0</v>
      </c>
      <c r="J25" s="173">
        <v>2785.0</v>
      </c>
      <c r="K25" s="99">
        <v>229.5</v>
      </c>
      <c r="L25" s="174">
        <f t="shared" ref="L25:L42" si="8">(J25/1000)*1/(2*PI()*0.0000000224*I25*1000)</f>
        <v>232.7975402</v>
      </c>
      <c r="M25" s="175">
        <f t="shared" ref="M25:M42" si="9"> (0.00561673546297382+ 0.406460306032157*H25
    -0.0000254657386682608*H25*H25)*1000</f>
        <v>42.19795673</v>
      </c>
      <c r="N25" s="135">
        <f t="shared" ref="N25:N42" si="10">E25*F25/1000</f>
        <v>8.722192</v>
      </c>
      <c r="O25" s="135">
        <f t="shared" ref="O25:O42" si="11">M25*G25/1000</f>
        <v>0.9156956611</v>
      </c>
      <c r="P25" s="195">
        <f t="shared" ref="P25:P42" si="12">N25-O25</f>
        <v>7.806496339</v>
      </c>
      <c r="Q25" s="177">
        <f t="shared" ref="Q25:Q42" si="13">O25/N25</f>
        <v>0.1049845797</v>
      </c>
      <c r="R25" s="138">
        <f t="shared" ref="R25:R42" si="14">28/2*(1/((E25/G25)*0.5))</f>
        <v>9.669000637</v>
      </c>
      <c r="S25" s="172"/>
      <c r="T25" s="172"/>
      <c r="U25" s="172"/>
      <c r="V25" s="172"/>
      <c r="W25" s="172"/>
      <c r="X25" s="172"/>
      <c r="Y25" s="172"/>
      <c r="Z25" s="172"/>
      <c r="AA25" s="172"/>
      <c r="AB25" s="172"/>
      <c r="AC25" s="172"/>
      <c r="AD25" s="172"/>
      <c r="AE25" s="172"/>
      <c r="AF25" s="12"/>
      <c r="AG25" s="86">
        <v>10.681073999999999</v>
      </c>
      <c r="AH25" s="196"/>
      <c r="AI25" s="12"/>
      <c r="AJ25" s="149">
        <v>0.24194648503816624</v>
      </c>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row>
    <row r="26">
      <c r="A26" s="12"/>
      <c r="B26" s="64">
        <v>85.0</v>
      </c>
      <c r="C26" s="85">
        <v>24.1</v>
      </c>
      <c r="D26" s="64" t="s">
        <v>480</v>
      </c>
      <c r="E26" s="64">
        <v>100.22</v>
      </c>
      <c r="F26" s="64">
        <v>99.4</v>
      </c>
      <c r="G26" s="64">
        <v>24.1</v>
      </c>
      <c r="H26" s="64">
        <v>0.09</v>
      </c>
      <c r="I26" s="85">
        <v>87.34</v>
      </c>
      <c r="J26" s="64">
        <v>3023.0</v>
      </c>
      <c r="K26" s="85">
        <v>242.7</v>
      </c>
      <c r="L26" s="178">
        <f t="shared" si="8"/>
        <v>245.9218249</v>
      </c>
      <c r="M26" s="47">
        <f t="shared" si="9"/>
        <v>42.19795673</v>
      </c>
      <c r="N26" s="86">
        <f t="shared" si="10"/>
        <v>9.961868</v>
      </c>
      <c r="O26" s="86">
        <f t="shared" si="11"/>
        <v>1.016970757</v>
      </c>
      <c r="P26" s="197">
        <f t="shared" si="12"/>
        <v>8.944897243</v>
      </c>
      <c r="Q26" s="149">
        <f t="shared" si="13"/>
        <v>0.1020863514</v>
      </c>
      <c r="R26" s="141">
        <f t="shared" si="14"/>
        <v>6.733186989</v>
      </c>
      <c r="S26" s="12"/>
      <c r="T26" s="12"/>
      <c r="U26" s="12"/>
      <c r="V26" s="12"/>
      <c r="W26" s="12"/>
      <c r="X26" s="12"/>
      <c r="Y26" s="12"/>
      <c r="Z26" s="12"/>
      <c r="AA26" s="12"/>
      <c r="AB26" s="12"/>
      <c r="AC26" s="12"/>
      <c r="AD26" s="12"/>
      <c r="AE26" s="12"/>
      <c r="AF26" s="12"/>
      <c r="AG26" s="86">
        <v>16.449571000000002</v>
      </c>
      <c r="AH26" s="196"/>
      <c r="AI26" s="12"/>
      <c r="AJ26" s="149">
        <v>0.48460383808212604</v>
      </c>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row>
    <row r="27">
      <c r="A27" s="12"/>
      <c r="B27" s="64">
        <v>85.0</v>
      </c>
      <c r="C27" s="85">
        <v>24.1</v>
      </c>
      <c r="D27" s="64" t="s">
        <v>480</v>
      </c>
      <c r="E27" s="64">
        <v>100.3</v>
      </c>
      <c r="F27" s="64">
        <v>115.1</v>
      </c>
      <c r="G27" s="64">
        <v>24.1</v>
      </c>
      <c r="H27" s="64">
        <v>0.24</v>
      </c>
      <c r="I27" s="85">
        <v>87.3</v>
      </c>
      <c r="J27" s="64">
        <v>3049.0</v>
      </c>
      <c r="K27" s="85">
        <v>245.1</v>
      </c>
      <c r="L27" s="178">
        <f t="shared" si="8"/>
        <v>248.1505796</v>
      </c>
      <c r="M27" s="47">
        <f t="shared" si="9"/>
        <v>103.1657421</v>
      </c>
      <c r="N27" s="86">
        <f t="shared" si="10"/>
        <v>11.54453</v>
      </c>
      <c r="O27" s="86">
        <f t="shared" si="11"/>
        <v>2.486294384</v>
      </c>
      <c r="P27" s="190">
        <f t="shared" si="12"/>
        <v>9.058235616</v>
      </c>
      <c r="Q27" s="149">
        <f t="shared" si="13"/>
        <v>0.2153655787</v>
      </c>
      <c r="R27" s="141">
        <f t="shared" si="14"/>
        <v>6.72781655</v>
      </c>
      <c r="S27" s="12"/>
      <c r="T27" s="12"/>
      <c r="U27" s="12"/>
      <c r="V27" s="12"/>
      <c r="W27" s="12"/>
      <c r="X27" s="12"/>
      <c r="Y27" s="12"/>
      <c r="Z27" s="12"/>
      <c r="AA27" s="12"/>
      <c r="AB27" s="12"/>
      <c r="AC27" s="12"/>
      <c r="AD27" s="12"/>
      <c r="AE27" s="12"/>
      <c r="AF27" s="12"/>
      <c r="AG27" s="86">
        <v>23.395618000000002</v>
      </c>
      <c r="AH27" s="196"/>
      <c r="AI27" s="12"/>
      <c r="AJ27" s="149">
        <v>0.6295872981275268</v>
      </c>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row>
    <row r="28">
      <c r="A28" s="12"/>
      <c r="B28" s="64">
        <v>85.0</v>
      </c>
      <c r="C28" s="85">
        <v>24.1</v>
      </c>
      <c r="D28" s="64" t="s">
        <v>480</v>
      </c>
      <c r="E28" s="64">
        <v>100.32</v>
      </c>
      <c r="F28" s="64">
        <v>171.1</v>
      </c>
      <c r="G28" s="64">
        <v>24.1</v>
      </c>
      <c r="H28" s="64">
        <v>0.79</v>
      </c>
      <c r="I28" s="85">
        <v>87.2</v>
      </c>
      <c r="J28" s="64">
        <v>3102.0</v>
      </c>
      <c r="K28" s="85">
        <v>249.5</v>
      </c>
      <c r="L28" s="178">
        <f t="shared" si="8"/>
        <v>252.7536418</v>
      </c>
      <c r="M28" s="47">
        <f t="shared" si="9"/>
        <v>326.7044841</v>
      </c>
      <c r="N28" s="86">
        <f t="shared" si="10"/>
        <v>17.164752</v>
      </c>
      <c r="O28" s="86">
        <f t="shared" si="11"/>
        <v>7.873578066</v>
      </c>
      <c r="P28" s="198">
        <f t="shared" si="12"/>
        <v>9.291173934</v>
      </c>
      <c r="Q28" s="149">
        <f t="shared" si="13"/>
        <v>0.4587061943</v>
      </c>
      <c r="R28" s="141">
        <f t="shared" si="14"/>
        <v>6.726475279</v>
      </c>
      <c r="S28" s="64">
        <v>2.0</v>
      </c>
      <c r="T28" s="64">
        <v>52.0</v>
      </c>
      <c r="U28" s="64">
        <v>53.0</v>
      </c>
      <c r="V28" s="64">
        <v>56.0</v>
      </c>
      <c r="W28" s="64">
        <v>39.0</v>
      </c>
      <c r="X28" s="64">
        <v>46.0</v>
      </c>
      <c r="Y28" s="64">
        <v>67.0</v>
      </c>
      <c r="Z28" s="64">
        <v>48.0</v>
      </c>
      <c r="AA28" s="64">
        <v>73.0</v>
      </c>
      <c r="AB28" s="64">
        <v>48.0</v>
      </c>
      <c r="AC28" s="64">
        <v>25.0</v>
      </c>
      <c r="AD28" s="64">
        <v>27.0</v>
      </c>
      <c r="AE28" s="64">
        <v>24.0</v>
      </c>
      <c r="AF28" s="12"/>
      <c r="AG28" s="86">
        <v>36.745352</v>
      </c>
      <c r="AH28" s="196"/>
      <c r="AI28" s="12"/>
      <c r="AJ28" s="149">
        <v>0.7739697606584212</v>
      </c>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row>
    <row r="29">
      <c r="A29" s="12" t="s">
        <v>484</v>
      </c>
      <c r="B29" s="64">
        <v>85.0</v>
      </c>
      <c r="C29" s="85">
        <v>24.1</v>
      </c>
      <c r="D29" s="64" t="s">
        <v>480</v>
      </c>
      <c r="E29" s="64">
        <v>100.31</v>
      </c>
      <c r="F29" s="64">
        <v>234.5</v>
      </c>
      <c r="G29" s="64">
        <v>24.1</v>
      </c>
      <c r="H29" s="64">
        <v>1.49</v>
      </c>
      <c r="I29" s="85">
        <v>87.3</v>
      </c>
      <c r="J29" s="64">
        <v>3090.0</v>
      </c>
      <c r="K29" s="85">
        <v>245.3</v>
      </c>
      <c r="L29" s="178">
        <f t="shared" si="8"/>
        <v>251.4874684</v>
      </c>
      <c r="M29" s="47">
        <f t="shared" si="9"/>
        <v>611.186055</v>
      </c>
      <c r="N29" s="86">
        <f t="shared" si="10"/>
        <v>23.522695</v>
      </c>
      <c r="O29" s="86">
        <f t="shared" si="11"/>
        <v>14.72958392</v>
      </c>
      <c r="P29" s="199">
        <f t="shared" si="12"/>
        <v>8.793111075</v>
      </c>
      <c r="Q29" s="149">
        <f t="shared" si="13"/>
        <v>0.6261860694</v>
      </c>
      <c r="R29" s="141">
        <f t="shared" si="14"/>
        <v>6.727145848</v>
      </c>
      <c r="S29" s="12"/>
      <c r="T29" s="12"/>
      <c r="U29" s="12"/>
      <c r="V29" s="12"/>
      <c r="W29" s="12"/>
      <c r="X29" s="12"/>
      <c r="Y29" s="12"/>
      <c r="Z29" s="12"/>
      <c r="AA29" s="12"/>
      <c r="AB29" s="12"/>
      <c r="AC29" s="12"/>
      <c r="AD29" s="12"/>
      <c r="AE29" s="12"/>
      <c r="AF29" s="12"/>
      <c r="AG29" s="79"/>
      <c r="AH29" s="196"/>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row>
    <row r="30">
      <c r="A30" s="12" t="s">
        <v>485</v>
      </c>
      <c r="B30" s="64">
        <v>85.0</v>
      </c>
      <c r="C30" s="85">
        <v>24.1</v>
      </c>
      <c r="D30" s="64" t="s">
        <v>480</v>
      </c>
      <c r="E30" s="64">
        <v>100.26</v>
      </c>
      <c r="F30" s="64">
        <v>371.1</v>
      </c>
      <c r="G30" s="64">
        <v>24.1</v>
      </c>
      <c r="H30" s="64">
        <v>2.89</v>
      </c>
      <c r="I30" s="85">
        <v>87.3</v>
      </c>
      <c r="J30" s="64">
        <v>3111.0</v>
      </c>
      <c r="K30" s="200">
        <v>249.6</v>
      </c>
      <c r="L30" s="85">
        <f t="shared" si="8"/>
        <v>253.1966065</v>
      </c>
      <c r="M30" s="47">
        <f t="shared" si="9"/>
        <v>1180.074327</v>
      </c>
      <c r="N30" s="86">
        <f t="shared" si="10"/>
        <v>37.206486</v>
      </c>
      <c r="O30" s="86">
        <f t="shared" si="11"/>
        <v>28.43979129</v>
      </c>
      <c r="P30" s="199">
        <f t="shared" si="12"/>
        <v>8.766694707</v>
      </c>
      <c r="Q30" s="149">
        <f t="shared" si="13"/>
        <v>0.7643772458</v>
      </c>
      <c r="R30" s="141">
        <f t="shared" si="14"/>
        <v>6.730500698</v>
      </c>
      <c r="S30" s="64">
        <v>1.0</v>
      </c>
      <c r="T30" s="64">
        <v>55.0</v>
      </c>
      <c r="U30" s="64">
        <v>56.0</v>
      </c>
      <c r="V30" s="64">
        <v>60.0</v>
      </c>
      <c r="W30" s="64">
        <v>42.0</v>
      </c>
      <c r="X30" s="64">
        <v>50.0</v>
      </c>
      <c r="Y30" s="64">
        <v>80.0</v>
      </c>
      <c r="Z30" s="64">
        <v>53.0</v>
      </c>
      <c r="AA30" s="64">
        <v>79.0</v>
      </c>
      <c r="AB30" s="64">
        <v>51.0</v>
      </c>
      <c r="AC30" s="64">
        <v>25.0</v>
      </c>
      <c r="AD30" s="64">
        <v>33.0</v>
      </c>
      <c r="AE30" s="64">
        <v>24.0</v>
      </c>
      <c r="AF30" s="12"/>
      <c r="AG30" s="79"/>
      <c r="AH30" s="201"/>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row>
    <row r="31">
      <c r="A31" s="12" t="s">
        <v>485</v>
      </c>
      <c r="B31" s="64">
        <v>85.0</v>
      </c>
      <c r="C31" s="85">
        <v>24.1</v>
      </c>
      <c r="D31" s="64" t="s">
        <v>480</v>
      </c>
      <c r="E31" s="64">
        <v>100.21</v>
      </c>
      <c r="F31" s="64">
        <v>513.1</v>
      </c>
      <c r="G31" s="64">
        <v>24.1</v>
      </c>
      <c r="H31" s="64">
        <v>4.31</v>
      </c>
      <c r="I31" s="85">
        <v>87.1</v>
      </c>
      <c r="J31" s="64">
        <v>3189.0</v>
      </c>
      <c r="K31" s="85">
        <v>252.2</v>
      </c>
      <c r="L31" s="178">
        <f t="shared" si="8"/>
        <v>260.1408036</v>
      </c>
      <c r="M31" s="47">
        <f t="shared" si="9"/>
        <v>1756.9876</v>
      </c>
      <c r="N31" s="86">
        <f t="shared" si="10"/>
        <v>51.417751</v>
      </c>
      <c r="O31" s="86">
        <f t="shared" si="11"/>
        <v>42.34340117</v>
      </c>
      <c r="P31" s="190">
        <f t="shared" si="12"/>
        <v>9.074349831</v>
      </c>
      <c r="Q31" s="149">
        <f t="shared" si="13"/>
        <v>0.8235171773</v>
      </c>
      <c r="R31" s="141">
        <f t="shared" si="14"/>
        <v>6.733858896</v>
      </c>
      <c r="S31" s="12"/>
      <c r="T31" s="12"/>
      <c r="U31" s="12"/>
      <c r="V31" s="12"/>
      <c r="W31" s="12"/>
      <c r="X31" s="12"/>
      <c r="Y31" s="12"/>
      <c r="Z31" s="12"/>
      <c r="AA31" s="12"/>
      <c r="AB31" s="12"/>
      <c r="AC31" s="12"/>
      <c r="AD31" s="12"/>
      <c r="AE31" s="12"/>
      <c r="AF31" s="12"/>
      <c r="AG31" s="79"/>
      <c r="AH31" s="201"/>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row>
    <row r="32">
      <c r="A32" s="12" t="s">
        <v>484</v>
      </c>
      <c r="B32" s="64">
        <v>85.0</v>
      </c>
      <c r="C32" s="85">
        <v>24.1</v>
      </c>
      <c r="D32" s="64" t="s">
        <v>480</v>
      </c>
      <c r="E32" s="64">
        <v>100.22</v>
      </c>
      <c r="F32" s="64">
        <v>661.7</v>
      </c>
      <c r="G32" s="64">
        <v>24.1</v>
      </c>
      <c r="H32" s="64">
        <v>5.76</v>
      </c>
      <c r="I32" s="85">
        <v>86.9</v>
      </c>
      <c r="J32" s="64">
        <v>3239.0</v>
      </c>
      <c r="K32" s="85">
        <v>261.0</v>
      </c>
      <c r="L32" s="178">
        <f t="shared" si="8"/>
        <v>264.8276245</v>
      </c>
      <c r="M32" s="47">
        <f t="shared" si="9"/>
        <v>2345.983206</v>
      </c>
      <c r="N32" s="86">
        <f t="shared" si="10"/>
        <v>66.315574</v>
      </c>
      <c r="O32" s="86">
        <f t="shared" si="11"/>
        <v>56.53819527</v>
      </c>
      <c r="P32" s="191">
        <f t="shared" si="12"/>
        <v>9.777378733</v>
      </c>
      <c r="Q32" s="149">
        <f t="shared" si="13"/>
        <v>0.8525628575</v>
      </c>
      <c r="R32" s="141">
        <f t="shared" si="14"/>
        <v>6.733186989</v>
      </c>
      <c r="S32" s="64">
        <v>1.0</v>
      </c>
      <c r="T32" s="64">
        <v>59.0</v>
      </c>
      <c r="U32" s="64">
        <v>61.0</v>
      </c>
      <c r="V32" s="64">
        <v>62.0</v>
      </c>
      <c r="W32" s="64">
        <v>52.0</v>
      </c>
      <c r="X32" s="64">
        <v>56.0</v>
      </c>
      <c r="Y32" s="64">
        <v>87.0</v>
      </c>
      <c r="Z32" s="64">
        <v>61.0</v>
      </c>
      <c r="AA32" s="64">
        <v>86.0</v>
      </c>
      <c r="AB32" s="12"/>
      <c r="AC32" s="64">
        <v>57.0</v>
      </c>
      <c r="AD32" s="64">
        <v>38.0</v>
      </c>
      <c r="AE32" s="64">
        <v>27.0</v>
      </c>
      <c r="AF32" s="12"/>
      <c r="AG32" s="79"/>
      <c r="AH32" s="201"/>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row>
    <row r="33">
      <c r="A33" s="12" t="s">
        <v>500</v>
      </c>
      <c r="B33" s="64">
        <v>85.0</v>
      </c>
      <c r="C33" s="85">
        <v>24.1</v>
      </c>
      <c r="D33" s="64" t="s">
        <v>480</v>
      </c>
      <c r="E33" s="64">
        <v>100.53</v>
      </c>
      <c r="F33" s="64">
        <v>797.2</v>
      </c>
      <c r="G33" s="64">
        <v>24.1</v>
      </c>
      <c r="H33" s="64">
        <v>7.22</v>
      </c>
      <c r="I33" s="85">
        <v>86.9</v>
      </c>
      <c r="J33" s="64">
        <v>3289.0</v>
      </c>
      <c r="K33" s="85">
        <v>260.6</v>
      </c>
      <c r="L33" s="178">
        <f t="shared" si="8"/>
        <v>268.9157323</v>
      </c>
      <c r="M33" s="47">
        <f t="shared" si="9"/>
        <v>2938.932657</v>
      </c>
      <c r="N33" s="86">
        <f t="shared" si="10"/>
        <v>80.142516</v>
      </c>
      <c r="O33" s="86">
        <f t="shared" si="11"/>
        <v>70.82827703</v>
      </c>
      <c r="P33" s="198">
        <f t="shared" si="12"/>
        <v>9.314238971</v>
      </c>
      <c r="Q33" s="149">
        <f t="shared" si="13"/>
        <v>0.8837790547</v>
      </c>
      <c r="R33" s="141">
        <f t="shared" si="14"/>
        <v>6.712424152</v>
      </c>
      <c r="S33" s="64">
        <v>2.0</v>
      </c>
      <c r="T33" s="64">
        <v>61.0</v>
      </c>
      <c r="U33" s="64">
        <v>60.0</v>
      </c>
      <c r="V33" s="64">
        <v>66.0</v>
      </c>
      <c r="W33" s="64">
        <v>51.0</v>
      </c>
      <c r="X33" s="64">
        <v>54.0</v>
      </c>
      <c r="Y33" s="64">
        <v>91.0</v>
      </c>
      <c r="Z33" s="64">
        <v>61.0</v>
      </c>
      <c r="AA33" s="64">
        <v>89.0</v>
      </c>
      <c r="AB33" s="64">
        <v>54.0</v>
      </c>
      <c r="AC33" s="64">
        <v>25.0</v>
      </c>
      <c r="AD33" s="64">
        <v>42.0</v>
      </c>
      <c r="AE33" s="64">
        <v>28.0</v>
      </c>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row>
    <row r="34">
      <c r="A34" s="12"/>
      <c r="B34" s="64">
        <v>85.0</v>
      </c>
      <c r="C34" s="85">
        <v>24.1</v>
      </c>
      <c r="D34" s="64" t="s">
        <v>480</v>
      </c>
      <c r="E34" s="64">
        <v>100.46</v>
      </c>
      <c r="F34" s="64">
        <v>960.0</v>
      </c>
      <c r="G34" s="64">
        <v>24.1</v>
      </c>
      <c r="H34" s="64">
        <v>8.71</v>
      </c>
      <c r="I34" s="85">
        <v>86.5</v>
      </c>
      <c r="J34" s="64">
        <v>3354.0</v>
      </c>
      <c r="K34" s="85">
        <v>266.2</v>
      </c>
      <c r="L34" s="178">
        <f t="shared" si="8"/>
        <v>275.4983893</v>
      </c>
      <c r="M34" s="47">
        <f t="shared" si="9"/>
        <v>3543.954066</v>
      </c>
      <c r="N34" s="86">
        <f t="shared" si="10"/>
        <v>96.4416</v>
      </c>
      <c r="O34" s="86">
        <f t="shared" si="11"/>
        <v>85.40929298</v>
      </c>
      <c r="P34" s="202">
        <f t="shared" si="12"/>
        <v>11.03230702</v>
      </c>
      <c r="Q34" s="149">
        <f t="shared" si="13"/>
        <v>0.885606346</v>
      </c>
      <c r="R34" s="141">
        <f t="shared" si="14"/>
        <v>6.717101334</v>
      </c>
      <c r="S34" s="64">
        <v>2.0</v>
      </c>
      <c r="T34" s="64">
        <v>62.0</v>
      </c>
      <c r="U34" s="64">
        <v>62.0</v>
      </c>
      <c r="V34" s="64">
        <v>67.0</v>
      </c>
      <c r="W34" s="64">
        <v>62.0</v>
      </c>
      <c r="X34" s="64">
        <v>68.0</v>
      </c>
      <c r="Y34" s="64">
        <v>93.0</v>
      </c>
      <c r="Z34" s="64">
        <v>65.0</v>
      </c>
      <c r="AA34" s="64">
        <v>91.0</v>
      </c>
      <c r="AB34" s="64">
        <v>65.0</v>
      </c>
      <c r="AC34" s="64">
        <v>25.0</v>
      </c>
      <c r="AD34" s="64">
        <v>46.0</v>
      </c>
      <c r="AE34" s="64">
        <v>29.0</v>
      </c>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row>
    <row r="35">
      <c r="A35" s="12"/>
      <c r="B35" s="64">
        <v>85.0</v>
      </c>
      <c r="C35" s="85">
        <v>24.1</v>
      </c>
      <c r="D35" s="64" t="s">
        <v>480</v>
      </c>
      <c r="E35" s="64">
        <v>100.4</v>
      </c>
      <c r="F35" s="64">
        <v>1117.4</v>
      </c>
      <c r="G35" s="64">
        <v>24.1</v>
      </c>
      <c r="H35" s="64">
        <v>10.22</v>
      </c>
      <c r="I35" s="85">
        <v>86.16</v>
      </c>
      <c r="J35" s="64">
        <v>3403.0</v>
      </c>
      <c r="K35" s="85">
        <v>270.4</v>
      </c>
      <c r="L35" s="178">
        <f t="shared" si="8"/>
        <v>280.6263012</v>
      </c>
      <c r="M35" s="47">
        <f t="shared" si="9"/>
        <v>4156.981207</v>
      </c>
      <c r="N35" s="86">
        <f t="shared" si="10"/>
        <v>112.18696</v>
      </c>
      <c r="O35" s="86">
        <f t="shared" si="11"/>
        <v>100.1832471</v>
      </c>
      <c r="P35" s="203">
        <f t="shared" si="12"/>
        <v>12.0037129</v>
      </c>
      <c r="Q35" s="149">
        <f t="shared" si="13"/>
        <v>0.8930026012</v>
      </c>
      <c r="R35" s="141">
        <f t="shared" si="14"/>
        <v>6.721115538</v>
      </c>
      <c r="S35" s="64">
        <v>2.0</v>
      </c>
      <c r="T35" s="64">
        <v>63.0</v>
      </c>
      <c r="U35" s="64">
        <v>64.0</v>
      </c>
      <c r="V35" s="64">
        <v>71.0</v>
      </c>
      <c r="W35" s="64">
        <v>71.0</v>
      </c>
      <c r="X35" s="64">
        <v>80.0</v>
      </c>
      <c r="Y35" s="64">
        <v>95.0</v>
      </c>
      <c r="Z35" s="64">
        <v>68.0</v>
      </c>
      <c r="AA35" s="64">
        <v>95.0</v>
      </c>
      <c r="AB35" s="64">
        <v>70.0</v>
      </c>
      <c r="AC35" s="64">
        <v>25.0</v>
      </c>
      <c r="AD35" s="64">
        <v>52.0</v>
      </c>
      <c r="AE35" s="64">
        <v>30.0</v>
      </c>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row>
    <row r="36">
      <c r="A36" s="182" t="s">
        <v>501</v>
      </c>
      <c r="B36" s="184">
        <v>85.0</v>
      </c>
      <c r="C36" s="183">
        <v>24.1</v>
      </c>
      <c r="D36" s="184" t="s">
        <v>480</v>
      </c>
      <c r="E36" s="184">
        <v>100.34</v>
      </c>
      <c r="F36" s="184">
        <v>1261.1</v>
      </c>
      <c r="G36" s="184">
        <v>24.1</v>
      </c>
      <c r="H36" s="184">
        <v>11.86</v>
      </c>
      <c r="I36" s="183">
        <v>85.74</v>
      </c>
      <c r="J36" s="184">
        <v>3370.0</v>
      </c>
      <c r="K36" s="183">
        <v>268.5</v>
      </c>
      <c r="L36" s="185">
        <f t="shared" si="8"/>
        <v>279.2663025</v>
      </c>
      <c r="M36" s="186">
        <f t="shared" si="9"/>
        <v>4822.653964</v>
      </c>
      <c r="N36" s="145">
        <f t="shared" si="10"/>
        <v>126.538774</v>
      </c>
      <c r="O36" s="145">
        <f t="shared" si="11"/>
        <v>116.2259605</v>
      </c>
      <c r="P36" s="204">
        <f t="shared" si="12"/>
        <v>10.31281346</v>
      </c>
      <c r="Q36" s="205">
        <f t="shared" si="13"/>
        <v>0.9185007636</v>
      </c>
      <c r="R36" s="148">
        <f t="shared" si="14"/>
        <v>6.725134543</v>
      </c>
      <c r="S36" s="184">
        <v>2.0</v>
      </c>
      <c r="T36" s="184">
        <v>63.0</v>
      </c>
      <c r="U36" s="184">
        <v>64.0</v>
      </c>
      <c r="V36" s="184">
        <v>72.0</v>
      </c>
      <c r="W36" s="184">
        <v>61.0</v>
      </c>
      <c r="X36" s="184">
        <v>67.0</v>
      </c>
      <c r="Y36" s="184">
        <v>97.0</v>
      </c>
      <c r="Z36" s="184">
        <v>70.0</v>
      </c>
      <c r="AA36" s="184">
        <v>95.0</v>
      </c>
      <c r="AB36" s="184">
        <v>65.0</v>
      </c>
      <c r="AC36" s="184">
        <v>25.0</v>
      </c>
      <c r="AD36" s="184">
        <v>58.0</v>
      </c>
      <c r="AE36" s="184">
        <v>31.0</v>
      </c>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row>
    <row r="37">
      <c r="A37" s="12"/>
      <c r="B37" s="64">
        <v>85.0</v>
      </c>
      <c r="C37" s="85">
        <v>24.1</v>
      </c>
      <c r="D37" s="64" t="s">
        <v>480</v>
      </c>
      <c r="E37" s="64">
        <v>150.92</v>
      </c>
      <c r="F37" s="64">
        <v>61.5</v>
      </c>
      <c r="G37" s="64">
        <v>24.1</v>
      </c>
      <c r="H37" s="64">
        <v>0.12</v>
      </c>
      <c r="I37" s="85">
        <v>91.5</v>
      </c>
      <c r="J37" s="64">
        <v>2988.0</v>
      </c>
      <c r="K37" s="85">
        <v>223.3</v>
      </c>
      <c r="L37" s="178">
        <f t="shared" si="8"/>
        <v>232.023307</v>
      </c>
      <c r="M37" s="47">
        <f t="shared" si="9"/>
        <v>54.39160548</v>
      </c>
      <c r="N37" s="86">
        <f t="shared" si="10"/>
        <v>9.28158</v>
      </c>
      <c r="O37" s="86">
        <f t="shared" si="11"/>
        <v>1.310837692</v>
      </c>
      <c r="P37" s="206">
        <f t="shared" si="12"/>
        <v>7.970742308</v>
      </c>
      <c r="Q37" s="149">
        <f t="shared" si="13"/>
        <v>0.141230016</v>
      </c>
      <c r="R37" s="141">
        <f t="shared" si="14"/>
        <v>4.471243043</v>
      </c>
      <c r="S37" s="64">
        <v>2.0</v>
      </c>
      <c r="T37" s="64">
        <v>58.0</v>
      </c>
      <c r="U37" s="64">
        <v>59.0</v>
      </c>
      <c r="V37" s="64">
        <v>65.0</v>
      </c>
      <c r="W37" s="64">
        <v>49.0</v>
      </c>
      <c r="X37" s="64">
        <v>52.0</v>
      </c>
      <c r="Y37" s="64">
        <v>89.0</v>
      </c>
      <c r="Z37" s="64">
        <v>59.0</v>
      </c>
      <c r="AA37" s="64">
        <v>88.0</v>
      </c>
      <c r="AB37" s="64">
        <v>55.0</v>
      </c>
      <c r="AC37" s="64">
        <v>25.0</v>
      </c>
      <c r="AD37" s="64">
        <v>33.0</v>
      </c>
      <c r="AE37" s="64">
        <v>30.0</v>
      </c>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row>
    <row r="38">
      <c r="A38" s="12"/>
      <c r="B38" s="64">
        <v>85.0</v>
      </c>
      <c r="C38" s="85">
        <v>24.1</v>
      </c>
      <c r="D38" s="64" t="s">
        <v>480</v>
      </c>
      <c r="E38" s="64">
        <v>151.29</v>
      </c>
      <c r="F38" s="64">
        <v>70.6</v>
      </c>
      <c r="G38" s="64">
        <v>24.1</v>
      </c>
      <c r="H38" s="64">
        <v>0.25</v>
      </c>
      <c r="I38" s="85">
        <v>91.44</v>
      </c>
      <c r="J38" s="64">
        <v>3008.0</v>
      </c>
      <c r="K38" s="85">
        <v>225.2</v>
      </c>
      <c r="L38" s="178">
        <f t="shared" si="8"/>
        <v>233.7296065</v>
      </c>
      <c r="M38" s="47">
        <f t="shared" si="9"/>
        <v>107.2302204</v>
      </c>
      <c r="N38" s="86">
        <f t="shared" si="10"/>
        <v>10.681074</v>
      </c>
      <c r="O38" s="86">
        <f t="shared" si="11"/>
        <v>2.584248311</v>
      </c>
      <c r="P38" s="207">
        <f t="shared" si="12"/>
        <v>8.096825689</v>
      </c>
      <c r="Q38" s="149">
        <f t="shared" si="13"/>
        <v>0.241946485</v>
      </c>
      <c r="R38" s="141">
        <f t="shared" si="14"/>
        <v>4.460308018</v>
      </c>
      <c r="S38" s="12"/>
      <c r="T38" s="12"/>
      <c r="U38" s="12"/>
      <c r="V38" s="12"/>
      <c r="W38" s="12"/>
      <c r="X38" s="12"/>
      <c r="Y38" s="12"/>
      <c r="Z38" s="12"/>
      <c r="AA38" s="12"/>
      <c r="AB38" s="12"/>
      <c r="AC38" s="12"/>
      <c r="AD38" s="12"/>
      <c r="AE38" s="12"/>
      <c r="AF38" s="12"/>
      <c r="AG38" s="12"/>
      <c r="AH38" s="12"/>
      <c r="AI38" s="12"/>
      <c r="AJ38" s="101" t="s">
        <v>502</v>
      </c>
      <c r="AK38" s="59" t="s">
        <v>496</v>
      </c>
      <c r="AL38" s="59" t="s">
        <v>497</v>
      </c>
      <c r="AM38" s="59" t="s">
        <v>498</v>
      </c>
      <c r="AN38" s="59" t="s">
        <v>503</v>
      </c>
      <c r="AO38" s="59" t="s">
        <v>504</v>
      </c>
      <c r="AP38" s="59" t="s">
        <v>505</v>
      </c>
      <c r="AQ38" s="59" t="s">
        <v>506</v>
      </c>
      <c r="AR38" s="59" t="s">
        <v>507</v>
      </c>
      <c r="AS38" s="12"/>
      <c r="AT38" s="12"/>
      <c r="AU38" s="12"/>
      <c r="AV38" s="12"/>
      <c r="AW38" s="12"/>
      <c r="AX38" s="12"/>
      <c r="AY38" s="12"/>
      <c r="AZ38" s="12"/>
      <c r="BA38" s="12"/>
      <c r="BB38" s="12"/>
      <c r="BC38" s="12"/>
      <c r="BD38" s="12"/>
      <c r="BE38" s="12"/>
      <c r="BF38" s="12"/>
      <c r="BG38" s="12"/>
      <c r="BH38" s="12"/>
      <c r="BI38" s="12"/>
      <c r="BJ38" s="12"/>
      <c r="BK38" s="12"/>
    </row>
    <row r="39">
      <c r="A39" s="12"/>
      <c r="B39" s="64">
        <v>85.0</v>
      </c>
      <c r="C39" s="85">
        <v>24.1</v>
      </c>
      <c r="D39" s="64" t="s">
        <v>480</v>
      </c>
      <c r="E39" s="64">
        <v>151.33</v>
      </c>
      <c r="F39" s="64">
        <v>108.7</v>
      </c>
      <c r="G39" s="64">
        <v>24.1</v>
      </c>
      <c r="H39" s="64">
        <v>0.8</v>
      </c>
      <c r="I39" s="85">
        <v>91.3</v>
      </c>
      <c r="J39" s="64">
        <v>3059.0</v>
      </c>
      <c r="K39" s="85">
        <v>229.5</v>
      </c>
      <c r="L39" s="178">
        <f t="shared" si="8"/>
        <v>238.0569213</v>
      </c>
      <c r="M39" s="47">
        <f t="shared" si="9"/>
        <v>330.7686822</v>
      </c>
      <c r="N39" s="86">
        <f t="shared" si="10"/>
        <v>16.449571</v>
      </c>
      <c r="O39" s="86">
        <f t="shared" si="11"/>
        <v>7.971525241</v>
      </c>
      <c r="P39" s="208">
        <f t="shared" si="12"/>
        <v>8.478045759</v>
      </c>
      <c r="Q39" s="149">
        <f t="shared" si="13"/>
        <v>0.4846038381</v>
      </c>
      <c r="R39" s="141">
        <f t="shared" si="14"/>
        <v>4.459129056</v>
      </c>
      <c r="S39" s="12"/>
      <c r="T39" s="12"/>
      <c r="U39" s="12"/>
      <c r="V39" s="12"/>
      <c r="W39" s="12"/>
      <c r="X39" s="12"/>
      <c r="Y39" s="12"/>
      <c r="Z39" s="12"/>
      <c r="AA39" s="12"/>
      <c r="AB39" s="12"/>
      <c r="AC39" s="12"/>
      <c r="AD39" s="12"/>
      <c r="AE39" s="12"/>
      <c r="AF39" s="12"/>
      <c r="AG39" s="12"/>
      <c r="AH39" s="12"/>
      <c r="AI39" s="12"/>
      <c r="AJ39" s="86">
        <v>9.5114</v>
      </c>
      <c r="AK39" s="149">
        <v>0.014231692985014727</v>
      </c>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row>
    <row r="40">
      <c r="A40" s="12" t="s">
        <v>484</v>
      </c>
      <c r="B40" s="64">
        <v>85.0</v>
      </c>
      <c r="C40" s="85">
        <v>24.1</v>
      </c>
      <c r="D40" s="64" t="s">
        <v>480</v>
      </c>
      <c r="E40" s="64">
        <v>151.33</v>
      </c>
      <c r="F40" s="64">
        <v>154.6</v>
      </c>
      <c r="G40" s="64">
        <v>24.1</v>
      </c>
      <c r="H40" s="64">
        <v>1.49</v>
      </c>
      <c r="I40" s="85">
        <v>91.33</v>
      </c>
      <c r="J40" s="64">
        <v>3072.0</v>
      </c>
      <c r="K40" s="85">
        <v>230.3</v>
      </c>
      <c r="L40" s="178">
        <f t="shared" si="8"/>
        <v>238.9900758</v>
      </c>
      <c r="M40" s="47">
        <f t="shared" si="9"/>
        <v>611.186055</v>
      </c>
      <c r="N40" s="86">
        <f t="shared" si="10"/>
        <v>23.395618</v>
      </c>
      <c r="O40" s="86">
        <f t="shared" si="11"/>
        <v>14.72958392</v>
      </c>
      <c r="P40" s="209">
        <f t="shared" si="12"/>
        <v>8.666034075</v>
      </c>
      <c r="Q40" s="149">
        <f t="shared" si="13"/>
        <v>0.6295872981</v>
      </c>
      <c r="R40" s="141">
        <f t="shared" si="14"/>
        <v>4.459129056</v>
      </c>
      <c r="S40" s="12"/>
      <c r="T40" s="12"/>
      <c r="U40" s="12"/>
      <c r="V40" s="12"/>
      <c r="W40" s="12"/>
      <c r="X40" s="12"/>
      <c r="Y40" s="12"/>
      <c r="Z40" s="12"/>
      <c r="AA40" s="12"/>
      <c r="AB40" s="12"/>
      <c r="AC40" s="12"/>
      <c r="AD40" s="12"/>
      <c r="AE40" s="12"/>
      <c r="AF40" s="12"/>
      <c r="AG40" s="12"/>
      <c r="AH40" s="12"/>
      <c r="AI40" s="12"/>
      <c r="AJ40" s="86">
        <v>11.508280000000001</v>
      </c>
      <c r="AK40" s="149">
        <v>0.21604396002077422</v>
      </c>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row>
    <row r="41">
      <c r="A41" s="12" t="s">
        <v>508</v>
      </c>
      <c r="B41" s="64">
        <v>85.0</v>
      </c>
      <c r="C41" s="85">
        <v>24.1</v>
      </c>
      <c r="D41" s="64" t="s">
        <v>480</v>
      </c>
      <c r="E41" s="64">
        <v>151.3</v>
      </c>
      <c r="F41" s="64">
        <v>243.9</v>
      </c>
      <c r="G41" s="64">
        <v>24.1</v>
      </c>
      <c r="H41" s="64">
        <v>2.89</v>
      </c>
      <c r="I41" s="85">
        <v>91.6</v>
      </c>
      <c r="J41" s="64">
        <v>3060.0</v>
      </c>
      <c r="K41" s="85">
        <v>228.7</v>
      </c>
      <c r="L41" s="178">
        <f t="shared" si="8"/>
        <v>237.3548258</v>
      </c>
      <c r="M41" s="47">
        <f t="shared" si="9"/>
        <v>1180.074327</v>
      </c>
      <c r="N41" s="86">
        <f t="shared" si="10"/>
        <v>36.90207</v>
      </c>
      <c r="O41" s="86">
        <f t="shared" si="11"/>
        <v>28.43979129</v>
      </c>
      <c r="P41" s="208">
        <f t="shared" si="12"/>
        <v>8.462278707</v>
      </c>
      <c r="Q41" s="149">
        <f t="shared" si="13"/>
        <v>0.7706828179</v>
      </c>
      <c r="R41" s="141">
        <f t="shared" si="14"/>
        <v>4.460013219</v>
      </c>
      <c r="S41" s="12"/>
      <c r="T41" s="12"/>
      <c r="U41" s="12"/>
      <c r="V41" s="12"/>
      <c r="W41" s="12"/>
      <c r="X41" s="12"/>
      <c r="Y41" s="12"/>
      <c r="Z41" s="12"/>
      <c r="AA41" s="12"/>
      <c r="AB41" s="12"/>
      <c r="AC41" s="12"/>
      <c r="AD41" s="12"/>
      <c r="AE41" s="12"/>
      <c r="AF41" s="12"/>
      <c r="AG41" s="12"/>
      <c r="AH41" s="12"/>
      <c r="AI41" s="12"/>
      <c r="AJ41" s="86">
        <v>12.845631</v>
      </c>
      <c r="AK41" s="149">
        <v>0.2926820686885278</v>
      </c>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row>
    <row r="42">
      <c r="A42" s="12" t="s">
        <v>509</v>
      </c>
      <c r="B42" s="64">
        <v>85.0</v>
      </c>
      <c r="C42" s="85">
        <v>24.1</v>
      </c>
      <c r="D42" s="59" t="s">
        <v>510</v>
      </c>
      <c r="E42" s="64">
        <v>151.34</v>
      </c>
      <c r="F42" s="64">
        <v>242.8</v>
      </c>
      <c r="G42" s="64">
        <v>24.1</v>
      </c>
      <c r="H42" s="64">
        <v>2.89</v>
      </c>
      <c r="I42" s="85">
        <v>91.57</v>
      </c>
      <c r="J42" s="64">
        <v>3032.0</v>
      </c>
      <c r="K42" s="85">
        <v>227.3</v>
      </c>
      <c r="L42" s="178">
        <f t="shared" si="8"/>
        <v>235.2600018</v>
      </c>
      <c r="M42" s="47">
        <f t="shared" si="9"/>
        <v>1180.074327</v>
      </c>
      <c r="N42" s="86">
        <f t="shared" si="10"/>
        <v>36.745352</v>
      </c>
      <c r="O42" s="86">
        <f t="shared" si="11"/>
        <v>28.43979129</v>
      </c>
      <c r="P42" s="210">
        <f t="shared" si="12"/>
        <v>8.305560707</v>
      </c>
      <c r="Q42" s="149">
        <f t="shared" si="13"/>
        <v>0.7739697607</v>
      </c>
      <c r="R42" s="141">
        <f t="shared" si="14"/>
        <v>4.458834413</v>
      </c>
      <c r="S42" s="12"/>
      <c r="T42" s="12"/>
      <c r="U42" s="12"/>
      <c r="V42" s="12"/>
      <c r="W42" s="12"/>
      <c r="X42" s="12"/>
      <c r="Y42" s="12"/>
      <c r="Z42" s="12"/>
      <c r="AA42" s="12"/>
      <c r="AB42" s="12"/>
      <c r="AC42" s="12"/>
      <c r="AD42" s="12"/>
      <c r="AE42" s="12"/>
      <c r="AF42" s="12"/>
      <c r="AG42" s="12"/>
      <c r="AH42" s="12"/>
      <c r="AI42" s="12"/>
      <c r="AJ42" s="86">
        <v>16.6964</v>
      </c>
      <c r="AK42" s="149">
        <v>0.459840645082641</v>
      </c>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86">
        <v>23.37573</v>
      </c>
      <c r="AK43" s="149">
        <v>0.6133638762770891</v>
      </c>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row>
    <row r="44">
      <c r="A44" s="14" t="s">
        <v>511</v>
      </c>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86">
        <v>37.45278</v>
      </c>
      <c r="AK44" s="149">
        <v>0.7384342545733883</v>
      </c>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row>
    <row r="45">
      <c r="A45" s="110" t="s">
        <v>512</v>
      </c>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86">
        <v>50.52416</v>
      </c>
      <c r="AK45" s="149">
        <v>0.8109532688808276</v>
      </c>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row>
    <row r="46">
      <c r="A46" s="12" t="s">
        <v>513</v>
      </c>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86">
        <v>8.582397599999998</v>
      </c>
      <c r="AK46" s="12"/>
      <c r="AL46" s="48">
        <v>0.10721466327324199</v>
      </c>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row>
    <row r="47">
      <c r="A47" s="12" t="s">
        <v>514</v>
      </c>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86">
        <v>23.640335999999998</v>
      </c>
      <c r="AK47" s="12"/>
      <c r="AL47" s="48">
        <v>0.6196975747192784</v>
      </c>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row>
    <row r="48">
      <c r="A48" s="12" t="s">
        <v>515</v>
      </c>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86">
        <v>37.517469</v>
      </c>
      <c r="AK48" s="12"/>
      <c r="AL48" s="48">
        <v>0.756371654673781</v>
      </c>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row>
    <row r="49">
      <c r="A49" s="12" t="s">
        <v>516</v>
      </c>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86">
        <v>51.512139000000005</v>
      </c>
      <c r="AK49" s="12"/>
      <c r="AL49" s="48">
        <v>0.8230314566539321</v>
      </c>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row>
    <row r="50">
      <c r="A50" s="12" t="s">
        <v>517</v>
      </c>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86">
        <v>65.870756</v>
      </c>
      <c r="AK50" s="12"/>
      <c r="AL50" s="48">
        <v>0.8593885693918889</v>
      </c>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row>
    <row r="51">
      <c r="A51" s="12" t="s">
        <v>518</v>
      </c>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86">
        <v>80.23328</v>
      </c>
      <c r="AK51" s="12"/>
      <c r="AL51" s="48">
        <v>0.8850994884785924</v>
      </c>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row>
    <row r="52">
      <c r="A52" s="14" t="s">
        <v>519</v>
      </c>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86">
        <v>96.784796</v>
      </c>
      <c r="AK52" s="12"/>
      <c r="AL52" s="48">
        <v>0.8845767817795552</v>
      </c>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row>
    <row r="53">
      <c r="A53" s="14" t="s">
        <v>520</v>
      </c>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86">
        <v>112.51477</v>
      </c>
      <c r="AK53" s="12"/>
      <c r="AL53" s="48">
        <v>0.8944915177616887</v>
      </c>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row>
    <row r="54">
      <c r="A54" s="14" t="s">
        <v>521</v>
      </c>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86">
        <v>125.911656</v>
      </c>
      <c r="AK54" s="12"/>
      <c r="AL54" s="48">
        <v>0.9199388361802884</v>
      </c>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row>
    <row r="55">
      <c r="A55" s="14" t="s">
        <v>522</v>
      </c>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86">
        <v>141.515465</v>
      </c>
      <c r="AK55" s="12"/>
      <c r="AL55" s="48">
        <v>0.9271883737496992</v>
      </c>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row>
    <row r="56">
      <c r="A56" s="14" t="s">
        <v>523</v>
      </c>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86">
        <v>8.4304143</v>
      </c>
      <c r="AK56" s="12"/>
      <c r="AL56" s="12"/>
      <c r="AM56" s="48">
        <v>0.10919275968806519</v>
      </c>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row>
    <row r="57">
      <c r="A57" s="14" t="s">
        <v>524</v>
      </c>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86">
        <v>23.0639564</v>
      </c>
      <c r="AK57" s="12"/>
      <c r="AL57" s="12"/>
      <c r="AM57" s="48">
        <v>0.6354473557204268</v>
      </c>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row>
    <row r="58">
      <c r="A58" s="14" t="s">
        <v>525</v>
      </c>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86">
        <v>37.20314</v>
      </c>
      <c r="AK58" s="12"/>
      <c r="AL58" s="12"/>
      <c r="AM58" s="48">
        <v>0.76307833743712</v>
      </c>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row>
    <row r="59">
      <c r="A59" s="14" t="s">
        <v>526</v>
      </c>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86">
        <v>51.3326346</v>
      </c>
      <c r="AK59" s="12"/>
      <c r="AL59" s="12"/>
      <c r="AM59" s="48">
        <v>0.8243413651716915</v>
      </c>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row>
    <row r="60">
      <c r="A60" s="14" t="s">
        <v>527</v>
      </c>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86">
        <v>65.65080320000001</v>
      </c>
      <c r="AK60" s="12"/>
      <c r="AL60" s="12"/>
      <c r="AM60" s="48">
        <v>0.8626251597126439</v>
      </c>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row>
    <row r="61">
      <c r="A61" s="14" t="s">
        <v>528</v>
      </c>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86">
        <v>80.456309</v>
      </c>
      <c r="AK61" s="12"/>
      <c r="AL61" s="12"/>
      <c r="AM61" s="48">
        <v>0.8842301675476354</v>
      </c>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row>
    <row r="62">
      <c r="A62" s="14" t="s">
        <v>529</v>
      </c>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86">
        <v>95.1653352</v>
      </c>
      <c r="AK62" s="12"/>
      <c r="AL62" s="12"/>
      <c r="AM62" s="48">
        <v>0.9020625808786288</v>
      </c>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row>
    <row r="63">
      <c r="A63" s="14" t="s">
        <v>530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86">
        <v>110.7592272</v>
      </c>
      <c r="AK63" s="12"/>
      <c r="AL63" s="12"/>
      <c r="AM63" s="48">
        <v>0.9113235066104208</v>
      </c>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row>
    <row r="64">
      <c r="A64" s="14" t="s">
        <v>531</v>
      </c>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86">
        <v>129.343098</v>
      </c>
      <c r="AK64" s="12"/>
      <c r="AL64" s="12"/>
      <c r="AM64" s="48">
        <v>0.897805502111425</v>
      </c>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86">
        <v>145.182201</v>
      </c>
      <c r="AK65" s="12"/>
      <c r="AL65" s="12"/>
      <c r="AM65" s="48">
        <v>0.9059829363546018</v>
      </c>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row>
    <row r="66">
      <c r="A66" s="14" t="s">
        <v>532</v>
      </c>
      <c r="B66" s="64">
        <v>85.0</v>
      </c>
      <c r="C66" s="85">
        <v>24.1</v>
      </c>
      <c r="D66" s="64" t="s">
        <v>510</v>
      </c>
      <c r="E66" s="64">
        <v>102.98</v>
      </c>
      <c r="F66" s="64">
        <v>496.5</v>
      </c>
      <c r="G66" s="64">
        <v>24.1</v>
      </c>
      <c r="H66" s="64">
        <v>4.3</v>
      </c>
      <c r="I66" s="85">
        <v>87.22</v>
      </c>
      <c r="J66" s="64">
        <v>3208.0</v>
      </c>
      <c r="K66" s="85">
        <v>259.3</v>
      </c>
      <c r="L66" s="178">
        <f>(J66/1000)*1/(2*PI()*0.0000000224*I66*1000)</f>
        <v>261.3306752</v>
      </c>
      <c r="M66" s="47">
        <f> (0.00561673546297382+ 0.406460306032157*H66
    -0.0000254657386682608*H66*H66)*1000</f>
        <v>1752.92519</v>
      </c>
      <c r="N66" s="86">
        <f>E66*F66/1000</f>
        <v>51.12957</v>
      </c>
      <c r="O66" s="86">
        <f>M66*G66/1000</f>
        <v>42.24549708</v>
      </c>
      <c r="P66" s="211">
        <f>N66-O66</f>
        <v>8.884072924</v>
      </c>
      <c r="Q66" s="149">
        <f>O66/N66</f>
        <v>0.8262439343</v>
      </c>
      <c r="R66" s="141">
        <f>28/2*(1/((E66/G66)*0.5))</f>
        <v>6.552728685</v>
      </c>
      <c r="S66" s="12"/>
      <c r="T66" s="12"/>
      <c r="U66" s="12"/>
      <c r="V66" s="12"/>
      <c r="W66" s="12"/>
      <c r="X66" s="12"/>
      <c r="Y66" s="12"/>
      <c r="Z66" s="12"/>
      <c r="AA66" s="12"/>
      <c r="AB66" s="12"/>
      <c r="AC66" s="12"/>
      <c r="AD66" s="12"/>
      <c r="AE66" s="12"/>
      <c r="AF66" s="12"/>
      <c r="AG66" s="12"/>
      <c r="AH66" s="12"/>
      <c r="AI66" s="12"/>
      <c r="AJ66" s="86">
        <v>160.642812</v>
      </c>
      <c r="AK66" s="12"/>
      <c r="AL66" s="12"/>
      <c r="AM66" s="48">
        <v>0.9232609824680575</v>
      </c>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row>
    <row r="67">
      <c r="A67" s="12"/>
      <c r="B67" s="12"/>
      <c r="C67" s="76"/>
      <c r="D67" s="12"/>
      <c r="E67" s="12"/>
      <c r="F67" s="12"/>
      <c r="G67" s="12"/>
      <c r="H67" s="12"/>
      <c r="I67" s="76"/>
      <c r="J67" s="12"/>
      <c r="K67" s="76"/>
      <c r="L67" s="76"/>
      <c r="M67" s="212"/>
      <c r="N67" s="79"/>
      <c r="O67" s="79"/>
      <c r="P67" s="79"/>
      <c r="Q67" s="196"/>
      <c r="R67" s="79"/>
      <c r="S67" s="12"/>
      <c r="T67" s="12"/>
      <c r="U67" s="12"/>
      <c r="V67" s="12"/>
      <c r="W67" s="12"/>
      <c r="X67" s="12"/>
      <c r="Y67" s="12"/>
      <c r="Z67" s="12"/>
      <c r="AA67" s="12"/>
      <c r="AB67" s="12"/>
      <c r="AC67" s="12"/>
      <c r="AD67" s="12"/>
      <c r="AE67" s="12"/>
      <c r="AF67" s="12"/>
      <c r="AG67" s="12"/>
      <c r="AH67" s="12"/>
      <c r="AI67" s="12"/>
      <c r="AJ67" s="86">
        <v>174.667045</v>
      </c>
      <c r="AK67" s="12"/>
      <c r="AL67" s="12"/>
      <c r="AM67" s="48">
        <v>0.9416734995571715</v>
      </c>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row>
    <row r="68">
      <c r="A68" s="14" t="s">
        <v>533</v>
      </c>
      <c r="B68" s="12"/>
      <c r="C68" s="76"/>
      <c r="D68" s="12"/>
      <c r="E68" s="12"/>
      <c r="F68" s="12"/>
      <c r="G68" s="12"/>
      <c r="H68" s="12"/>
      <c r="I68" s="76"/>
      <c r="J68" s="12"/>
      <c r="K68" s="76"/>
      <c r="L68" s="76"/>
      <c r="M68" s="212"/>
      <c r="N68" s="79"/>
      <c r="O68" s="79"/>
      <c r="P68" s="79"/>
      <c r="Q68" s="196"/>
      <c r="R68" s="79"/>
      <c r="S68" s="12"/>
      <c r="T68" s="12"/>
      <c r="U68" s="12"/>
      <c r="V68" s="12"/>
      <c r="W68" s="12"/>
      <c r="X68" s="12"/>
      <c r="Y68" s="12"/>
      <c r="Z68" s="12"/>
      <c r="AA68" s="12"/>
      <c r="AB68" s="12"/>
      <c r="AC68" s="12"/>
      <c r="AD68" s="12"/>
      <c r="AE68" s="12"/>
      <c r="AF68" s="12"/>
      <c r="AG68" s="12"/>
      <c r="AH68" s="12"/>
      <c r="AI68" s="12"/>
      <c r="AJ68" s="86">
        <v>191.01225</v>
      </c>
      <c r="AK68" s="12"/>
      <c r="AL68" s="12"/>
      <c r="AM68" s="48">
        <v>0.9453072604000337</v>
      </c>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row>
    <row r="69">
      <c r="A69" s="110" t="s">
        <v>414</v>
      </c>
      <c r="B69" s="59" t="s">
        <v>415</v>
      </c>
      <c r="C69" s="59" t="s">
        <v>16</v>
      </c>
      <c r="D69" s="59" t="s">
        <v>416</v>
      </c>
      <c r="E69" s="59" t="s">
        <v>417</v>
      </c>
      <c r="F69" s="101" t="s">
        <v>418</v>
      </c>
      <c r="G69" s="59" t="s">
        <v>419</v>
      </c>
      <c r="H69" s="157" t="s">
        <v>420</v>
      </c>
      <c r="I69" s="101" t="s">
        <v>421</v>
      </c>
      <c r="J69" s="59" t="s">
        <v>422</v>
      </c>
      <c r="K69" s="101" t="s">
        <v>423</v>
      </c>
      <c r="L69" s="158" t="s">
        <v>424</v>
      </c>
      <c r="M69" s="109" t="s">
        <v>492</v>
      </c>
      <c r="N69" s="12"/>
      <c r="O69" s="109" t="s">
        <v>425</v>
      </c>
      <c r="P69" s="59" t="s">
        <v>426</v>
      </c>
      <c r="Q69" s="109" t="s">
        <v>427</v>
      </c>
      <c r="R69" s="159" t="s">
        <v>429</v>
      </c>
      <c r="S69" s="59" t="s">
        <v>430</v>
      </c>
      <c r="T69" s="59" t="s">
        <v>431</v>
      </c>
      <c r="U69" s="59" t="s">
        <v>432</v>
      </c>
      <c r="V69" s="59" t="s">
        <v>433</v>
      </c>
      <c r="W69" s="110" t="s">
        <v>428</v>
      </c>
      <c r="X69" s="12"/>
      <c r="Y69" s="79"/>
      <c r="Z69" s="79"/>
      <c r="AA69" s="12"/>
      <c r="AB69" s="12"/>
      <c r="AC69" s="12"/>
      <c r="AD69" s="12"/>
      <c r="AE69" s="12"/>
      <c r="AF69" s="12"/>
      <c r="AG69" s="12"/>
      <c r="AH69" s="12"/>
      <c r="AI69" s="12"/>
      <c r="AJ69" s="86">
        <v>207.777752</v>
      </c>
      <c r="AK69" s="12"/>
      <c r="AL69" s="12"/>
      <c r="AM69" s="48">
        <v>0.947703542413409</v>
      </c>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row>
    <row r="70">
      <c r="A70" s="12" t="s">
        <v>534</v>
      </c>
      <c r="B70" s="64">
        <v>302.0</v>
      </c>
      <c r="C70" s="160">
        <v>45607.0</v>
      </c>
      <c r="D70" s="161" t="s">
        <v>435</v>
      </c>
      <c r="E70" s="64" t="s">
        <v>436</v>
      </c>
      <c r="F70" s="76" t="s">
        <v>437</v>
      </c>
      <c r="G70" s="64" t="s">
        <v>438</v>
      </c>
      <c r="H70" s="85">
        <v>1000.0</v>
      </c>
      <c r="I70" s="85" t="s">
        <v>438</v>
      </c>
      <c r="J70" s="64" t="s">
        <v>439</v>
      </c>
      <c r="K70" s="85" t="s">
        <v>440</v>
      </c>
      <c r="L70" s="162" t="s">
        <v>441</v>
      </c>
      <c r="M70" s="86" t="s">
        <v>493</v>
      </c>
      <c r="N70" s="12"/>
      <c r="O70" s="86" t="s">
        <v>442</v>
      </c>
      <c r="P70" s="86" t="s">
        <v>442</v>
      </c>
      <c r="Q70" s="86" t="s">
        <v>443</v>
      </c>
      <c r="R70" s="163" t="s">
        <v>444</v>
      </c>
      <c r="S70" s="64" t="s">
        <v>445</v>
      </c>
      <c r="T70" s="64" t="s">
        <v>446</v>
      </c>
      <c r="U70" s="64" t="s">
        <v>442</v>
      </c>
      <c r="V70" s="64" t="s">
        <v>448</v>
      </c>
      <c r="W70" s="12" t="s">
        <v>443</v>
      </c>
      <c r="X70" s="12"/>
      <c r="Y70" s="79"/>
      <c r="Z70" s="12"/>
      <c r="AA70" s="12"/>
      <c r="AB70" s="12"/>
      <c r="AC70" s="12"/>
      <c r="AD70" s="12"/>
      <c r="AE70" s="12"/>
      <c r="AF70" s="12"/>
      <c r="AG70" s="12"/>
      <c r="AH70" s="12"/>
      <c r="AI70" s="12"/>
      <c r="AJ70" s="86">
        <v>225.132264</v>
      </c>
      <c r="AK70" s="12"/>
      <c r="AL70" s="12"/>
      <c r="AM70" s="48">
        <v>0.9485458881520173</v>
      </c>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row>
    <row r="71">
      <c r="A71" s="164" t="s">
        <v>449</v>
      </c>
      <c r="B71" s="165" t="s">
        <v>450</v>
      </c>
      <c r="C71" s="166" t="s">
        <v>451</v>
      </c>
      <c r="D71" s="165" t="s">
        <v>452</v>
      </c>
      <c r="E71" s="166" t="s">
        <v>453</v>
      </c>
      <c r="F71" s="167" t="s">
        <v>454</v>
      </c>
      <c r="G71" s="165" t="s">
        <v>455</v>
      </c>
      <c r="H71" s="165" t="s">
        <v>456</v>
      </c>
      <c r="I71" s="166" t="s">
        <v>457</v>
      </c>
      <c r="J71" s="165" t="s">
        <v>458</v>
      </c>
      <c r="K71" s="165" t="s">
        <v>459</v>
      </c>
      <c r="L71" s="168" t="s">
        <v>460</v>
      </c>
      <c r="M71" s="169" t="s">
        <v>461</v>
      </c>
      <c r="N71" s="169" t="s">
        <v>462</v>
      </c>
      <c r="O71" s="170" t="s">
        <v>463</v>
      </c>
      <c r="P71" s="170" t="s">
        <v>464</v>
      </c>
      <c r="Q71" s="168" t="s">
        <v>359</v>
      </c>
      <c r="R71" s="170" t="s">
        <v>465</v>
      </c>
      <c r="S71" s="167" t="s">
        <v>466</v>
      </c>
      <c r="T71" s="167" t="s">
        <v>467</v>
      </c>
      <c r="U71" s="165" t="s">
        <v>468</v>
      </c>
      <c r="V71" s="165" t="s">
        <v>469</v>
      </c>
      <c r="W71" s="165" t="s">
        <v>470</v>
      </c>
      <c r="X71" s="165" t="s">
        <v>471</v>
      </c>
      <c r="Y71" s="165" t="s">
        <v>472</v>
      </c>
      <c r="Z71" s="165" t="s">
        <v>473</v>
      </c>
      <c r="AA71" s="165" t="s">
        <v>474</v>
      </c>
      <c r="AB71" s="166" t="s">
        <v>475</v>
      </c>
      <c r="AC71" s="165" t="s">
        <v>476</v>
      </c>
      <c r="AD71" s="165" t="s">
        <v>477</v>
      </c>
      <c r="AE71" s="171" t="s">
        <v>494</v>
      </c>
      <c r="AF71" s="165" t="s">
        <v>495</v>
      </c>
      <c r="AG71" s="12"/>
      <c r="AH71" s="12"/>
      <c r="AI71" s="12"/>
      <c r="AJ71" s="86">
        <v>231.24775</v>
      </c>
      <c r="AK71" s="12"/>
      <c r="AL71" s="12"/>
      <c r="AM71" s="48">
        <v>0.9488488694545673</v>
      </c>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row>
    <row r="72">
      <c r="A72" s="172"/>
      <c r="B72" s="173">
        <v>85.0</v>
      </c>
      <c r="C72" s="99">
        <v>24.1</v>
      </c>
      <c r="D72" s="173" t="s">
        <v>480</v>
      </c>
      <c r="E72" s="173">
        <v>100.52</v>
      </c>
      <c r="F72" s="173">
        <v>85.38</v>
      </c>
      <c r="G72" s="173">
        <v>24.13</v>
      </c>
      <c r="H72" s="173">
        <v>0.08</v>
      </c>
      <c r="I72" s="99">
        <v>87.22</v>
      </c>
      <c r="J72" s="173">
        <v>3086.0</v>
      </c>
      <c r="K72" s="213"/>
      <c r="L72" s="174">
        <f t="shared" ref="L72:L118" si="15">(J72/1000)*1/(2*PI()*0.0000000224*I72*1000)</f>
        <v>251.3922892</v>
      </c>
      <c r="M72" s="175">
        <f t="shared" ref="M72:M118" si="16"> (0.00561673546297382+ 0.406460306032157*H72
    -0.0000254657386682608*H72*H72)*1000</f>
        <v>38.13339696</v>
      </c>
      <c r="N72" s="135">
        <f t="shared" ref="N72:N118" si="17">E72*F72/1000</f>
        <v>8.5823976</v>
      </c>
      <c r="O72" s="135">
        <f t="shared" ref="O72:O118" si="18">M72*G72/1000</f>
        <v>0.9201588688</v>
      </c>
      <c r="P72" s="214">
        <f t="shared" ref="P72:P118" si="19">N72-O72</f>
        <v>7.662238731</v>
      </c>
      <c r="Q72" s="177">
        <f t="shared" ref="Q72:Q118" si="20">O72/N72</f>
        <v>0.1072146633</v>
      </c>
      <c r="R72" s="138">
        <f t="shared" ref="R72:R118" si="21">28/2*(1/((E72/G72)*0.5))</f>
        <v>6.721448468</v>
      </c>
      <c r="S72" s="172"/>
      <c r="T72" s="172"/>
      <c r="U72" s="172"/>
      <c r="V72" s="172"/>
      <c r="W72" s="172"/>
      <c r="X72" s="172"/>
      <c r="Y72" s="172"/>
      <c r="Z72" s="172"/>
      <c r="AA72" s="172"/>
      <c r="AB72" s="172"/>
      <c r="AC72" s="172"/>
      <c r="AD72" s="172"/>
      <c r="AE72" s="172"/>
      <c r="AF72" s="12"/>
      <c r="AG72" s="12"/>
      <c r="AH72" s="12"/>
      <c r="AI72" s="12"/>
      <c r="AJ72" s="86">
        <v>10.738520000000001</v>
      </c>
      <c r="AK72" s="12"/>
      <c r="AL72" s="12"/>
      <c r="AM72" s="12"/>
      <c r="AN72" s="149">
        <v>0.09474236085064848</v>
      </c>
      <c r="AO72" s="12"/>
      <c r="AP72" s="12"/>
      <c r="AQ72" s="12"/>
      <c r="AR72" s="12"/>
      <c r="AS72" s="12"/>
      <c r="AT72" s="12"/>
      <c r="AU72" s="12"/>
      <c r="AV72" s="12"/>
      <c r="AW72" s="12"/>
      <c r="AX72" s="12"/>
      <c r="AY72" s="12"/>
      <c r="AZ72" s="12"/>
      <c r="BA72" s="12"/>
      <c r="BB72" s="12"/>
      <c r="BC72" s="12"/>
      <c r="BD72" s="12"/>
      <c r="BE72" s="12"/>
      <c r="BF72" s="12"/>
      <c r="BG72" s="12"/>
      <c r="BH72" s="12"/>
      <c r="BI72" s="12"/>
      <c r="BJ72" s="12"/>
      <c r="BK72" s="12"/>
    </row>
    <row r="73">
      <c r="A73" s="12" t="s">
        <v>535</v>
      </c>
      <c r="B73" s="64">
        <v>85.0</v>
      </c>
      <c r="C73" s="85">
        <v>24.1</v>
      </c>
      <c r="D73" s="64" t="s">
        <v>480</v>
      </c>
      <c r="E73" s="64">
        <v>100.64</v>
      </c>
      <c r="F73" s="64">
        <v>234.9</v>
      </c>
      <c r="G73" s="64">
        <v>24.13</v>
      </c>
      <c r="H73" s="64">
        <v>1.48</v>
      </c>
      <c r="I73" s="85">
        <v>87.04</v>
      </c>
      <c r="J73" s="64">
        <v>3140.0</v>
      </c>
      <c r="K73" s="76"/>
      <c r="L73" s="178">
        <f t="shared" si="15"/>
        <v>256.320227</v>
      </c>
      <c r="M73" s="47">
        <f t="shared" si="16"/>
        <v>607.1222082</v>
      </c>
      <c r="N73" s="86">
        <f t="shared" si="17"/>
        <v>23.640336</v>
      </c>
      <c r="O73" s="86">
        <f t="shared" si="18"/>
        <v>14.64985888</v>
      </c>
      <c r="P73" s="197">
        <f t="shared" si="19"/>
        <v>8.990477115</v>
      </c>
      <c r="Q73" s="149">
        <f t="shared" si="20"/>
        <v>0.6196975747</v>
      </c>
      <c r="R73" s="141">
        <f t="shared" si="21"/>
        <v>6.713434022</v>
      </c>
      <c r="S73" s="12"/>
      <c r="T73" s="12"/>
      <c r="U73" s="12"/>
      <c r="V73" s="12"/>
      <c r="W73" s="12"/>
      <c r="X73" s="12"/>
      <c r="Y73" s="12"/>
      <c r="Z73" s="12"/>
      <c r="AA73" s="12"/>
      <c r="AB73" s="12"/>
      <c r="AC73" s="12"/>
      <c r="AD73" s="12"/>
      <c r="AE73" s="12"/>
      <c r="AF73" s="12"/>
      <c r="AG73" s="12"/>
      <c r="AH73" s="12"/>
      <c r="AI73" s="12"/>
      <c r="AJ73" s="86">
        <v>24.674633</v>
      </c>
      <c r="AK73" s="12"/>
      <c r="AL73" s="12"/>
      <c r="AM73" s="12"/>
      <c r="AN73" s="149">
        <v>0.6053928843989669</v>
      </c>
      <c r="AO73" s="12"/>
      <c r="AP73" s="12"/>
      <c r="AQ73" s="12"/>
      <c r="AR73" s="12"/>
      <c r="AS73" s="12"/>
      <c r="AT73" s="12"/>
      <c r="AU73" s="12"/>
      <c r="AV73" s="12"/>
      <c r="AW73" s="12"/>
      <c r="AX73" s="12"/>
      <c r="AY73" s="12"/>
      <c r="AZ73" s="12"/>
      <c r="BA73" s="12"/>
      <c r="BB73" s="12"/>
      <c r="BC73" s="12"/>
      <c r="BD73" s="12"/>
      <c r="BE73" s="12"/>
      <c r="BF73" s="12"/>
      <c r="BG73" s="12"/>
      <c r="BH73" s="12"/>
      <c r="BI73" s="12"/>
      <c r="BJ73" s="12"/>
      <c r="BK73" s="12"/>
    </row>
    <row r="74">
      <c r="A74" s="12" t="s">
        <v>536</v>
      </c>
      <c r="B74" s="64">
        <v>85.0</v>
      </c>
      <c r="C74" s="85">
        <v>24.1</v>
      </c>
      <c r="D74" s="64" t="s">
        <v>480</v>
      </c>
      <c r="E74" s="64">
        <v>100.61</v>
      </c>
      <c r="F74" s="64">
        <v>372.9</v>
      </c>
      <c r="G74" s="64">
        <v>24.13</v>
      </c>
      <c r="H74" s="64">
        <v>2.88</v>
      </c>
      <c r="I74" s="85">
        <v>87.04</v>
      </c>
      <c r="J74" s="64">
        <v>3242.0</v>
      </c>
      <c r="K74" s="76"/>
      <c r="L74" s="178">
        <f t="shared" si="15"/>
        <v>264.6465528</v>
      </c>
      <c r="M74" s="47">
        <f t="shared" si="16"/>
        <v>1176.011194</v>
      </c>
      <c r="N74" s="86">
        <f t="shared" si="17"/>
        <v>37.517469</v>
      </c>
      <c r="O74" s="86">
        <f t="shared" si="18"/>
        <v>28.37715011</v>
      </c>
      <c r="P74" s="215">
        <f t="shared" si="19"/>
        <v>9.140318893</v>
      </c>
      <c r="Q74" s="149">
        <f t="shared" si="20"/>
        <v>0.7563716547</v>
      </c>
      <c r="R74" s="141">
        <f t="shared" si="21"/>
        <v>6.715435841</v>
      </c>
      <c r="S74" s="12"/>
      <c r="T74" s="12"/>
      <c r="U74" s="12"/>
      <c r="V74" s="12"/>
      <c r="W74" s="12"/>
      <c r="X74" s="12"/>
      <c r="Y74" s="12"/>
      <c r="Z74" s="12"/>
      <c r="AA74" s="12"/>
      <c r="AB74" s="12"/>
      <c r="AC74" s="12"/>
      <c r="AD74" s="12"/>
      <c r="AE74" s="12"/>
      <c r="AF74" s="12"/>
      <c r="AG74" s="12"/>
      <c r="AH74" s="12"/>
      <c r="AI74" s="12"/>
      <c r="AJ74" s="86">
        <v>38.6463</v>
      </c>
      <c r="AK74" s="12"/>
      <c r="AL74" s="12"/>
      <c r="AM74" s="12"/>
      <c r="AN74" s="149">
        <v>0.7441178171215592</v>
      </c>
      <c r="AO74" s="12"/>
      <c r="AP74" s="12"/>
      <c r="AQ74" s="12"/>
      <c r="AR74" s="12"/>
      <c r="AS74" s="12"/>
      <c r="AT74" s="12"/>
      <c r="AU74" s="12"/>
      <c r="AV74" s="12"/>
      <c r="AW74" s="12"/>
      <c r="AX74" s="12"/>
      <c r="AY74" s="12"/>
      <c r="AZ74" s="12"/>
      <c r="BA74" s="12"/>
      <c r="BB74" s="12"/>
      <c r="BC74" s="12"/>
      <c r="BD74" s="12"/>
      <c r="BE74" s="12"/>
      <c r="BF74" s="12"/>
      <c r="BG74" s="12"/>
      <c r="BH74" s="12"/>
      <c r="BI74" s="12"/>
      <c r="BJ74" s="12"/>
      <c r="BK74" s="12"/>
    </row>
    <row r="75">
      <c r="A75" s="12"/>
      <c r="B75" s="64">
        <v>85.0</v>
      </c>
      <c r="C75" s="85">
        <v>24.1</v>
      </c>
      <c r="D75" s="64" t="s">
        <v>480</v>
      </c>
      <c r="E75" s="64">
        <v>100.59</v>
      </c>
      <c r="F75" s="64">
        <v>512.1</v>
      </c>
      <c r="G75" s="64">
        <v>24.13</v>
      </c>
      <c r="H75" s="64">
        <v>4.31</v>
      </c>
      <c r="I75" s="85">
        <v>87.04</v>
      </c>
      <c r="J75" s="64">
        <v>3277.0</v>
      </c>
      <c r="K75" s="76"/>
      <c r="L75" s="178">
        <f t="shared" si="15"/>
        <v>267.5036254</v>
      </c>
      <c r="M75" s="47">
        <f t="shared" si="16"/>
        <v>1756.9876</v>
      </c>
      <c r="N75" s="86">
        <f t="shared" si="17"/>
        <v>51.512139</v>
      </c>
      <c r="O75" s="86">
        <f t="shared" si="18"/>
        <v>42.3961108</v>
      </c>
      <c r="P75" s="215">
        <f t="shared" si="19"/>
        <v>9.116028203</v>
      </c>
      <c r="Q75" s="149">
        <f t="shared" si="20"/>
        <v>0.8230314567</v>
      </c>
      <c r="R75" s="141">
        <f t="shared" si="21"/>
        <v>6.716771051</v>
      </c>
      <c r="S75" s="12"/>
      <c r="T75" s="12"/>
      <c r="U75" s="12"/>
      <c r="V75" s="12"/>
      <c r="W75" s="12"/>
      <c r="X75" s="12"/>
      <c r="Y75" s="12"/>
      <c r="Z75" s="12"/>
      <c r="AA75" s="12"/>
      <c r="AB75" s="12"/>
      <c r="AC75" s="12"/>
      <c r="AD75" s="12"/>
      <c r="AE75" s="12"/>
      <c r="AF75" s="12"/>
      <c r="AG75" s="12"/>
      <c r="AH75" s="12"/>
      <c r="AI75" s="12"/>
      <c r="AJ75" s="86">
        <v>52.952574</v>
      </c>
      <c r="AK75" s="12"/>
      <c r="AL75" s="12"/>
      <c r="AM75" s="12"/>
      <c r="AN75" s="149">
        <v>0.8114138206491809</v>
      </c>
      <c r="AO75" s="12"/>
      <c r="AP75" s="12"/>
      <c r="AQ75" s="12"/>
      <c r="AR75" s="12"/>
      <c r="AS75" s="12"/>
      <c r="AT75" s="12"/>
      <c r="AU75" s="12"/>
      <c r="AV75" s="12"/>
      <c r="AW75" s="12"/>
      <c r="AX75" s="12"/>
      <c r="AY75" s="12"/>
      <c r="AZ75" s="12"/>
      <c r="BA75" s="12"/>
      <c r="BB75" s="12"/>
      <c r="BC75" s="12"/>
      <c r="BD75" s="12"/>
      <c r="BE75" s="12"/>
      <c r="BF75" s="12"/>
      <c r="BG75" s="12"/>
      <c r="BH75" s="12"/>
      <c r="BI75" s="12"/>
      <c r="BJ75" s="12"/>
      <c r="BK75" s="12"/>
    </row>
    <row r="76">
      <c r="A76" s="12" t="s">
        <v>537</v>
      </c>
      <c r="B76" s="64">
        <v>85.0</v>
      </c>
      <c r="C76" s="85">
        <v>24.1</v>
      </c>
      <c r="D76" s="64" t="s">
        <v>480</v>
      </c>
      <c r="E76" s="64">
        <v>100.52</v>
      </c>
      <c r="F76" s="64">
        <v>655.3</v>
      </c>
      <c r="G76" s="64">
        <v>24.13</v>
      </c>
      <c r="H76" s="64">
        <v>5.76</v>
      </c>
      <c r="I76" s="85">
        <v>86.96</v>
      </c>
      <c r="J76" s="64">
        <v>3308.0</v>
      </c>
      <c r="K76" s="76"/>
      <c r="L76" s="178">
        <f t="shared" si="15"/>
        <v>270.282597</v>
      </c>
      <c r="M76" s="47">
        <f t="shared" si="16"/>
        <v>2345.983206</v>
      </c>
      <c r="N76" s="86">
        <f t="shared" si="17"/>
        <v>65.870756</v>
      </c>
      <c r="O76" s="86">
        <f t="shared" si="18"/>
        <v>56.60857476</v>
      </c>
      <c r="P76" s="216">
        <f t="shared" si="19"/>
        <v>9.262181236</v>
      </c>
      <c r="Q76" s="149">
        <f t="shared" si="20"/>
        <v>0.8593885694</v>
      </c>
      <c r="R76" s="141">
        <f t="shared" si="21"/>
        <v>6.721448468</v>
      </c>
      <c r="S76" s="12"/>
      <c r="T76" s="12"/>
      <c r="U76" s="12"/>
      <c r="V76" s="12"/>
      <c r="W76" s="12"/>
      <c r="X76" s="12"/>
      <c r="Y76" s="12"/>
      <c r="Z76" s="12"/>
      <c r="AA76" s="12"/>
      <c r="AB76" s="12"/>
      <c r="AC76" s="12"/>
      <c r="AD76" s="12"/>
      <c r="AE76" s="12"/>
      <c r="AF76" s="12"/>
      <c r="AG76" s="12"/>
      <c r="AH76" s="12"/>
      <c r="AI76" s="12"/>
      <c r="AJ76" s="86">
        <v>82.42702</v>
      </c>
      <c r="AK76" s="12"/>
      <c r="AL76" s="12"/>
      <c r="AM76" s="12"/>
      <c r="AN76" s="149">
        <v>0.87580876319952</v>
      </c>
      <c r="AO76" s="12"/>
      <c r="AP76" s="12"/>
      <c r="AQ76" s="12"/>
      <c r="AR76" s="12"/>
      <c r="AS76" s="12"/>
      <c r="AT76" s="12"/>
      <c r="AU76" s="12"/>
      <c r="AV76" s="12"/>
      <c r="AW76" s="12"/>
      <c r="AX76" s="12"/>
      <c r="AY76" s="12"/>
      <c r="AZ76" s="12"/>
      <c r="BA76" s="12"/>
      <c r="BB76" s="12"/>
      <c r="BC76" s="12"/>
      <c r="BD76" s="12"/>
      <c r="BE76" s="12"/>
      <c r="BF76" s="12"/>
      <c r="BG76" s="12"/>
      <c r="BH76" s="12"/>
      <c r="BI76" s="12"/>
      <c r="BJ76" s="12"/>
      <c r="BK76" s="12"/>
    </row>
    <row r="77">
      <c r="A77" s="12" t="s">
        <v>538</v>
      </c>
      <c r="B77" s="64">
        <v>85.0</v>
      </c>
      <c r="C77" s="85">
        <v>24.1</v>
      </c>
      <c r="D77" s="64" t="s">
        <v>480</v>
      </c>
      <c r="E77" s="64">
        <v>100.48</v>
      </c>
      <c r="F77" s="64">
        <v>798.5</v>
      </c>
      <c r="G77" s="64">
        <v>24.13</v>
      </c>
      <c r="H77" s="64">
        <v>7.23</v>
      </c>
      <c r="I77" s="85">
        <v>86.83</v>
      </c>
      <c r="J77" s="64">
        <v>3333.0</v>
      </c>
      <c r="K77" s="76"/>
      <c r="L77" s="178">
        <f t="shared" si="15"/>
        <v>272.73296</v>
      </c>
      <c r="M77" s="47">
        <f t="shared" si="16"/>
        <v>2942.99358</v>
      </c>
      <c r="N77" s="86">
        <f t="shared" si="17"/>
        <v>80.23328</v>
      </c>
      <c r="O77" s="86">
        <f t="shared" si="18"/>
        <v>71.01443509</v>
      </c>
      <c r="P77" s="216">
        <f t="shared" si="19"/>
        <v>9.218844913</v>
      </c>
      <c r="Q77" s="149">
        <f t="shared" si="20"/>
        <v>0.8850994885</v>
      </c>
      <c r="R77" s="141">
        <f t="shared" si="21"/>
        <v>6.724124204</v>
      </c>
      <c r="S77" s="12"/>
      <c r="T77" s="12"/>
      <c r="U77" s="12"/>
      <c r="V77" s="12"/>
      <c r="W77" s="12"/>
      <c r="X77" s="12"/>
      <c r="Y77" s="12"/>
      <c r="Z77" s="12"/>
      <c r="AA77" s="12"/>
      <c r="AB77" s="12"/>
      <c r="AC77" s="12"/>
      <c r="AD77" s="12"/>
      <c r="AE77" s="12"/>
      <c r="AF77" s="12"/>
      <c r="AG77" s="12"/>
      <c r="AH77" s="12"/>
      <c r="AI77" s="12"/>
      <c r="AJ77" s="86">
        <v>127.06637400000001</v>
      </c>
      <c r="AK77" s="12"/>
      <c r="AL77" s="12"/>
      <c r="AM77" s="12"/>
      <c r="AN77" s="217">
        <v>0.9189085039795578</v>
      </c>
      <c r="AO77" s="12"/>
      <c r="AP77" s="12"/>
      <c r="AQ77" s="12"/>
      <c r="AR77" s="12"/>
      <c r="AS77" s="12"/>
      <c r="AT77" s="12"/>
      <c r="AU77" s="12"/>
      <c r="AV77" s="12"/>
      <c r="AW77" s="12"/>
      <c r="AX77" s="12"/>
      <c r="AY77" s="12"/>
      <c r="AZ77" s="12"/>
      <c r="BA77" s="12"/>
      <c r="BB77" s="12"/>
      <c r="BC77" s="12"/>
      <c r="BD77" s="12"/>
      <c r="BE77" s="12"/>
      <c r="BF77" s="12"/>
      <c r="BG77" s="12"/>
      <c r="BH77" s="12"/>
      <c r="BI77" s="12"/>
      <c r="BJ77" s="12"/>
      <c r="BK77" s="12"/>
    </row>
    <row r="78">
      <c r="A78" s="12" t="s">
        <v>539</v>
      </c>
      <c r="B78" s="64">
        <v>85.0</v>
      </c>
      <c r="C78" s="85">
        <v>24.1</v>
      </c>
      <c r="D78" s="64" t="s">
        <v>480</v>
      </c>
      <c r="E78" s="64">
        <v>100.42</v>
      </c>
      <c r="F78" s="64">
        <v>963.8</v>
      </c>
      <c r="G78" s="64">
        <v>24.13</v>
      </c>
      <c r="H78" s="64">
        <v>8.72</v>
      </c>
      <c r="I78" s="85">
        <v>86.44</v>
      </c>
      <c r="J78" s="64">
        <v>3393.0</v>
      </c>
      <c r="K78" s="76"/>
      <c r="L78" s="178">
        <f t="shared" si="15"/>
        <v>278.8953124</v>
      </c>
      <c r="M78" s="47">
        <f t="shared" si="16"/>
        <v>3548.01423</v>
      </c>
      <c r="N78" s="86">
        <f t="shared" si="17"/>
        <v>96.784796</v>
      </c>
      <c r="O78" s="86">
        <f t="shared" si="18"/>
        <v>85.61358337</v>
      </c>
      <c r="P78" s="218">
        <f t="shared" si="19"/>
        <v>11.17121263</v>
      </c>
      <c r="Q78" s="149">
        <f t="shared" si="20"/>
        <v>0.8845767818</v>
      </c>
      <c r="R78" s="141">
        <f t="shared" si="21"/>
        <v>6.728141804</v>
      </c>
      <c r="S78" s="12"/>
      <c r="T78" s="12"/>
      <c r="U78" s="12"/>
      <c r="V78" s="12"/>
      <c r="W78" s="12"/>
      <c r="X78" s="12"/>
      <c r="Y78" s="12"/>
      <c r="Z78" s="12"/>
      <c r="AA78" s="12"/>
      <c r="AB78" s="12"/>
      <c r="AC78" s="12"/>
      <c r="AD78" s="12"/>
      <c r="AE78" s="12"/>
      <c r="AF78" s="12"/>
      <c r="AG78" s="12"/>
      <c r="AH78" s="12"/>
      <c r="AI78" s="12"/>
      <c r="AJ78" s="86">
        <v>158.26551</v>
      </c>
      <c r="AK78" s="12"/>
      <c r="AL78" s="12"/>
      <c r="AM78" s="12"/>
      <c r="AN78" s="219">
        <v>0.9348848303990086</v>
      </c>
      <c r="AO78" s="12"/>
      <c r="AP78" s="12"/>
      <c r="AQ78" s="12"/>
      <c r="AR78" s="12"/>
      <c r="AS78" s="12"/>
      <c r="AT78" s="12"/>
      <c r="AU78" s="12"/>
      <c r="AV78" s="12"/>
      <c r="AW78" s="12"/>
      <c r="AX78" s="12"/>
      <c r="AY78" s="12"/>
      <c r="AZ78" s="12"/>
      <c r="BA78" s="12"/>
      <c r="BB78" s="12"/>
      <c r="BC78" s="12"/>
      <c r="BD78" s="12"/>
      <c r="BE78" s="12"/>
      <c r="BF78" s="12"/>
      <c r="BG78" s="12"/>
      <c r="BH78" s="12"/>
      <c r="BI78" s="12"/>
      <c r="BJ78" s="12"/>
      <c r="BK78" s="12"/>
    </row>
    <row r="79">
      <c r="A79" s="12" t="s">
        <v>540</v>
      </c>
      <c r="B79" s="64">
        <v>85.0</v>
      </c>
      <c r="C79" s="85">
        <v>24.1</v>
      </c>
      <c r="D79" s="64" t="s">
        <v>480</v>
      </c>
      <c r="E79" s="64">
        <v>100.37</v>
      </c>
      <c r="F79" s="64">
        <v>1121.0</v>
      </c>
      <c r="G79" s="64">
        <v>24.14</v>
      </c>
      <c r="H79" s="64">
        <v>10.25</v>
      </c>
      <c r="I79" s="85">
        <v>86.09</v>
      </c>
      <c r="J79" s="64">
        <v>3430.0</v>
      </c>
      <c r="K79" s="76"/>
      <c r="L79" s="178">
        <f t="shared" si="15"/>
        <v>283.082828</v>
      </c>
      <c r="M79" s="47">
        <f t="shared" si="16"/>
        <v>4169.159378</v>
      </c>
      <c r="N79" s="86">
        <f t="shared" si="17"/>
        <v>112.51477</v>
      </c>
      <c r="O79" s="86">
        <f t="shared" si="18"/>
        <v>100.6435074</v>
      </c>
      <c r="P79" s="220">
        <f t="shared" si="19"/>
        <v>11.87126261</v>
      </c>
      <c r="Q79" s="149">
        <f t="shared" si="20"/>
        <v>0.8944915178</v>
      </c>
      <c r="R79" s="141">
        <f t="shared" si="21"/>
        <v>6.734283152</v>
      </c>
      <c r="S79" s="12"/>
      <c r="T79" s="12"/>
      <c r="U79" s="12"/>
      <c r="V79" s="12"/>
      <c r="W79" s="12"/>
      <c r="X79" s="12"/>
      <c r="Y79" s="12"/>
      <c r="Z79" s="12"/>
      <c r="AA79" s="12"/>
      <c r="AB79" s="12"/>
      <c r="AC79" s="12"/>
      <c r="AD79" s="12"/>
      <c r="AE79" s="12"/>
      <c r="AF79" s="12"/>
      <c r="AG79" s="12"/>
      <c r="AH79" s="12"/>
      <c r="AI79" s="12"/>
      <c r="AJ79" s="86">
        <v>207.366807</v>
      </c>
      <c r="AK79" s="12"/>
      <c r="AL79" s="12"/>
      <c r="AM79" s="12"/>
      <c r="AN79" s="221">
        <v>0.9472217358425304</v>
      </c>
      <c r="AO79" s="12"/>
      <c r="AP79" s="12"/>
      <c r="AQ79" s="12"/>
      <c r="AR79" s="12"/>
      <c r="AS79" s="12"/>
      <c r="AT79" s="12"/>
      <c r="AU79" s="12"/>
      <c r="AV79" s="12"/>
      <c r="AW79" s="12"/>
      <c r="AX79" s="12"/>
      <c r="AY79" s="12"/>
      <c r="AZ79" s="12"/>
      <c r="BA79" s="12"/>
      <c r="BB79" s="12"/>
      <c r="BC79" s="12"/>
      <c r="BD79" s="12"/>
      <c r="BE79" s="12"/>
      <c r="BF79" s="12"/>
      <c r="BG79" s="12"/>
      <c r="BH79" s="12"/>
      <c r="BI79" s="12"/>
      <c r="BJ79" s="12"/>
      <c r="BK79" s="12"/>
    </row>
    <row r="80">
      <c r="A80" s="12" t="s">
        <v>538</v>
      </c>
      <c r="B80" s="64">
        <v>85.0</v>
      </c>
      <c r="C80" s="85">
        <v>24.1</v>
      </c>
      <c r="D80" s="64" t="s">
        <v>480</v>
      </c>
      <c r="E80" s="64">
        <v>100.36</v>
      </c>
      <c r="F80" s="64">
        <v>1254.6</v>
      </c>
      <c r="G80" s="64">
        <v>24.14</v>
      </c>
      <c r="H80" s="64">
        <v>11.8</v>
      </c>
      <c r="I80" s="85">
        <v>85.72</v>
      </c>
      <c r="J80" s="64">
        <v>3380.0</v>
      </c>
      <c r="K80" s="76"/>
      <c r="L80" s="178">
        <f t="shared" si="15"/>
        <v>280.160337</v>
      </c>
      <c r="M80" s="47">
        <f t="shared" si="16"/>
        <v>4798.302497</v>
      </c>
      <c r="N80" s="86">
        <f t="shared" si="17"/>
        <v>125.911656</v>
      </c>
      <c r="O80" s="86">
        <f t="shared" si="18"/>
        <v>115.8310223</v>
      </c>
      <c r="P80" s="222">
        <f t="shared" si="19"/>
        <v>10.08063372</v>
      </c>
      <c r="Q80" s="223">
        <f t="shared" si="20"/>
        <v>0.9199388362</v>
      </c>
      <c r="R80" s="141">
        <f t="shared" si="21"/>
        <v>6.734954165</v>
      </c>
      <c r="S80" s="12"/>
      <c r="T80" s="12"/>
      <c r="U80" s="12"/>
      <c r="V80" s="12"/>
      <c r="W80" s="12"/>
      <c r="X80" s="12"/>
      <c r="Y80" s="12"/>
      <c r="Z80" s="12"/>
      <c r="AA80" s="12"/>
      <c r="AB80" s="12"/>
      <c r="AC80" s="12"/>
      <c r="AD80" s="12"/>
      <c r="AE80" s="12"/>
      <c r="AF80" s="12"/>
      <c r="AG80" s="12"/>
      <c r="AH80" s="12"/>
      <c r="AI80" s="12"/>
      <c r="AJ80" s="86">
        <v>240.04638</v>
      </c>
      <c r="AK80" s="12"/>
      <c r="AL80" s="12"/>
      <c r="AM80" s="12"/>
      <c r="AN80" s="224">
        <v>0.952790145992708</v>
      </c>
      <c r="AO80" s="12"/>
      <c r="AP80" s="12"/>
      <c r="AQ80" s="12"/>
      <c r="AR80" s="12"/>
      <c r="AS80" s="12"/>
      <c r="AT80" s="12"/>
      <c r="AU80" s="12"/>
      <c r="AV80" s="12"/>
      <c r="AW80" s="12"/>
      <c r="AX80" s="12"/>
      <c r="AY80" s="12"/>
      <c r="AZ80" s="12"/>
      <c r="BA80" s="12"/>
      <c r="BB80" s="12"/>
      <c r="BC80" s="12"/>
      <c r="BD80" s="12"/>
      <c r="BE80" s="12"/>
      <c r="BF80" s="12"/>
      <c r="BG80" s="12"/>
      <c r="BH80" s="12"/>
      <c r="BI80" s="12"/>
      <c r="BJ80" s="12"/>
      <c r="BK80" s="12"/>
    </row>
    <row r="81">
      <c r="A81" s="12" t="s">
        <v>541</v>
      </c>
      <c r="B81" s="64">
        <v>85.0</v>
      </c>
      <c r="C81" s="85">
        <v>24.1</v>
      </c>
      <c r="D81" s="64" t="s">
        <v>480</v>
      </c>
      <c r="E81" s="64">
        <v>100.33</v>
      </c>
      <c r="F81" s="64">
        <v>1410.5</v>
      </c>
      <c r="G81" s="64">
        <v>24.14</v>
      </c>
      <c r="H81" s="64">
        <v>13.37</v>
      </c>
      <c r="I81" s="85">
        <v>85.26</v>
      </c>
      <c r="J81" s="64">
        <v>3407.0</v>
      </c>
      <c r="K81" s="76"/>
      <c r="L81" s="178">
        <f t="shared" si="15"/>
        <v>283.9219169</v>
      </c>
      <c r="M81" s="47">
        <f t="shared" si="16"/>
        <v>5435.438851</v>
      </c>
      <c r="N81" s="86">
        <f t="shared" si="17"/>
        <v>141.515465</v>
      </c>
      <c r="O81" s="86">
        <f t="shared" si="18"/>
        <v>131.2114939</v>
      </c>
      <c r="P81" s="225">
        <f t="shared" si="19"/>
        <v>10.30397115</v>
      </c>
      <c r="Q81" s="226">
        <f t="shared" si="20"/>
        <v>0.9271883737</v>
      </c>
      <c r="R81" s="141">
        <f t="shared" si="21"/>
        <v>6.736968006</v>
      </c>
      <c r="S81" s="12"/>
      <c r="T81" s="12"/>
      <c r="U81" s="12"/>
      <c r="V81" s="12"/>
      <c r="W81" s="12"/>
      <c r="X81" s="12"/>
      <c r="Y81" s="12"/>
      <c r="Z81" s="12"/>
      <c r="AA81" s="12"/>
      <c r="AB81" s="12"/>
      <c r="AC81" s="12"/>
      <c r="AD81" s="12"/>
      <c r="AE81" s="12"/>
      <c r="AF81" s="12"/>
      <c r="AG81" s="12"/>
      <c r="AH81" s="12"/>
      <c r="AI81" s="12"/>
      <c r="AJ81" s="86">
        <v>292.455</v>
      </c>
      <c r="AK81" s="12"/>
      <c r="AL81" s="12"/>
      <c r="AM81" s="12"/>
      <c r="AN81" s="227">
        <v>0.9563386086629572</v>
      </c>
      <c r="AO81" s="12"/>
      <c r="AP81" s="12"/>
      <c r="AQ81" s="12"/>
      <c r="AR81" s="12"/>
      <c r="AS81" s="12"/>
      <c r="AT81" s="12"/>
      <c r="AU81" s="12"/>
      <c r="AV81" s="12"/>
      <c r="AW81" s="12"/>
      <c r="AX81" s="12"/>
      <c r="AY81" s="12"/>
      <c r="AZ81" s="12"/>
      <c r="BA81" s="12"/>
      <c r="BB81" s="12"/>
      <c r="BC81" s="12"/>
      <c r="BD81" s="12"/>
      <c r="BE81" s="12"/>
      <c r="BF81" s="12"/>
      <c r="BG81" s="12"/>
      <c r="BH81" s="12"/>
      <c r="BI81" s="12"/>
      <c r="BJ81" s="12"/>
      <c r="BK81" s="12"/>
    </row>
    <row r="82">
      <c r="A82" s="182" t="s">
        <v>542</v>
      </c>
      <c r="B82" s="184">
        <v>85.0</v>
      </c>
      <c r="C82" s="183">
        <v>24.1</v>
      </c>
      <c r="D82" s="184" t="s">
        <v>480</v>
      </c>
      <c r="E82" s="184">
        <v>100.43</v>
      </c>
      <c r="F82" s="184">
        <v>1066.4</v>
      </c>
      <c r="G82" s="184">
        <v>16.24</v>
      </c>
      <c r="H82" s="184">
        <v>14.94</v>
      </c>
      <c r="I82" s="183">
        <v>79.87</v>
      </c>
      <c r="J82" s="184">
        <v>2922.0</v>
      </c>
      <c r="K82" s="228"/>
      <c r="L82" s="185">
        <f t="shared" si="15"/>
        <v>259.9373221</v>
      </c>
      <c r="M82" s="186">
        <f t="shared" si="16"/>
        <v>6072.449663</v>
      </c>
      <c r="N82" s="145">
        <f t="shared" si="17"/>
        <v>107.098552</v>
      </c>
      <c r="O82" s="145">
        <f t="shared" si="18"/>
        <v>98.61658253</v>
      </c>
      <c r="P82" s="229">
        <f t="shared" si="19"/>
        <v>8.481969472</v>
      </c>
      <c r="Q82" s="230">
        <f t="shared" si="20"/>
        <v>0.9208022021</v>
      </c>
      <c r="R82" s="148">
        <f t="shared" si="21"/>
        <v>4.527730758</v>
      </c>
      <c r="S82" s="182"/>
      <c r="T82" s="182"/>
      <c r="U82" s="182"/>
      <c r="V82" s="182"/>
      <c r="W82" s="182"/>
      <c r="X82" s="182"/>
      <c r="Y82" s="182"/>
      <c r="Z82" s="182"/>
      <c r="AA82" s="182"/>
      <c r="AB82" s="182"/>
      <c r="AC82" s="182"/>
      <c r="AD82" s="182"/>
      <c r="AE82" s="182"/>
      <c r="AF82" s="12"/>
      <c r="AG82" s="12"/>
      <c r="AH82" s="12"/>
      <c r="AI82" s="12"/>
      <c r="AJ82" s="86">
        <v>311.08612</v>
      </c>
      <c r="AK82" s="12"/>
      <c r="AL82" s="12"/>
      <c r="AM82" s="12"/>
      <c r="AN82" s="231">
        <v>0.9565937570625492</v>
      </c>
      <c r="AO82" s="12"/>
      <c r="AP82" s="12"/>
      <c r="AQ82" s="12"/>
      <c r="AR82" s="12"/>
      <c r="AS82" s="12"/>
      <c r="AT82" s="12"/>
      <c r="AU82" s="12"/>
      <c r="AV82" s="12"/>
      <c r="AW82" s="12"/>
      <c r="AX82" s="12"/>
      <c r="AY82" s="12"/>
      <c r="AZ82" s="12"/>
      <c r="BA82" s="12"/>
      <c r="BB82" s="12"/>
      <c r="BC82" s="12"/>
      <c r="BD82" s="12"/>
      <c r="BE82" s="12"/>
      <c r="BF82" s="12"/>
      <c r="BG82" s="12"/>
      <c r="BH82" s="12"/>
      <c r="BI82" s="12"/>
      <c r="BJ82" s="12"/>
      <c r="BK82" s="12"/>
    </row>
    <row r="83">
      <c r="A83" s="12"/>
      <c r="B83" s="64">
        <v>85.0</v>
      </c>
      <c r="C83" s="85">
        <v>24.1</v>
      </c>
      <c r="D83" s="64" t="s">
        <v>480</v>
      </c>
      <c r="E83" s="64">
        <v>150.57</v>
      </c>
      <c r="F83" s="64">
        <v>55.99</v>
      </c>
      <c r="G83" s="64">
        <v>24.14</v>
      </c>
      <c r="H83" s="64">
        <v>0.08</v>
      </c>
      <c r="I83" s="85">
        <v>91.37</v>
      </c>
      <c r="J83" s="64">
        <v>2989.0</v>
      </c>
      <c r="K83" s="76"/>
      <c r="L83" s="178">
        <f t="shared" si="15"/>
        <v>232.4311888</v>
      </c>
      <c r="M83" s="47">
        <f t="shared" si="16"/>
        <v>38.13339696</v>
      </c>
      <c r="N83" s="86">
        <f t="shared" si="17"/>
        <v>8.4304143</v>
      </c>
      <c r="O83" s="86">
        <f t="shared" si="18"/>
        <v>0.9205402027</v>
      </c>
      <c r="P83" s="232">
        <f t="shared" si="19"/>
        <v>7.509874097</v>
      </c>
      <c r="Q83" s="149">
        <f t="shared" si="20"/>
        <v>0.1091927597</v>
      </c>
      <c r="R83" s="141">
        <f t="shared" si="21"/>
        <v>4.489074849</v>
      </c>
      <c r="S83" s="12"/>
      <c r="T83" s="12"/>
      <c r="U83" s="12"/>
      <c r="V83" s="12"/>
      <c r="W83" s="12"/>
      <c r="X83" s="12"/>
      <c r="Y83" s="12"/>
      <c r="Z83" s="12"/>
      <c r="AA83" s="12"/>
      <c r="AB83" s="12"/>
      <c r="AC83" s="12"/>
      <c r="AD83" s="12"/>
      <c r="AE83" s="12"/>
      <c r="AF83" s="12"/>
      <c r="AG83" s="12"/>
      <c r="AH83" s="12"/>
      <c r="AI83" s="12"/>
      <c r="AJ83" s="86">
        <v>320.6122</v>
      </c>
      <c r="AK83" s="12"/>
      <c r="AL83" s="12"/>
      <c r="AM83" s="12"/>
      <c r="AN83" s="233">
        <v>0.9565346389341487</v>
      </c>
      <c r="AO83" s="12"/>
      <c r="AP83" s="12"/>
      <c r="AQ83" s="12"/>
      <c r="AR83" s="12"/>
      <c r="AS83" s="12"/>
      <c r="AT83" s="12"/>
      <c r="AU83" s="12"/>
      <c r="AV83" s="12"/>
      <c r="AW83" s="12"/>
      <c r="AX83" s="12"/>
      <c r="AY83" s="12"/>
      <c r="AZ83" s="12"/>
      <c r="BA83" s="12"/>
      <c r="BB83" s="12"/>
      <c r="BC83" s="12"/>
      <c r="BD83" s="12"/>
      <c r="BE83" s="12"/>
      <c r="BF83" s="12"/>
      <c r="BG83" s="12"/>
      <c r="BH83" s="12"/>
      <c r="BI83" s="12"/>
      <c r="BJ83" s="12"/>
      <c r="BK83" s="12"/>
    </row>
    <row r="84">
      <c r="A84" s="14" t="s">
        <v>543</v>
      </c>
      <c r="B84" s="64">
        <v>85.0</v>
      </c>
      <c r="C84" s="85">
        <v>24.1</v>
      </c>
      <c r="D84" s="64" t="s">
        <v>480</v>
      </c>
      <c r="E84" s="64">
        <v>150.44</v>
      </c>
      <c r="F84" s="64">
        <v>153.31</v>
      </c>
      <c r="G84" s="64">
        <v>24.14</v>
      </c>
      <c r="H84" s="64">
        <v>1.48</v>
      </c>
      <c r="I84" s="85">
        <v>91.02</v>
      </c>
      <c r="J84" s="64">
        <v>3109.0</v>
      </c>
      <c r="K84" s="76"/>
      <c r="L84" s="178">
        <f t="shared" si="15"/>
        <v>242.6923037</v>
      </c>
      <c r="M84" s="47">
        <f t="shared" si="16"/>
        <v>607.1222082</v>
      </c>
      <c r="N84" s="86">
        <f t="shared" si="17"/>
        <v>23.0639564</v>
      </c>
      <c r="O84" s="86">
        <f t="shared" si="18"/>
        <v>14.65593011</v>
      </c>
      <c r="P84" s="234">
        <f t="shared" si="19"/>
        <v>8.408026293</v>
      </c>
      <c r="Q84" s="149">
        <f t="shared" si="20"/>
        <v>0.6354473557</v>
      </c>
      <c r="R84" s="141">
        <f t="shared" si="21"/>
        <v>4.492954002</v>
      </c>
      <c r="S84" s="12"/>
      <c r="T84" s="12"/>
      <c r="U84" s="12"/>
      <c r="V84" s="12"/>
      <c r="W84" s="12"/>
      <c r="X84" s="12"/>
      <c r="Y84" s="12"/>
      <c r="Z84" s="12"/>
      <c r="AA84" s="12"/>
      <c r="AB84" s="12"/>
      <c r="AC84" s="12"/>
      <c r="AD84" s="12"/>
      <c r="AE84" s="12"/>
      <c r="AF84" s="12"/>
      <c r="AG84" s="12"/>
      <c r="AH84" s="12"/>
      <c r="AI84" s="12"/>
      <c r="AJ84" s="86">
        <v>325.58183999999994</v>
      </c>
      <c r="AK84" s="12"/>
      <c r="AL84" s="12"/>
      <c r="AM84" s="12"/>
      <c r="AN84" s="231">
        <v>0.9566489240503399</v>
      </c>
      <c r="AO84" s="12"/>
      <c r="AP84" s="12"/>
      <c r="AQ84" s="12"/>
      <c r="AR84" s="12"/>
      <c r="AS84" s="12"/>
      <c r="AT84" s="12"/>
      <c r="AU84" s="12"/>
      <c r="AV84" s="12"/>
      <c r="AW84" s="12"/>
      <c r="AX84" s="12"/>
      <c r="AY84" s="12"/>
      <c r="AZ84" s="12"/>
      <c r="BA84" s="12"/>
      <c r="BB84" s="12"/>
      <c r="BC84" s="12"/>
      <c r="BD84" s="12"/>
      <c r="BE84" s="12"/>
      <c r="BF84" s="12"/>
      <c r="BG84" s="12"/>
      <c r="BH84" s="12"/>
      <c r="BI84" s="12"/>
      <c r="BJ84" s="12"/>
      <c r="BK84" s="12"/>
    </row>
    <row r="85">
      <c r="A85" s="12"/>
      <c r="B85" s="64">
        <v>85.0</v>
      </c>
      <c r="C85" s="85">
        <v>24.1</v>
      </c>
      <c r="D85" s="64" t="s">
        <v>480</v>
      </c>
      <c r="E85" s="64">
        <v>150.62</v>
      </c>
      <c r="F85" s="64">
        <v>247.0</v>
      </c>
      <c r="G85" s="64">
        <v>24.14</v>
      </c>
      <c r="H85" s="64">
        <v>2.88</v>
      </c>
      <c r="I85" s="85">
        <v>91.05</v>
      </c>
      <c r="J85" s="64">
        <v>3148.0</v>
      </c>
      <c r="K85" s="76"/>
      <c r="L85" s="178">
        <f t="shared" si="15"/>
        <v>245.6557233</v>
      </c>
      <c r="M85" s="47">
        <f t="shared" si="16"/>
        <v>1176.011194</v>
      </c>
      <c r="N85" s="86">
        <f t="shared" si="17"/>
        <v>37.20314</v>
      </c>
      <c r="O85" s="86">
        <f t="shared" si="18"/>
        <v>28.38891022</v>
      </c>
      <c r="P85" s="199">
        <f t="shared" si="19"/>
        <v>8.814229781</v>
      </c>
      <c r="Q85" s="149">
        <f t="shared" si="20"/>
        <v>0.7630783374</v>
      </c>
      <c r="R85" s="141">
        <f t="shared" si="21"/>
        <v>4.48758465</v>
      </c>
      <c r="S85" s="12"/>
      <c r="T85" s="12"/>
      <c r="U85" s="12"/>
      <c r="V85" s="12"/>
      <c r="W85" s="12"/>
      <c r="X85" s="12"/>
      <c r="Y85" s="12"/>
      <c r="Z85" s="12"/>
      <c r="AA85" s="12"/>
      <c r="AB85" s="12"/>
      <c r="AC85" s="12"/>
      <c r="AD85" s="12"/>
      <c r="AE85" s="12"/>
      <c r="AF85" s="12"/>
      <c r="AG85" s="12"/>
      <c r="AH85" s="12"/>
      <c r="AI85" s="12"/>
      <c r="AJ85" s="86">
        <v>9.05709</v>
      </c>
      <c r="AK85" s="12"/>
      <c r="AL85" s="12"/>
      <c r="AM85" s="12"/>
      <c r="AN85" s="196"/>
      <c r="AO85" s="149">
        <v>0.14503082914564494</v>
      </c>
      <c r="AP85" s="12"/>
      <c r="AQ85" s="12"/>
      <c r="AR85" s="12"/>
      <c r="AS85" s="12"/>
      <c r="AT85" s="12"/>
      <c r="AU85" s="12"/>
      <c r="AV85" s="12"/>
      <c r="AW85" s="12"/>
      <c r="AX85" s="12"/>
      <c r="AY85" s="12"/>
      <c r="AZ85" s="12"/>
      <c r="BA85" s="12"/>
      <c r="BB85" s="12"/>
      <c r="BC85" s="12"/>
      <c r="BD85" s="12"/>
      <c r="BE85" s="12"/>
      <c r="BF85" s="12"/>
      <c r="BG85" s="12"/>
      <c r="BH85" s="12"/>
      <c r="BI85" s="12"/>
      <c r="BJ85" s="12"/>
      <c r="BK85" s="12"/>
    </row>
    <row r="86">
      <c r="A86" s="12"/>
      <c r="B86" s="64">
        <v>85.0</v>
      </c>
      <c r="C86" s="85">
        <v>24.1</v>
      </c>
      <c r="D86" s="64" t="s">
        <v>480</v>
      </c>
      <c r="E86" s="64">
        <v>150.54</v>
      </c>
      <c r="F86" s="64">
        <v>340.99</v>
      </c>
      <c r="G86" s="64">
        <v>24.14</v>
      </c>
      <c r="H86" s="64">
        <v>4.3</v>
      </c>
      <c r="I86" s="85">
        <v>91.07</v>
      </c>
      <c r="J86" s="64">
        <v>3185.0</v>
      </c>
      <c r="K86" s="76"/>
      <c r="L86" s="178">
        <f t="shared" si="15"/>
        <v>248.4884536</v>
      </c>
      <c r="M86" s="47">
        <f t="shared" si="16"/>
        <v>1752.92519</v>
      </c>
      <c r="N86" s="86">
        <f t="shared" si="17"/>
        <v>51.3326346</v>
      </c>
      <c r="O86" s="86">
        <f t="shared" si="18"/>
        <v>42.31561408</v>
      </c>
      <c r="P86" s="190">
        <f t="shared" si="19"/>
        <v>9.017020516</v>
      </c>
      <c r="Q86" s="149">
        <f t="shared" si="20"/>
        <v>0.8243413652</v>
      </c>
      <c r="R86" s="141">
        <f t="shared" si="21"/>
        <v>4.489969443</v>
      </c>
      <c r="S86" s="12"/>
      <c r="T86" s="12"/>
      <c r="U86" s="12"/>
      <c r="V86" s="12"/>
      <c r="W86" s="12"/>
      <c r="X86" s="12"/>
      <c r="Y86" s="12"/>
      <c r="Z86" s="12"/>
      <c r="AA86" s="12"/>
      <c r="AB86" s="12"/>
      <c r="AC86" s="12"/>
      <c r="AD86" s="12"/>
      <c r="AE86" s="12"/>
      <c r="AF86" s="12"/>
      <c r="AG86" s="12"/>
      <c r="AH86" s="12"/>
      <c r="AI86" s="12"/>
      <c r="AJ86" s="86">
        <v>10.4146</v>
      </c>
      <c r="AK86" s="12"/>
      <c r="AL86" s="12"/>
      <c r="AM86" s="12"/>
      <c r="AN86" s="196"/>
      <c r="AO86" s="149">
        <v>0.23922691906862315</v>
      </c>
      <c r="AP86" s="12"/>
      <c r="AQ86" s="12"/>
      <c r="AR86" s="12"/>
      <c r="AS86" s="12"/>
      <c r="AT86" s="12"/>
      <c r="AU86" s="12"/>
      <c r="AV86" s="12"/>
      <c r="AW86" s="12"/>
      <c r="AX86" s="12"/>
      <c r="AY86" s="12"/>
      <c r="AZ86" s="12"/>
      <c r="BA86" s="12"/>
      <c r="BB86" s="12"/>
      <c r="BC86" s="12"/>
      <c r="BD86" s="12"/>
      <c r="BE86" s="12"/>
      <c r="BF86" s="12"/>
      <c r="BG86" s="12"/>
      <c r="BH86" s="12"/>
      <c r="BI86" s="12"/>
      <c r="BJ86" s="12"/>
      <c r="BK86" s="12"/>
    </row>
    <row r="87">
      <c r="A87" s="14" t="s">
        <v>544</v>
      </c>
      <c r="B87" s="64">
        <v>85.0</v>
      </c>
      <c r="C87" s="85">
        <v>24.1</v>
      </c>
      <c r="D87" s="64" t="s">
        <v>480</v>
      </c>
      <c r="E87" s="64">
        <v>150.52</v>
      </c>
      <c r="F87" s="64">
        <v>436.16</v>
      </c>
      <c r="G87" s="64">
        <v>24.14</v>
      </c>
      <c r="H87" s="64">
        <v>5.76</v>
      </c>
      <c r="I87" s="85">
        <v>91.11</v>
      </c>
      <c r="J87" s="64">
        <v>3224.0</v>
      </c>
      <c r="K87" s="76"/>
      <c r="L87" s="178">
        <f t="shared" si="15"/>
        <v>251.4207397</v>
      </c>
      <c r="M87" s="47">
        <f t="shared" si="16"/>
        <v>2345.983206</v>
      </c>
      <c r="N87" s="86">
        <f t="shared" si="17"/>
        <v>65.6508032</v>
      </c>
      <c r="O87" s="86">
        <f t="shared" si="18"/>
        <v>56.6320346</v>
      </c>
      <c r="P87" s="190">
        <f t="shared" si="19"/>
        <v>9.018768604</v>
      </c>
      <c r="Q87" s="149">
        <f t="shared" si="20"/>
        <v>0.8626251597</v>
      </c>
      <c r="R87" s="141">
        <f t="shared" si="21"/>
        <v>4.490566038</v>
      </c>
      <c r="S87" s="12"/>
      <c r="T87" s="12"/>
      <c r="U87" s="12"/>
      <c r="V87" s="12"/>
      <c r="W87" s="12"/>
      <c r="X87" s="12"/>
      <c r="Y87" s="12"/>
      <c r="Z87" s="12"/>
      <c r="AA87" s="12"/>
      <c r="AB87" s="12"/>
      <c r="AC87" s="12"/>
      <c r="AD87" s="12"/>
      <c r="AE87" s="12"/>
      <c r="AF87" s="12"/>
      <c r="AG87" s="12"/>
      <c r="AH87" s="12"/>
      <c r="AI87" s="12"/>
      <c r="AJ87" s="86">
        <v>15.953</v>
      </c>
      <c r="AK87" s="12"/>
      <c r="AL87" s="12"/>
      <c r="AM87" s="12"/>
      <c r="AN87" s="196"/>
      <c r="AO87" s="149">
        <v>0.4884199073293744</v>
      </c>
      <c r="AP87" s="12"/>
      <c r="AQ87" s="12"/>
      <c r="AR87" s="12"/>
      <c r="AS87" s="12"/>
      <c r="AT87" s="12"/>
      <c r="AU87" s="12"/>
      <c r="AV87" s="12"/>
      <c r="AW87" s="12"/>
      <c r="AX87" s="12"/>
      <c r="AY87" s="12"/>
      <c r="AZ87" s="12"/>
      <c r="BA87" s="12"/>
      <c r="BB87" s="12"/>
      <c r="BC87" s="12"/>
      <c r="BD87" s="12"/>
      <c r="BE87" s="12"/>
      <c r="BF87" s="12"/>
      <c r="BG87" s="12"/>
      <c r="BH87" s="12"/>
      <c r="BI87" s="12"/>
      <c r="BJ87" s="12"/>
      <c r="BK87" s="12"/>
    </row>
    <row r="88">
      <c r="A88" s="12"/>
      <c r="B88" s="64">
        <v>85.0</v>
      </c>
      <c r="C88" s="85">
        <v>24.1</v>
      </c>
      <c r="D88" s="64" t="s">
        <v>480</v>
      </c>
      <c r="E88" s="64">
        <v>150.47</v>
      </c>
      <c r="F88" s="64">
        <v>534.7</v>
      </c>
      <c r="G88" s="64">
        <v>24.14</v>
      </c>
      <c r="H88" s="64">
        <v>7.24</v>
      </c>
      <c r="I88" s="85">
        <v>91.055</v>
      </c>
      <c r="J88" s="64">
        <v>3265.0</v>
      </c>
      <c r="K88" s="76"/>
      <c r="L88" s="178">
        <f t="shared" si="15"/>
        <v>254.7718849</v>
      </c>
      <c r="M88" s="47">
        <f t="shared" si="16"/>
        <v>2947.054498</v>
      </c>
      <c r="N88" s="86">
        <f t="shared" si="17"/>
        <v>80.456309</v>
      </c>
      <c r="O88" s="86">
        <f t="shared" si="18"/>
        <v>71.14189559</v>
      </c>
      <c r="P88" s="198">
        <f t="shared" si="19"/>
        <v>9.314413413</v>
      </c>
      <c r="Q88" s="149">
        <f t="shared" si="20"/>
        <v>0.8842301675</v>
      </c>
      <c r="R88" s="141">
        <f t="shared" si="21"/>
        <v>4.492058218</v>
      </c>
      <c r="S88" s="71">
        <v>2.0</v>
      </c>
      <c r="T88" s="12"/>
      <c r="U88" s="12"/>
      <c r="V88" s="12"/>
      <c r="W88" s="71">
        <v>52.0</v>
      </c>
      <c r="X88" s="71">
        <v>58.0</v>
      </c>
      <c r="Y88" s="12"/>
      <c r="Z88" s="12"/>
      <c r="AA88" s="12"/>
      <c r="AB88" s="12"/>
      <c r="AC88" s="12"/>
      <c r="AD88" s="12"/>
      <c r="AE88" s="12"/>
      <c r="AF88" s="12"/>
      <c r="AG88" s="12"/>
      <c r="AH88" s="12"/>
      <c r="AI88" s="12"/>
      <c r="AJ88" s="86">
        <v>22.9362</v>
      </c>
      <c r="AK88" s="12"/>
      <c r="AL88" s="12"/>
      <c r="AM88" s="12"/>
      <c r="AN88" s="196"/>
      <c r="AO88" s="149">
        <v>0.6392515468522937</v>
      </c>
      <c r="AP88" s="12"/>
      <c r="AQ88" s="12"/>
      <c r="AR88" s="12"/>
      <c r="AS88" s="12"/>
      <c r="AT88" s="12"/>
      <c r="AU88" s="12"/>
      <c r="AV88" s="12"/>
      <c r="AW88" s="12"/>
      <c r="AX88" s="12"/>
      <c r="AY88" s="12"/>
      <c r="AZ88" s="12"/>
      <c r="BA88" s="12"/>
      <c r="BB88" s="12"/>
      <c r="BC88" s="12"/>
      <c r="BD88" s="12"/>
      <c r="BE88" s="12"/>
      <c r="BF88" s="12"/>
      <c r="BG88" s="12"/>
      <c r="BH88" s="12"/>
      <c r="BI88" s="12"/>
      <c r="BJ88" s="12"/>
      <c r="BK88" s="12"/>
    </row>
    <row r="89">
      <c r="A89" s="12" t="s">
        <v>541</v>
      </c>
      <c r="B89" s="64">
        <v>85.0</v>
      </c>
      <c r="C89" s="85">
        <v>24.1</v>
      </c>
      <c r="D89" s="64" t="s">
        <v>480</v>
      </c>
      <c r="E89" s="64">
        <v>150.44</v>
      </c>
      <c r="F89" s="64">
        <v>632.58</v>
      </c>
      <c r="G89" s="64">
        <v>24.14</v>
      </c>
      <c r="H89" s="64">
        <v>8.74</v>
      </c>
      <c r="I89" s="85">
        <v>91.01</v>
      </c>
      <c r="J89" s="64">
        <v>3297.0</v>
      </c>
      <c r="K89" s="76"/>
      <c r="L89" s="178">
        <f t="shared" si="15"/>
        <v>257.3960904</v>
      </c>
      <c r="M89" s="47">
        <f t="shared" si="16"/>
        <v>3556.134544</v>
      </c>
      <c r="N89" s="86">
        <f t="shared" si="17"/>
        <v>95.1653352</v>
      </c>
      <c r="O89" s="86">
        <f t="shared" si="18"/>
        <v>85.84508788</v>
      </c>
      <c r="P89" s="198">
        <f t="shared" si="19"/>
        <v>9.320247319</v>
      </c>
      <c r="Q89" s="235">
        <f t="shared" si="20"/>
        <v>0.9020625809</v>
      </c>
      <c r="R89" s="141">
        <f t="shared" si="21"/>
        <v>4.492954002</v>
      </c>
      <c r="S89" s="12"/>
      <c r="T89" s="12"/>
      <c r="U89" s="12"/>
      <c r="V89" s="12"/>
      <c r="W89" s="12"/>
      <c r="X89" s="12"/>
      <c r="Y89" s="12"/>
      <c r="Z89" s="12"/>
      <c r="AA89" s="12"/>
      <c r="AB89" s="12"/>
      <c r="AC89" s="12"/>
      <c r="AD89" s="12"/>
      <c r="AE89" s="12"/>
      <c r="AF89" s="12"/>
      <c r="AG89" s="12"/>
      <c r="AH89" s="12"/>
      <c r="AI89" s="12"/>
      <c r="AJ89" s="86">
        <v>36.81229999999999</v>
      </c>
      <c r="AK89" s="12"/>
      <c r="AL89" s="12"/>
      <c r="AM89" s="12"/>
      <c r="AN89" s="196"/>
      <c r="AO89" s="149">
        <v>0.766168389491779</v>
      </c>
      <c r="AP89" s="12"/>
      <c r="AQ89" s="12"/>
      <c r="AR89" s="12"/>
      <c r="AS89" s="12"/>
      <c r="AT89" s="12"/>
      <c r="AU89" s="12"/>
      <c r="AV89" s="12"/>
      <c r="AW89" s="12"/>
      <c r="AX89" s="12"/>
      <c r="AY89" s="12"/>
      <c r="AZ89" s="12"/>
      <c r="BA89" s="12"/>
      <c r="BB89" s="12"/>
      <c r="BC89" s="12"/>
      <c r="BD89" s="12"/>
      <c r="BE89" s="12"/>
      <c r="BF89" s="12"/>
      <c r="BG89" s="12"/>
      <c r="BH89" s="12"/>
      <c r="BI89" s="12"/>
      <c r="BJ89" s="12"/>
      <c r="BK89" s="12"/>
    </row>
    <row r="90">
      <c r="A90" s="12"/>
      <c r="B90" s="64">
        <v>85.0</v>
      </c>
      <c r="C90" s="85">
        <v>24.1</v>
      </c>
      <c r="D90" s="64" t="s">
        <v>480</v>
      </c>
      <c r="E90" s="64">
        <v>150.39</v>
      </c>
      <c r="F90" s="64">
        <v>736.48</v>
      </c>
      <c r="G90" s="64">
        <v>24.14</v>
      </c>
      <c r="H90" s="64">
        <v>10.28</v>
      </c>
      <c r="I90" s="85">
        <v>90.86</v>
      </c>
      <c r="J90" s="64">
        <v>3336.0</v>
      </c>
      <c r="K90" s="76"/>
      <c r="L90" s="178">
        <f t="shared" si="15"/>
        <v>260.8707716</v>
      </c>
      <c r="M90" s="47">
        <f t="shared" si="16"/>
        <v>4181.337503</v>
      </c>
      <c r="N90" s="86">
        <f t="shared" si="17"/>
        <v>110.7592272</v>
      </c>
      <c r="O90" s="86">
        <f t="shared" si="18"/>
        <v>100.9374873</v>
      </c>
      <c r="P90" s="236">
        <f t="shared" si="19"/>
        <v>9.821739879</v>
      </c>
      <c r="Q90" s="237">
        <f t="shared" si="20"/>
        <v>0.9113235066</v>
      </c>
      <c r="R90" s="141">
        <f t="shared" si="21"/>
        <v>4.494447769</v>
      </c>
      <c r="S90" s="12"/>
      <c r="T90" s="12"/>
      <c r="U90" s="12"/>
      <c r="V90" s="12"/>
      <c r="W90" s="12"/>
      <c r="X90" s="12"/>
      <c r="Y90" s="12"/>
      <c r="Z90" s="12"/>
      <c r="AA90" s="12"/>
      <c r="AB90" s="12"/>
      <c r="AC90" s="12"/>
      <c r="AD90" s="12"/>
      <c r="AE90" s="12"/>
      <c r="AF90" s="12"/>
      <c r="AG90" s="12"/>
      <c r="AH90" s="12"/>
      <c r="AI90" s="12"/>
      <c r="AJ90" s="86">
        <v>50.869</v>
      </c>
      <c r="AK90" s="12"/>
      <c r="AL90" s="12"/>
      <c r="AM90" s="12"/>
      <c r="AN90" s="196"/>
      <c r="AO90" s="149">
        <v>0.8264133550901792</v>
      </c>
      <c r="AP90" s="12"/>
      <c r="AQ90" s="12"/>
      <c r="AR90" s="12"/>
      <c r="AS90" s="12"/>
      <c r="AT90" s="12"/>
      <c r="AU90" s="12"/>
      <c r="AV90" s="12"/>
      <c r="AW90" s="12"/>
      <c r="AX90" s="12"/>
      <c r="AY90" s="12"/>
      <c r="AZ90" s="12"/>
      <c r="BA90" s="12"/>
      <c r="BB90" s="12"/>
      <c r="BC90" s="12"/>
      <c r="BD90" s="12"/>
      <c r="BE90" s="12"/>
      <c r="BF90" s="12"/>
      <c r="BG90" s="12"/>
      <c r="BH90" s="12"/>
      <c r="BI90" s="12"/>
      <c r="BJ90" s="12"/>
      <c r="BK90" s="12"/>
    </row>
    <row r="91">
      <c r="A91" s="12" t="s">
        <v>540</v>
      </c>
      <c r="B91" s="64">
        <v>85.0</v>
      </c>
      <c r="C91" s="85">
        <v>24.1</v>
      </c>
      <c r="D91" s="64" t="s">
        <v>480</v>
      </c>
      <c r="E91" s="64">
        <v>150.35</v>
      </c>
      <c r="F91" s="64">
        <v>860.28</v>
      </c>
      <c r="G91" s="64">
        <v>24.14</v>
      </c>
      <c r="H91" s="64">
        <v>11.83</v>
      </c>
      <c r="I91" s="85">
        <v>90.33</v>
      </c>
      <c r="J91" s="64">
        <v>3410.0</v>
      </c>
      <c r="K91" s="76"/>
      <c r="L91" s="178">
        <f t="shared" si="15"/>
        <v>268.2220528</v>
      </c>
      <c r="M91" s="47">
        <f t="shared" si="16"/>
        <v>4810.478254</v>
      </c>
      <c r="N91" s="86">
        <f t="shared" si="17"/>
        <v>129.343098</v>
      </c>
      <c r="O91" s="86">
        <f t="shared" si="18"/>
        <v>116.124945</v>
      </c>
      <c r="P91" s="238">
        <f t="shared" si="19"/>
        <v>13.21815296</v>
      </c>
      <c r="Q91" s="149">
        <f t="shared" si="20"/>
        <v>0.8978055021</v>
      </c>
      <c r="R91" s="141">
        <f t="shared" si="21"/>
        <v>4.495643499</v>
      </c>
      <c r="S91" s="71">
        <v>2.0</v>
      </c>
      <c r="T91" s="12"/>
      <c r="U91" s="12"/>
      <c r="V91" s="12"/>
      <c r="W91" s="71">
        <v>83.0</v>
      </c>
      <c r="X91" s="71">
        <v>93.0</v>
      </c>
      <c r="Y91" s="12"/>
      <c r="Z91" s="12"/>
      <c r="AA91" s="12"/>
      <c r="AB91" s="12"/>
      <c r="AC91" s="12"/>
      <c r="AD91" s="12"/>
      <c r="AE91" s="12"/>
      <c r="AF91" s="12"/>
      <c r="AG91" s="12"/>
      <c r="AH91" s="12"/>
      <c r="AI91" s="12"/>
      <c r="AJ91" s="86">
        <v>79.76859</v>
      </c>
      <c r="AK91" s="12"/>
      <c r="AL91" s="12"/>
      <c r="AM91" s="12"/>
      <c r="AN91" s="196"/>
      <c r="AO91" s="149">
        <v>0.882387331884453</v>
      </c>
      <c r="AP91" s="12"/>
      <c r="AQ91" s="12"/>
      <c r="AR91" s="12"/>
      <c r="AS91" s="12"/>
      <c r="AT91" s="12"/>
      <c r="AU91" s="12"/>
      <c r="AV91" s="12"/>
      <c r="AW91" s="12"/>
      <c r="AX91" s="12"/>
      <c r="AY91" s="12"/>
      <c r="AZ91" s="12"/>
      <c r="BA91" s="12"/>
      <c r="BB91" s="12"/>
      <c r="BC91" s="12"/>
      <c r="BD91" s="12"/>
      <c r="BE91" s="12"/>
      <c r="BF91" s="12"/>
      <c r="BG91" s="12"/>
      <c r="BH91" s="12"/>
      <c r="BI91" s="12"/>
      <c r="BJ91" s="12"/>
      <c r="BK91" s="12"/>
    </row>
    <row r="92">
      <c r="A92" s="12" t="s">
        <v>540</v>
      </c>
      <c r="B92" s="64">
        <v>85.0</v>
      </c>
      <c r="C92" s="85">
        <v>24.1</v>
      </c>
      <c r="D92" s="64" t="s">
        <v>480</v>
      </c>
      <c r="E92" s="64">
        <v>150.87</v>
      </c>
      <c r="F92" s="64">
        <v>962.3</v>
      </c>
      <c r="G92" s="64">
        <v>24.145</v>
      </c>
      <c r="H92" s="64">
        <v>13.4</v>
      </c>
      <c r="I92" s="85">
        <v>90.21</v>
      </c>
      <c r="J92" s="64">
        <v>3454.0</v>
      </c>
      <c r="K92" s="76"/>
      <c r="L92" s="178">
        <f t="shared" si="15"/>
        <v>272.0443833</v>
      </c>
      <c r="M92" s="47">
        <f t="shared" si="16"/>
        <v>5447.612208</v>
      </c>
      <c r="N92" s="86">
        <f t="shared" si="17"/>
        <v>145.182201</v>
      </c>
      <c r="O92" s="86">
        <f t="shared" si="18"/>
        <v>131.5325968</v>
      </c>
      <c r="P92" s="239">
        <f t="shared" si="19"/>
        <v>13.64960423</v>
      </c>
      <c r="Q92" s="240">
        <f t="shared" si="20"/>
        <v>0.9059829364</v>
      </c>
      <c r="R92" s="141">
        <f t="shared" si="21"/>
        <v>4.481076423</v>
      </c>
      <c r="S92" s="71">
        <v>2.0</v>
      </c>
      <c r="T92" s="12"/>
      <c r="U92" s="12"/>
      <c r="V92" s="12"/>
      <c r="W92" s="71">
        <v>90.0</v>
      </c>
      <c r="X92" s="71">
        <v>100.0</v>
      </c>
      <c r="Y92" s="12"/>
      <c r="Z92" s="12"/>
      <c r="AA92" s="12"/>
      <c r="AB92" s="12"/>
      <c r="AC92" s="12"/>
      <c r="AD92" s="12"/>
      <c r="AE92" s="12"/>
      <c r="AF92" s="12"/>
      <c r="AG92" s="12"/>
      <c r="AH92" s="12"/>
      <c r="AI92" s="12"/>
      <c r="AJ92" s="86">
        <v>124.86208000000002</v>
      </c>
      <c r="AK92" s="12"/>
      <c r="AL92" s="12"/>
      <c r="AM92" s="12"/>
      <c r="AN92" s="196"/>
      <c r="AO92" s="217">
        <v>0.9190404005747427</v>
      </c>
      <c r="AP92" s="12"/>
      <c r="AQ92" s="12"/>
      <c r="AR92" s="12"/>
      <c r="AS92" s="12"/>
      <c r="AT92" s="12"/>
      <c r="AU92" s="12"/>
      <c r="AV92" s="12"/>
      <c r="AW92" s="12"/>
      <c r="AX92" s="12"/>
      <c r="AY92" s="12"/>
      <c r="AZ92" s="12"/>
      <c r="BA92" s="12"/>
      <c r="BB92" s="12"/>
      <c r="BC92" s="12"/>
      <c r="BD92" s="12"/>
      <c r="BE92" s="12"/>
      <c r="BF92" s="12"/>
      <c r="BG92" s="12"/>
      <c r="BH92" s="12"/>
      <c r="BI92" s="12"/>
      <c r="BJ92" s="12"/>
      <c r="BK92" s="12"/>
    </row>
    <row r="93">
      <c r="A93" s="12" t="s">
        <v>545</v>
      </c>
      <c r="B93" s="64">
        <v>85.0</v>
      </c>
      <c r="C93" s="85">
        <v>24.1</v>
      </c>
      <c r="D93" s="64" t="s">
        <v>480</v>
      </c>
      <c r="E93" s="64">
        <v>150.81</v>
      </c>
      <c r="F93" s="64">
        <v>1065.2</v>
      </c>
      <c r="G93" s="64">
        <v>24.15</v>
      </c>
      <c r="H93" s="64">
        <v>15.11</v>
      </c>
      <c r="I93" s="85">
        <v>90.04</v>
      </c>
      <c r="J93" s="64">
        <v>3446.0</v>
      </c>
      <c r="K93" s="76"/>
      <c r="L93" s="178">
        <f t="shared" si="15"/>
        <v>271.9267299</v>
      </c>
      <c r="M93" s="47">
        <f t="shared" si="16"/>
        <v>6141.417823</v>
      </c>
      <c r="N93" s="86">
        <f t="shared" si="17"/>
        <v>160.642812</v>
      </c>
      <c r="O93" s="86">
        <f t="shared" si="18"/>
        <v>148.3152404</v>
      </c>
      <c r="P93" s="241">
        <f t="shared" si="19"/>
        <v>12.32757157</v>
      </c>
      <c r="Q93" s="242">
        <f t="shared" si="20"/>
        <v>0.9232609825</v>
      </c>
      <c r="R93" s="141">
        <f t="shared" si="21"/>
        <v>4.483787547</v>
      </c>
      <c r="S93" s="12"/>
      <c r="T93" s="12"/>
      <c r="U93" s="12"/>
      <c r="V93" s="12"/>
      <c r="W93" s="12"/>
      <c r="X93" s="12"/>
      <c r="Y93" s="12"/>
      <c r="Z93" s="12"/>
      <c r="AA93" s="12"/>
      <c r="AB93" s="12"/>
      <c r="AC93" s="12"/>
      <c r="AD93" s="12"/>
      <c r="AE93" s="12"/>
      <c r="AF93" s="12"/>
      <c r="AG93" s="12"/>
      <c r="AH93" s="12"/>
      <c r="AI93" s="12"/>
      <c r="AJ93" s="86">
        <v>157.3184</v>
      </c>
      <c r="AK93" s="12"/>
      <c r="AL93" s="12"/>
      <c r="AM93" s="12"/>
      <c r="AN93" s="12"/>
      <c r="AO93" s="243">
        <v>0.9328065611107569</v>
      </c>
      <c r="AP93" s="12"/>
      <c r="AQ93" s="12"/>
      <c r="AR93" s="12"/>
      <c r="AS93" s="12"/>
      <c r="AT93" s="12"/>
      <c r="AU93" s="12"/>
      <c r="AV93" s="12"/>
      <c r="AW93" s="12"/>
      <c r="AX93" s="12"/>
      <c r="AY93" s="12"/>
      <c r="AZ93" s="12"/>
      <c r="BA93" s="12"/>
      <c r="BB93" s="12"/>
      <c r="BC93" s="12"/>
      <c r="BD93" s="12"/>
      <c r="BE93" s="12"/>
      <c r="BF93" s="12"/>
      <c r="BG93" s="12"/>
      <c r="BH93" s="12"/>
      <c r="BI93" s="12"/>
      <c r="BJ93" s="12"/>
      <c r="BK93" s="12"/>
    </row>
    <row r="94">
      <c r="A94" s="12" t="s">
        <v>546</v>
      </c>
      <c r="B94" s="64">
        <v>85.0</v>
      </c>
      <c r="C94" s="85">
        <v>24.1</v>
      </c>
      <c r="D94" s="64" t="s">
        <v>480</v>
      </c>
      <c r="E94" s="64">
        <v>150.77</v>
      </c>
      <c r="F94" s="64">
        <v>1158.5</v>
      </c>
      <c r="G94" s="64">
        <v>24.15</v>
      </c>
      <c r="H94" s="64">
        <v>16.76</v>
      </c>
      <c r="I94" s="85">
        <v>89.79</v>
      </c>
      <c r="J94" s="64">
        <v>3404.0</v>
      </c>
      <c r="K94" s="76"/>
      <c r="L94" s="178">
        <f t="shared" si="15"/>
        <v>269.3603658</v>
      </c>
      <c r="M94" s="47">
        <f t="shared" si="16"/>
        <v>6810.7382</v>
      </c>
      <c r="N94" s="86">
        <f t="shared" si="17"/>
        <v>174.667045</v>
      </c>
      <c r="O94" s="86">
        <f t="shared" si="18"/>
        <v>164.4793275</v>
      </c>
      <c r="P94" s="244">
        <f t="shared" si="19"/>
        <v>10.18771748</v>
      </c>
      <c r="Q94" s="245">
        <f t="shared" si="20"/>
        <v>0.9416734996</v>
      </c>
      <c r="R94" s="141">
        <f t="shared" si="21"/>
        <v>4.484977117</v>
      </c>
      <c r="S94" s="12"/>
      <c r="T94" s="12"/>
      <c r="U94" s="12"/>
      <c r="V94" s="12"/>
      <c r="W94" s="12"/>
      <c r="X94" s="12"/>
      <c r="Y94" s="12"/>
      <c r="Z94" s="12"/>
      <c r="AA94" s="12"/>
      <c r="AB94" s="12"/>
      <c r="AC94" s="12"/>
      <c r="AD94" s="12"/>
      <c r="AE94" s="12"/>
      <c r="AF94" s="12"/>
      <c r="AG94" s="12"/>
      <c r="AH94" s="12"/>
      <c r="AI94" s="12"/>
      <c r="AJ94" s="86">
        <v>206.2116</v>
      </c>
      <c r="AK94" s="12"/>
      <c r="AL94" s="12"/>
      <c r="AM94" s="12"/>
      <c r="AN94" s="12"/>
      <c r="AO94" s="246">
        <v>0.945800304662818</v>
      </c>
      <c r="AP94" s="12"/>
      <c r="AQ94" s="12"/>
      <c r="AR94" s="12"/>
      <c r="AS94" s="12"/>
      <c r="AT94" s="12"/>
      <c r="AU94" s="12"/>
      <c r="AV94" s="12"/>
      <c r="AW94" s="12"/>
      <c r="AX94" s="12"/>
      <c r="AY94" s="12"/>
      <c r="AZ94" s="12"/>
      <c r="BA94" s="12"/>
      <c r="BB94" s="12"/>
      <c r="BC94" s="12"/>
      <c r="BD94" s="12"/>
      <c r="BE94" s="12"/>
      <c r="BF94" s="12"/>
      <c r="BG94" s="12"/>
      <c r="BH94" s="12"/>
      <c r="BI94" s="12"/>
      <c r="BJ94" s="12"/>
      <c r="BK94" s="12"/>
    </row>
    <row r="95">
      <c r="A95" s="12"/>
      <c r="B95" s="64">
        <v>85.0</v>
      </c>
      <c r="C95" s="85">
        <v>24.1</v>
      </c>
      <c r="D95" s="64" t="s">
        <v>480</v>
      </c>
      <c r="E95" s="64">
        <v>150.7</v>
      </c>
      <c r="F95" s="64">
        <v>1267.5</v>
      </c>
      <c r="G95" s="64">
        <v>24.14</v>
      </c>
      <c r="H95" s="64">
        <v>18.41</v>
      </c>
      <c r="I95" s="85">
        <v>89.39</v>
      </c>
      <c r="J95" s="64">
        <v>3433.0</v>
      </c>
      <c r="K95" s="76"/>
      <c r="L95" s="178">
        <f t="shared" si="15"/>
        <v>272.8707468</v>
      </c>
      <c r="M95" s="47">
        <f t="shared" si="16"/>
        <v>7479.919915</v>
      </c>
      <c r="N95" s="86">
        <f t="shared" si="17"/>
        <v>191.01225</v>
      </c>
      <c r="O95" s="86">
        <f t="shared" si="18"/>
        <v>180.5652668</v>
      </c>
      <c r="P95" s="247">
        <f t="shared" si="19"/>
        <v>10.44698325</v>
      </c>
      <c r="Q95" s="248">
        <f t="shared" si="20"/>
        <v>0.9453072604</v>
      </c>
      <c r="R95" s="141">
        <f t="shared" si="21"/>
        <v>4.485202389</v>
      </c>
      <c r="S95" s="71">
        <v>2.0</v>
      </c>
      <c r="T95" s="71">
        <v>67.0</v>
      </c>
      <c r="U95" s="71">
        <v>70.0</v>
      </c>
      <c r="V95" s="71">
        <v>72.0</v>
      </c>
      <c r="W95" s="71">
        <v>64.0</v>
      </c>
      <c r="X95" s="71">
        <v>69.0</v>
      </c>
      <c r="Y95" s="71">
        <v>98.0</v>
      </c>
      <c r="Z95" s="71">
        <v>62.0</v>
      </c>
      <c r="AA95" s="71">
        <v>89.0</v>
      </c>
      <c r="AB95" s="12"/>
      <c r="AC95" s="12"/>
      <c r="AD95" s="71">
        <v>58.0</v>
      </c>
      <c r="AE95" s="71">
        <v>32.0</v>
      </c>
      <c r="AF95" s="12"/>
      <c r="AG95" s="12"/>
      <c r="AH95" s="12"/>
      <c r="AI95" s="12"/>
      <c r="AJ95" s="86">
        <v>239.8591</v>
      </c>
      <c r="AK95" s="12"/>
      <c r="AL95" s="12"/>
      <c r="AM95" s="12"/>
      <c r="AN95" s="12"/>
      <c r="AO95" s="249">
        <v>0.9514808016231275</v>
      </c>
      <c r="AP95" s="12"/>
      <c r="AQ95" s="12"/>
      <c r="AR95" s="12"/>
      <c r="AS95" s="12"/>
      <c r="AT95" s="12"/>
      <c r="AU95" s="12"/>
      <c r="AV95" s="12"/>
      <c r="AW95" s="12"/>
      <c r="AX95" s="12"/>
      <c r="AY95" s="12"/>
      <c r="AZ95" s="12"/>
      <c r="BA95" s="12"/>
      <c r="BB95" s="12"/>
      <c r="BC95" s="12"/>
      <c r="BD95" s="12"/>
      <c r="BE95" s="12"/>
      <c r="BF95" s="12"/>
      <c r="BG95" s="12"/>
      <c r="BH95" s="12"/>
      <c r="BI95" s="12"/>
      <c r="BJ95" s="12"/>
      <c r="BK95" s="12"/>
    </row>
    <row r="96">
      <c r="A96" s="12"/>
      <c r="B96" s="64">
        <v>85.0</v>
      </c>
      <c r="C96" s="85">
        <v>24.1</v>
      </c>
      <c r="D96" s="64" t="s">
        <v>480</v>
      </c>
      <c r="E96" s="64">
        <v>150.64</v>
      </c>
      <c r="F96" s="64">
        <v>1379.3</v>
      </c>
      <c r="G96" s="64">
        <v>24.14</v>
      </c>
      <c r="H96" s="64">
        <v>20.08</v>
      </c>
      <c r="I96" s="85">
        <v>89.04</v>
      </c>
      <c r="J96" s="64">
        <v>3497.0</v>
      </c>
      <c r="K96" s="76"/>
      <c r="L96" s="178">
        <f t="shared" si="15"/>
        <v>279.0503646</v>
      </c>
      <c r="M96" s="47">
        <f t="shared" si="16"/>
        <v>8157.071732</v>
      </c>
      <c r="N96" s="86">
        <f t="shared" si="17"/>
        <v>207.777752</v>
      </c>
      <c r="O96" s="86">
        <f t="shared" si="18"/>
        <v>196.9117116</v>
      </c>
      <c r="P96" s="140">
        <f t="shared" si="19"/>
        <v>10.86604039</v>
      </c>
      <c r="Q96" s="250">
        <f t="shared" si="20"/>
        <v>0.9477035424</v>
      </c>
      <c r="R96" s="141">
        <f t="shared" si="21"/>
        <v>4.486988848</v>
      </c>
      <c r="S96" s="12"/>
      <c r="T96" s="12"/>
      <c r="U96" s="12"/>
      <c r="V96" s="12"/>
      <c r="W96" s="12"/>
      <c r="X96" s="12"/>
      <c r="Y96" s="12"/>
      <c r="Z96" s="12"/>
      <c r="AA96" s="12"/>
      <c r="AB96" s="12"/>
      <c r="AC96" s="12"/>
      <c r="AD96" s="12"/>
      <c r="AE96" s="12"/>
      <c r="AF96" s="12"/>
      <c r="AG96" s="12"/>
      <c r="AH96" s="12"/>
      <c r="AI96" s="12"/>
      <c r="AJ96" s="86">
        <v>292.45802999999995</v>
      </c>
      <c r="AK96" s="12"/>
      <c r="AL96" s="12"/>
      <c r="AM96" s="12"/>
      <c r="AN96" s="12"/>
      <c r="AO96" s="251">
        <v>0.9583353244232322</v>
      </c>
      <c r="AP96" s="12"/>
      <c r="AQ96" s="12"/>
      <c r="AR96" s="12"/>
      <c r="AS96" s="12"/>
      <c r="AT96" s="12"/>
      <c r="AU96" s="12"/>
      <c r="AV96" s="12"/>
      <c r="AW96" s="12"/>
      <c r="AX96" s="12"/>
      <c r="AY96" s="12"/>
      <c r="AZ96" s="12"/>
      <c r="BA96" s="12"/>
      <c r="BB96" s="12"/>
      <c r="BC96" s="12"/>
      <c r="BD96" s="12"/>
      <c r="BE96" s="12"/>
      <c r="BF96" s="12"/>
      <c r="BG96" s="12"/>
      <c r="BH96" s="12"/>
      <c r="BI96" s="12"/>
      <c r="BJ96" s="12"/>
      <c r="BK96" s="12"/>
    </row>
    <row r="97">
      <c r="A97" s="12"/>
      <c r="B97" s="64">
        <v>85.0</v>
      </c>
      <c r="C97" s="85">
        <v>24.1</v>
      </c>
      <c r="D97" s="64" t="s">
        <v>480</v>
      </c>
      <c r="E97" s="64">
        <v>150.57</v>
      </c>
      <c r="F97" s="64">
        <v>1495.2</v>
      </c>
      <c r="G97" s="64">
        <v>24.14</v>
      </c>
      <c r="H97" s="64">
        <v>21.78</v>
      </c>
      <c r="I97" s="85">
        <v>88.7</v>
      </c>
      <c r="J97" s="64">
        <v>3597.0</v>
      </c>
      <c r="K97" s="76"/>
      <c r="L97" s="178">
        <f t="shared" si="15"/>
        <v>288.1302999</v>
      </c>
      <c r="M97" s="47">
        <f t="shared" si="16"/>
        <v>8846.242059</v>
      </c>
      <c r="N97" s="86">
        <f t="shared" si="17"/>
        <v>225.132264</v>
      </c>
      <c r="O97" s="86">
        <f t="shared" si="18"/>
        <v>213.5482833</v>
      </c>
      <c r="P97" s="252">
        <f t="shared" si="19"/>
        <v>11.58398069</v>
      </c>
      <c r="Q97" s="253">
        <f t="shared" si="20"/>
        <v>0.9485458882</v>
      </c>
      <c r="R97" s="141">
        <f t="shared" si="21"/>
        <v>4.489074849</v>
      </c>
      <c r="S97" s="12"/>
      <c r="T97" s="12"/>
      <c r="U97" s="12"/>
      <c r="V97" s="12"/>
      <c r="W97" s="12"/>
      <c r="X97" s="12"/>
      <c r="Y97" s="12"/>
      <c r="Z97" s="12"/>
      <c r="AA97" s="12"/>
      <c r="AB97" s="12"/>
      <c r="AC97" s="12"/>
      <c r="AD97" s="12"/>
      <c r="AE97" s="12"/>
      <c r="AF97" s="12"/>
      <c r="AG97" s="12"/>
      <c r="AH97" s="12"/>
      <c r="AI97" s="12"/>
      <c r="AJ97" s="86">
        <v>329.48395</v>
      </c>
      <c r="AK97" s="12"/>
      <c r="AL97" s="12"/>
      <c r="AM97" s="12"/>
      <c r="AN97" s="196"/>
      <c r="AO97" s="254">
        <v>0.9613423605330552</v>
      </c>
      <c r="AP97" s="12"/>
      <c r="AQ97" s="12"/>
      <c r="AR97" s="12"/>
      <c r="AS97" s="12"/>
      <c r="AT97" s="12"/>
      <c r="AU97" s="12"/>
      <c r="AV97" s="12"/>
      <c r="AW97" s="12"/>
      <c r="AX97" s="12"/>
      <c r="AY97" s="12"/>
      <c r="AZ97" s="12"/>
      <c r="BA97" s="12"/>
      <c r="BB97" s="12"/>
      <c r="BC97" s="12"/>
      <c r="BD97" s="12"/>
      <c r="BE97" s="12"/>
      <c r="BF97" s="12"/>
      <c r="BG97" s="12"/>
      <c r="BH97" s="12"/>
      <c r="BI97" s="12"/>
      <c r="BJ97" s="12"/>
      <c r="BK97" s="12"/>
    </row>
    <row r="98">
      <c r="A98" s="255" t="s">
        <v>547</v>
      </c>
      <c r="B98" s="184">
        <v>85.0</v>
      </c>
      <c r="C98" s="183">
        <v>24.1</v>
      </c>
      <c r="D98" s="184" t="s">
        <v>480</v>
      </c>
      <c r="E98" s="184">
        <v>150.65</v>
      </c>
      <c r="F98" s="184">
        <v>1535.0</v>
      </c>
      <c r="G98" s="184">
        <v>24.14</v>
      </c>
      <c r="H98" s="184">
        <v>22.38</v>
      </c>
      <c r="I98" s="183">
        <v>88.61</v>
      </c>
      <c r="J98" s="184">
        <v>3640.0</v>
      </c>
      <c r="K98" s="228"/>
      <c r="L98" s="185">
        <f t="shared" si="15"/>
        <v>291.8708752</v>
      </c>
      <c r="M98" s="186">
        <f t="shared" si="16"/>
        <v>9089.443503</v>
      </c>
      <c r="N98" s="145">
        <f t="shared" si="17"/>
        <v>231.24775</v>
      </c>
      <c r="O98" s="145">
        <f t="shared" si="18"/>
        <v>219.4191662</v>
      </c>
      <c r="P98" s="256">
        <f t="shared" si="19"/>
        <v>11.82858385</v>
      </c>
      <c r="Q98" s="257">
        <f t="shared" si="20"/>
        <v>0.9488488695</v>
      </c>
      <c r="R98" s="148">
        <f t="shared" si="21"/>
        <v>4.486691006</v>
      </c>
      <c r="S98" s="182"/>
      <c r="T98" s="182"/>
      <c r="U98" s="182"/>
      <c r="V98" s="182"/>
      <c r="W98" s="182"/>
      <c r="X98" s="182"/>
      <c r="Y98" s="182"/>
      <c r="Z98" s="182"/>
      <c r="AA98" s="182"/>
      <c r="AB98" s="182"/>
      <c r="AC98" s="182"/>
      <c r="AD98" s="182"/>
      <c r="AE98" s="182"/>
      <c r="AF98" s="12"/>
      <c r="AG98" s="12"/>
      <c r="AH98" s="12"/>
      <c r="AI98" s="12"/>
      <c r="AJ98" s="86">
        <v>356.63627999999994</v>
      </c>
      <c r="AK98" s="12"/>
      <c r="AL98" s="12"/>
      <c r="AM98" s="12"/>
      <c r="AN98" s="196"/>
      <c r="AO98" s="258">
        <v>0.9632481069182321</v>
      </c>
      <c r="AP98" s="12"/>
      <c r="AQ98" s="12"/>
      <c r="AR98" s="12"/>
      <c r="AS98" s="12"/>
      <c r="AT98" s="12"/>
      <c r="AU98" s="12"/>
      <c r="AV98" s="12"/>
      <c r="AW98" s="12"/>
      <c r="AX98" s="12"/>
      <c r="AY98" s="12"/>
      <c r="AZ98" s="12"/>
      <c r="BA98" s="12"/>
      <c r="BB98" s="12"/>
      <c r="BC98" s="12"/>
      <c r="BD98" s="12"/>
      <c r="BE98" s="12"/>
      <c r="BF98" s="12"/>
      <c r="BG98" s="12"/>
      <c r="BH98" s="12"/>
      <c r="BI98" s="12"/>
      <c r="BJ98" s="12"/>
      <c r="BK98" s="12"/>
    </row>
    <row r="99">
      <c r="A99" s="12" t="s">
        <v>548</v>
      </c>
      <c r="B99" s="64">
        <v>85.0</v>
      </c>
      <c r="C99" s="85">
        <v>24.1</v>
      </c>
      <c r="D99" s="64" t="s">
        <v>480</v>
      </c>
      <c r="E99" s="64">
        <v>201.25</v>
      </c>
      <c r="F99" s="64">
        <v>46.55</v>
      </c>
      <c r="G99" s="64">
        <v>24.13</v>
      </c>
      <c r="H99" s="64">
        <v>0.12</v>
      </c>
      <c r="I99" s="85">
        <v>96.2</v>
      </c>
      <c r="J99" s="64">
        <v>2925.0</v>
      </c>
      <c r="K99" s="76"/>
      <c r="L99" s="178">
        <f t="shared" si="15"/>
        <v>216.0344003</v>
      </c>
      <c r="M99" s="47">
        <f t="shared" si="16"/>
        <v>54.39160548</v>
      </c>
      <c r="N99" s="86">
        <f t="shared" si="17"/>
        <v>9.3681875</v>
      </c>
      <c r="O99" s="86">
        <f t="shared" si="18"/>
        <v>1.31246944</v>
      </c>
      <c r="P99" s="259">
        <f t="shared" si="19"/>
        <v>8.05571806</v>
      </c>
      <c r="Q99" s="149">
        <f t="shared" si="20"/>
        <v>0.1400985452</v>
      </c>
      <c r="R99" s="141">
        <f t="shared" si="21"/>
        <v>3.357217391</v>
      </c>
      <c r="S99" s="12"/>
      <c r="T99" s="12"/>
      <c r="U99" s="12"/>
      <c r="V99" s="12"/>
      <c r="W99" s="12"/>
      <c r="X99" s="12"/>
      <c r="Y99" s="12"/>
      <c r="Z99" s="12"/>
      <c r="AA99" s="12"/>
      <c r="AB99" s="12"/>
      <c r="AC99" s="12"/>
      <c r="AD99" s="12"/>
      <c r="AE99" s="12"/>
      <c r="AF99" s="12"/>
      <c r="AG99" s="12"/>
      <c r="AH99" s="12"/>
      <c r="AI99" s="12"/>
      <c r="AJ99" s="86">
        <v>399.00861000000003</v>
      </c>
      <c r="AK99" s="12"/>
      <c r="AL99" s="12"/>
      <c r="AM99" s="12"/>
      <c r="AN99" s="196"/>
      <c r="AO99" s="260">
        <v>0.964114357458799</v>
      </c>
      <c r="AP99" s="12"/>
      <c r="AQ99" s="12"/>
      <c r="AR99" s="12"/>
      <c r="AS99" s="12"/>
      <c r="AT99" s="12"/>
      <c r="AU99" s="12"/>
      <c r="AV99" s="12"/>
      <c r="AW99" s="12"/>
      <c r="AX99" s="12"/>
      <c r="AY99" s="12"/>
      <c r="AZ99" s="12"/>
      <c r="BA99" s="12"/>
      <c r="BB99" s="12"/>
      <c r="BC99" s="12"/>
      <c r="BD99" s="12"/>
      <c r="BE99" s="12"/>
      <c r="BF99" s="12"/>
      <c r="BG99" s="12"/>
      <c r="BH99" s="12"/>
      <c r="BI99" s="12"/>
      <c r="BJ99" s="12"/>
      <c r="BK99" s="12"/>
    </row>
    <row r="100">
      <c r="A100" s="12"/>
      <c r="B100" s="64">
        <v>85.0</v>
      </c>
      <c r="C100" s="85">
        <v>24.1</v>
      </c>
      <c r="D100" s="64" t="s">
        <v>480</v>
      </c>
      <c r="E100" s="64">
        <v>201.51</v>
      </c>
      <c r="F100" s="64">
        <v>117.72</v>
      </c>
      <c r="G100" s="64">
        <v>24.13</v>
      </c>
      <c r="H100" s="64">
        <v>1.49</v>
      </c>
      <c r="I100" s="85">
        <v>95.73</v>
      </c>
      <c r="J100" s="64">
        <v>3045.0</v>
      </c>
      <c r="K100" s="76"/>
      <c r="L100" s="178">
        <f t="shared" si="15"/>
        <v>226.0015155</v>
      </c>
      <c r="M100" s="47">
        <f t="shared" si="16"/>
        <v>611.186055</v>
      </c>
      <c r="N100" s="86">
        <f t="shared" si="17"/>
        <v>23.7217572</v>
      </c>
      <c r="O100" s="86">
        <f t="shared" si="18"/>
        <v>14.74791951</v>
      </c>
      <c r="P100" s="197">
        <f t="shared" si="19"/>
        <v>8.973837694</v>
      </c>
      <c r="Q100" s="149">
        <f t="shared" si="20"/>
        <v>0.6217043443</v>
      </c>
      <c r="R100" s="141">
        <f t="shared" si="21"/>
        <v>3.352885713</v>
      </c>
      <c r="S100" s="12"/>
      <c r="T100" s="12"/>
      <c r="U100" s="12"/>
      <c r="V100" s="12"/>
      <c r="W100" s="12"/>
      <c r="X100" s="12"/>
      <c r="Y100" s="12"/>
      <c r="Z100" s="12"/>
      <c r="AA100" s="12"/>
      <c r="AB100" s="12"/>
      <c r="AC100" s="12"/>
      <c r="AD100" s="12"/>
      <c r="AE100" s="12"/>
      <c r="AF100" s="12"/>
      <c r="AG100" s="12"/>
      <c r="AH100" s="12"/>
      <c r="AI100" s="12"/>
      <c r="AJ100" s="86">
        <v>457.791175</v>
      </c>
      <c r="AK100" s="12"/>
      <c r="AL100" s="12"/>
      <c r="AM100" s="12"/>
      <c r="AN100" s="12"/>
      <c r="AO100" s="261">
        <v>0.9634317487059246</v>
      </c>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row>
    <row r="101">
      <c r="A101" s="14" t="s">
        <v>543</v>
      </c>
      <c r="B101" s="64">
        <v>85.0</v>
      </c>
      <c r="C101" s="85">
        <v>24.1</v>
      </c>
      <c r="D101" s="64" t="s">
        <v>480</v>
      </c>
      <c r="E101" s="64">
        <v>201.41</v>
      </c>
      <c r="F101" s="64">
        <v>186.995</v>
      </c>
      <c r="G101" s="64">
        <v>24.13</v>
      </c>
      <c r="H101" s="64">
        <v>2.9</v>
      </c>
      <c r="I101" s="85">
        <v>95.75</v>
      </c>
      <c r="J101" s="64">
        <v>3087.0</v>
      </c>
      <c r="K101" s="76"/>
      <c r="L101" s="178">
        <f t="shared" si="15"/>
        <v>229.0709201</v>
      </c>
      <c r="M101" s="47">
        <f t="shared" si="16"/>
        <v>1184.137456</v>
      </c>
      <c r="N101" s="86">
        <f t="shared" si="17"/>
        <v>37.66266295</v>
      </c>
      <c r="O101" s="86">
        <f t="shared" si="18"/>
        <v>28.57323682</v>
      </c>
      <c r="P101" s="190">
        <f t="shared" si="19"/>
        <v>9.089426134</v>
      </c>
      <c r="Q101" s="149">
        <f t="shared" si="20"/>
        <v>0.7586621491</v>
      </c>
      <c r="R101" s="141">
        <f t="shared" si="21"/>
        <v>3.35455042</v>
      </c>
      <c r="S101" s="12"/>
      <c r="T101" s="12"/>
      <c r="U101" s="12"/>
      <c r="V101" s="12"/>
      <c r="W101" s="12"/>
      <c r="X101" s="12"/>
      <c r="Y101" s="12"/>
      <c r="Z101" s="12"/>
      <c r="AA101" s="12"/>
      <c r="AB101" s="12"/>
      <c r="AC101" s="12"/>
      <c r="AD101" s="12"/>
      <c r="AE101" s="12"/>
      <c r="AF101" s="12"/>
      <c r="AG101" s="12"/>
      <c r="AH101" s="12"/>
      <c r="AI101" s="12"/>
      <c r="AJ101" s="86">
        <v>504.039725</v>
      </c>
      <c r="AK101" s="12"/>
      <c r="AL101" s="12"/>
      <c r="AM101" s="12"/>
      <c r="AN101" s="12"/>
      <c r="AO101" s="261">
        <v>0.9635486721462082</v>
      </c>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row>
    <row r="102">
      <c r="A102" s="12"/>
      <c r="B102" s="64">
        <v>85.0</v>
      </c>
      <c r="C102" s="85">
        <v>24.1</v>
      </c>
      <c r="D102" s="64" t="s">
        <v>480</v>
      </c>
      <c r="E102" s="64">
        <v>201.36</v>
      </c>
      <c r="F102" s="64">
        <v>256.9</v>
      </c>
      <c r="G102" s="64">
        <v>24.13</v>
      </c>
      <c r="H102" s="64">
        <v>4.33</v>
      </c>
      <c r="I102" s="85">
        <v>95.78</v>
      </c>
      <c r="J102" s="64">
        <v>3120.0</v>
      </c>
      <c r="K102" s="76"/>
      <c r="L102" s="178">
        <f t="shared" si="15"/>
        <v>231.4471699</v>
      </c>
      <c r="M102" s="47">
        <f t="shared" si="16"/>
        <v>1765.112406</v>
      </c>
      <c r="N102" s="86">
        <f t="shared" si="17"/>
        <v>51.729384</v>
      </c>
      <c r="O102" s="86">
        <f t="shared" si="18"/>
        <v>42.59216236</v>
      </c>
      <c r="P102" s="215">
        <f t="shared" si="19"/>
        <v>9.137221643</v>
      </c>
      <c r="Q102" s="149">
        <f t="shared" si="20"/>
        <v>0.8233649633</v>
      </c>
      <c r="R102" s="141">
        <f t="shared" si="21"/>
        <v>3.355383393</v>
      </c>
      <c r="S102" s="12"/>
      <c r="T102" s="12"/>
      <c r="U102" s="12"/>
      <c r="V102" s="12"/>
      <c r="W102" s="12"/>
      <c r="X102" s="12"/>
      <c r="Y102" s="12"/>
      <c r="Z102" s="12"/>
      <c r="AA102" s="12"/>
      <c r="AB102" s="12"/>
      <c r="AC102" s="12"/>
      <c r="AD102" s="12"/>
      <c r="AE102" s="12"/>
      <c r="AF102" s="12"/>
      <c r="AG102" s="12"/>
      <c r="AH102" s="12"/>
      <c r="AI102" s="12"/>
      <c r="AJ102" s="86">
        <v>520.86528</v>
      </c>
      <c r="AK102" s="12"/>
      <c r="AL102" s="12"/>
      <c r="AM102" s="12"/>
      <c r="AN102" s="12"/>
      <c r="AO102" s="262">
        <v>0.9628964016528423</v>
      </c>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row>
    <row r="103">
      <c r="A103" s="12"/>
      <c r="B103" s="64">
        <v>85.0</v>
      </c>
      <c r="C103" s="85">
        <v>24.1</v>
      </c>
      <c r="D103" s="64" t="s">
        <v>480</v>
      </c>
      <c r="E103" s="64">
        <v>201.35</v>
      </c>
      <c r="F103" s="64">
        <v>330.14</v>
      </c>
      <c r="G103" s="64">
        <v>24.13</v>
      </c>
      <c r="H103" s="64">
        <v>5.8</v>
      </c>
      <c r="I103" s="85">
        <v>95.74</v>
      </c>
      <c r="J103" s="64">
        <v>3164.0</v>
      </c>
      <c r="K103" s="76"/>
      <c r="L103" s="178">
        <f t="shared" si="15"/>
        <v>234.8092303</v>
      </c>
      <c r="M103" s="47">
        <f t="shared" si="16"/>
        <v>2362.229843</v>
      </c>
      <c r="N103" s="86">
        <f t="shared" si="17"/>
        <v>66.473689</v>
      </c>
      <c r="O103" s="86">
        <f t="shared" si="18"/>
        <v>57.00060611</v>
      </c>
      <c r="P103" s="263">
        <f t="shared" si="19"/>
        <v>9.473082888</v>
      </c>
      <c r="Q103" s="149">
        <f t="shared" si="20"/>
        <v>0.8574912416</v>
      </c>
      <c r="R103" s="141">
        <f t="shared" si="21"/>
        <v>3.355550037</v>
      </c>
      <c r="S103" s="12"/>
      <c r="T103" s="12"/>
      <c r="U103" s="12"/>
      <c r="V103" s="12"/>
      <c r="W103" s="12"/>
      <c r="X103" s="12"/>
      <c r="Y103" s="12"/>
      <c r="Z103" s="12"/>
      <c r="AA103" s="12"/>
      <c r="AB103" s="12"/>
      <c r="AC103" s="12"/>
      <c r="AD103" s="12"/>
      <c r="AE103" s="12"/>
      <c r="AF103" s="12"/>
      <c r="AG103" s="12"/>
      <c r="AH103" s="12"/>
      <c r="AI103" s="12"/>
      <c r="AJ103" s="86">
        <v>9.219550000000002</v>
      </c>
      <c r="AK103" s="12"/>
      <c r="AL103" s="12"/>
      <c r="AM103" s="12"/>
      <c r="AN103" s="12"/>
      <c r="AO103" s="12"/>
      <c r="AP103" s="149">
        <v>0.03599164643950527</v>
      </c>
      <c r="AQ103" s="12"/>
      <c r="AR103" s="12"/>
      <c r="AS103" s="12"/>
      <c r="AT103" s="12"/>
      <c r="AU103" s="12"/>
      <c r="AV103" s="12"/>
      <c r="AW103" s="12"/>
      <c r="AX103" s="12"/>
      <c r="AY103" s="12"/>
      <c r="AZ103" s="12"/>
      <c r="BA103" s="12"/>
      <c r="BB103" s="12"/>
      <c r="BC103" s="12"/>
      <c r="BD103" s="12"/>
      <c r="BE103" s="12"/>
      <c r="BF103" s="12"/>
      <c r="BG103" s="12"/>
      <c r="BH103" s="12"/>
      <c r="BI103" s="12"/>
      <c r="BJ103" s="12"/>
      <c r="BK103" s="12"/>
    </row>
    <row r="104">
      <c r="A104" s="14" t="s">
        <v>549</v>
      </c>
      <c r="B104" s="64">
        <v>85.0</v>
      </c>
      <c r="C104" s="85">
        <v>24.1</v>
      </c>
      <c r="D104" s="64" t="s">
        <v>480</v>
      </c>
      <c r="E104" s="64">
        <v>201.42</v>
      </c>
      <c r="F104" s="64">
        <v>400.19</v>
      </c>
      <c r="G104" s="64">
        <v>24.14</v>
      </c>
      <c r="H104" s="64">
        <v>7.265</v>
      </c>
      <c r="I104" s="85">
        <v>95.82</v>
      </c>
      <c r="J104" s="64">
        <v>3199.0</v>
      </c>
      <c r="K104" s="76"/>
      <c r="L104" s="178">
        <f t="shared" si="15"/>
        <v>237.208467</v>
      </c>
      <c r="M104" s="47">
        <f t="shared" si="16"/>
        <v>2957.206771</v>
      </c>
      <c r="N104" s="86">
        <f t="shared" si="17"/>
        <v>80.6062698</v>
      </c>
      <c r="O104" s="86">
        <f t="shared" si="18"/>
        <v>71.38697146</v>
      </c>
      <c r="P104" s="216">
        <f t="shared" si="19"/>
        <v>9.219298339</v>
      </c>
      <c r="Q104" s="149">
        <f t="shared" si="20"/>
        <v>0.885625543</v>
      </c>
      <c r="R104" s="141">
        <f t="shared" si="21"/>
        <v>3.355774005</v>
      </c>
      <c r="S104" s="12"/>
      <c r="T104" s="12"/>
      <c r="U104" s="12"/>
      <c r="V104" s="12"/>
      <c r="W104" s="12"/>
      <c r="X104" s="12"/>
      <c r="Y104" s="12"/>
      <c r="Z104" s="12"/>
      <c r="AA104" s="12"/>
      <c r="AB104" s="12"/>
      <c r="AC104" s="12"/>
      <c r="AD104" s="12"/>
      <c r="AE104" s="12"/>
      <c r="AF104" s="12"/>
      <c r="AG104" s="12"/>
      <c r="AH104" s="12"/>
      <c r="AI104" s="12"/>
      <c r="AJ104" s="86">
        <v>23.2464</v>
      </c>
      <c r="AK104" s="12"/>
      <c r="AL104" s="12"/>
      <c r="AM104" s="12"/>
      <c r="AN104" s="12"/>
      <c r="AO104" s="12"/>
      <c r="AP104" s="149">
        <v>0.6263698471872465</v>
      </c>
      <c r="AQ104" s="12"/>
      <c r="AR104" s="12"/>
      <c r="AS104" s="12"/>
      <c r="AT104" s="12"/>
      <c r="AU104" s="12"/>
      <c r="AV104" s="12"/>
      <c r="AW104" s="12"/>
      <c r="AX104" s="12"/>
      <c r="AY104" s="12"/>
      <c r="AZ104" s="12"/>
      <c r="BA104" s="12"/>
      <c r="BB104" s="12"/>
      <c r="BC104" s="12"/>
      <c r="BD104" s="12"/>
      <c r="BE104" s="12"/>
      <c r="BF104" s="12"/>
      <c r="BG104" s="12"/>
      <c r="BH104" s="12"/>
      <c r="BI104" s="12"/>
      <c r="BJ104" s="12"/>
      <c r="BK104" s="12"/>
    </row>
    <row r="105">
      <c r="A105" s="14" t="s">
        <v>550</v>
      </c>
      <c r="B105" s="64">
        <v>85.0</v>
      </c>
      <c r="C105" s="85">
        <v>24.1</v>
      </c>
      <c r="D105" s="64" t="s">
        <v>480</v>
      </c>
      <c r="E105" s="64">
        <v>201.4</v>
      </c>
      <c r="F105" s="64">
        <v>478.25</v>
      </c>
      <c r="G105" s="64">
        <v>24.13</v>
      </c>
      <c r="H105" s="64">
        <v>8.81</v>
      </c>
      <c r="I105" s="85">
        <v>95.75</v>
      </c>
      <c r="J105" s="64">
        <v>3245.0</v>
      </c>
      <c r="K105" s="76"/>
      <c r="L105" s="178">
        <f t="shared" si="15"/>
        <v>240.7953144</v>
      </c>
      <c r="M105" s="47">
        <f t="shared" si="16"/>
        <v>3584.55548</v>
      </c>
      <c r="N105" s="86">
        <f t="shared" si="17"/>
        <v>96.31955</v>
      </c>
      <c r="O105" s="86">
        <f t="shared" si="18"/>
        <v>86.49532374</v>
      </c>
      <c r="P105" s="236">
        <f t="shared" si="19"/>
        <v>9.824226261</v>
      </c>
      <c r="Q105" s="149">
        <f t="shared" si="20"/>
        <v>0.8980038189</v>
      </c>
      <c r="R105" s="141">
        <f t="shared" si="21"/>
        <v>3.354716981</v>
      </c>
      <c r="S105" s="12"/>
      <c r="T105" s="12"/>
      <c r="U105" s="12"/>
      <c r="V105" s="12"/>
      <c r="W105" s="12"/>
      <c r="X105" s="12"/>
      <c r="Y105" s="12"/>
      <c r="Z105" s="12"/>
      <c r="AA105" s="12"/>
      <c r="AB105" s="12"/>
      <c r="AC105" s="12"/>
      <c r="AD105" s="12"/>
      <c r="AE105" s="12"/>
      <c r="AF105" s="12"/>
      <c r="AG105" s="12"/>
      <c r="AH105" s="12"/>
      <c r="AI105" s="12"/>
      <c r="AJ105" s="86">
        <v>37.109449999999995</v>
      </c>
      <c r="AK105" s="12"/>
      <c r="AL105" s="12"/>
      <c r="AM105" s="12"/>
      <c r="AN105" s="12"/>
      <c r="AO105" s="12"/>
      <c r="AP105" s="149">
        <v>0.757389170600582</v>
      </c>
      <c r="AQ105" s="12"/>
      <c r="AR105" s="12"/>
      <c r="AS105" s="12"/>
      <c r="AT105" s="12"/>
      <c r="AU105" s="12"/>
      <c r="AV105" s="12"/>
      <c r="AW105" s="12"/>
      <c r="AX105" s="12"/>
      <c r="AY105" s="12"/>
      <c r="AZ105" s="12"/>
      <c r="BA105" s="12"/>
      <c r="BB105" s="12"/>
      <c r="BC105" s="12"/>
      <c r="BD105" s="12"/>
      <c r="BE105" s="12"/>
      <c r="BF105" s="12"/>
      <c r="BG105" s="12"/>
      <c r="BH105" s="12"/>
      <c r="BI105" s="12"/>
      <c r="BJ105" s="12"/>
      <c r="BK105" s="12"/>
    </row>
    <row r="106">
      <c r="A106" s="12" t="s">
        <v>551</v>
      </c>
      <c r="B106" s="64">
        <v>85.0</v>
      </c>
      <c r="C106" s="85">
        <v>24.1</v>
      </c>
      <c r="D106" s="64" t="s">
        <v>480</v>
      </c>
      <c r="E106" s="64">
        <v>201.44</v>
      </c>
      <c r="F106" s="64">
        <v>552.9</v>
      </c>
      <c r="G106" s="64">
        <v>24.135</v>
      </c>
      <c r="H106" s="64">
        <v>10.335</v>
      </c>
      <c r="I106" s="85">
        <v>95.7</v>
      </c>
      <c r="J106" s="64">
        <v>3261.0</v>
      </c>
      <c r="K106" s="76"/>
      <c r="L106" s="178">
        <f t="shared" si="15"/>
        <v>242.1090225</v>
      </c>
      <c r="M106" s="47">
        <f t="shared" si="16"/>
        <v>4203.663946</v>
      </c>
      <c r="N106" s="86">
        <f t="shared" si="17"/>
        <v>111.376176</v>
      </c>
      <c r="O106" s="86">
        <f t="shared" si="18"/>
        <v>101.4554293</v>
      </c>
      <c r="P106" s="264">
        <f t="shared" si="19"/>
        <v>9.920746661</v>
      </c>
      <c r="Q106" s="265">
        <f t="shared" si="20"/>
        <v>0.9109257741</v>
      </c>
      <c r="R106" s="141">
        <f t="shared" si="21"/>
        <v>3.35474583</v>
      </c>
      <c r="S106" s="12"/>
      <c r="T106" s="12"/>
      <c r="U106" s="12"/>
      <c r="V106" s="12"/>
      <c r="W106" s="12"/>
      <c r="X106" s="12"/>
      <c r="Y106" s="12"/>
      <c r="Z106" s="12"/>
      <c r="AA106" s="12"/>
      <c r="AB106" s="12"/>
      <c r="AC106" s="12"/>
      <c r="AD106" s="12"/>
      <c r="AE106" s="12"/>
      <c r="AF106" s="12"/>
      <c r="AG106" s="12"/>
      <c r="AH106" s="12"/>
      <c r="AI106" s="12"/>
      <c r="AJ106" s="86">
        <v>51.082875</v>
      </c>
      <c r="AK106" s="12"/>
      <c r="AL106" s="12"/>
      <c r="AM106" s="12"/>
      <c r="AN106" s="12"/>
      <c r="AO106" s="12"/>
      <c r="AP106" s="149">
        <v>0.8189425979362353</v>
      </c>
      <c r="AQ106" s="12"/>
      <c r="AR106" s="12"/>
      <c r="AS106" s="12"/>
      <c r="AT106" s="12"/>
      <c r="AU106" s="12"/>
      <c r="AV106" s="12"/>
      <c r="AW106" s="12"/>
      <c r="AX106" s="12"/>
      <c r="AY106" s="12"/>
      <c r="AZ106" s="12"/>
      <c r="BA106" s="12"/>
      <c r="BB106" s="12"/>
      <c r="BC106" s="12"/>
      <c r="BD106" s="12"/>
      <c r="BE106" s="12"/>
      <c r="BF106" s="12"/>
      <c r="BG106" s="12"/>
      <c r="BH106" s="12"/>
      <c r="BI106" s="12"/>
      <c r="BJ106" s="12"/>
      <c r="BK106" s="12"/>
    </row>
    <row r="107">
      <c r="A107" s="12" t="s">
        <v>540</v>
      </c>
      <c r="B107" s="64">
        <v>85.0</v>
      </c>
      <c r="C107" s="85">
        <v>24.1</v>
      </c>
      <c r="D107" s="64" t="s">
        <v>480</v>
      </c>
      <c r="E107" s="64">
        <v>201.4</v>
      </c>
      <c r="F107" s="64">
        <v>644.7</v>
      </c>
      <c r="G107" s="64">
        <v>24.14</v>
      </c>
      <c r="H107" s="64">
        <v>11.84</v>
      </c>
      <c r="I107" s="85">
        <v>95.18</v>
      </c>
      <c r="J107" s="64">
        <v>3401.0</v>
      </c>
      <c r="K107" s="76"/>
      <c r="L107" s="178">
        <f t="shared" si="15"/>
        <v>253.8826629</v>
      </c>
      <c r="M107" s="47">
        <f t="shared" si="16"/>
        <v>4814.536829</v>
      </c>
      <c r="N107" s="86">
        <f t="shared" si="17"/>
        <v>129.84258</v>
      </c>
      <c r="O107" s="86">
        <f t="shared" si="18"/>
        <v>116.2229191</v>
      </c>
      <c r="P107" s="266">
        <f t="shared" si="19"/>
        <v>13.61966095</v>
      </c>
      <c r="Q107" s="149">
        <f t="shared" si="20"/>
        <v>0.8951063592</v>
      </c>
      <c r="R107" s="141">
        <f t="shared" si="21"/>
        <v>3.356107249</v>
      </c>
      <c r="S107" s="71">
        <v>2.0</v>
      </c>
      <c r="T107" s="12"/>
      <c r="U107" s="12"/>
      <c r="V107" s="12"/>
      <c r="W107" s="71">
        <v>78.0</v>
      </c>
      <c r="X107" s="71">
        <v>88.0</v>
      </c>
      <c r="Y107" s="12"/>
      <c r="Z107" s="12"/>
      <c r="AA107" s="12"/>
      <c r="AB107" s="12"/>
      <c r="AC107" s="12"/>
      <c r="AD107" s="12"/>
      <c r="AE107" s="12"/>
      <c r="AF107" s="12"/>
      <c r="AG107" s="12"/>
      <c r="AH107" s="12"/>
      <c r="AI107" s="12"/>
      <c r="AJ107" s="86">
        <v>79.90972500000001</v>
      </c>
      <c r="AK107" s="12"/>
      <c r="AL107" s="12"/>
      <c r="AM107" s="12"/>
      <c r="AN107" s="12"/>
      <c r="AO107" s="12"/>
      <c r="AP107" s="149">
        <v>0.8781924432144512</v>
      </c>
      <c r="AQ107" s="12"/>
      <c r="AR107" s="12"/>
      <c r="AS107" s="12"/>
      <c r="AT107" s="12"/>
      <c r="AU107" s="12"/>
      <c r="AV107" s="12"/>
      <c r="AW107" s="12"/>
      <c r="AX107" s="12"/>
      <c r="AY107" s="12"/>
      <c r="AZ107" s="12"/>
      <c r="BA107" s="12"/>
      <c r="BB107" s="12"/>
      <c r="BC107" s="12"/>
      <c r="BD107" s="12"/>
      <c r="BE107" s="12"/>
      <c r="BF107" s="12"/>
      <c r="BG107" s="12"/>
      <c r="BH107" s="12"/>
      <c r="BI107" s="12"/>
      <c r="BJ107" s="12"/>
      <c r="BK107" s="12"/>
    </row>
    <row r="108">
      <c r="A108" s="12" t="s">
        <v>540</v>
      </c>
      <c r="B108" s="64">
        <v>85.0</v>
      </c>
      <c r="C108" s="85">
        <v>24.1</v>
      </c>
      <c r="D108" s="64" t="s">
        <v>480</v>
      </c>
      <c r="E108" s="64">
        <v>201.41</v>
      </c>
      <c r="F108" s="64">
        <v>725.4</v>
      </c>
      <c r="G108" s="64">
        <v>24.14</v>
      </c>
      <c r="H108" s="64">
        <v>13.445</v>
      </c>
      <c r="I108" s="85">
        <v>95.02</v>
      </c>
      <c r="J108" s="64">
        <v>3392.0</v>
      </c>
      <c r="K108" s="76"/>
      <c r="L108" s="178">
        <f t="shared" si="15"/>
        <v>253.6371887</v>
      </c>
      <c r="M108" s="47">
        <f t="shared" si="16"/>
        <v>5465.872159</v>
      </c>
      <c r="N108" s="86">
        <f t="shared" si="17"/>
        <v>146.102814</v>
      </c>
      <c r="O108" s="86">
        <f t="shared" si="18"/>
        <v>131.9461539</v>
      </c>
      <c r="P108" s="267">
        <f t="shared" si="19"/>
        <v>14.15666009</v>
      </c>
      <c r="Q108" s="268">
        <f t="shared" si="20"/>
        <v>0.9031048089</v>
      </c>
      <c r="R108" s="141">
        <f t="shared" si="21"/>
        <v>3.355940619</v>
      </c>
      <c r="S108" s="71">
        <v>1.0</v>
      </c>
      <c r="T108" s="12"/>
      <c r="U108" s="12"/>
      <c r="V108" s="12"/>
      <c r="W108" s="71">
        <v>86.0</v>
      </c>
      <c r="X108" s="71">
        <v>94.0</v>
      </c>
      <c r="Y108" s="12"/>
      <c r="Z108" s="12"/>
      <c r="AA108" s="12"/>
      <c r="AB108" s="12"/>
      <c r="AC108" s="12"/>
      <c r="AD108" s="12"/>
      <c r="AE108" s="12"/>
      <c r="AF108" s="12"/>
      <c r="AG108" s="12"/>
      <c r="AH108" s="12"/>
      <c r="AI108" s="12"/>
      <c r="AJ108" s="86">
        <v>109.44298500000001</v>
      </c>
      <c r="AK108" s="12"/>
      <c r="AL108" s="12"/>
      <c r="AM108" s="12"/>
      <c r="AN108" s="12"/>
      <c r="AO108" s="12"/>
      <c r="AP108" s="269">
        <v>0.9063544133312431</v>
      </c>
      <c r="AQ108" s="12"/>
      <c r="AR108" s="12"/>
      <c r="AS108" s="12"/>
      <c r="AT108" s="12"/>
      <c r="AU108" s="12"/>
      <c r="AV108" s="12"/>
      <c r="AW108" s="12"/>
      <c r="AX108" s="12"/>
      <c r="AY108" s="12"/>
      <c r="AZ108" s="12"/>
      <c r="BA108" s="12"/>
      <c r="BB108" s="12"/>
      <c r="BC108" s="12"/>
      <c r="BD108" s="12"/>
      <c r="BE108" s="12"/>
      <c r="BF108" s="12"/>
      <c r="BG108" s="12"/>
      <c r="BH108" s="12"/>
      <c r="BI108" s="12"/>
      <c r="BJ108" s="12"/>
      <c r="BK108" s="12"/>
    </row>
    <row r="109">
      <c r="A109" s="12" t="s">
        <v>540</v>
      </c>
      <c r="B109" s="64">
        <v>85.0</v>
      </c>
      <c r="C109" s="85">
        <v>24.1</v>
      </c>
      <c r="D109" s="64" t="s">
        <v>480</v>
      </c>
      <c r="E109" s="64">
        <v>201.41</v>
      </c>
      <c r="F109" s="64">
        <v>809.4</v>
      </c>
      <c r="G109" s="64">
        <v>24.14</v>
      </c>
      <c r="H109" s="64">
        <v>15.15</v>
      </c>
      <c r="I109" s="85">
        <v>94.86</v>
      </c>
      <c r="J109" s="64">
        <v>3414.0</v>
      </c>
      <c r="K109" s="76"/>
      <c r="L109" s="178">
        <f t="shared" si="15"/>
        <v>255.7128248</v>
      </c>
      <c r="M109" s="47">
        <f t="shared" si="16"/>
        <v>6157.645412</v>
      </c>
      <c r="N109" s="86">
        <f t="shared" si="17"/>
        <v>163.021254</v>
      </c>
      <c r="O109" s="86">
        <f t="shared" si="18"/>
        <v>148.6455602</v>
      </c>
      <c r="P109" s="270">
        <f t="shared" si="19"/>
        <v>14.37569376</v>
      </c>
      <c r="Q109" s="271">
        <f t="shared" si="20"/>
        <v>0.9118170582</v>
      </c>
      <c r="R109" s="141">
        <f t="shared" si="21"/>
        <v>3.355940619</v>
      </c>
      <c r="S109" s="71">
        <v>1.0</v>
      </c>
      <c r="T109" s="12"/>
      <c r="U109" s="12"/>
      <c r="V109" s="12"/>
      <c r="W109" s="71">
        <v>91.0</v>
      </c>
      <c r="X109" s="71">
        <v>101.0</v>
      </c>
      <c r="Y109" s="12"/>
      <c r="Z109" s="12"/>
      <c r="AA109" s="12"/>
      <c r="AB109" s="12"/>
      <c r="AC109" s="12"/>
      <c r="AD109" s="12"/>
      <c r="AE109" s="12"/>
      <c r="AF109" s="12"/>
      <c r="AG109" s="12"/>
      <c r="AH109" s="12"/>
      <c r="AI109" s="12"/>
      <c r="AJ109" s="86">
        <v>156.35718000000003</v>
      </c>
      <c r="AK109" s="12"/>
      <c r="AL109" s="12"/>
      <c r="AM109" s="12"/>
      <c r="AN109" s="12"/>
      <c r="AO109" s="12"/>
      <c r="AP109" s="272">
        <v>0.9310215974216774</v>
      </c>
      <c r="AQ109" s="12"/>
      <c r="AR109" s="12"/>
      <c r="AS109" s="12"/>
      <c r="AT109" s="12"/>
      <c r="AU109" s="12"/>
      <c r="AV109" s="12"/>
      <c r="AW109" s="12"/>
      <c r="AX109" s="12"/>
      <c r="AY109" s="12"/>
      <c r="AZ109" s="12"/>
      <c r="BA109" s="12"/>
      <c r="BB109" s="12"/>
      <c r="BC109" s="12"/>
      <c r="BD109" s="12"/>
      <c r="BE109" s="12"/>
      <c r="BF109" s="12"/>
      <c r="BG109" s="12"/>
      <c r="BH109" s="12"/>
      <c r="BI109" s="12"/>
      <c r="BJ109" s="12"/>
      <c r="BK109" s="12"/>
    </row>
    <row r="110">
      <c r="A110" s="12" t="s">
        <v>540</v>
      </c>
      <c r="B110" s="64">
        <v>85.0</v>
      </c>
      <c r="C110" s="85">
        <v>24.1</v>
      </c>
      <c r="D110" s="64" t="s">
        <v>480</v>
      </c>
      <c r="E110" s="64">
        <v>201.41</v>
      </c>
      <c r="F110" s="64">
        <v>893.0</v>
      </c>
      <c r="G110" s="64">
        <v>24.145</v>
      </c>
      <c r="H110" s="64">
        <v>16.79</v>
      </c>
      <c r="I110" s="85">
        <v>94.77</v>
      </c>
      <c r="J110" s="64">
        <v>3474.0</v>
      </c>
      <c r="K110" s="76"/>
      <c r="L110" s="178">
        <f t="shared" si="15"/>
        <v>260.4540091</v>
      </c>
      <c r="M110" s="47">
        <f t="shared" si="16"/>
        <v>6822.906378</v>
      </c>
      <c r="N110" s="86">
        <f t="shared" si="17"/>
        <v>179.85913</v>
      </c>
      <c r="O110" s="86">
        <f t="shared" si="18"/>
        <v>164.7390745</v>
      </c>
      <c r="P110" s="273">
        <f t="shared" si="19"/>
        <v>15.12005551</v>
      </c>
      <c r="Q110" s="274">
        <f t="shared" si="20"/>
        <v>0.9159339005</v>
      </c>
      <c r="R110" s="141">
        <f t="shared" si="21"/>
        <v>3.356635718</v>
      </c>
      <c r="S110" s="71">
        <v>1.0</v>
      </c>
      <c r="T110" s="12"/>
      <c r="U110" s="12"/>
      <c r="V110" s="12"/>
      <c r="W110" s="71">
        <v>98.0</v>
      </c>
      <c r="X110" s="71">
        <v>107.0</v>
      </c>
      <c r="Y110" s="12"/>
      <c r="Z110" s="12"/>
      <c r="AA110" s="12"/>
      <c r="AB110" s="12"/>
      <c r="AC110" s="12"/>
      <c r="AD110" s="12"/>
      <c r="AE110" s="12"/>
      <c r="AF110" s="12"/>
      <c r="AG110" s="12"/>
      <c r="AH110" s="12"/>
      <c r="AI110" s="12"/>
      <c r="AJ110" s="86">
        <v>204.0765</v>
      </c>
      <c r="AK110" s="12"/>
      <c r="AL110" s="12"/>
      <c r="AM110" s="12"/>
      <c r="AN110" s="12"/>
      <c r="AO110" s="12"/>
      <c r="AP110" s="275">
        <v>0.94370035082933</v>
      </c>
      <c r="AQ110" s="12"/>
      <c r="AR110" s="12"/>
      <c r="AS110" s="12"/>
      <c r="AT110" s="12"/>
      <c r="AU110" s="12"/>
      <c r="AV110" s="12"/>
      <c r="AW110" s="12"/>
      <c r="AX110" s="12"/>
      <c r="AY110" s="12"/>
      <c r="AZ110" s="12"/>
      <c r="BA110" s="12"/>
      <c r="BB110" s="12"/>
      <c r="BC110" s="12"/>
      <c r="BD110" s="12"/>
      <c r="BE110" s="12"/>
      <c r="BF110" s="12"/>
      <c r="BG110" s="12"/>
      <c r="BH110" s="12"/>
      <c r="BI110" s="12"/>
      <c r="BJ110" s="12"/>
      <c r="BK110" s="12"/>
    </row>
    <row r="111">
      <c r="A111" s="12" t="s">
        <v>545</v>
      </c>
      <c r="B111" s="64">
        <v>85.0</v>
      </c>
      <c r="C111" s="85">
        <v>24.1</v>
      </c>
      <c r="D111" s="64" t="s">
        <v>480</v>
      </c>
      <c r="E111" s="64">
        <v>201.42</v>
      </c>
      <c r="F111" s="64">
        <v>968.15</v>
      </c>
      <c r="G111" s="64">
        <v>24.15</v>
      </c>
      <c r="H111" s="64">
        <v>18.46</v>
      </c>
      <c r="I111" s="85">
        <v>94.64</v>
      </c>
      <c r="J111" s="64">
        <v>3474.0</v>
      </c>
      <c r="K111" s="76"/>
      <c r="L111" s="178">
        <f t="shared" si="15"/>
        <v>260.8117756</v>
      </c>
      <c r="M111" s="47">
        <f t="shared" si="16"/>
        <v>7500.195984</v>
      </c>
      <c r="N111" s="86">
        <f t="shared" si="17"/>
        <v>195.004773</v>
      </c>
      <c r="O111" s="86">
        <f t="shared" si="18"/>
        <v>181.129733</v>
      </c>
      <c r="P111" s="276">
        <f t="shared" si="19"/>
        <v>13.87503998</v>
      </c>
      <c r="Q111" s="277">
        <f t="shared" si="20"/>
        <v>0.9288476904</v>
      </c>
      <c r="R111" s="141">
        <f t="shared" si="21"/>
        <v>3.357164135</v>
      </c>
      <c r="S111" s="71">
        <v>2.0</v>
      </c>
      <c r="T111" s="71">
        <v>68.0</v>
      </c>
      <c r="U111" s="71">
        <v>71.0</v>
      </c>
      <c r="V111" s="71">
        <v>72.0</v>
      </c>
      <c r="W111" s="71">
        <v>91.0</v>
      </c>
      <c r="X111" s="71">
        <v>105.0</v>
      </c>
      <c r="Y111" s="71">
        <v>97.0</v>
      </c>
      <c r="Z111" s="71">
        <v>71.0</v>
      </c>
      <c r="AA111" s="71">
        <v>92.0</v>
      </c>
      <c r="AB111" s="12"/>
      <c r="AC111" s="71">
        <v>24.0</v>
      </c>
      <c r="AD111" s="71">
        <v>50.0</v>
      </c>
      <c r="AE111" s="71">
        <v>31.0</v>
      </c>
      <c r="AF111" s="12"/>
      <c r="AG111" s="12"/>
      <c r="AH111" s="12"/>
      <c r="AI111" s="12"/>
      <c r="AJ111" s="86">
        <v>237.38967</v>
      </c>
      <c r="AK111" s="12"/>
      <c r="AL111" s="12"/>
      <c r="AM111" s="12"/>
      <c r="AN111" s="12"/>
      <c r="AO111" s="12"/>
      <c r="AP111" s="278">
        <v>0.9498341275590516</v>
      </c>
      <c r="AQ111" s="12"/>
      <c r="AR111" s="12"/>
      <c r="AS111" s="12"/>
      <c r="AT111" s="12"/>
      <c r="AU111" s="12"/>
      <c r="AV111" s="12"/>
      <c r="AW111" s="12"/>
      <c r="AX111" s="12"/>
      <c r="AY111" s="12"/>
      <c r="AZ111" s="12"/>
      <c r="BA111" s="12"/>
      <c r="BB111" s="12"/>
      <c r="BC111" s="12"/>
      <c r="BD111" s="12"/>
      <c r="BE111" s="12"/>
      <c r="BF111" s="12"/>
      <c r="BG111" s="12"/>
      <c r="BH111" s="12"/>
      <c r="BI111" s="12"/>
      <c r="BJ111" s="12"/>
      <c r="BK111" s="12"/>
    </row>
    <row r="112">
      <c r="A112" s="12" t="s">
        <v>552</v>
      </c>
      <c r="B112" s="64">
        <v>85.0</v>
      </c>
      <c r="C112" s="85">
        <v>24.1</v>
      </c>
      <c r="D112" s="64" t="s">
        <v>480</v>
      </c>
      <c r="E112" s="64">
        <v>201.44</v>
      </c>
      <c r="F112" s="64">
        <v>1038.7</v>
      </c>
      <c r="G112" s="64">
        <v>24.15</v>
      </c>
      <c r="H112" s="64">
        <v>20.1</v>
      </c>
      <c r="I112" s="85">
        <v>94.49</v>
      </c>
      <c r="J112" s="64">
        <v>3470.0</v>
      </c>
      <c r="K112" s="76"/>
      <c r="L112" s="178">
        <f t="shared" si="15"/>
        <v>260.9250282</v>
      </c>
      <c r="M112" s="47">
        <f t="shared" si="16"/>
        <v>8165.180474</v>
      </c>
      <c r="N112" s="86">
        <f t="shared" si="17"/>
        <v>209.235728</v>
      </c>
      <c r="O112" s="86">
        <f t="shared" si="18"/>
        <v>197.1891084</v>
      </c>
      <c r="P112" s="203">
        <f t="shared" si="19"/>
        <v>12.04661956</v>
      </c>
      <c r="Q112" s="279">
        <f t="shared" si="20"/>
        <v>0.9424256093</v>
      </c>
      <c r="R112" s="141">
        <f t="shared" si="21"/>
        <v>3.356830818</v>
      </c>
      <c r="S112" s="71">
        <v>2.0</v>
      </c>
      <c r="T112" s="12"/>
      <c r="U112" s="12"/>
      <c r="V112" s="12"/>
      <c r="W112" s="71">
        <v>93.0</v>
      </c>
      <c r="X112" s="71">
        <v>75.0</v>
      </c>
      <c r="Y112" s="12"/>
      <c r="Z112" s="12"/>
      <c r="AA112" s="12"/>
      <c r="AB112" s="12"/>
      <c r="AC112" s="12"/>
      <c r="AD112" s="12"/>
      <c r="AE112" s="12"/>
      <c r="AF112" s="12"/>
      <c r="AG112" s="12"/>
      <c r="AH112" s="12"/>
      <c r="AI112" s="12"/>
      <c r="AJ112" s="86">
        <v>289.24384000000003</v>
      </c>
      <c r="AK112" s="12"/>
      <c r="AL112" s="12"/>
      <c r="AM112" s="12"/>
      <c r="AN112" s="12"/>
      <c r="AO112" s="12"/>
      <c r="AP112" s="227">
        <v>0.9561346196334884</v>
      </c>
      <c r="AQ112" s="12"/>
      <c r="AR112" s="12"/>
      <c r="AS112" s="12"/>
      <c r="AT112" s="12"/>
      <c r="AU112" s="12"/>
      <c r="AV112" s="12"/>
      <c r="AW112" s="12"/>
      <c r="AX112" s="12"/>
      <c r="AY112" s="12"/>
      <c r="AZ112" s="12"/>
      <c r="BA112" s="12"/>
      <c r="BB112" s="12"/>
      <c r="BC112" s="12"/>
      <c r="BD112" s="12"/>
      <c r="BE112" s="12"/>
      <c r="BF112" s="12"/>
      <c r="BG112" s="12"/>
      <c r="BH112" s="12"/>
      <c r="BI112" s="12"/>
      <c r="BJ112" s="12"/>
      <c r="BK112" s="12"/>
    </row>
    <row r="113">
      <c r="A113" s="12" t="s">
        <v>546</v>
      </c>
      <c r="B113" s="64">
        <v>85.0</v>
      </c>
      <c r="C113" s="85">
        <v>24.1</v>
      </c>
      <c r="D113" s="64" t="s">
        <v>480</v>
      </c>
      <c r="E113" s="64">
        <v>201.38</v>
      </c>
      <c r="F113" s="64">
        <v>1115.8</v>
      </c>
      <c r="G113" s="64">
        <v>24.15</v>
      </c>
      <c r="H113" s="64">
        <v>21.82</v>
      </c>
      <c r="I113" s="85">
        <v>94.3</v>
      </c>
      <c r="J113" s="64">
        <v>3458.0</v>
      </c>
      <c r="K113" s="76"/>
      <c r="L113" s="178">
        <f t="shared" si="15"/>
        <v>260.5465996</v>
      </c>
      <c r="M113" s="47">
        <f t="shared" si="16"/>
        <v>8862.456059</v>
      </c>
      <c r="N113" s="86">
        <f t="shared" si="17"/>
        <v>224.699804</v>
      </c>
      <c r="O113" s="86">
        <f t="shared" si="18"/>
        <v>214.0283138</v>
      </c>
      <c r="P113" s="280">
        <f t="shared" si="19"/>
        <v>10.67149017</v>
      </c>
      <c r="Q113" s="224">
        <f t="shared" si="20"/>
        <v>0.9525077905</v>
      </c>
      <c r="R113" s="141">
        <f t="shared" si="21"/>
        <v>3.357830966</v>
      </c>
      <c r="S113" s="12"/>
      <c r="T113" s="12"/>
      <c r="U113" s="12"/>
      <c r="V113" s="12"/>
      <c r="W113" s="12"/>
      <c r="X113" s="12"/>
      <c r="Y113" s="12"/>
      <c r="Z113" s="12"/>
      <c r="AA113" s="12"/>
      <c r="AB113" s="12"/>
      <c r="AC113" s="12"/>
      <c r="AD113" s="12"/>
      <c r="AE113" s="12"/>
      <c r="AF113" s="12"/>
      <c r="AG113" s="12"/>
      <c r="AH113" s="12"/>
      <c r="AI113" s="12"/>
      <c r="AJ113" s="86">
        <v>326.11766000000006</v>
      </c>
      <c r="AK113" s="12"/>
      <c r="AL113" s="12"/>
      <c r="AM113" s="12"/>
      <c r="AN113" s="12"/>
      <c r="AO113" s="12"/>
      <c r="AP113" s="281">
        <v>0.957386097015243</v>
      </c>
      <c r="AQ113" s="12"/>
      <c r="AR113" s="12"/>
      <c r="AS113" s="12"/>
      <c r="AT113" s="12"/>
      <c r="AU113" s="12"/>
      <c r="AV113" s="12"/>
      <c r="AW113" s="12"/>
      <c r="AX113" s="12"/>
      <c r="AY113" s="12"/>
      <c r="AZ113" s="12"/>
      <c r="BA113" s="12"/>
      <c r="BB113" s="12"/>
      <c r="BC113" s="12"/>
      <c r="BD113" s="12"/>
      <c r="BE113" s="12"/>
      <c r="BF113" s="12"/>
      <c r="BG113" s="12"/>
      <c r="BH113" s="12"/>
      <c r="BI113" s="12"/>
      <c r="BJ113" s="12"/>
      <c r="BK113" s="12"/>
    </row>
    <row r="114">
      <c r="A114" s="12"/>
      <c r="B114" s="64">
        <v>85.0</v>
      </c>
      <c r="C114" s="85">
        <v>24.1</v>
      </c>
      <c r="D114" s="64" t="s">
        <v>480</v>
      </c>
      <c r="E114" s="64">
        <v>202.03</v>
      </c>
      <c r="F114" s="64">
        <v>1201.3</v>
      </c>
      <c r="G114" s="64">
        <v>24.145</v>
      </c>
      <c r="H114" s="64">
        <v>23.61</v>
      </c>
      <c r="I114" s="85">
        <v>94.05</v>
      </c>
      <c r="J114" s="64">
        <v>3493.0</v>
      </c>
      <c r="K114" s="76"/>
      <c r="L114" s="178">
        <f t="shared" si="15"/>
        <v>263.8832955</v>
      </c>
      <c r="M114" s="47">
        <f t="shared" si="16"/>
        <v>9587.949141</v>
      </c>
      <c r="N114" s="86">
        <f t="shared" si="17"/>
        <v>242.698639</v>
      </c>
      <c r="O114" s="86">
        <f t="shared" si="18"/>
        <v>231.501032</v>
      </c>
      <c r="P114" s="282">
        <f t="shared" si="19"/>
        <v>11.197607</v>
      </c>
      <c r="Q114" s="283">
        <f t="shared" si="20"/>
        <v>0.953862094</v>
      </c>
      <c r="R114" s="141">
        <f t="shared" si="21"/>
        <v>3.346334703</v>
      </c>
      <c r="S114" s="71">
        <v>2.0</v>
      </c>
      <c r="T114" s="12"/>
      <c r="U114" s="12"/>
      <c r="V114" s="12"/>
      <c r="W114" s="71">
        <v>69.0</v>
      </c>
      <c r="X114" s="71">
        <v>75.0</v>
      </c>
      <c r="Y114" s="71">
        <v>97.0</v>
      </c>
      <c r="Z114" s="71">
        <v>67.0</v>
      </c>
      <c r="AA114" s="71">
        <v>93.0</v>
      </c>
      <c r="AB114" s="12"/>
      <c r="AC114" s="12"/>
      <c r="AD114" s="12"/>
      <c r="AE114" s="12"/>
      <c r="AF114" s="12"/>
      <c r="AG114" s="12"/>
      <c r="AH114" s="12"/>
      <c r="AI114" s="12"/>
      <c r="AJ114" s="86">
        <v>367.17632000000003</v>
      </c>
      <c r="AK114" s="12"/>
      <c r="AL114" s="12"/>
      <c r="AM114" s="12"/>
      <c r="AN114" s="12"/>
      <c r="AO114" s="12"/>
      <c r="AP114" s="284">
        <v>0.9590242365968511</v>
      </c>
      <c r="AQ114" s="12"/>
      <c r="AR114" s="12"/>
      <c r="AS114" s="12"/>
      <c r="AT114" s="12"/>
      <c r="AU114" s="12"/>
      <c r="AV114" s="12"/>
      <c r="AW114" s="12"/>
      <c r="AX114" s="12"/>
      <c r="AY114" s="12"/>
      <c r="AZ114" s="12"/>
      <c r="BA114" s="12"/>
      <c r="BB114" s="12"/>
      <c r="BC114" s="12"/>
      <c r="BD114" s="12"/>
      <c r="BE114" s="12"/>
      <c r="BF114" s="12"/>
      <c r="BG114" s="12"/>
      <c r="BH114" s="12"/>
      <c r="BI114" s="12"/>
      <c r="BJ114" s="12"/>
      <c r="BK114" s="12"/>
    </row>
    <row r="115">
      <c r="A115" s="12"/>
      <c r="B115" s="64">
        <v>85.0</v>
      </c>
      <c r="C115" s="85">
        <v>24.1</v>
      </c>
      <c r="D115" s="64" t="s">
        <v>480</v>
      </c>
      <c r="E115" s="64">
        <v>202.19</v>
      </c>
      <c r="F115" s="64">
        <v>1280.0</v>
      </c>
      <c r="G115" s="64">
        <v>24.145</v>
      </c>
      <c r="H115" s="64">
        <v>25.24</v>
      </c>
      <c r="I115" s="85">
        <v>93.8</v>
      </c>
      <c r="J115" s="64">
        <v>3536.0</v>
      </c>
      <c r="K115" s="76"/>
      <c r="L115" s="178">
        <f t="shared" si="15"/>
        <v>267.8437589</v>
      </c>
      <c r="M115" s="47">
        <f t="shared" si="16"/>
        <v>10248.45172</v>
      </c>
      <c r="N115" s="86">
        <f t="shared" si="17"/>
        <v>258.8032</v>
      </c>
      <c r="O115" s="86">
        <f t="shared" si="18"/>
        <v>247.4488667</v>
      </c>
      <c r="P115" s="285">
        <f t="shared" si="19"/>
        <v>11.35433328</v>
      </c>
      <c r="Q115" s="286">
        <f t="shared" si="20"/>
        <v>0.9561275391</v>
      </c>
      <c r="R115" s="141">
        <f t="shared" si="21"/>
        <v>3.343686631</v>
      </c>
      <c r="S115" s="12"/>
      <c r="T115" s="12"/>
      <c r="U115" s="12"/>
      <c r="V115" s="12"/>
      <c r="W115" s="12"/>
      <c r="X115" s="12"/>
      <c r="Y115" s="12"/>
      <c r="Z115" s="12"/>
      <c r="AA115" s="12"/>
      <c r="AB115" s="12"/>
      <c r="AC115" s="12"/>
      <c r="AD115" s="12"/>
      <c r="AE115" s="12"/>
      <c r="AF115" s="12"/>
      <c r="AG115" s="12"/>
      <c r="AH115" s="12"/>
      <c r="AI115" s="12"/>
      <c r="AJ115" s="86">
        <v>485.63388</v>
      </c>
      <c r="AK115" s="12"/>
      <c r="AL115" s="12"/>
      <c r="AM115" s="12"/>
      <c r="AN115" s="12"/>
      <c r="AO115" s="12"/>
      <c r="AP115" s="287">
        <v>0.9647694756479384</v>
      </c>
      <c r="AQ115" s="12"/>
      <c r="AR115" s="12"/>
      <c r="AS115" s="12"/>
      <c r="AT115" s="12"/>
      <c r="AU115" s="12"/>
      <c r="AV115" s="12"/>
      <c r="AW115" s="12"/>
      <c r="AX115" s="12"/>
      <c r="AY115" s="12"/>
      <c r="AZ115" s="12"/>
      <c r="BA115" s="12"/>
      <c r="BB115" s="12"/>
      <c r="BC115" s="12"/>
      <c r="BD115" s="12"/>
      <c r="BE115" s="12"/>
      <c r="BF115" s="12"/>
      <c r="BG115" s="12"/>
      <c r="BH115" s="12"/>
      <c r="BI115" s="12"/>
      <c r="BJ115" s="12"/>
      <c r="BK115" s="12"/>
    </row>
    <row r="116">
      <c r="A116" s="12"/>
      <c r="B116" s="64">
        <v>85.0</v>
      </c>
      <c r="C116" s="85">
        <v>24.1</v>
      </c>
      <c r="D116" s="64" t="s">
        <v>480</v>
      </c>
      <c r="E116" s="64">
        <v>202.19</v>
      </c>
      <c r="F116" s="64">
        <v>1367.2</v>
      </c>
      <c r="G116" s="64">
        <v>24.145</v>
      </c>
      <c r="H116" s="64">
        <v>26.99</v>
      </c>
      <c r="I116" s="85">
        <v>93.54</v>
      </c>
      <c r="J116" s="64">
        <v>3609.0</v>
      </c>
      <c r="K116" s="76"/>
      <c r="L116" s="178">
        <f t="shared" si="15"/>
        <v>274.1331963</v>
      </c>
      <c r="M116" s="47">
        <f t="shared" si="16"/>
        <v>10957.42962</v>
      </c>
      <c r="N116" s="86">
        <f t="shared" si="17"/>
        <v>276.434168</v>
      </c>
      <c r="O116" s="86">
        <f t="shared" si="18"/>
        <v>264.5671382</v>
      </c>
      <c r="P116" s="220">
        <f t="shared" si="19"/>
        <v>11.86702981</v>
      </c>
      <c r="Q116" s="288">
        <f t="shared" si="20"/>
        <v>0.9570710455</v>
      </c>
      <c r="R116" s="141">
        <f t="shared" si="21"/>
        <v>3.343686631</v>
      </c>
      <c r="S116" s="71">
        <v>2.0</v>
      </c>
      <c r="T116" s="12"/>
      <c r="U116" s="12"/>
      <c r="V116" s="12"/>
      <c r="W116" s="71">
        <v>73.0</v>
      </c>
      <c r="X116" s="71">
        <v>79.0</v>
      </c>
      <c r="Y116" s="12"/>
      <c r="Z116" s="12"/>
      <c r="AA116" s="12"/>
      <c r="AB116" s="12"/>
      <c r="AC116" s="12"/>
      <c r="AD116" s="12"/>
      <c r="AE116" s="12"/>
      <c r="AF116" s="12"/>
      <c r="AG116" s="12"/>
      <c r="AH116" s="12"/>
      <c r="AI116" s="12"/>
      <c r="AJ116" s="86">
        <v>542.708765</v>
      </c>
      <c r="AK116" s="12"/>
      <c r="AL116" s="12"/>
      <c r="AM116" s="12"/>
      <c r="AN116" s="12"/>
      <c r="AO116" s="12"/>
      <c r="AP116" s="289">
        <v>0.965757768039752</v>
      </c>
      <c r="AQ116" s="12"/>
      <c r="AR116" s="12"/>
      <c r="AS116" s="12"/>
      <c r="AT116" s="12"/>
      <c r="AU116" s="12"/>
      <c r="AV116" s="12"/>
      <c r="AW116" s="12"/>
      <c r="AX116" s="12"/>
      <c r="AY116" s="12"/>
      <c r="AZ116" s="12"/>
      <c r="BA116" s="12"/>
      <c r="BB116" s="12"/>
      <c r="BC116" s="12"/>
      <c r="BD116" s="12"/>
      <c r="BE116" s="12"/>
      <c r="BF116" s="12"/>
      <c r="BG116" s="12"/>
      <c r="BH116" s="12"/>
      <c r="BI116" s="12"/>
      <c r="BJ116" s="12"/>
      <c r="BK116" s="12"/>
    </row>
    <row r="117">
      <c r="A117" s="12"/>
      <c r="B117" s="64">
        <v>85.0</v>
      </c>
      <c r="C117" s="85">
        <v>24.1</v>
      </c>
      <c r="D117" s="64" t="s">
        <v>480</v>
      </c>
      <c r="E117" s="64">
        <v>202.06</v>
      </c>
      <c r="F117" s="64">
        <v>1549.0</v>
      </c>
      <c r="G117" s="64">
        <v>24.145</v>
      </c>
      <c r="H117" s="64">
        <v>30.59</v>
      </c>
      <c r="I117" s="85">
        <v>93.02</v>
      </c>
      <c r="J117" s="64">
        <v>3810.0</v>
      </c>
      <c r="K117" s="76"/>
      <c r="L117" s="178">
        <f t="shared" si="15"/>
        <v>291.0186045</v>
      </c>
      <c r="M117" s="47">
        <f t="shared" si="16"/>
        <v>12415.40798</v>
      </c>
      <c r="N117" s="86">
        <f t="shared" si="17"/>
        <v>312.99094</v>
      </c>
      <c r="O117" s="86">
        <f t="shared" si="18"/>
        <v>299.7700257</v>
      </c>
      <c r="P117" s="238">
        <f t="shared" si="19"/>
        <v>13.22091431</v>
      </c>
      <c r="Q117" s="290">
        <f t="shared" si="20"/>
        <v>0.9577594345</v>
      </c>
      <c r="R117" s="141">
        <f t="shared" si="21"/>
        <v>3.34583787</v>
      </c>
      <c r="S117" s="12"/>
      <c r="T117" s="12"/>
      <c r="U117" s="12"/>
      <c r="V117" s="12"/>
      <c r="W117" s="12"/>
      <c r="X117" s="12"/>
      <c r="Y117" s="12"/>
      <c r="Z117" s="12"/>
      <c r="AA117" s="12"/>
      <c r="AB117" s="12"/>
      <c r="AC117" s="12"/>
      <c r="AD117" s="12"/>
      <c r="AE117" s="12"/>
      <c r="AF117" s="12"/>
      <c r="AG117" s="12"/>
      <c r="AH117" s="12"/>
      <c r="AI117" s="12"/>
      <c r="AJ117" s="86">
        <v>597.856815</v>
      </c>
      <c r="AK117" s="12"/>
      <c r="AL117" s="12"/>
      <c r="AM117" s="12"/>
      <c r="AN117" s="12"/>
      <c r="AO117" s="12"/>
      <c r="AP117" s="289">
        <v>0.9658640743036729</v>
      </c>
      <c r="AQ117" s="12"/>
      <c r="AR117" s="12"/>
      <c r="AS117" s="12"/>
      <c r="AT117" s="12"/>
      <c r="AU117" s="12"/>
      <c r="AV117" s="12"/>
      <c r="AW117" s="12"/>
      <c r="AX117" s="12"/>
      <c r="AY117" s="12"/>
      <c r="AZ117" s="12"/>
      <c r="BA117" s="12"/>
      <c r="BB117" s="12"/>
      <c r="BC117" s="12"/>
      <c r="BD117" s="12"/>
      <c r="BE117" s="12"/>
      <c r="BF117" s="12"/>
      <c r="BG117" s="12"/>
      <c r="BH117" s="12"/>
      <c r="BI117" s="12"/>
      <c r="BJ117" s="12"/>
      <c r="BK117" s="12"/>
    </row>
    <row r="118">
      <c r="A118" s="14" t="s">
        <v>553</v>
      </c>
      <c r="B118" s="64">
        <v>85.0</v>
      </c>
      <c r="C118" s="85">
        <v>24.1</v>
      </c>
      <c r="D118" s="64" t="s">
        <v>480</v>
      </c>
      <c r="E118" s="64">
        <v>202.09</v>
      </c>
      <c r="F118" s="64">
        <v>1591.3</v>
      </c>
      <c r="G118" s="64">
        <v>24.15</v>
      </c>
      <c r="H118" s="64">
        <v>31.42</v>
      </c>
      <c r="I118" s="85">
        <v>92.95</v>
      </c>
      <c r="J118" s="64">
        <v>3871.0</v>
      </c>
      <c r="K118" s="76"/>
      <c r="L118" s="178">
        <f t="shared" si="15"/>
        <v>295.9006305</v>
      </c>
      <c r="M118" s="47">
        <f t="shared" si="16"/>
        <v>12751.45936</v>
      </c>
      <c r="N118" s="86">
        <f t="shared" si="17"/>
        <v>321.585817</v>
      </c>
      <c r="O118" s="86">
        <f t="shared" si="18"/>
        <v>307.9477435</v>
      </c>
      <c r="P118" s="239">
        <f t="shared" si="19"/>
        <v>13.63807355</v>
      </c>
      <c r="Q118" s="290">
        <f t="shared" si="20"/>
        <v>0.9575911846</v>
      </c>
      <c r="R118" s="141">
        <f t="shared" si="21"/>
        <v>3.346033945</v>
      </c>
      <c r="S118" s="71">
        <v>2.0</v>
      </c>
      <c r="T118" s="71">
        <v>73.0</v>
      </c>
      <c r="U118" s="71">
        <v>78.0</v>
      </c>
      <c r="V118" s="71">
        <v>83.0</v>
      </c>
      <c r="W118" s="71">
        <v>86.0</v>
      </c>
      <c r="X118" s="71">
        <v>89.0</v>
      </c>
      <c r="Y118" s="71">
        <v>104.0</v>
      </c>
      <c r="Z118" s="71">
        <v>73.0</v>
      </c>
      <c r="AA118" s="71">
        <v>96.0</v>
      </c>
      <c r="AB118" s="12"/>
      <c r="AC118" s="71">
        <v>25.0</v>
      </c>
      <c r="AD118" s="71">
        <v>95.0</v>
      </c>
      <c r="AE118" s="71">
        <v>50.0</v>
      </c>
      <c r="AF118" s="12"/>
      <c r="AG118" s="12"/>
      <c r="AH118" s="12"/>
      <c r="AI118" s="12"/>
      <c r="AJ118" s="86">
        <v>648.7041400000002</v>
      </c>
      <c r="AK118" s="12"/>
      <c r="AL118" s="12"/>
      <c r="AM118" s="12"/>
      <c r="AN118" s="12"/>
      <c r="AO118" s="12"/>
      <c r="AP118" s="291">
        <v>0.9661558217738265</v>
      </c>
      <c r="AQ118" s="12"/>
      <c r="AR118" s="12"/>
      <c r="AS118" s="12"/>
      <c r="AT118" s="12"/>
      <c r="AU118" s="12"/>
      <c r="AV118" s="12"/>
      <c r="AW118" s="12"/>
      <c r="AX118" s="12"/>
      <c r="AY118" s="12"/>
      <c r="AZ118" s="12"/>
      <c r="BA118" s="12"/>
      <c r="BB118" s="12"/>
      <c r="BC118" s="12"/>
      <c r="BD118" s="12"/>
      <c r="BE118" s="12"/>
      <c r="BF118" s="12"/>
      <c r="BG118" s="12"/>
      <c r="BH118" s="12"/>
      <c r="BI118" s="12"/>
      <c r="BJ118" s="12"/>
      <c r="BK118" s="12"/>
    </row>
    <row r="119">
      <c r="A119" s="12"/>
      <c r="B119" s="12"/>
      <c r="C119" s="76"/>
      <c r="D119" s="12"/>
      <c r="E119" s="12"/>
      <c r="F119" s="12"/>
      <c r="G119" s="12"/>
      <c r="H119" s="12"/>
      <c r="I119" s="76"/>
      <c r="J119" s="12"/>
      <c r="K119" s="76"/>
      <c r="L119" s="292"/>
      <c r="M119" s="212"/>
      <c r="N119" s="79"/>
      <c r="O119" s="79"/>
      <c r="P119" s="79"/>
      <c r="Q119" s="201"/>
      <c r="R119" s="293"/>
      <c r="S119" s="12"/>
      <c r="T119" s="12"/>
      <c r="U119" s="12"/>
      <c r="V119" s="12"/>
      <c r="W119" s="12"/>
      <c r="X119" s="12"/>
      <c r="Y119" s="12"/>
      <c r="Z119" s="12"/>
      <c r="AA119" s="12"/>
      <c r="AB119" s="12"/>
      <c r="AC119" s="12"/>
      <c r="AD119" s="12"/>
      <c r="AE119" s="12"/>
      <c r="AF119" s="12"/>
      <c r="AG119" s="12"/>
      <c r="AH119" s="12"/>
      <c r="AI119" s="12"/>
      <c r="AJ119" s="86">
        <v>705.531645</v>
      </c>
      <c r="AK119" s="12"/>
      <c r="AL119" s="12"/>
      <c r="AM119" s="12"/>
      <c r="AN119" s="12"/>
      <c r="AO119" s="12"/>
      <c r="AP119" s="294">
        <v>0.9668433722058646</v>
      </c>
      <c r="AQ119" s="12"/>
      <c r="AR119" s="12"/>
      <c r="AS119" s="12"/>
      <c r="AT119" s="12"/>
      <c r="AU119" s="12"/>
      <c r="AV119" s="12"/>
      <c r="AW119" s="12"/>
      <c r="AX119" s="12"/>
      <c r="AY119" s="12"/>
      <c r="AZ119" s="12"/>
      <c r="BA119" s="12"/>
      <c r="BB119" s="12"/>
      <c r="BC119" s="12"/>
      <c r="BD119" s="12"/>
      <c r="BE119" s="12"/>
      <c r="BF119" s="12"/>
      <c r="BG119" s="12"/>
      <c r="BH119" s="12"/>
      <c r="BI119" s="12"/>
      <c r="BJ119" s="12"/>
      <c r="BK119" s="12"/>
    </row>
    <row r="120">
      <c r="A120" s="12"/>
      <c r="B120" s="12"/>
      <c r="C120" s="76"/>
      <c r="D120" s="12"/>
      <c r="E120" s="12"/>
      <c r="F120" s="12"/>
      <c r="G120" s="12"/>
      <c r="H120" s="12"/>
      <c r="I120" s="76"/>
      <c r="J120" s="12"/>
      <c r="K120" s="76"/>
      <c r="L120" s="292"/>
      <c r="M120" s="212"/>
      <c r="N120" s="79"/>
      <c r="O120" s="79"/>
      <c r="P120" s="79"/>
      <c r="Q120" s="201"/>
      <c r="R120" s="293"/>
      <c r="S120" s="12"/>
      <c r="T120" s="12"/>
      <c r="U120" s="12"/>
      <c r="V120" s="12"/>
      <c r="W120" s="12"/>
      <c r="X120" s="12"/>
      <c r="Y120" s="12"/>
      <c r="Z120" s="12"/>
      <c r="AA120" s="12"/>
      <c r="AB120" s="12"/>
      <c r="AC120" s="12"/>
      <c r="AD120" s="12"/>
      <c r="AE120" s="12"/>
      <c r="AF120" s="12"/>
      <c r="AG120" s="12"/>
      <c r="AH120" s="12"/>
      <c r="AI120" s="12"/>
      <c r="AJ120" s="86">
        <v>722.8235</v>
      </c>
      <c r="AK120" s="12"/>
      <c r="AL120" s="12"/>
      <c r="AM120" s="12"/>
      <c r="AN120" s="12"/>
      <c r="AO120" s="12"/>
      <c r="AP120" s="294">
        <v>0.9667579691162281</v>
      </c>
      <c r="AQ120" s="12"/>
      <c r="AR120" s="12"/>
      <c r="AS120" s="12"/>
      <c r="AT120" s="12"/>
      <c r="AU120" s="12"/>
      <c r="AV120" s="12"/>
      <c r="AW120" s="12"/>
      <c r="AX120" s="12"/>
      <c r="AY120" s="12"/>
      <c r="AZ120" s="12"/>
      <c r="BA120" s="12"/>
      <c r="BB120" s="12"/>
      <c r="BC120" s="12"/>
      <c r="BD120" s="12"/>
      <c r="BE120" s="12"/>
      <c r="BF120" s="12"/>
      <c r="BG120" s="12"/>
      <c r="BH120" s="12"/>
      <c r="BI120" s="12"/>
      <c r="BJ120" s="12"/>
      <c r="BK120" s="12"/>
    </row>
    <row r="121">
      <c r="A121" s="12"/>
      <c r="B121" s="12"/>
      <c r="C121" s="76"/>
      <c r="D121" s="12"/>
      <c r="E121" s="12"/>
      <c r="F121" s="12"/>
      <c r="G121" s="12"/>
      <c r="H121" s="12"/>
      <c r="I121" s="76"/>
      <c r="J121" s="12"/>
      <c r="K121" s="76"/>
      <c r="L121" s="292"/>
      <c r="M121" s="212"/>
      <c r="N121" s="79"/>
      <c r="O121" s="79"/>
      <c r="P121" s="79"/>
      <c r="Q121" s="201"/>
      <c r="R121" s="293"/>
      <c r="S121" s="12"/>
      <c r="T121" s="12"/>
      <c r="U121" s="12"/>
      <c r="V121" s="12"/>
      <c r="W121" s="12"/>
      <c r="X121" s="12"/>
      <c r="Y121" s="12"/>
      <c r="Z121" s="12"/>
      <c r="AA121" s="12"/>
      <c r="AB121" s="12"/>
      <c r="AC121" s="12"/>
      <c r="AD121" s="12"/>
      <c r="AE121" s="12"/>
      <c r="AF121" s="12"/>
      <c r="AG121" s="12"/>
      <c r="AH121" s="12"/>
      <c r="AI121" s="12"/>
      <c r="AJ121" s="86">
        <v>735.36309</v>
      </c>
      <c r="AK121" s="12"/>
      <c r="AL121" s="12"/>
      <c r="AM121" s="12"/>
      <c r="AN121" s="12"/>
      <c r="AO121" s="12"/>
      <c r="AP121" s="291">
        <v>0.9661228916015631</v>
      </c>
      <c r="AQ121" s="12"/>
      <c r="AR121" s="12"/>
      <c r="AS121" s="12"/>
      <c r="AT121" s="12"/>
      <c r="AU121" s="12"/>
      <c r="AV121" s="12"/>
      <c r="AW121" s="12"/>
      <c r="AX121" s="12"/>
      <c r="AY121" s="12"/>
      <c r="AZ121" s="12"/>
      <c r="BA121" s="12"/>
      <c r="BB121" s="12"/>
      <c r="BC121" s="12"/>
      <c r="BD121" s="12"/>
      <c r="BE121" s="12"/>
      <c r="BF121" s="12"/>
      <c r="BG121" s="12"/>
      <c r="BH121" s="12"/>
      <c r="BI121" s="12"/>
      <c r="BJ121" s="12"/>
      <c r="BK121" s="12"/>
    </row>
    <row r="122">
      <c r="A122" s="12"/>
      <c r="B122" s="12"/>
      <c r="C122" s="76"/>
      <c r="D122" s="12"/>
      <c r="E122" s="12"/>
      <c r="F122" s="12"/>
      <c r="G122" s="12"/>
      <c r="H122" s="12"/>
      <c r="I122" s="76"/>
      <c r="J122" s="12"/>
      <c r="K122" s="76"/>
      <c r="L122" s="292"/>
      <c r="M122" s="212"/>
      <c r="N122" s="79"/>
      <c r="O122" s="79"/>
      <c r="P122" s="79"/>
      <c r="Q122" s="201"/>
      <c r="R122" s="293"/>
      <c r="S122" s="12"/>
      <c r="T122" s="12"/>
      <c r="U122" s="12"/>
      <c r="V122" s="12"/>
      <c r="W122" s="12"/>
      <c r="X122" s="12"/>
      <c r="Y122" s="12"/>
      <c r="Z122" s="12"/>
      <c r="AA122" s="12"/>
      <c r="AB122" s="12"/>
      <c r="AC122" s="12"/>
      <c r="AD122" s="12"/>
      <c r="AE122" s="12"/>
      <c r="AF122" s="12"/>
      <c r="AG122" s="12"/>
      <c r="AH122" s="12"/>
      <c r="AI122" s="12"/>
      <c r="AJ122" s="86">
        <v>765.89733</v>
      </c>
      <c r="AK122" s="12"/>
      <c r="AL122" s="12"/>
      <c r="AM122" s="12"/>
      <c r="AN122" s="12"/>
      <c r="AO122" s="12"/>
      <c r="AP122" s="289">
        <v>0.9658423304588397</v>
      </c>
      <c r="AQ122" s="12"/>
      <c r="AR122" s="12"/>
      <c r="AS122" s="12"/>
      <c r="AT122" s="12"/>
      <c r="AU122" s="12"/>
      <c r="AV122" s="12"/>
      <c r="AW122" s="12"/>
      <c r="AX122" s="12"/>
      <c r="AY122" s="12"/>
      <c r="AZ122" s="12"/>
      <c r="BA122" s="12"/>
      <c r="BB122" s="12"/>
      <c r="BC122" s="12"/>
      <c r="BD122" s="12"/>
      <c r="BE122" s="12"/>
      <c r="BF122" s="12"/>
      <c r="BG122" s="12"/>
      <c r="BH122" s="12"/>
      <c r="BI122" s="12"/>
      <c r="BJ122" s="12"/>
      <c r="BK122" s="12"/>
    </row>
    <row r="123">
      <c r="A123" s="12"/>
      <c r="B123" s="12"/>
      <c r="C123" s="76"/>
      <c r="D123" s="12"/>
      <c r="E123" s="12"/>
      <c r="F123" s="12"/>
      <c r="G123" s="12"/>
      <c r="H123" s="12"/>
      <c r="I123" s="76"/>
      <c r="J123" s="12"/>
      <c r="K123" s="76"/>
      <c r="L123" s="292"/>
      <c r="M123" s="212"/>
      <c r="N123" s="79"/>
      <c r="O123" s="79"/>
      <c r="P123" s="79"/>
      <c r="Q123" s="201"/>
      <c r="R123" s="293"/>
      <c r="S123" s="12"/>
      <c r="T123" s="12"/>
      <c r="U123" s="12"/>
      <c r="V123" s="12"/>
      <c r="W123" s="12"/>
      <c r="X123" s="12"/>
      <c r="Y123" s="12"/>
      <c r="Z123" s="12"/>
      <c r="AA123" s="12"/>
      <c r="AB123" s="12"/>
      <c r="AC123" s="12"/>
      <c r="AD123" s="12"/>
      <c r="AE123" s="12"/>
      <c r="AF123" s="12"/>
      <c r="AG123" s="12"/>
      <c r="AH123" s="12"/>
      <c r="AI123" s="12"/>
      <c r="AJ123" s="86">
        <v>10.038</v>
      </c>
      <c r="AK123" s="12"/>
      <c r="AL123" s="12"/>
      <c r="AM123" s="12"/>
      <c r="AN123" s="12"/>
      <c r="AO123" s="12"/>
      <c r="AP123" s="12"/>
      <c r="AQ123" s="149">
        <v>0.13085846506741677</v>
      </c>
      <c r="AR123" s="12"/>
      <c r="AS123" s="12"/>
      <c r="AT123" s="12"/>
      <c r="AU123" s="12"/>
      <c r="AV123" s="12"/>
      <c r="AW123" s="12"/>
      <c r="AX123" s="12"/>
      <c r="AY123" s="12"/>
      <c r="AZ123" s="12"/>
      <c r="BA123" s="12"/>
      <c r="BB123" s="12"/>
      <c r="BC123" s="12"/>
      <c r="BD123" s="12"/>
      <c r="BE123" s="12"/>
      <c r="BF123" s="12"/>
      <c r="BG123" s="12"/>
      <c r="BH123" s="12"/>
      <c r="BI123" s="12"/>
      <c r="BJ123" s="12"/>
      <c r="BK123" s="12"/>
    </row>
    <row r="124">
      <c r="A124" s="12"/>
      <c r="B124" s="12"/>
      <c r="C124" s="76"/>
      <c r="D124" s="12"/>
      <c r="E124" s="12"/>
      <c r="F124" s="12"/>
      <c r="G124" s="12"/>
      <c r="H124" s="12"/>
      <c r="I124" s="76"/>
      <c r="J124" s="12"/>
      <c r="K124" s="76"/>
      <c r="L124" s="292"/>
      <c r="M124" s="212"/>
      <c r="N124" s="79"/>
      <c r="O124" s="79"/>
      <c r="P124" s="79"/>
      <c r="Q124" s="201"/>
      <c r="R124" s="293"/>
      <c r="S124" s="12"/>
      <c r="T124" s="12"/>
      <c r="U124" s="12"/>
      <c r="V124" s="12"/>
      <c r="W124" s="12"/>
      <c r="X124" s="12"/>
      <c r="Y124" s="12"/>
      <c r="Z124" s="12"/>
      <c r="AA124" s="12"/>
      <c r="AB124" s="12"/>
      <c r="AC124" s="12"/>
      <c r="AD124" s="12"/>
      <c r="AE124" s="12"/>
      <c r="AF124" s="12"/>
      <c r="AG124" s="12"/>
      <c r="AH124" s="12"/>
      <c r="AI124" s="12"/>
      <c r="AJ124" s="86">
        <v>23.888060000000003</v>
      </c>
      <c r="AK124" s="12"/>
      <c r="AL124" s="12"/>
      <c r="AM124" s="12"/>
      <c r="AN124" s="12"/>
      <c r="AO124" s="12"/>
      <c r="AP124" s="12"/>
      <c r="AQ124" s="149">
        <v>0.621996302875613</v>
      </c>
      <c r="AR124" s="12"/>
      <c r="AS124" s="12"/>
      <c r="AT124" s="12"/>
      <c r="AU124" s="12"/>
      <c r="AV124" s="12"/>
      <c r="AW124" s="12"/>
      <c r="AX124" s="12"/>
      <c r="AY124" s="12"/>
      <c r="AZ124" s="12"/>
      <c r="BA124" s="12"/>
      <c r="BB124" s="12"/>
      <c r="BC124" s="12"/>
      <c r="BD124" s="12"/>
      <c r="BE124" s="12"/>
      <c r="BF124" s="12"/>
      <c r="BG124" s="12"/>
      <c r="BH124" s="12"/>
      <c r="BI124" s="12"/>
      <c r="BJ124" s="12"/>
      <c r="BK124" s="12"/>
    </row>
    <row r="125">
      <c r="A125" s="12"/>
      <c r="B125" s="12"/>
      <c r="C125" s="76"/>
      <c r="D125" s="12"/>
      <c r="E125" s="12"/>
      <c r="F125" s="12"/>
      <c r="G125" s="12"/>
      <c r="H125" s="12"/>
      <c r="I125" s="76"/>
      <c r="J125" s="12"/>
      <c r="K125" s="76"/>
      <c r="L125" s="292"/>
      <c r="M125" s="212"/>
      <c r="N125" s="79"/>
      <c r="O125" s="79"/>
      <c r="P125" s="79"/>
      <c r="Q125" s="201"/>
      <c r="R125" s="293"/>
      <c r="S125" s="12"/>
      <c r="T125" s="12"/>
      <c r="U125" s="12"/>
      <c r="V125" s="12"/>
      <c r="W125" s="12"/>
      <c r="X125" s="12"/>
      <c r="Y125" s="12"/>
      <c r="Z125" s="12"/>
      <c r="AA125" s="12"/>
      <c r="AB125" s="12"/>
      <c r="AC125" s="12"/>
      <c r="AD125" s="12"/>
      <c r="AE125" s="12"/>
      <c r="AF125" s="12"/>
      <c r="AG125" s="12"/>
      <c r="AH125" s="12"/>
      <c r="AI125" s="12"/>
      <c r="AJ125" s="86">
        <v>37.58482000000001</v>
      </c>
      <c r="AK125" s="12"/>
      <c r="AL125" s="12"/>
      <c r="AM125" s="12"/>
      <c r="AN125" s="12"/>
      <c r="AO125" s="12"/>
      <c r="AP125" s="12"/>
      <c r="AQ125" s="149">
        <v>0.7530312910646672</v>
      </c>
      <c r="AR125" s="12"/>
      <c r="AS125" s="12"/>
      <c r="AT125" s="12"/>
      <c r="AU125" s="12"/>
      <c r="AV125" s="12"/>
      <c r="AW125" s="12"/>
      <c r="AX125" s="12"/>
      <c r="AY125" s="12"/>
      <c r="AZ125" s="12"/>
      <c r="BA125" s="12"/>
      <c r="BB125" s="12"/>
      <c r="BC125" s="12"/>
      <c r="BD125" s="12"/>
      <c r="BE125" s="12"/>
      <c r="BF125" s="12"/>
      <c r="BG125" s="12"/>
      <c r="BH125" s="12"/>
      <c r="BI125" s="12"/>
      <c r="BJ125" s="12"/>
      <c r="BK125" s="12"/>
    </row>
    <row r="126">
      <c r="A126" s="110" t="s">
        <v>414</v>
      </c>
      <c r="B126" s="59" t="s">
        <v>415</v>
      </c>
      <c r="C126" s="59" t="s">
        <v>16</v>
      </c>
      <c r="D126" s="59" t="s">
        <v>416</v>
      </c>
      <c r="E126" s="59" t="s">
        <v>417</v>
      </c>
      <c r="F126" s="101" t="s">
        <v>418</v>
      </c>
      <c r="G126" s="59" t="s">
        <v>419</v>
      </c>
      <c r="H126" s="157" t="s">
        <v>420</v>
      </c>
      <c r="I126" s="101" t="s">
        <v>421</v>
      </c>
      <c r="J126" s="59" t="s">
        <v>422</v>
      </c>
      <c r="K126" s="101" t="s">
        <v>423</v>
      </c>
      <c r="L126" s="158" t="s">
        <v>424</v>
      </c>
      <c r="M126" s="109" t="s">
        <v>492</v>
      </c>
      <c r="N126" s="12"/>
      <c r="O126" s="109" t="s">
        <v>425</v>
      </c>
      <c r="P126" s="59" t="s">
        <v>426</v>
      </c>
      <c r="Q126" s="109" t="s">
        <v>427</v>
      </c>
      <c r="R126" s="159" t="s">
        <v>429</v>
      </c>
      <c r="S126" s="59" t="s">
        <v>430</v>
      </c>
      <c r="T126" s="59" t="s">
        <v>431</v>
      </c>
      <c r="U126" s="59" t="s">
        <v>432</v>
      </c>
      <c r="V126" s="59" t="s">
        <v>433</v>
      </c>
      <c r="W126" s="110" t="s">
        <v>428</v>
      </c>
      <c r="X126" s="12"/>
      <c r="Y126" s="79"/>
      <c r="Z126" s="79"/>
      <c r="AA126" s="12"/>
      <c r="AB126" s="12"/>
      <c r="AC126" s="12"/>
      <c r="AD126" s="12"/>
      <c r="AE126" s="12"/>
      <c r="AF126" s="12"/>
      <c r="AG126" s="12"/>
      <c r="AH126" s="12"/>
      <c r="AI126" s="12"/>
      <c r="AJ126" s="86">
        <v>51.4345</v>
      </c>
      <c r="AK126" s="12"/>
      <c r="AL126" s="12"/>
      <c r="AM126" s="12"/>
      <c r="AN126" s="12"/>
      <c r="AO126" s="12"/>
      <c r="AP126" s="12"/>
      <c r="AQ126" s="149">
        <v>0.8154198690658971</v>
      </c>
      <c r="AR126" s="12"/>
      <c r="AS126" s="12"/>
      <c r="AT126" s="12"/>
      <c r="AU126" s="12"/>
      <c r="AV126" s="12"/>
      <c r="AW126" s="12"/>
      <c r="AX126" s="12"/>
      <c r="AY126" s="12"/>
      <c r="AZ126" s="12"/>
      <c r="BA126" s="12"/>
      <c r="BB126" s="12"/>
      <c r="BC126" s="12"/>
      <c r="BD126" s="12"/>
      <c r="BE126" s="12"/>
      <c r="BF126" s="12"/>
      <c r="BG126" s="12"/>
      <c r="BH126" s="12"/>
      <c r="BI126" s="12"/>
      <c r="BJ126" s="12"/>
      <c r="BK126" s="12"/>
    </row>
    <row r="127">
      <c r="A127" s="12" t="s">
        <v>554</v>
      </c>
      <c r="B127" s="64">
        <v>303.0</v>
      </c>
      <c r="C127" s="160">
        <v>45608.0</v>
      </c>
      <c r="D127" s="161" t="s">
        <v>435</v>
      </c>
      <c r="E127" s="64" t="s">
        <v>436</v>
      </c>
      <c r="F127" s="76" t="s">
        <v>437</v>
      </c>
      <c r="G127" s="64" t="s">
        <v>438</v>
      </c>
      <c r="H127" s="85">
        <v>1000.0</v>
      </c>
      <c r="I127" s="85" t="s">
        <v>438</v>
      </c>
      <c r="J127" s="64" t="s">
        <v>439</v>
      </c>
      <c r="K127" s="85">
        <v>20.5</v>
      </c>
      <c r="L127" s="162" t="s">
        <v>441</v>
      </c>
      <c r="M127" s="86" t="s">
        <v>493</v>
      </c>
      <c r="N127" s="12"/>
      <c r="O127" s="86" t="s">
        <v>442</v>
      </c>
      <c r="P127" s="86" t="s">
        <v>442</v>
      </c>
      <c r="Q127" s="86" t="s">
        <v>443</v>
      </c>
      <c r="R127" s="163" t="s">
        <v>444</v>
      </c>
      <c r="S127" s="64" t="s">
        <v>445</v>
      </c>
      <c r="T127" s="64" t="s">
        <v>446</v>
      </c>
      <c r="U127" s="64" t="s">
        <v>442</v>
      </c>
      <c r="V127" s="64" t="s">
        <v>448</v>
      </c>
      <c r="W127" s="12" t="s">
        <v>443</v>
      </c>
      <c r="X127" s="12"/>
      <c r="Y127" s="79"/>
      <c r="Z127" s="12"/>
      <c r="AA127" s="12"/>
      <c r="AB127" s="12"/>
      <c r="AC127" s="12"/>
      <c r="AD127" s="12"/>
      <c r="AE127" s="12"/>
      <c r="AF127" s="12"/>
      <c r="AG127" s="12"/>
      <c r="AH127" s="12"/>
      <c r="AI127" s="12"/>
      <c r="AJ127" s="86">
        <v>79.896915</v>
      </c>
      <c r="AK127" s="12"/>
      <c r="AL127" s="12"/>
      <c r="AM127" s="12"/>
      <c r="AN127" s="12"/>
      <c r="AO127" s="12"/>
      <c r="AP127" s="12"/>
      <c r="AQ127" s="149">
        <v>0.8760601573825537</v>
      </c>
      <c r="AR127" s="12"/>
      <c r="AS127" s="12"/>
      <c r="AT127" s="12"/>
      <c r="AU127" s="12"/>
      <c r="AV127" s="12"/>
      <c r="AW127" s="12"/>
      <c r="AX127" s="12"/>
      <c r="AY127" s="12"/>
      <c r="AZ127" s="12"/>
      <c r="BA127" s="12"/>
      <c r="BB127" s="12"/>
      <c r="BC127" s="12"/>
      <c r="BD127" s="12"/>
      <c r="BE127" s="12"/>
      <c r="BF127" s="12"/>
      <c r="BG127" s="12"/>
      <c r="BH127" s="12"/>
      <c r="BI127" s="12"/>
      <c r="BJ127" s="12"/>
      <c r="BK127" s="12"/>
    </row>
    <row r="128">
      <c r="A128" s="164" t="s">
        <v>449</v>
      </c>
      <c r="B128" s="165" t="s">
        <v>450</v>
      </c>
      <c r="C128" s="166" t="s">
        <v>451</v>
      </c>
      <c r="D128" s="165" t="s">
        <v>452</v>
      </c>
      <c r="E128" s="166" t="s">
        <v>453</v>
      </c>
      <c r="F128" s="167" t="s">
        <v>454</v>
      </c>
      <c r="G128" s="165" t="s">
        <v>455</v>
      </c>
      <c r="H128" s="165" t="s">
        <v>456</v>
      </c>
      <c r="I128" s="166" t="s">
        <v>457</v>
      </c>
      <c r="J128" s="165" t="s">
        <v>458</v>
      </c>
      <c r="K128" s="165" t="s">
        <v>459</v>
      </c>
      <c r="L128" s="168" t="s">
        <v>460</v>
      </c>
      <c r="M128" s="169" t="s">
        <v>461</v>
      </c>
      <c r="N128" s="169" t="s">
        <v>462</v>
      </c>
      <c r="O128" s="170" t="s">
        <v>463</v>
      </c>
      <c r="P128" s="170" t="s">
        <v>464</v>
      </c>
      <c r="Q128" s="168" t="s">
        <v>359</v>
      </c>
      <c r="R128" s="170" t="s">
        <v>465</v>
      </c>
      <c r="S128" s="167" t="s">
        <v>466</v>
      </c>
      <c r="T128" s="167" t="s">
        <v>467</v>
      </c>
      <c r="U128" s="165" t="s">
        <v>468</v>
      </c>
      <c r="V128" s="165" t="s">
        <v>469</v>
      </c>
      <c r="W128" s="165" t="s">
        <v>470</v>
      </c>
      <c r="X128" s="165" t="s">
        <v>471</v>
      </c>
      <c r="Y128" s="165" t="s">
        <v>472</v>
      </c>
      <c r="Z128" s="165" t="s">
        <v>473</v>
      </c>
      <c r="AA128" s="165" t="s">
        <v>474</v>
      </c>
      <c r="AB128" s="166" t="s">
        <v>475</v>
      </c>
      <c r="AC128" s="165" t="s">
        <v>476</v>
      </c>
      <c r="AD128" s="165" t="s">
        <v>477</v>
      </c>
      <c r="AE128" s="171" t="s">
        <v>494</v>
      </c>
      <c r="AF128" s="165" t="s">
        <v>495</v>
      </c>
      <c r="AG128" s="12"/>
      <c r="AH128" s="12"/>
      <c r="AI128" s="12"/>
      <c r="AJ128" s="86">
        <v>109.265955</v>
      </c>
      <c r="AK128" s="12"/>
      <c r="AL128" s="12"/>
      <c r="AM128" s="12"/>
      <c r="AN128" s="12"/>
      <c r="AO128" s="12"/>
      <c r="AP128" s="12"/>
      <c r="AQ128" s="295">
        <v>0.9044219590782466</v>
      </c>
      <c r="AR128" s="12"/>
      <c r="AS128" s="12"/>
      <c r="AT128" s="12"/>
      <c r="AU128" s="12"/>
      <c r="AV128" s="12"/>
      <c r="AW128" s="12"/>
      <c r="AX128" s="12"/>
      <c r="AY128" s="12"/>
      <c r="AZ128" s="12"/>
      <c r="BA128" s="12"/>
      <c r="BB128" s="12"/>
      <c r="BC128" s="12"/>
      <c r="BD128" s="12"/>
      <c r="BE128" s="12"/>
      <c r="BF128" s="12"/>
      <c r="BG128" s="12"/>
      <c r="BH128" s="12"/>
      <c r="BI128" s="12"/>
      <c r="BJ128" s="12"/>
      <c r="BK128" s="12"/>
    </row>
    <row r="129">
      <c r="A129" s="172"/>
      <c r="B129" s="173">
        <v>85.0</v>
      </c>
      <c r="C129" s="99">
        <v>24.1</v>
      </c>
      <c r="D129" s="173" t="s">
        <v>480</v>
      </c>
      <c r="E129" s="173">
        <v>204.22</v>
      </c>
      <c r="F129" s="173">
        <v>62.0</v>
      </c>
      <c r="G129" s="173">
        <v>24.09</v>
      </c>
      <c r="H129" s="173">
        <v>0.09</v>
      </c>
      <c r="I129" s="99">
        <v>96.67</v>
      </c>
      <c r="J129" s="173">
        <v>2930.0</v>
      </c>
      <c r="K129" s="213"/>
      <c r="L129" s="174">
        <f t="shared" ref="L129:L130" si="22">(J129/1000)*1/(2*PI()*0.0000000224*I129*1000)</f>
        <v>215.3515565</v>
      </c>
      <c r="M129" s="175">
        <f t="shared" ref="M129:M130" si="23"> (0.00561673546297382+ 0.406460306032157*H129
    -0.0000254657386682608*H129*H129)*1000</f>
        <v>42.19795673</v>
      </c>
      <c r="N129" s="135">
        <f t="shared" ref="N129:N130" si="24">E129*F129/1000</f>
        <v>12.66164</v>
      </c>
      <c r="O129" s="135">
        <f t="shared" ref="O129:O130" si="25">M129*G129/1000</f>
        <v>1.016548778</v>
      </c>
      <c r="P129" s="296">
        <f t="shared" ref="P129:P130" si="26">N129-O129</f>
        <v>11.64509122</v>
      </c>
      <c r="Q129" s="177">
        <f t="shared" ref="Q129:Q130" si="27">O129/N129</f>
        <v>0.08028571162</v>
      </c>
      <c r="R129" s="138">
        <f t="shared" ref="R129:R130" si="28">28/2*(1/((E129/G129)*0.5))</f>
        <v>3.302908628</v>
      </c>
      <c r="S129" s="172"/>
      <c r="T129" s="172"/>
      <c r="U129" s="172"/>
      <c r="V129" s="172"/>
      <c r="W129" s="172"/>
      <c r="X129" s="172"/>
      <c r="Y129" s="172"/>
      <c r="Z129" s="172"/>
      <c r="AA129" s="172"/>
      <c r="AB129" s="172"/>
      <c r="AC129" s="172"/>
      <c r="AD129" s="172"/>
      <c r="AE129" s="172"/>
      <c r="AF129" s="12"/>
      <c r="AG129" s="12"/>
      <c r="AH129" s="12"/>
      <c r="AI129" s="12"/>
      <c r="AJ129" s="86">
        <v>156.039125</v>
      </c>
      <c r="AK129" s="12"/>
      <c r="AL129" s="12"/>
      <c r="AM129" s="12"/>
      <c r="AN129" s="12"/>
      <c r="AO129" s="12"/>
      <c r="AP129" s="12"/>
      <c r="AQ129" s="297">
        <v>0.9291518569091305</v>
      </c>
      <c r="AR129" s="12"/>
      <c r="AS129" s="12"/>
      <c r="AT129" s="12"/>
      <c r="AU129" s="12"/>
      <c r="AV129" s="12"/>
      <c r="AW129" s="12"/>
      <c r="AX129" s="12"/>
      <c r="AY129" s="12"/>
      <c r="AZ129" s="12"/>
      <c r="BA129" s="12"/>
      <c r="BB129" s="12"/>
      <c r="BC129" s="12"/>
      <c r="BD129" s="12"/>
      <c r="BE129" s="12"/>
      <c r="BF129" s="12"/>
      <c r="BG129" s="12"/>
      <c r="BH129" s="12"/>
      <c r="BI129" s="12"/>
      <c r="BJ129" s="12"/>
      <c r="BK129" s="12"/>
    </row>
    <row r="130">
      <c r="A130" s="12"/>
      <c r="B130" s="64">
        <v>85.0</v>
      </c>
      <c r="C130" s="85">
        <v>24.1</v>
      </c>
      <c r="D130" s="64" t="s">
        <v>480</v>
      </c>
      <c r="E130" s="64">
        <v>203.13</v>
      </c>
      <c r="F130" s="64">
        <v>654.0</v>
      </c>
      <c r="G130" s="64">
        <v>24.11</v>
      </c>
      <c r="H130" s="64">
        <v>11.9</v>
      </c>
      <c r="I130" s="76"/>
      <c r="J130" s="12"/>
      <c r="K130" s="76"/>
      <c r="L130" s="178" t="str">
        <f t="shared" si="22"/>
        <v>#DIV/0!</v>
      </c>
      <c r="M130" s="47">
        <f t="shared" si="23"/>
        <v>4838.888174</v>
      </c>
      <c r="N130" s="86">
        <f t="shared" si="24"/>
        <v>132.84702</v>
      </c>
      <c r="O130" s="86">
        <f t="shared" si="25"/>
        <v>116.6655939</v>
      </c>
      <c r="P130" s="298">
        <f t="shared" si="26"/>
        <v>16.18142613</v>
      </c>
      <c r="Q130" s="149">
        <f t="shared" si="27"/>
        <v>0.8781950387</v>
      </c>
      <c r="R130" s="141">
        <f t="shared" si="28"/>
        <v>3.323388963</v>
      </c>
      <c r="S130" s="12"/>
      <c r="T130" s="12"/>
      <c r="U130" s="12"/>
      <c r="V130" s="12"/>
      <c r="W130" s="12"/>
      <c r="X130" s="12"/>
      <c r="Y130" s="12"/>
      <c r="Z130" s="12"/>
      <c r="AA130" s="12"/>
      <c r="AB130" s="12"/>
      <c r="AC130" s="12"/>
      <c r="AD130" s="12"/>
      <c r="AE130" s="12"/>
      <c r="AF130" s="12"/>
      <c r="AG130" s="12"/>
      <c r="AH130" s="12"/>
      <c r="AI130" s="12"/>
      <c r="AJ130" s="86">
        <v>187.37998499999998</v>
      </c>
      <c r="AK130" s="12"/>
      <c r="AL130" s="12"/>
      <c r="AM130" s="12"/>
      <c r="AN130" s="12"/>
      <c r="AO130" s="12"/>
      <c r="AP130" s="12"/>
      <c r="AQ130" s="299">
        <v>0.9389428951438656</v>
      </c>
      <c r="AR130" s="12"/>
      <c r="AS130" s="12"/>
      <c r="AT130" s="12"/>
      <c r="AU130" s="12"/>
      <c r="AV130" s="12"/>
      <c r="AW130" s="12"/>
      <c r="AX130" s="12"/>
      <c r="AY130" s="12"/>
      <c r="AZ130" s="12"/>
      <c r="BA130" s="12"/>
      <c r="BB130" s="12"/>
      <c r="BC130" s="12"/>
      <c r="BD130" s="12"/>
      <c r="BE130" s="12"/>
      <c r="BF130" s="12"/>
      <c r="BG130" s="12"/>
      <c r="BH130" s="12"/>
      <c r="BI130" s="12"/>
      <c r="BJ130" s="12"/>
      <c r="BK130" s="12"/>
    </row>
    <row r="131">
      <c r="A131" s="12"/>
      <c r="B131" s="12"/>
      <c r="C131" s="76"/>
      <c r="D131" s="12"/>
      <c r="E131" s="12"/>
      <c r="F131" s="12"/>
      <c r="G131" s="12"/>
      <c r="H131" s="12"/>
      <c r="I131" s="76"/>
      <c r="J131" s="12"/>
      <c r="K131" s="76"/>
      <c r="L131" s="292"/>
      <c r="M131" s="212"/>
      <c r="N131" s="79"/>
      <c r="O131" s="79"/>
      <c r="P131" s="79"/>
      <c r="Q131" s="201"/>
      <c r="R131" s="293"/>
      <c r="S131" s="12"/>
      <c r="T131" s="12"/>
      <c r="U131" s="12"/>
      <c r="V131" s="12"/>
      <c r="W131" s="12"/>
      <c r="X131" s="12"/>
      <c r="Y131" s="12"/>
      <c r="Z131" s="12"/>
      <c r="AA131" s="12"/>
      <c r="AB131" s="12"/>
      <c r="AC131" s="12"/>
      <c r="AD131" s="12"/>
      <c r="AE131" s="12"/>
      <c r="AF131" s="12"/>
      <c r="AG131" s="12"/>
      <c r="AH131" s="12"/>
      <c r="AI131" s="12"/>
      <c r="AJ131" s="86">
        <v>235.61722</v>
      </c>
      <c r="AK131" s="12"/>
      <c r="AL131" s="12"/>
      <c r="AM131" s="12"/>
      <c r="AN131" s="12"/>
      <c r="AO131" s="12"/>
      <c r="AP131" s="12"/>
      <c r="AQ131" s="300">
        <v>0.9498950647652038</v>
      </c>
      <c r="AR131" s="12"/>
      <c r="AS131" s="12"/>
      <c r="AT131" s="12"/>
      <c r="AU131" s="12"/>
      <c r="AV131" s="12"/>
      <c r="AW131" s="12"/>
      <c r="AX131" s="12"/>
      <c r="AY131" s="12"/>
      <c r="AZ131" s="12"/>
      <c r="BA131" s="12"/>
      <c r="BB131" s="12"/>
      <c r="BC131" s="12"/>
      <c r="BD131" s="12"/>
      <c r="BE131" s="12"/>
      <c r="BF131" s="12"/>
      <c r="BG131" s="12"/>
      <c r="BH131" s="12"/>
      <c r="BI131" s="12"/>
      <c r="BJ131" s="12"/>
      <c r="BK131" s="12"/>
    </row>
    <row r="132">
      <c r="A132" s="12" t="s">
        <v>555</v>
      </c>
      <c r="B132" s="12"/>
      <c r="C132" s="76"/>
      <c r="D132" s="12"/>
      <c r="E132" s="12"/>
      <c r="F132" s="12"/>
      <c r="G132" s="12"/>
      <c r="H132" s="12"/>
      <c r="I132" s="76"/>
      <c r="J132" s="12"/>
      <c r="K132" s="76"/>
      <c r="L132" s="292"/>
      <c r="M132" s="212"/>
      <c r="N132" s="79"/>
      <c r="O132" s="79"/>
      <c r="P132" s="79"/>
      <c r="Q132" s="201"/>
      <c r="R132" s="293"/>
      <c r="S132" s="12"/>
      <c r="T132" s="12"/>
      <c r="U132" s="12"/>
      <c r="V132" s="12"/>
      <c r="W132" s="12"/>
      <c r="X132" s="12"/>
      <c r="Y132" s="12"/>
      <c r="Z132" s="12"/>
      <c r="AA132" s="12"/>
      <c r="AB132" s="12"/>
      <c r="AC132" s="12"/>
      <c r="AD132" s="12"/>
      <c r="AE132" s="12"/>
      <c r="AF132" s="12"/>
      <c r="AG132" s="12"/>
      <c r="AH132" s="12"/>
      <c r="AI132" s="12"/>
      <c r="AJ132" s="86">
        <v>323.14842000000004</v>
      </c>
      <c r="AK132" s="12"/>
      <c r="AL132" s="12"/>
      <c r="AM132" s="12"/>
      <c r="AN132" s="12"/>
      <c r="AO132" s="12"/>
      <c r="AP132" s="12"/>
      <c r="AQ132" s="281">
        <v>0.9573199465864103</v>
      </c>
      <c r="AR132" s="12"/>
      <c r="AS132" s="12"/>
      <c r="AT132" s="12"/>
      <c r="AU132" s="12"/>
      <c r="AV132" s="12"/>
      <c r="AW132" s="12"/>
      <c r="AX132" s="12"/>
      <c r="AY132" s="12"/>
      <c r="AZ132" s="12"/>
      <c r="BA132" s="12"/>
      <c r="BB132" s="12"/>
      <c r="BC132" s="12"/>
      <c r="BD132" s="12"/>
      <c r="BE132" s="12"/>
      <c r="BF132" s="12"/>
      <c r="BG132" s="12"/>
      <c r="BH132" s="12"/>
      <c r="BI132" s="12"/>
      <c r="BJ132" s="12"/>
      <c r="BK132" s="12"/>
    </row>
    <row r="133">
      <c r="A133" s="12"/>
      <c r="B133" s="12"/>
      <c r="C133" s="76"/>
      <c r="D133" s="12"/>
      <c r="E133" s="12"/>
      <c r="F133" s="12"/>
      <c r="G133" s="12"/>
      <c r="H133" s="12"/>
      <c r="I133" s="76"/>
      <c r="J133" s="12"/>
      <c r="K133" s="76"/>
      <c r="L133" s="292"/>
      <c r="M133" s="212"/>
      <c r="N133" s="79"/>
      <c r="O133" s="79"/>
      <c r="P133" s="79"/>
      <c r="Q133" s="201"/>
      <c r="R133" s="293"/>
      <c r="S133" s="12"/>
      <c r="T133" s="12"/>
      <c r="U133" s="12"/>
      <c r="V133" s="12"/>
      <c r="W133" s="12"/>
      <c r="X133" s="12"/>
      <c r="Y133" s="12"/>
      <c r="Z133" s="12"/>
      <c r="AA133" s="12"/>
      <c r="AB133" s="12"/>
      <c r="AC133" s="12"/>
      <c r="AD133" s="12"/>
      <c r="AE133" s="12"/>
      <c r="AF133" s="12"/>
      <c r="AG133" s="12"/>
      <c r="AH133" s="12"/>
      <c r="AI133" s="12"/>
      <c r="AJ133" s="86">
        <v>409.23131</v>
      </c>
      <c r="AK133" s="12"/>
      <c r="AL133" s="12"/>
      <c r="AM133" s="12"/>
      <c r="AN133" s="12"/>
      <c r="AO133" s="12"/>
      <c r="AP133" s="12"/>
      <c r="AQ133" s="301">
        <v>0.9608037555754002</v>
      </c>
      <c r="AR133" s="12"/>
      <c r="AS133" s="12"/>
      <c r="AT133" s="12"/>
      <c r="AU133" s="12"/>
      <c r="AV133" s="12"/>
      <c r="AW133" s="12"/>
      <c r="AX133" s="12"/>
      <c r="AY133" s="12"/>
      <c r="AZ133" s="12"/>
      <c r="BA133" s="12"/>
      <c r="BB133" s="12"/>
      <c r="BC133" s="12"/>
      <c r="BD133" s="12"/>
      <c r="BE133" s="12"/>
      <c r="BF133" s="12"/>
      <c r="BG133" s="12"/>
      <c r="BH133" s="12"/>
      <c r="BI133" s="12"/>
      <c r="BJ133" s="12"/>
      <c r="BK133" s="12"/>
    </row>
    <row r="134">
      <c r="A134" s="110" t="s">
        <v>414</v>
      </c>
      <c r="B134" s="59" t="s">
        <v>415</v>
      </c>
      <c r="C134" s="59" t="s">
        <v>16</v>
      </c>
      <c r="D134" s="59" t="s">
        <v>416</v>
      </c>
      <c r="E134" s="59" t="s">
        <v>417</v>
      </c>
      <c r="F134" s="101" t="s">
        <v>418</v>
      </c>
      <c r="G134" s="59" t="s">
        <v>419</v>
      </c>
      <c r="H134" s="157" t="s">
        <v>420</v>
      </c>
      <c r="I134" s="101" t="s">
        <v>421</v>
      </c>
      <c r="J134" s="59" t="s">
        <v>422</v>
      </c>
      <c r="K134" s="101" t="s">
        <v>423</v>
      </c>
      <c r="L134" s="158" t="s">
        <v>424</v>
      </c>
      <c r="M134" s="109" t="s">
        <v>492</v>
      </c>
      <c r="N134" s="12"/>
      <c r="O134" s="109" t="s">
        <v>425</v>
      </c>
      <c r="P134" s="59" t="s">
        <v>426</v>
      </c>
      <c r="Q134" s="109" t="s">
        <v>427</v>
      </c>
      <c r="R134" s="159" t="s">
        <v>429</v>
      </c>
      <c r="S134" s="59" t="s">
        <v>430</v>
      </c>
      <c r="T134" s="59" t="s">
        <v>431</v>
      </c>
      <c r="U134" s="59" t="s">
        <v>432</v>
      </c>
      <c r="V134" s="59" t="s">
        <v>433</v>
      </c>
      <c r="W134" s="110" t="s">
        <v>428</v>
      </c>
      <c r="X134" s="12"/>
      <c r="Y134" s="79"/>
      <c r="Z134" s="79"/>
      <c r="AA134" s="12"/>
      <c r="AB134" s="12"/>
      <c r="AC134" s="12"/>
      <c r="AD134" s="12"/>
      <c r="AE134" s="12"/>
      <c r="AF134" s="12"/>
      <c r="AG134" s="12"/>
      <c r="AH134" s="12"/>
      <c r="AI134" s="12"/>
      <c r="AJ134" s="86">
        <v>481.93334999999996</v>
      </c>
      <c r="AK134" s="12"/>
      <c r="AL134" s="12"/>
      <c r="AM134" s="12"/>
      <c r="AN134" s="12"/>
      <c r="AO134" s="12"/>
      <c r="AP134" s="12"/>
      <c r="AQ134" s="260">
        <v>0.96429235616609</v>
      </c>
      <c r="AR134" s="12"/>
      <c r="AS134" s="12"/>
      <c r="AT134" s="12"/>
      <c r="AU134" s="12"/>
      <c r="AV134" s="12"/>
      <c r="AW134" s="12"/>
      <c r="AX134" s="12"/>
      <c r="AY134" s="12"/>
      <c r="AZ134" s="12"/>
      <c r="BA134" s="12"/>
      <c r="BB134" s="12"/>
      <c r="BC134" s="12"/>
      <c r="BD134" s="12"/>
      <c r="BE134" s="12"/>
      <c r="BF134" s="12"/>
      <c r="BG134" s="12"/>
      <c r="BH134" s="12"/>
      <c r="BI134" s="12"/>
      <c r="BJ134" s="12"/>
      <c r="BK134" s="12"/>
    </row>
    <row r="135">
      <c r="A135" s="12" t="s">
        <v>556</v>
      </c>
      <c r="B135" s="64">
        <v>304.0</v>
      </c>
      <c r="C135" s="160">
        <v>45609.0</v>
      </c>
      <c r="D135" s="161" t="s">
        <v>435</v>
      </c>
      <c r="E135" s="64" t="s">
        <v>436</v>
      </c>
      <c r="F135" s="76" t="s">
        <v>437</v>
      </c>
      <c r="G135" s="64" t="s">
        <v>438</v>
      </c>
      <c r="H135" s="85">
        <v>1000.0</v>
      </c>
      <c r="I135" s="85" t="s">
        <v>438</v>
      </c>
      <c r="J135" s="64" t="s">
        <v>439</v>
      </c>
      <c r="K135" s="85">
        <v>20.7</v>
      </c>
      <c r="L135" s="162" t="s">
        <v>441</v>
      </c>
      <c r="M135" s="86" t="s">
        <v>493</v>
      </c>
      <c r="N135" s="12"/>
      <c r="O135" s="86" t="s">
        <v>442</v>
      </c>
      <c r="P135" s="86" t="s">
        <v>442</v>
      </c>
      <c r="Q135" s="86" t="s">
        <v>443</v>
      </c>
      <c r="R135" s="163" t="s">
        <v>444</v>
      </c>
      <c r="S135" s="64" t="s">
        <v>445</v>
      </c>
      <c r="T135" s="64" t="s">
        <v>446</v>
      </c>
      <c r="U135" s="64" t="s">
        <v>442</v>
      </c>
      <c r="V135" s="64" t="s">
        <v>448</v>
      </c>
      <c r="W135" s="12" t="s">
        <v>443</v>
      </c>
      <c r="X135" s="12"/>
      <c r="Y135" s="79"/>
      <c r="Z135" s="12"/>
      <c r="AA135" s="12"/>
      <c r="AB135" s="12"/>
      <c r="AC135" s="12"/>
      <c r="AD135" s="12"/>
      <c r="AE135" s="12"/>
      <c r="AF135" s="12"/>
      <c r="AG135" s="12"/>
      <c r="AH135" s="12"/>
      <c r="AI135" s="12"/>
      <c r="AJ135" s="86">
        <v>530.57114</v>
      </c>
      <c r="AK135" s="12"/>
      <c r="AL135" s="12"/>
      <c r="AM135" s="12"/>
      <c r="AN135" s="12"/>
      <c r="AO135" s="12"/>
      <c r="AP135" s="12"/>
      <c r="AQ135" s="291">
        <v>0.9661261007593903</v>
      </c>
      <c r="AR135" s="12"/>
      <c r="AS135" s="12"/>
      <c r="AT135" s="12"/>
      <c r="AU135" s="12"/>
      <c r="AV135" s="12"/>
      <c r="AW135" s="12"/>
      <c r="AX135" s="12"/>
      <c r="AY135" s="12"/>
      <c r="AZ135" s="12"/>
      <c r="BA135" s="12"/>
      <c r="BB135" s="12"/>
      <c r="BC135" s="12"/>
      <c r="BD135" s="12"/>
      <c r="BE135" s="12"/>
      <c r="BF135" s="12"/>
      <c r="BG135" s="12"/>
      <c r="BH135" s="12"/>
      <c r="BI135" s="12"/>
      <c r="BJ135" s="12"/>
      <c r="BK135" s="12"/>
    </row>
    <row r="136">
      <c r="A136" s="164" t="s">
        <v>449</v>
      </c>
      <c r="B136" s="165" t="s">
        <v>450</v>
      </c>
      <c r="C136" s="166" t="s">
        <v>451</v>
      </c>
      <c r="D136" s="165" t="s">
        <v>452</v>
      </c>
      <c r="E136" s="166" t="s">
        <v>453</v>
      </c>
      <c r="F136" s="167" t="s">
        <v>454</v>
      </c>
      <c r="G136" s="165" t="s">
        <v>455</v>
      </c>
      <c r="H136" s="165" t="s">
        <v>456</v>
      </c>
      <c r="I136" s="166" t="s">
        <v>457</v>
      </c>
      <c r="J136" s="165" t="s">
        <v>458</v>
      </c>
      <c r="K136" s="165" t="s">
        <v>459</v>
      </c>
      <c r="L136" s="168" t="s">
        <v>460</v>
      </c>
      <c r="M136" s="169" t="s">
        <v>461</v>
      </c>
      <c r="N136" s="169" t="s">
        <v>462</v>
      </c>
      <c r="O136" s="170" t="s">
        <v>463</v>
      </c>
      <c r="P136" s="170" t="s">
        <v>464</v>
      </c>
      <c r="Q136" s="168" t="s">
        <v>359</v>
      </c>
      <c r="R136" s="170" t="s">
        <v>465</v>
      </c>
      <c r="S136" s="167" t="s">
        <v>466</v>
      </c>
      <c r="T136" s="167" t="s">
        <v>467</v>
      </c>
      <c r="U136" s="165" t="s">
        <v>468</v>
      </c>
      <c r="V136" s="165" t="s">
        <v>469</v>
      </c>
      <c r="W136" s="165" t="s">
        <v>470</v>
      </c>
      <c r="X136" s="165" t="s">
        <v>471</v>
      </c>
      <c r="Y136" s="165" t="s">
        <v>472</v>
      </c>
      <c r="Z136" s="165" t="s">
        <v>473</v>
      </c>
      <c r="AA136" s="165" t="s">
        <v>474</v>
      </c>
      <c r="AB136" s="166" t="s">
        <v>475</v>
      </c>
      <c r="AC136" s="165" t="s">
        <v>476</v>
      </c>
      <c r="AD136" s="165" t="s">
        <v>477</v>
      </c>
      <c r="AE136" s="171" t="s">
        <v>494</v>
      </c>
      <c r="AF136" s="165" t="s">
        <v>495</v>
      </c>
      <c r="AG136" s="12"/>
      <c r="AH136" s="12"/>
      <c r="AI136" s="12"/>
      <c r="AJ136" s="86">
        <v>595.90733</v>
      </c>
      <c r="AK136" s="12"/>
      <c r="AL136" s="12"/>
      <c r="AM136" s="12"/>
      <c r="AN136" s="196"/>
      <c r="AO136" s="12"/>
      <c r="AP136" s="12"/>
      <c r="AQ136" s="302">
        <v>0.9677927614778339</v>
      </c>
      <c r="AR136" s="12"/>
      <c r="AS136" s="12"/>
      <c r="AT136" s="12"/>
      <c r="AU136" s="12"/>
      <c r="AV136" s="12"/>
      <c r="AW136" s="12"/>
      <c r="AX136" s="12"/>
      <c r="AY136" s="12"/>
      <c r="AZ136" s="12"/>
      <c r="BA136" s="12"/>
      <c r="BB136" s="12"/>
      <c r="BC136" s="12"/>
      <c r="BD136" s="12"/>
      <c r="BE136" s="12"/>
      <c r="BF136" s="12"/>
      <c r="BG136" s="12"/>
      <c r="BH136" s="12"/>
      <c r="BI136" s="12"/>
      <c r="BJ136" s="12"/>
      <c r="BK136" s="12"/>
    </row>
    <row r="137">
      <c r="A137" s="12" t="s">
        <v>557</v>
      </c>
      <c r="B137" s="64">
        <v>85.0</v>
      </c>
      <c r="C137" s="85">
        <v>24.1</v>
      </c>
      <c r="D137" s="64" t="s">
        <v>480</v>
      </c>
      <c r="E137" s="64">
        <v>200.72</v>
      </c>
      <c r="F137" s="64">
        <v>53.5</v>
      </c>
      <c r="G137" s="64">
        <v>24.11</v>
      </c>
      <c r="H137" s="64">
        <v>0.09</v>
      </c>
      <c r="I137" s="85">
        <v>96.6</v>
      </c>
      <c r="J137" s="64">
        <v>2777.0</v>
      </c>
      <c r="K137" s="76"/>
      <c r="L137" s="178">
        <f t="shared" ref="L137:L175" si="29">(J137/1000)*1/(2*PI()*0.0000000224*I137*1000)</f>
        <v>204.2541394</v>
      </c>
      <c r="M137" s="47">
        <f t="shared" ref="M137:M175" si="30"> (0.00561673546297382+ 0.406460306032157*H137
    -0.0000254657386682608*H137*H137)*1000</f>
        <v>42.19795673</v>
      </c>
      <c r="N137" s="86">
        <f t="shared" ref="N137:N175" si="31">E137*F137/1000</f>
        <v>10.73852</v>
      </c>
      <c r="O137" s="86">
        <f t="shared" ref="O137:O175" si="32">M137*G137/1000</f>
        <v>1.017392737</v>
      </c>
      <c r="P137" s="303">
        <f t="shared" ref="P137:P175" si="33">N137-O137</f>
        <v>9.721127263</v>
      </c>
      <c r="Q137" s="149">
        <f t="shared" ref="Q137:Q175" si="34">O137/N137</f>
        <v>0.09474236085</v>
      </c>
      <c r="R137" s="141">
        <f t="shared" ref="R137:R175" si="35">28/2*(1/((E137/G137)*0.5))</f>
        <v>3.363292148</v>
      </c>
      <c r="S137" s="12"/>
      <c r="T137" s="12"/>
      <c r="U137" s="12"/>
      <c r="V137" s="12"/>
      <c r="W137" s="12"/>
      <c r="X137" s="12"/>
      <c r="Y137" s="12"/>
      <c r="Z137" s="12"/>
      <c r="AA137" s="12"/>
      <c r="AB137" s="12"/>
      <c r="AC137" s="12"/>
      <c r="AD137" s="12"/>
      <c r="AE137" s="12"/>
      <c r="AF137" s="12"/>
      <c r="AG137" s="12"/>
      <c r="AH137" s="12"/>
      <c r="AI137" s="12"/>
      <c r="AJ137" s="86">
        <v>622.961325</v>
      </c>
      <c r="AK137" s="12"/>
      <c r="AL137" s="12"/>
      <c r="AM137" s="12"/>
      <c r="AN137" s="196"/>
      <c r="AO137" s="12"/>
      <c r="AP137" s="12"/>
      <c r="AQ137" s="304">
        <v>0.9685576675977905</v>
      </c>
      <c r="AR137" s="12"/>
      <c r="AS137" s="12"/>
      <c r="AT137" s="12"/>
      <c r="AU137" s="12"/>
      <c r="AV137" s="12"/>
      <c r="AW137" s="12"/>
      <c r="AX137" s="12"/>
      <c r="AY137" s="12"/>
      <c r="AZ137" s="12"/>
      <c r="BA137" s="12"/>
      <c r="BB137" s="12"/>
      <c r="BC137" s="12"/>
      <c r="BD137" s="12"/>
      <c r="BE137" s="12"/>
      <c r="BF137" s="12"/>
      <c r="BG137" s="12"/>
      <c r="BH137" s="12"/>
      <c r="BI137" s="12"/>
      <c r="BJ137" s="12"/>
      <c r="BK137" s="12"/>
    </row>
    <row r="138">
      <c r="A138" s="71">
        <v>1543.0</v>
      </c>
      <c r="B138" s="64">
        <v>85.0</v>
      </c>
      <c r="C138" s="85">
        <v>24.1</v>
      </c>
      <c r="D138" s="64" t="s">
        <v>480</v>
      </c>
      <c r="E138" s="64">
        <v>200.77</v>
      </c>
      <c r="F138" s="64">
        <v>122.9</v>
      </c>
      <c r="G138" s="64">
        <v>24.12</v>
      </c>
      <c r="H138" s="64">
        <v>1.51</v>
      </c>
      <c r="I138" s="85">
        <v>96.2</v>
      </c>
      <c r="J138" s="64">
        <v>2880.0</v>
      </c>
      <c r="K138" s="76"/>
      <c r="L138" s="178">
        <f t="shared" si="29"/>
        <v>212.7107942</v>
      </c>
      <c r="M138" s="47">
        <f t="shared" si="30"/>
        <v>619.3137331</v>
      </c>
      <c r="N138" s="86">
        <f t="shared" si="31"/>
        <v>24.674633</v>
      </c>
      <c r="O138" s="86">
        <f t="shared" si="32"/>
        <v>14.93784724</v>
      </c>
      <c r="P138" s="191">
        <f t="shared" si="33"/>
        <v>9.736785757</v>
      </c>
      <c r="Q138" s="149">
        <f t="shared" si="34"/>
        <v>0.6053928844</v>
      </c>
      <c r="R138" s="141">
        <f t="shared" si="35"/>
        <v>3.363849181</v>
      </c>
      <c r="S138" s="12"/>
      <c r="T138" s="12"/>
      <c r="U138" s="12"/>
      <c r="V138" s="12"/>
      <c r="W138" s="12"/>
      <c r="X138" s="12"/>
      <c r="Y138" s="12"/>
      <c r="Z138" s="12"/>
      <c r="AA138" s="12"/>
      <c r="AB138" s="12"/>
      <c r="AC138" s="12"/>
      <c r="AD138" s="12"/>
      <c r="AE138" s="12"/>
      <c r="AF138" s="12"/>
      <c r="AG138" s="12"/>
      <c r="AH138" s="12"/>
      <c r="AI138" s="12"/>
      <c r="AJ138" s="86">
        <v>679.10367</v>
      </c>
      <c r="AK138" s="12"/>
      <c r="AL138" s="12"/>
      <c r="AM138" s="12"/>
      <c r="AN138" s="196"/>
      <c r="AO138" s="12"/>
      <c r="AP138" s="12"/>
      <c r="AQ138" s="305">
        <v>0.9691050583597495</v>
      </c>
      <c r="AR138" s="12"/>
      <c r="AS138" s="12"/>
      <c r="AT138" s="12"/>
      <c r="AU138" s="12"/>
      <c r="AV138" s="12"/>
      <c r="AW138" s="12"/>
      <c r="AX138" s="12"/>
      <c r="AY138" s="12"/>
      <c r="AZ138" s="12"/>
      <c r="BA138" s="12"/>
      <c r="BB138" s="12"/>
      <c r="BC138" s="12"/>
      <c r="BD138" s="12"/>
      <c r="BE138" s="12"/>
      <c r="BF138" s="12"/>
      <c r="BG138" s="12"/>
      <c r="BH138" s="12"/>
      <c r="BI138" s="12"/>
      <c r="BJ138" s="12"/>
      <c r="BK138" s="12"/>
    </row>
    <row r="139">
      <c r="A139" s="71">
        <v>1828.0</v>
      </c>
      <c r="B139" s="64">
        <v>85.0</v>
      </c>
      <c r="C139" s="85">
        <v>24.1</v>
      </c>
      <c r="D139" s="64" t="s">
        <v>480</v>
      </c>
      <c r="E139" s="64">
        <v>200.76</v>
      </c>
      <c r="F139" s="64">
        <v>192.5</v>
      </c>
      <c r="G139" s="64">
        <v>24.12</v>
      </c>
      <c r="H139" s="64">
        <v>2.92</v>
      </c>
      <c r="I139" s="85">
        <v>96.0</v>
      </c>
      <c r="J139" s="64">
        <v>2954.0</v>
      </c>
      <c r="K139" s="76"/>
      <c r="L139" s="178">
        <f t="shared" si="29"/>
        <v>218.6308138</v>
      </c>
      <c r="M139" s="47">
        <f t="shared" si="30"/>
        <v>1192.263698</v>
      </c>
      <c r="N139" s="86">
        <f t="shared" si="31"/>
        <v>38.6463</v>
      </c>
      <c r="O139" s="86">
        <f t="shared" si="32"/>
        <v>28.7574004</v>
      </c>
      <c r="P139" s="236">
        <f t="shared" si="33"/>
        <v>9.888899604</v>
      </c>
      <c r="Q139" s="149">
        <f t="shared" si="34"/>
        <v>0.7441178171</v>
      </c>
      <c r="R139" s="141">
        <f t="shared" si="35"/>
        <v>3.364016736</v>
      </c>
      <c r="S139" s="12"/>
      <c r="T139" s="12"/>
      <c r="U139" s="12"/>
      <c r="V139" s="12"/>
      <c r="W139" s="12"/>
      <c r="X139" s="12"/>
      <c r="Y139" s="12"/>
      <c r="Z139" s="12"/>
      <c r="AA139" s="12"/>
      <c r="AB139" s="12"/>
      <c r="AC139" s="12"/>
      <c r="AD139" s="12"/>
      <c r="AE139" s="12"/>
      <c r="AF139" s="12"/>
      <c r="AG139" s="12"/>
      <c r="AH139" s="12"/>
      <c r="AI139" s="12"/>
      <c r="AJ139" s="86">
        <v>727.322725</v>
      </c>
      <c r="AK139" s="12"/>
      <c r="AL139" s="12"/>
      <c r="AM139" s="12"/>
      <c r="AN139" s="196"/>
      <c r="AO139" s="12"/>
      <c r="AP139" s="12"/>
      <c r="AQ139" s="306">
        <v>0.968991536015852</v>
      </c>
      <c r="AR139" s="12"/>
      <c r="AS139" s="12"/>
      <c r="AT139" s="12"/>
      <c r="AU139" s="12"/>
      <c r="AV139" s="12"/>
      <c r="AW139" s="12"/>
      <c r="AX139" s="12"/>
      <c r="AY139" s="12"/>
      <c r="AZ139" s="12"/>
      <c r="BA139" s="12"/>
      <c r="BB139" s="12"/>
      <c r="BC139" s="12"/>
      <c r="BD139" s="12"/>
      <c r="BE139" s="12"/>
      <c r="BF139" s="12"/>
      <c r="BG139" s="12"/>
      <c r="BH139" s="12"/>
      <c r="BI139" s="12"/>
      <c r="BJ139" s="12"/>
      <c r="BK139" s="12"/>
    </row>
    <row r="140">
      <c r="A140" s="71">
        <v>2017.0</v>
      </c>
      <c r="B140" s="64">
        <v>85.0</v>
      </c>
      <c r="C140" s="85">
        <v>24.1</v>
      </c>
      <c r="D140" s="64" t="s">
        <v>480</v>
      </c>
      <c r="E140" s="64">
        <v>200.73</v>
      </c>
      <c r="F140" s="64">
        <v>263.8</v>
      </c>
      <c r="G140" s="64">
        <v>24.12</v>
      </c>
      <c r="H140" s="64">
        <v>4.37</v>
      </c>
      <c r="I140" s="85">
        <v>95.99</v>
      </c>
      <c r="J140" s="64">
        <v>3074.0</v>
      </c>
      <c r="K140" s="76"/>
      <c r="L140" s="178">
        <f t="shared" si="29"/>
        <v>227.5359296</v>
      </c>
      <c r="M140" s="47">
        <f t="shared" si="30"/>
        <v>1781.361956</v>
      </c>
      <c r="N140" s="86">
        <f t="shared" si="31"/>
        <v>52.952574</v>
      </c>
      <c r="O140" s="86">
        <f t="shared" si="32"/>
        <v>42.96645038</v>
      </c>
      <c r="P140" s="264">
        <f t="shared" si="33"/>
        <v>9.986123617</v>
      </c>
      <c r="Q140" s="149">
        <f t="shared" si="34"/>
        <v>0.8114138206</v>
      </c>
      <c r="R140" s="141">
        <f t="shared" si="35"/>
        <v>3.364519504</v>
      </c>
      <c r="S140" s="12"/>
      <c r="T140" s="12"/>
      <c r="U140" s="12"/>
      <c r="V140" s="12"/>
      <c r="W140" s="12"/>
      <c r="X140" s="12"/>
      <c r="Y140" s="12"/>
      <c r="Z140" s="12"/>
      <c r="AA140" s="12"/>
      <c r="AB140" s="12"/>
      <c r="AC140" s="12"/>
      <c r="AD140" s="12"/>
      <c r="AE140" s="12"/>
      <c r="AF140" s="12"/>
      <c r="AG140" s="12"/>
      <c r="AH140" s="12"/>
      <c r="AI140" s="12"/>
      <c r="AJ140" s="86">
        <v>786.571335</v>
      </c>
      <c r="AK140" s="12"/>
      <c r="AL140" s="12"/>
      <c r="AM140" s="12"/>
      <c r="AN140" s="196"/>
      <c r="AO140" s="12"/>
      <c r="AP140" s="12"/>
      <c r="AQ140" s="306">
        <v>0.9688471977732919</v>
      </c>
      <c r="AR140" s="12"/>
      <c r="AS140" s="12"/>
      <c r="AT140" s="12"/>
      <c r="AU140" s="12"/>
      <c r="AV140" s="12"/>
      <c r="AW140" s="12"/>
      <c r="AX140" s="12"/>
      <c r="AY140" s="12"/>
      <c r="AZ140" s="12"/>
      <c r="BA140" s="12"/>
      <c r="BB140" s="12"/>
      <c r="BC140" s="12"/>
      <c r="BD140" s="12"/>
      <c r="BE140" s="12"/>
      <c r="BF140" s="12"/>
      <c r="BG140" s="12"/>
      <c r="BH140" s="12"/>
      <c r="BI140" s="12"/>
      <c r="BJ140" s="12"/>
      <c r="BK140" s="12"/>
    </row>
    <row r="141">
      <c r="A141" s="12" t="s">
        <v>558</v>
      </c>
      <c r="B141" s="64">
        <v>85.0</v>
      </c>
      <c r="C141" s="85">
        <v>24.1</v>
      </c>
      <c r="D141" s="64" t="s">
        <v>480</v>
      </c>
      <c r="E141" s="64">
        <v>200.65</v>
      </c>
      <c r="F141" s="64">
        <v>410.8</v>
      </c>
      <c r="G141" s="64">
        <v>24.13</v>
      </c>
      <c r="H141" s="64">
        <v>7.35</v>
      </c>
      <c r="I141" s="85">
        <v>95.88</v>
      </c>
      <c r="J141" s="64">
        <v>3223.0</v>
      </c>
      <c r="K141" s="76"/>
      <c r="L141" s="178">
        <f t="shared" si="29"/>
        <v>238.8385322</v>
      </c>
      <c r="M141" s="47">
        <f t="shared" si="30"/>
        <v>2991.724262</v>
      </c>
      <c r="N141" s="86">
        <f t="shared" si="31"/>
        <v>82.42702</v>
      </c>
      <c r="O141" s="86">
        <f t="shared" si="32"/>
        <v>72.19030644</v>
      </c>
      <c r="P141" s="244">
        <f t="shared" si="33"/>
        <v>10.23671356</v>
      </c>
      <c r="Q141" s="149">
        <f t="shared" si="34"/>
        <v>0.8758087632</v>
      </c>
      <c r="R141" s="141">
        <f t="shared" si="35"/>
        <v>3.367256417</v>
      </c>
      <c r="S141" s="12"/>
      <c r="T141" s="12"/>
      <c r="U141" s="12"/>
      <c r="V141" s="12"/>
      <c r="W141" s="12"/>
      <c r="X141" s="12"/>
      <c r="Y141" s="12"/>
      <c r="Z141" s="12"/>
      <c r="AA141" s="12"/>
      <c r="AB141" s="12"/>
      <c r="AC141" s="12"/>
      <c r="AD141" s="12"/>
      <c r="AE141" s="12"/>
      <c r="AF141" s="12"/>
      <c r="AG141" s="12"/>
      <c r="AH141" s="12"/>
      <c r="AI141" s="12"/>
      <c r="AJ141" s="86">
        <v>10.43017</v>
      </c>
      <c r="AK141" s="12"/>
      <c r="AL141" s="12"/>
      <c r="AM141" s="12"/>
      <c r="AN141" s="12"/>
      <c r="AO141" s="12"/>
      <c r="AP141" s="12"/>
      <c r="AQ141" s="12"/>
      <c r="AR141" s="149">
        <v>0.15423513084354754</v>
      </c>
      <c r="AS141" s="12"/>
      <c r="AT141" s="12"/>
      <c r="AU141" s="12"/>
      <c r="AV141" s="12"/>
      <c r="AW141" s="12"/>
      <c r="AX141" s="12"/>
      <c r="AY141" s="12"/>
      <c r="AZ141" s="12"/>
      <c r="BA141" s="12"/>
      <c r="BB141" s="12"/>
      <c r="BC141" s="12"/>
      <c r="BD141" s="12"/>
      <c r="BE141" s="12"/>
      <c r="BF141" s="12"/>
      <c r="BG141" s="12"/>
      <c r="BH141" s="12"/>
      <c r="BI141" s="12"/>
      <c r="BJ141" s="12"/>
      <c r="BK141" s="12"/>
    </row>
    <row r="142">
      <c r="A142" s="12" t="s">
        <v>559</v>
      </c>
      <c r="B142" s="64">
        <v>85.0</v>
      </c>
      <c r="C142" s="85">
        <v>24.1</v>
      </c>
      <c r="D142" s="64" t="s">
        <v>480</v>
      </c>
      <c r="E142" s="64">
        <v>200.61</v>
      </c>
      <c r="F142" s="64">
        <v>633.4</v>
      </c>
      <c r="G142" s="64">
        <v>24.13</v>
      </c>
      <c r="H142" s="64">
        <v>11.9</v>
      </c>
      <c r="I142" s="85">
        <v>95.68</v>
      </c>
      <c r="J142" s="64">
        <v>3218.0</v>
      </c>
      <c r="K142" s="76"/>
      <c r="L142" s="178">
        <f t="shared" si="29"/>
        <v>238.96648</v>
      </c>
      <c r="M142" s="47">
        <f t="shared" si="30"/>
        <v>4838.888174</v>
      </c>
      <c r="N142" s="86">
        <f t="shared" si="31"/>
        <v>127.066374</v>
      </c>
      <c r="O142" s="86">
        <f t="shared" si="32"/>
        <v>116.7623716</v>
      </c>
      <c r="P142" s="225">
        <f t="shared" si="33"/>
        <v>10.30400236</v>
      </c>
      <c r="Q142" s="217">
        <f t="shared" si="34"/>
        <v>0.918908504</v>
      </c>
      <c r="R142" s="141">
        <f t="shared" si="35"/>
        <v>3.36792782</v>
      </c>
      <c r="S142" s="12"/>
      <c r="T142" s="12"/>
      <c r="U142" s="12"/>
      <c r="V142" s="12"/>
      <c r="W142" s="12"/>
      <c r="X142" s="12"/>
      <c r="Y142" s="12"/>
      <c r="Z142" s="12"/>
      <c r="AA142" s="12"/>
      <c r="AB142" s="12"/>
      <c r="AC142" s="12"/>
      <c r="AD142" s="12"/>
      <c r="AE142" s="12"/>
      <c r="AF142" s="12"/>
      <c r="AG142" s="12"/>
      <c r="AH142" s="12"/>
      <c r="AI142" s="12"/>
      <c r="AJ142" s="86">
        <v>23.99343</v>
      </c>
      <c r="AK142" s="12"/>
      <c r="AL142" s="12"/>
      <c r="AM142" s="12"/>
      <c r="AN142" s="12"/>
      <c r="AO142" s="12"/>
      <c r="AP142" s="12"/>
      <c r="AQ142" s="12"/>
      <c r="AR142" s="149">
        <v>0.6154291023810102</v>
      </c>
      <c r="AS142" s="12"/>
      <c r="AT142" s="12"/>
      <c r="AU142" s="12"/>
      <c r="AV142" s="12"/>
      <c r="AW142" s="12"/>
      <c r="AX142" s="12"/>
      <c r="AY142" s="12"/>
      <c r="AZ142" s="12"/>
      <c r="BA142" s="12"/>
      <c r="BB142" s="12"/>
      <c r="BC142" s="12"/>
      <c r="BD142" s="12"/>
      <c r="BE142" s="12"/>
      <c r="BF142" s="12"/>
      <c r="BG142" s="12"/>
      <c r="BH142" s="12"/>
      <c r="BI142" s="12"/>
      <c r="BJ142" s="12"/>
      <c r="BK142" s="12"/>
    </row>
    <row r="143">
      <c r="A143" s="71">
        <v>2718.0</v>
      </c>
      <c r="B143" s="64">
        <v>85.0</v>
      </c>
      <c r="C143" s="85">
        <v>24.1</v>
      </c>
      <c r="D143" s="64" t="s">
        <v>480</v>
      </c>
      <c r="E143" s="64">
        <v>200.59</v>
      </c>
      <c r="F143" s="64">
        <v>789.0</v>
      </c>
      <c r="G143" s="64">
        <v>24.14</v>
      </c>
      <c r="H143" s="64">
        <v>15.08</v>
      </c>
      <c r="I143" s="85">
        <v>95.4</v>
      </c>
      <c r="J143" s="64">
        <v>3388.0</v>
      </c>
      <c r="K143" s="76"/>
      <c r="L143" s="178">
        <f t="shared" si="29"/>
        <v>252.3289847</v>
      </c>
      <c r="M143" s="47">
        <f t="shared" si="30"/>
        <v>6129.247078</v>
      </c>
      <c r="N143" s="86">
        <f t="shared" si="31"/>
        <v>158.26551</v>
      </c>
      <c r="O143" s="86">
        <f t="shared" si="32"/>
        <v>147.9600245</v>
      </c>
      <c r="P143" s="225">
        <f t="shared" si="33"/>
        <v>10.30548553</v>
      </c>
      <c r="Q143" s="219">
        <f t="shared" si="34"/>
        <v>0.9348848304</v>
      </c>
      <c r="R143" s="141">
        <f t="shared" si="35"/>
        <v>3.369659504</v>
      </c>
      <c r="S143" s="12"/>
      <c r="T143" s="12"/>
      <c r="U143" s="12"/>
      <c r="V143" s="12"/>
      <c r="W143" s="12"/>
      <c r="X143" s="12"/>
      <c r="Y143" s="12"/>
      <c r="Z143" s="12"/>
      <c r="AA143" s="12"/>
      <c r="AB143" s="12"/>
      <c r="AC143" s="12"/>
      <c r="AD143" s="12"/>
      <c r="AE143" s="12"/>
      <c r="AF143" s="12"/>
      <c r="AG143" s="12"/>
      <c r="AH143" s="12"/>
      <c r="AI143" s="12"/>
      <c r="AJ143" s="86">
        <v>37.25303999999999</v>
      </c>
      <c r="AK143" s="12"/>
      <c r="AL143" s="12"/>
      <c r="AM143" s="12"/>
      <c r="AN143" s="12"/>
      <c r="AO143" s="12"/>
      <c r="AP143" s="12"/>
      <c r="AQ143" s="12"/>
      <c r="AR143" s="149">
        <v>0.7468769259947824</v>
      </c>
      <c r="AS143" s="12"/>
      <c r="AT143" s="12"/>
      <c r="AU143" s="12"/>
      <c r="AV143" s="12"/>
      <c r="AW143" s="12"/>
      <c r="AX143" s="12"/>
      <c r="AY143" s="12"/>
      <c r="AZ143" s="12"/>
      <c r="BA143" s="12"/>
      <c r="BB143" s="12"/>
      <c r="BC143" s="12"/>
      <c r="BD143" s="12"/>
      <c r="BE143" s="12"/>
      <c r="BF143" s="12"/>
      <c r="BG143" s="12"/>
      <c r="BH143" s="12"/>
      <c r="BI143" s="12"/>
      <c r="BJ143" s="12"/>
      <c r="BK143" s="12"/>
    </row>
    <row r="144">
      <c r="A144" s="71">
        <v>2860.0</v>
      </c>
      <c r="B144" s="64">
        <v>85.0</v>
      </c>
      <c r="C144" s="85">
        <v>24.1</v>
      </c>
      <c r="D144" s="64" t="s">
        <v>480</v>
      </c>
      <c r="E144" s="64">
        <v>200.49</v>
      </c>
      <c r="F144" s="64">
        <v>1034.3</v>
      </c>
      <c r="G144" s="64">
        <v>24.14</v>
      </c>
      <c r="H144" s="64">
        <v>20.03</v>
      </c>
      <c r="I144" s="85">
        <v>94.78</v>
      </c>
      <c r="J144" s="64">
        <v>3461.0</v>
      </c>
      <c r="K144" s="76"/>
      <c r="L144" s="178">
        <f t="shared" si="29"/>
        <v>259.4519913</v>
      </c>
      <c r="M144" s="47">
        <f t="shared" si="30"/>
        <v>8136.799788</v>
      </c>
      <c r="N144" s="86">
        <f t="shared" si="31"/>
        <v>207.366807</v>
      </c>
      <c r="O144" s="86">
        <f t="shared" si="32"/>
        <v>196.4223469</v>
      </c>
      <c r="P144" s="307">
        <f t="shared" si="33"/>
        <v>10.94446012</v>
      </c>
      <c r="Q144" s="221">
        <f t="shared" si="34"/>
        <v>0.9472217358</v>
      </c>
      <c r="R144" s="141">
        <f t="shared" si="35"/>
        <v>3.371340216</v>
      </c>
      <c r="S144" s="12"/>
      <c r="T144" s="12"/>
      <c r="U144" s="12"/>
      <c r="V144" s="12"/>
      <c r="W144" s="12"/>
      <c r="X144" s="12"/>
      <c r="Y144" s="12"/>
      <c r="Z144" s="12"/>
      <c r="AA144" s="12"/>
      <c r="AB144" s="12"/>
      <c r="AC144" s="12"/>
      <c r="AD144" s="12"/>
      <c r="AE144" s="12"/>
      <c r="AF144" s="12"/>
      <c r="AG144" s="12"/>
      <c r="AH144" s="12"/>
      <c r="AI144" s="12"/>
      <c r="AJ144" s="86">
        <v>50.691275</v>
      </c>
      <c r="AK144" s="12"/>
      <c r="AL144" s="12"/>
      <c r="AM144" s="12"/>
      <c r="AN144" s="12"/>
      <c r="AO144" s="12"/>
      <c r="AP144" s="12"/>
      <c r="AQ144" s="12"/>
      <c r="AR144" s="149">
        <v>0.8102920968723709</v>
      </c>
      <c r="AS144" s="12"/>
      <c r="AT144" s="12"/>
      <c r="AU144" s="12"/>
      <c r="AV144" s="12"/>
      <c r="AW144" s="12"/>
      <c r="AX144" s="12"/>
      <c r="AY144" s="12"/>
      <c r="AZ144" s="12"/>
      <c r="BA144" s="12"/>
      <c r="BB144" s="12"/>
      <c r="BC144" s="12"/>
      <c r="BD144" s="12"/>
      <c r="BE144" s="12"/>
      <c r="BF144" s="12"/>
      <c r="BG144" s="12"/>
      <c r="BH144" s="12"/>
      <c r="BI144" s="12"/>
      <c r="BJ144" s="12"/>
      <c r="BK144" s="12"/>
    </row>
    <row r="145">
      <c r="A145" s="71">
        <v>2752.0</v>
      </c>
      <c r="B145" s="64">
        <v>85.0</v>
      </c>
      <c r="C145" s="85">
        <v>24.1</v>
      </c>
      <c r="D145" s="64" t="s">
        <v>480</v>
      </c>
      <c r="E145" s="64">
        <v>200.54</v>
      </c>
      <c r="F145" s="64">
        <v>1197.0</v>
      </c>
      <c r="G145" s="64">
        <v>24.14</v>
      </c>
      <c r="H145" s="64">
        <v>23.33</v>
      </c>
      <c r="I145" s="85">
        <v>94.2</v>
      </c>
      <c r="J145" s="64">
        <v>3459.0</v>
      </c>
      <c r="K145" s="76"/>
      <c r="L145" s="178">
        <f t="shared" si="29"/>
        <v>260.8986143</v>
      </c>
      <c r="M145" s="47">
        <f t="shared" si="30"/>
        <v>9474.474956</v>
      </c>
      <c r="N145" s="86">
        <f t="shared" si="31"/>
        <v>240.04638</v>
      </c>
      <c r="O145" s="86">
        <f t="shared" si="32"/>
        <v>228.7138254</v>
      </c>
      <c r="P145" s="285">
        <f t="shared" si="33"/>
        <v>11.33255455</v>
      </c>
      <c r="Q145" s="224">
        <f t="shared" si="34"/>
        <v>0.952790146</v>
      </c>
      <c r="R145" s="141">
        <f t="shared" si="35"/>
        <v>3.370499651</v>
      </c>
      <c r="S145" s="71">
        <v>2.0</v>
      </c>
      <c r="T145" s="71">
        <v>67.0</v>
      </c>
      <c r="U145" s="71">
        <v>70.0</v>
      </c>
      <c r="V145" s="71">
        <v>73.0</v>
      </c>
      <c r="W145" s="71">
        <v>66.0</v>
      </c>
      <c r="X145" s="71">
        <v>71.0</v>
      </c>
      <c r="Y145" s="12"/>
      <c r="Z145" s="12"/>
      <c r="AA145" s="12"/>
      <c r="AB145" s="12"/>
      <c r="AC145" s="12"/>
      <c r="AD145" s="12"/>
      <c r="AE145" s="12"/>
      <c r="AF145" s="12"/>
      <c r="AG145" s="12"/>
      <c r="AH145" s="12"/>
      <c r="AI145" s="12"/>
      <c r="AJ145" s="86">
        <v>78.645825</v>
      </c>
      <c r="AK145" s="12"/>
      <c r="AL145" s="12"/>
      <c r="AM145" s="12"/>
      <c r="AN145" s="12"/>
      <c r="AO145" s="12"/>
      <c r="AP145" s="12"/>
      <c r="AQ145" s="12"/>
      <c r="AR145" s="149">
        <v>0.8704042489475268</v>
      </c>
      <c r="AS145" s="12"/>
      <c r="AT145" s="12"/>
      <c r="AU145" s="12"/>
      <c r="AV145" s="12"/>
      <c r="AW145" s="12"/>
      <c r="AX145" s="12"/>
      <c r="AY145" s="12"/>
      <c r="AZ145" s="12"/>
      <c r="BA145" s="12"/>
      <c r="BB145" s="12"/>
      <c r="BC145" s="12"/>
      <c r="BD145" s="12"/>
      <c r="BE145" s="12"/>
      <c r="BF145" s="12"/>
      <c r="BG145" s="12"/>
      <c r="BH145" s="12"/>
      <c r="BI145" s="12"/>
      <c r="BJ145" s="12"/>
      <c r="BK145" s="12"/>
    </row>
    <row r="146">
      <c r="A146" s="71">
        <v>2636.0</v>
      </c>
      <c r="B146" s="64">
        <v>85.0</v>
      </c>
      <c r="C146" s="85">
        <v>24.1</v>
      </c>
      <c r="D146" s="64" t="s">
        <v>480</v>
      </c>
      <c r="E146" s="64">
        <v>201.0</v>
      </c>
      <c r="F146" s="64">
        <v>1455.0</v>
      </c>
      <c r="G146" s="64">
        <v>24.15</v>
      </c>
      <c r="H146" s="64">
        <v>28.53</v>
      </c>
      <c r="I146" s="85">
        <v>93.65</v>
      </c>
      <c r="J146" s="64">
        <v>3642.0</v>
      </c>
      <c r="K146" s="76"/>
      <c r="L146" s="178">
        <f t="shared" si="29"/>
        <v>276.31488</v>
      </c>
      <c r="M146" s="47">
        <f t="shared" si="30"/>
        <v>11581.20115</v>
      </c>
      <c r="N146" s="86">
        <f t="shared" si="31"/>
        <v>292.455</v>
      </c>
      <c r="O146" s="86">
        <f t="shared" si="32"/>
        <v>279.6860078</v>
      </c>
      <c r="P146" s="308">
        <f t="shared" si="33"/>
        <v>12.7689922</v>
      </c>
      <c r="Q146" s="227">
        <f t="shared" si="34"/>
        <v>0.9563386087</v>
      </c>
      <c r="R146" s="141">
        <f t="shared" si="35"/>
        <v>3.364179104</v>
      </c>
      <c r="S146" s="71">
        <v>2.0</v>
      </c>
      <c r="T146" s="71">
        <v>71.0</v>
      </c>
      <c r="U146" s="71">
        <v>76.0</v>
      </c>
      <c r="V146" s="71">
        <v>78.0</v>
      </c>
      <c r="W146" s="71">
        <v>78.0</v>
      </c>
      <c r="X146" s="71">
        <v>82.0</v>
      </c>
      <c r="Y146" s="71">
        <v>98.0</v>
      </c>
      <c r="Z146" s="71">
        <v>66.0</v>
      </c>
      <c r="AA146" s="71">
        <v>90.0</v>
      </c>
      <c r="AB146" s="12"/>
      <c r="AC146" s="71">
        <v>23.3</v>
      </c>
      <c r="AD146" s="12"/>
      <c r="AE146" s="12"/>
      <c r="AF146" s="12"/>
      <c r="AG146" s="12"/>
      <c r="AH146" s="12"/>
      <c r="AI146" s="12"/>
      <c r="AJ146" s="86">
        <v>107.30525</v>
      </c>
      <c r="AK146" s="12"/>
      <c r="AL146" s="12"/>
      <c r="AM146" s="12"/>
      <c r="AN146" s="12"/>
      <c r="AO146" s="12"/>
      <c r="AP146" s="12"/>
      <c r="AQ146" s="12"/>
      <c r="AR146" s="235">
        <v>0.9021348424800713</v>
      </c>
      <c r="AS146" s="12"/>
      <c r="AT146" s="12"/>
      <c r="AU146" s="12"/>
      <c r="AV146" s="12"/>
      <c r="AW146" s="12"/>
      <c r="AX146" s="12"/>
      <c r="AY146" s="12"/>
      <c r="AZ146" s="12"/>
      <c r="BA146" s="12"/>
      <c r="BB146" s="12"/>
      <c r="BC146" s="12"/>
      <c r="BD146" s="12"/>
      <c r="BE146" s="12"/>
      <c r="BF146" s="12"/>
      <c r="BG146" s="12"/>
      <c r="BH146" s="12"/>
      <c r="BI146" s="12"/>
      <c r="BJ146" s="12"/>
      <c r="BK146" s="12"/>
    </row>
    <row r="147">
      <c r="A147" s="71">
        <v>2602.0</v>
      </c>
      <c r="B147" s="64">
        <v>85.0</v>
      </c>
      <c r="C147" s="85">
        <v>24.1</v>
      </c>
      <c r="D147" s="64" t="s">
        <v>480</v>
      </c>
      <c r="E147" s="64">
        <v>201.22</v>
      </c>
      <c r="F147" s="64">
        <v>1546.0</v>
      </c>
      <c r="G147" s="64">
        <v>24.15</v>
      </c>
      <c r="H147" s="64">
        <v>30.36</v>
      </c>
      <c r="I147" s="85">
        <v>93.3</v>
      </c>
      <c r="J147" s="64">
        <v>3747.0</v>
      </c>
      <c r="K147" s="76"/>
      <c r="L147" s="178">
        <f t="shared" si="29"/>
        <v>285.3475596</v>
      </c>
      <c r="M147" s="47">
        <f t="shared" si="30"/>
        <v>12322.2791</v>
      </c>
      <c r="N147" s="86">
        <f t="shared" si="31"/>
        <v>311.08612</v>
      </c>
      <c r="O147" s="86">
        <f t="shared" si="32"/>
        <v>297.5830403</v>
      </c>
      <c r="P147" s="309">
        <f t="shared" si="33"/>
        <v>13.5030797</v>
      </c>
      <c r="Q147" s="231">
        <f t="shared" si="34"/>
        <v>0.9565937571</v>
      </c>
      <c r="R147" s="141">
        <f t="shared" si="35"/>
        <v>3.360500944</v>
      </c>
      <c r="S147" s="12"/>
      <c r="T147" s="12"/>
      <c r="U147" s="12"/>
      <c r="V147" s="12"/>
      <c r="W147" s="12"/>
      <c r="X147" s="12"/>
      <c r="Y147" s="12"/>
      <c r="Z147" s="12"/>
      <c r="AA147" s="12"/>
      <c r="AB147" s="12"/>
      <c r="AC147" s="12"/>
      <c r="AD147" s="12"/>
      <c r="AE147" s="12"/>
      <c r="AF147" s="12"/>
      <c r="AG147" s="12"/>
      <c r="AH147" s="12"/>
      <c r="AI147" s="12"/>
      <c r="AJ147" s="86">
        <v>153.16488999999999</v>
      </c>
      <c r="AK147" s="12"/>
      <c r="AL147" s="12"/>
      <c r="AM147" s="12"/>
      <c r="AN147" s="12"/>
      <c r="AO147" s="12"/>
      <c r="AP147" s="12"/>
      <c r="AQ147" s="12"/>
      <c r="AR147" s="310">
        <v>0.9230501569747662</v>
      </c>
      <c r="AS147" s="12"/>
      <c r="AT147" s="12"/>
      <c r="AU147" s="12"/>
      <c r="AV147" s="12"/>
      <c r="AW147" s="12"/>
      <c r="AX147" s="12"/>
      <c r="AY147" s="12"/>
      <c r="AZ147" s="12"/>
      <c r="BA147" s="12"/>
      <c r="BB147" s="12"/>
      <c r="BC147" s="12"/>
      <c r="BD147" s="12"/>
      <c r="BE147" s="12"/>
      <c r="BF147" s="12"/>
      <c r="BG147" s="12"/>
      <c r="BH147" s="12"/>
      <c r="BI147" s="12"/>
      <c r="BJ147" s="12"/>
      <c r="BK147" s="12"/>
    </row>
    <row r="148">
      <c r="A148" s="71">
        <v>2596.0</v>
      </c>
      <c r="B148" s="64">
        <v>85.0</v>
      </c>
      <c r="C148" s="85">
        <v>24.1</v>
      </c>
      <c r="D148" s="64" t="s">
        <v>480</v>
      </c>
      <c r="E148" s="64">
        <v>201.2</v>
      </c>
      <c r="F148" s="64">
        <v>1593.5</v>
      </c>
      <c r="G148" s="64">
        <v>24.15</v>
      </c>
      <c r="H148" s="64">
        <v>31.29</v>
      </c>
      <c r="I148" s="85">
        <v>93.2</v>
      </c>
      <c r="J148" s="64">
        <v>3808.0</v>
      </c>
      <c r="K148" s="76"/>
      <c r="L148" s="178">
        <f t="shared" si="29"/>
        <v>290.3040807</v>
      </c>
      <c r="M148" s="47">
        <f t="shared" si="30"/>
        <v>12698.82712</v>
      </c>
      <c r="N148" s="86">
        <f t="shared" si="31"/>
        <v>320.6122</v>
      </c>
      <c r="O148" s="86">
        <f t="shared" si="32"/>
        <v>306.676675</v>
      </c>
      <c r="P148" s="311">
        <f t="shared" si="33"/>
        <v>13.93552504</v>
      </c>
      <c r="Q148" s="233">
        <f t="shared" si="34"/>
        <v>0.9565346389</v>
      </c>
      <c r="R148" s="141">
        <f t="shared" si="35"/>
        <v>3.36083499</v>
      </c>
      <c r="S148" s="12"/>
      <c r="T148" s="12"/>
      <c r="U148" s="12"/>
      <c r="V148" s="12"/>
      <c r="W148" s="12"/>
      <c r="X148" s="12"/>
      <c r="Y148" s="12"/>
      <c r="Z148" s="12"/>
      <c r="AA148" s="12"/>
      <c r="AB148" s="12"/>
      <c r="AC148" s="12"/>
      <c r="AD148" s="12"/>
      <c r="AE148" s="12"/>
      <c r="AF148" s="12"/>
      <c r="AG148" s="12"/>
      <c r="AH148" s="12"/>
      <c r="AI148" s="12"/>
      <c r="AJ148" s="86">
        <v>200.27509</v>
      </c>
      <c r="AK148" s="12"/>
      <c r="AL148" s="12"/>
      <c r="AM148" s="12"/>
      <c r="AN148" s="12"/>
      <c r="AO148" s="12"/>
      <c r="AP148" s="12"/>
      <c r="AQ148" s="12"/>
      <c r="AR148" s="312">
        <v>0.9350249795288219</v>
      </c>
      <c r="AS148" s="12"/>
      <c r="AT148" s="12"/>
      <c r="AU148" s="12"/>
      <c r="AV148" s="12"/>
      <c r="AW148" s="12"/>
      <c r="AX148" s="12"/>
      <c r="AY148" s="12"/>
      <c r="AZ148" s="12"/>
      <c r="BA148" s="12"/>
      <c r="BB148" s="12"/>
      <c r="BC148" s="12"/>
      <c r="BD148" s="12"/>
      <c r="BE148" s="12"/>
      <c r="BF148" s="12"/>
      <c r="BG148" s="12"/>
      <c r="BH148" s="12"/>
      <c r="BI148" s="12"/>
      <c r="BJ148" s="12"/>
      <c r="BK148" s="12"/>
    </row>
    <row r="149">
      <c r="A149" s="71">
        <v>2593.0</v>
      </c>
      <c r="B149" s="64">
        <v>85.0</v>
      </c>
      <c r="C149" s="85">
        <v>24.1</v>
      </c>
      <c r="D149" s="64" t="s">
        <v>480</v>
      </c>
      <c r="E149" s="64">
        <v>201.2</v>
      </c>
      <c r="F149" s="64">
        <v>1618.2</v>
      </c>
      <c r="G149" s="64">
        <v>24.15</v>
      </c>
      <c r="H149" s="64">
        <v>31.78</v>
      </c>
      <c r="I149" s="85">
        <v>93.1</v>
      </c>
      <c r="J149" s="64">
        <v>2841.0</v>
      </c>
      <c r="K149" s="76"/>
      <c r="L149" s="178">
        <f t="shared" si="29"/>
        <v>216.8171673</v>
      </c>
      <c r="M149" s="47">
        <f t="shared" si="30"/>
        <v>12897.20567</v>
      </c>
      <c r="N149" s="86">
        <f t="shared" si="31"/>
        <v>325.58184</v>
      </c>
      <c r="O149" s="86">
        <f t="shared" si="32"/>
        <v>311.4675169</v>
      </c>
      <c r="P149" s="267">
        <f t="shared" si="33"/>
        <v>14.11432307</v>
      </c>
      <c r="Q149" s="231">
        <f t="shared" si="34"/>
        <v>0.9566489241</v>
      </c>
      <c r="R149" s="141">
        <f t="shared" si="35"/>
        <v>3.36083499</v>
      </c>
      <c r="S149" s="12"/>
      <c r="T149" s="12"/>
      <c r="U149" s="12"/>
      <c r="V149" s="12"/>
      <c r="W149" s="12"/>
      <c r="X149" s="12"/>
      <c r="Y149" s="12"/>
      <c r="Z149" s="12"/>
      <c r="AA149" s="12"/>
      <c r="AB149" s="12"/>
      <c r="AC149" s="12"/>
      <c r="AD149" s="12"/>
      <c r="AE149" s="12"/>
      <c r="AF149" s="12"/>
      <c r="AG149" s="12"/>
      <c r="AH149" s="12"/>
      <c r="AI149" s="12"/>
      <c r="AJ149" s="86">
        <v>232.75253</v>
      </c>
      <c r="AK149" s="12"/>
      <c r="AL149" s="12"/>
      <c r="AM149" s="12"/>
      <c r="AN149" s="12"/>
      <c r="AO149" s="12"/>
      <c r="AP149" s="12"/>
      <c r="AQ149" s="12"/>
      <c r="AR149" s="313">
        <v>0.9410933167771446</v>
      </c>
      <c r="AS149" s="12"/>
      <c r="AT149" s="12"/>
      <c r="AU149" s="12"/>
      <c r="AV149" s="12"/>
      <c r="AW149" s="12"/>
      <c r="AX149" s="12"/>
      <c r="AY149" s="12"/>
      <c r="AZ149" s="12"/>
      <c r="BA149" s="12"/>
      <c r="BB149" s="12"/>
      <c r="BC149" s="12"/>
      <c r="BD149" s="12"/>
      <c r="BE149" s="12"/>
      <c r="BF149" s="12"/>
      <c r="BG149" s="12"/>
      <c r="BH149" s="12"/>
      <c r="BI149" s="12"/>
      <c r="BJ149" s="12"/>
      <c r="BK149" s="12"/>
    </row>
    <row r="150">
      <c r="A150" s="12" t="s">
        <v>560</v>
      </c>
      <c r="B150" s="64">
        <v>85.0</v>
      </c>
      <c r="C150" s="85">
        <v>24.1</v>
      </c>
      <c r="D150" s="64" t="s">
        <v>480</v>
      </c>
      <c r="E150" s="64">
        <v>201.93</v>
      </c>
      <c r="F150" s="64">
        <v>759.3</v>
      </c>
      <c r="G150" s="64">
        <v>24.15</v>
      </c>
      <c r="H150" s="64">
        <v>14.58</v>
      </c>
      <c r="I150" s="85">
        <v>95.5</v>
      </c>
      <c r="J150" s="64">
        <v>3396.0</v>
      </c>
      <c r="K150" s="76"/>
      <c r="L150" s="178">
        <f t="shared" si="29"/>
        <v>252.6599601</v>
      </c>
      <c r="M150" s="47">
        <f t="shared" si="30"/>
        <v>5926.394582</v>
      </c>
      <c r="N150" s="86">
        <f t="shared" si="31"/>
        <v>153.325449</v>
      </c>
      <c r="O150" s="86">
        <f t="shared" si="32"/>
        <v>143.1224292</v>
      </c>
      <c r="P150" s="244">
        <f t="shared" si="33"/>
        <v>10.20301984</v>
      </c>
      <c r="Q150" s="314">
        <f t="shared" si="34"/>
        <v>0.9334551446</v>
      </c>
      <c r="R150" s="141">
        <f t="shared" si="35"/>
        <v>3.348685188</v>
      </c>
      <c r="S150" s="12"/>
      <c r="T150" s="12"/>
      <c r="U150" s="12"/>
      <c r="V150" s="12"/>
      <c r="W150" s="12"/>
      <c r="X150" s="12"/>
      <c r="Y150" s="12"/>
      <c r="Z150" s="12"/>
      <c r="AA150" s="12"/>
      <c r="AB150" s="12"/>
      <c r="AC150" s="12"/>
      <c r="AD150" s="12"/>
      <c r="AE150" s="12"/>
      <c r="AF150" s="12"/>
      <c r="AG150" s="12"/>
      <c r="AH150" s="12"/>
      <c r="AI150" s="12"/>
      <c r="AJ150" s="86">
        <v>319.4956199999999</v>
      </c>
      <c r="AK150" s="12"/>
      <c r="AL150" s="12"/>
      <c r="AM150" s="12"/>
      <c r="AN150" s="12"/>
      <c r="AO150" s="12"/>
      <c r="AP150" s="12"/>
      <c r="AQ150" s="12"/>
      <c r="AR150" s="315">
        <v>0.951960768592593</v>
      </c>
      <c r="AS150" s="12"/>
      <c r="AT150" s="12"/>
      <c r="AU150" s="12"/>
      <c r="AV150" s="12"/>
      <c r="AW150" s="12"/>
      <c r="AX150" s="12"/>
      <c r="AY150" s="12"/>
      <c r="AZ150" s="12"/>
      <c r="BA150" s="12"/>
      <c r="BB150" s="12"/>
      <c r="BC150" s="12"/>
      <c r="BD150" s="12"/>
      <c r="BE150" s="12"/>
      <c r="BF150" s="12"/>
      <c r="BG150" s="12"/>
      <c r="BH150" s="12"/>
      <c r="BI150" s="12"/>
      <c r="BJ150" s="12"/>
      <c r="BK150" s="12"/>
    </row>
    <row r="151">
      <c r="A151" s="255" t="s">
        <v>561</v>
      </c>
      <c r="B151" s="184">
        <v>85.0</v>
      </c>
      <c r="C151" s="183">
        <v>24.1</v>
      </c>
      <c r="D151" s="184" t="s">
        <v>480</v>
      </c>
      <c r="E151" s="184">
        <v>203.13</v>
      </c>
      <c r="F151" s="184">
        <v>44.25</v>
      </c>
      <c r="G151" s="184">
        <v>24.15</v>
      </c>
      <c r="H151" s="184">
        <v>0.12</v>
      </c>
      <c r="I151" s="183">
        <v>96.52</v>
      </c>
      <c r="J151" s="184">
        <v>2802.0</v>
      </c>
      <c r="K151" s="228"/>
      <c r="L151" s="185">
        <f t="shared" si="29"/>
        <v>206.2637604</v>
      </c>
      <c r="M151" s="186">
        <f t="shared" si="30"/>
        <v>54.39160548</v>
      </c>
      <c r="N151" s="145">
        <f t="shared" si="31"/>
        <v>8.9885025</v>
      </c>
      <c r="O151" s="145">
        <f t="shared" si="32"/>
        <v>1.313557272</v>
      </c>
      <c r="P151" s="316">
        <f t="shared" si="33"/>
        <v>7.674945228</v>
      </c>
      <c r="Q151" s="188">
        <f t="shared" si="34"/>
        <v>0.1461374987</v>
      </c>
      <c r="R151" s="148">
        <f t="shared" si="35"/>
        <v>3.328902673</v>
      </c>
      <c r="S151" s="182"/>
      <c r="T151" s="182"/>
      <c r="U151" s="182"/>
      <c r="V151" s="182"/>
      <c r="W151" s="182"/>
      <c r="X151" s="182"/>
      <c r="Y151" s="182"/>
      <c r="Z151" s="182"/>
      <c r="AA151" s="182"/>
      <c r="AB151" s="182"/>
      <c r="AC151" s="182"/>
      <c r="AD151" s="182"/>
      <c r="AE151" s="182"/>
      <c r="AF151" s="182"/>
      <c r="AG151" s="317" t="s">
        <v>462</v>
      </c>
      <c r="AH151" s="318" t="s">
        <v>464</v>
      </c>
      <c r="AI151" s="12"/>
      <c r="AJ151" s="86">
        <v>426.7041</v>
      </c>
      <c r="AK151" s="12"/>
      <c r="AL151" s="12"/>
      <c r="AM151" s="12"/>
      <c r="AN151" s="12"/>
      <c r="AO151" s="12"/>
      <c r="AP151" s="12"/>
      <c r="AQ151" s="12"/>
      <c r="AR151" s="319">
        <v>0.9597862221087495</v>
      </c>
      <c r="AS151" s="12"/>
      <c r="AT151" s="12"/>
      <c r="AU151" s="12"/>
      <c r="AV151" s="12"/>
      <c r="AW151" s="12"/>
      <c r="AX151" s="12"/>
      <c r="AY151" s="12"/>
      <c r="AZ151" s="12"/>
      <c r="BA151" s="12"/>
      <c r="BB151" s="12"/>
      <c r="BC151" s="12"/>
      <c r="BD151" s="12"/>
      <c r="BE151" s="12"/>
      <c r="BF151" s="12"/>
      <c r="BG151" s="12"/>
      <c r="BH151" s="12"/>
      <c r="BI151" s="12"/>
      <c r="BJ151" s="12"/>
      <c r="BK151" s="12"/>
    </row>
    <row r="152">
      <c r="A152" s="71">
        <v>870.0</v>
      </c>
      <c r="B152" s="64">
        <v>85.0</v>
      </c>
      <c r="C152" s="85">
        <v>24.1</v>
      </c>
      <c r="D152" s="64" t="s">
        <v>480</v>
      </c>
      <c r="E152" s="64">
        <v>300.9</v>
      </c>
      <c r="F152" s="64">
        <v>30.1</v>
      </c>
      <c r="G152" s="64">
        <v>24.15</v>
      </c>
      <c r="H152" s="64">
        <v>0.12</v>
      </c>
      <c r="I152" s="85">
        <v>107.88</v>
      </c>
      <c r="J152" s="64">
        <v>2620.0</v>
      </c>
      <c r="K152" s="76"/>
      <c r="L152" s="178">
        <f t="shared" si="29"/>
        <v>172.5569544</v>
      </c>
      <c r="M152" s="47">
        <f t="shared" si="30"/>
        <v>54.39160548</v>
      </c>
      <c r="N152" s="86">
        <f t="shared" si="31"/>
        <v>9.05709</v>
      </c>
      <c r="O152" s="86">
        <f t="shared" si="32"/>
        <v>1.313557272</v>
      </c>
      <c r="P152" s="320">
        <f t="shared" si="33"/>
        <v>7.743532728</v>
      </c>
      <c r="Q152" s="149">
        <f t="shared" si="34"/>
        <v>0.1450308291</v>
      </c>
      <c r="R152" s="141">
        <f t="shared" si="35"/>
        <v>2.247258225</v>
      </c>
      <c r="S152" s="12"/>
      <c r="T152" s="12"/>
      <c r="U152" s="12"/>
      <c r="V152" s="12"/>
      <c r="W152" s="12"/>
      <c r="X152" s="12"/>
      <c r="Y152" s="12"/>
      <c r="Z152" s="12"/>
      <c r="AA152" s="12"/>
      <c r="AB152" s="12"/>
      <c r="AC152" s="12"/>
      <c r="AD152" s="12"/>
      <c r="AE152" s="12"/>
      <c r="AF152" s="12"/>
      <c r="AG152" s="86">
        <v>9.05709</v>
      </c>
      <c r="AH152" s="320">
        <v>7.743532727653271</v>
      </c>
      <c r="AI152" s="12"/>
      <c r="AJ152" s="86">
        <v>478.5737650000001</v>
      </c>
      <c r="AK152" s="12"/>
      <c r="AL152" s="12"/>
      <c r="AM152" s="12"/>
      <c r="AN152" s="12"/>
      <c r="AO152" s="12"/>
      <c r="AP152" s="12"/>
      <c r="AQ152" s="12"/>
      <c r="AR152" s="321">
        <v>0.9623028484443462</v>
      </c>
      <c r="AS152" s="12"/>
      <c r="AT152" s="12"/>
      <c r="AU152" s="12"/>
      <c r="AV152" s="12"/>
      <c r="AW152" s="12"/>
      <c r="AX152" s="12"/>
      <c r="AY152" s="12"/>
      <c r="AZ152" s="12"/>
      <c r="BA152" s="12"/>
      <c r="BB152" s="12"/>
      <c r="BC152" s="12"/>
      <c r="BD152" s="12"/>
      <c r="BE152" s="12"/>
      <c r="BF152" s="12"/>
      <c r="BG152" s="12"/>
      <c r="BH152" s="12"/>
      <c r="BI152" s="12"/>
      <c r="BJ152" s="12"/>
      <c r="BK152" s="12"/>
    </row>
    <row r="153">
      <c r="A153" s="71">
        <v>993.0</v>
      </c>
      <c r="B153" s="64">
        <v>85.0</v>
      </c>
      <c r="C153" s="85">
        <v>24.1</v>
      </c>
      <c r="D153" s="64" t="s">
        <v>480</v>
      </c>
      <c r="E153" s="64">
        <v>301.0</v>
      </c>
      <c r="F153" s="64">
        <v>34.6</v>
      </c>
      <c r="G153" s="64">
        <v>24.15</v>
      </c>
      <c r="H153" s="64">
        <v>0.24</v>
      </c>
      <c r="I153" s="85">
        <v>107.7</v>
      </c>
      <c r="J153" s="64">
        <v>2641.0</v>
      </c>
      <c r="K153" s="76"/>
      <c r="L153" s="178">
        <f t="shared" si="29"/>
        <v>174.2307521</v>
      </c>
      <c r="M153" s="47">
        <f t="shared" si="30"/>
        <v>103.1657421</v>
      </c>
      <c r="N153" s="86">
        <f t="shared" si="31"/>
        <v>10.4146</v>
      </c>
      <c r="O153" s="86">
        <f t="shared" si="32"/>
        <v>2.491452671</v>
      </c>
      <c r="P153" s="206">
        <f t="shared" si="33"/>
        <v>7.923147329</v>
      </c>
      <c r="Q153" s="149">
        <f t="shared" si="34"/>
        <v>0.2392269191</v>
      </c>
      <c r="R153" s="141">
        <f t="shared" si="35"/>
        <v>2.246511628</v>
      </c>
      <c r="S153" s="12"/>
      <c r="T153" s="12"/>
      <c r="U153" s="12"/>
      <c r="V153" s="12"/>
      <c r="W153" s="12"/>
      <c r="X153" s="12"/>
      <c r="Y153" s="12"/>
      <c r="Z153" s="12"/>
      <c r="AA153" s="12"/>
      <c r="AB153" s="12"/>
      <c r="AC153" s="12"/>
      <c r="AD153" s="12"/>
      <c r="AE153" s="12"/>
      <c r="AF153" s="12"/>
      <c r="AG153" s="86">
        <v>10.4146</v>
      </c>
      <c r="AH153" s="206">
        <v>7.923147328667918</v>
      </c>
      <c r="AI153" s="12"/>
      <c r="AJ153" s="86">
        <v>529.9256899999999</v>
      </c>
      <c r="AK153" s="12"/>
      <c r="AL153" s="12"/>
      <c r="AM153" s="12"/>
      <c r="AN153" s="12"/>
      <c r="AO153" s="12"/>
      <c r="AP153" s="12"/>
      <c r="AQ153" s="12"/>
      <c r="AR153" s="260">
        <v>0.9641032912313761</v>
      </c>
      <c r="AS153" s="12"/>
      <c r="AT153" s="12"/>
      <c r="AU153" s="12"/>
      <c r="AV153" s="12"/>
      <c r="AW153" s="12"/>
      <c r="AX153" s="12"/>
      <c r="AY153" s="12"/>
      <c r="AZ153" s="12"/>
      <c r="BA153" s="12"/>
      <c r="BB153" s="12"/>
      <c r="BC153" s="12"/>
      <c r="BD153" s="12"/>
      <c r="BE153" s="12"/>
      <c r="BF153" s="12"/>
      <c r="BG153" s="12"/>
      <c r="BH153" s="12"/>
      <c r="BI153" s="12"/>
      <c r="BJ153" s="12"/>
      <c r="BK153" s="12"/>
    </row>
    <row r="154">
      <c r="A154" s="71">
        <v>1277.0</v>
      </c>
      <c r="B154" s="64">
        <v>85.0</v>
      </c>
      <c r="C154" s="85">
        <v>24.1</v>
      </c>
      <c r="D154" s="64" t="s">
        <v>480</v>
      </c>
      <c r="E154" s="64">
        <v>301.0</v>
      </c>
      <c r="F154" s="64">
        <v>53.0</v>
      </c>
      <c r="G154" s="64">
        <v>24.15</v>
      </c>
      <c r="H154" s="64">
        <v>0.78</v>
      </c>
      <c r="I154" s="85">
        <v>107.4</v>
      </c>
      <c r="J154" s="64">
        <v>2694.0</v>
      </c>
      <c r="K154" s="76"/>
      <c r="L154" s="178">
        <f t="shared" si="29"/>
        <v>178.2236868</v>
      </c>
      <c r="M154" s="47">
        <f t="shared" si="30"/>
        <v>322.6402808</v>
      </c>
      <c r="N154" s="86">
        <f t="shared" si="31"/>
        <v>15.953</v>
      </c>
      <c r="O154" s="86">
        <f t="shared" si="32"/>
        <v>7.791762782</v>
      </c>
      <c r="P154" s="207">
        <f t="shared" si="33"/>
        <v>8.161237218</v>
      </c>
      <c r="Q154" s="149">
        <f t="shared" si="34"/>
        <v>0.4884199073</v>
      </c>
      <c r="R154" s="141">
        <f t="shared" si="35"/>
        <v>2.246511628</v>
      </c>
      <c r="S154" s="12"/>
      <c r="T154" s="12"/>
      <c r="U154" s="12"/>
      <c r="V154" s="12"/>
      <c r="W154" s="12"/>
      <c r="X154" s="12"/>
      <c r="Y154" s="12"/>
      <c r="Z154" s="12"/>
      <c r="AA154" s="12"/>
      <c r="AB154" s="12"/>
      <c r="AC154" s="12"/>
      <c r="AD154" s="12"/>
      <c r="AE154" s="12"/>
      <c r="AF154" s="12"/>
      <c r="AG154" s="86">
        <v>15.953</v>
      </c>
      <c r="AH154" s="207">
        <v>8.16123721837449</v>
      </c>
      <c r="AI154" s="12"/>
      <c r="AJ154" s="86">
        <v>580.386625</v>
      </c>
      <c r="AK154" s="12"/>
      <c r="AL154" s="12"/>
      <c r="AM154" s="12"/>
      <c r="AN154" s="12"/>
      <c r="AO154" s="12"/>
      <c r="AP154" s="12"/>
      <c r="AQ154" s="12"/>
      <c r="AR154" s="322">
        <v>0.9655020436120995</v>
      </c>
      <c r="AS154" s="12"/>
      <c r="AT154" s="12"/>
      <c r="AU154" s="12"/>
      <c r="AV154" s="12"/>
      <c r="AW154" s="12"/>
      <c r="AX154" s="12"/>
      <c r="AY154" s="12"/>
      <c r="AZ154" s="12"/>
      <c r="BA154" s="12"/>
      <c r="BB154" s="12"/>
      <c r="BC154" s="12"/>
      <c r="BD154" s="12"/>
      <c r="BE154" s="12"/>
      <c r="BF154" s="12"/>
      <c r="BG154" s="12"/>
      <c r="BH154" s="12"/>
      <c r="BI154" s="12"/>
      <c r="BJ154" s="12"/>
      <c r="BK154" s="12"/>
    </row>
    <row r="155">
      <c r="A155" s="71">
        <v>1510.0</v>
      </c>
      <c r="B155" s="64">
        <v>85.0</v>
      </c>
      <c r="C155" s="85">
        <v>24.1</v>
      </c>
      <c r="D155" s="64" t="s">
        <v>480</v>
      </c>
      <c r="E155" s="64">
        <v>301.0</v>
      </c>
      <c r="F155" s="64">
        <v>76.2</v>
      </c>
      <c r="G155" s="64">
        <v>24.15</v>
      </c>
      <c r="H155" s="64">
        <v>1.48</v>
      </c>
      <c r="I155" s="85">
        <v>107.1</v>
      </c>
      <c r="J155" s="64">
        <v>2718.0</v>
      </c>
      <c r="K155" s="76"/>
      <c r="L155" s="178">
        <f t="shared" si="29"/>
        <v>180.3150991</v>
      </c>
      <c r="M155" s="47">
        <f t="shared" si="30"/>
        <v>607.1222082</v>
      </c>
      <c r="N155" s="86">
        <f t="shared" si="31"/>
        <v>22.9362</v>
      </c>
      <c r="O155" s="86">
        <f t="shared" si="32"/>
        <v>14.66200133</v>
      </c>
      <c r="P155" s="210">
        <f t="shared" si="33"/>
        <v>8.274198671</v>
      </c>
      <c r="Q155" s="149">
        <f t="shared" si="34"/>
        <v>0.6392515469</v>
      </c>
      <c r="R155" s="141">
        <f t="shared" si="35"/>
        <v>2.246511628</v>
      </c>
      <c r="S155" s="12"/>
      <c r="T155" s="12"/>
      <c r="U155" s="12"/>
      <c r="V155" s="12"/>
      <c r="W155" s="12"/>
      <c r="X155" s="12"/>
      <c r="Y155" s="12"/>
      <c r="Z155" s="12"/>
      <c r="AA155" s="12"/>
      <c r="AB155" s="12"/>
      <c r="AC155" s="12"/>
      <c r="AD155" s="12"/>
      <c r="AE155" s="12"/>
      <c r="AF155" s="12"/>
      <c r="AG155" s="86">
        <v>22.9362</v>
      </c>
      <c r="AH155" s="210">
        <v>8.274198671086422</v>
      </c>
      <c r="AI155" s="12"/>
      <c r="AJ155" s="86">
        <v>634.4009400000001</v>
      </c>
      <c r="AK155" s="12"/>
      <c r="AL155" s="12"/>
      <c r="AM155" s="12"/>
      <c r="AN155" s="12"/>
      <c r="AO155" s="12"/>
      <c r="AP155" s="12"/>
      <c r="AQ155" s="12"/>
      <c r="AR155" s="323">
        <v>0.9672864034250107</v>
      </c>
      <c r="AS155" s="12"/>
      <c r="AT155" s="12"/>
      <c r="AU155" s="12"/>
      <c r="AV155" s="12"/>
      <c r="AW155" s="12"/>
      <c r="AX155" s="12"/>
      <c r="AY155" s="12"/>
      <c r="AZ155" s="12"/>
      <c r="BA155" s="12"/>
      <c r="BB155" s="12"/>
      <c r="BC155" s="12"/>
      <c r="BD155" s="12"/>
      <c r="BE155" s="12"/>
      <c r="BF155" s="12"/>
      <c r="BG155" s="12"/>
      <c r="BH155" s="12"/>
      <c r="BI155" s="12"/>
      <c r="BJ155" s="12"/>
      <c r="BK155" s="12"/>
    </row>
    <row r="156">
      <c r="A156" s="71">
        <v>1776.0</v>
      </c>
      <c r="B156" s="64">
        <v>85.0</v>
      </c>
      <c r="C156" s="85">
        <v>24.1</v>
      </c>
      <c r="D156" s="64" t="s">
        <v>480</v>
      </c>
      <c r="E156" s="64">
        <v>301.0</v>
      </c>
      <c r="F156" s="64">
        <v>122.3</v>
      </c>
      <c r="G156" s="64">
        <v>24.15</v>
      </c>
      <c r="H156" s="64">
        <v>2.86</v>
      </c>
      <c r="I156" s="85">
        <v>106.8</v>
      </c>
      <c r="J156" s="64">
        <v>2817.0</v>
      </c>
      <c r="K156" s="76"/>
      <c r="L156" s="178">
        <f t="shared" si="29"/>
        <v>187.4078195</v>
      </c>
      <c r="M156" s="47">
        <f t="shared" si="30"/>
        <v>1167.884911</v>
      </c>
      <c r="N156" s="86">
        <f t="shared" si="31"/>
        <v>36.8123</v>
      </c>
      <c r="O156" s="86">
        <f t="shared" si="32"/>
        <v>28.2044206</v>
      </c>
      <c r="P156" s="324">
        <f t="shared" si="33"/>
        <v>8.607879396</v>
      </c>
      <c r="Q156" s="149">
        <f t="shared" si="34"/>
        <v>0.7661683895</v>
      </c>
      <c r="R156" s="141">
        <f t="shared" si="35"/>
        <v>2.246511628</v>
      </c>
      <c r="S156" s="12"/>
      <c r="T156" s="12"/>
      <c r="U156" s="12"/>
      <c r="V156" s="12"/>
      <c r="W156" s="12"/>
      <c r="X156" s="12"/>
      <c r="Y156" s="12"/>
      <c r="Z156" s="12"/>
      <c r="AA156" s="12"/>
      <c r="AB156" s="12"/>
      <c r="AC156" s="12"/>
      <c r="AD156" s="12"/>
      <c r="AE156" s="12"/>
      <c r="AF156" s="12"/>
      <c r="AG156" s="86">
        <v>36.81229999999999</v>
      </c>
      <c r="AH156" s="324">
        <v>8.607879395511784</v>
      </c>
      <c r="AI156" s="12"/>
      <c r="AJ156" s="86">
        <v>679.731</v>
      </c>
      <c r="AK156" s="12"/>
      <c r="AL156" s="12"/>
      <c r="AM156" s="12"/>
      <c r="AN156" s="12"/>
      <c r="AO156" s="12"/>
      <c r="AP156" s="12"/>
      <c r="AQ156" s="12"/>
      <c r="AR156" s="294">
        <v>0.9669809358178701</v>
      </c>
      <c r="AS156" s="12"/>
      <c r="AT156" s="12"/>
      <c r="AU156" s="12"/>
      <c r="AV156" s="12"/>
      <c r="AW156" s="12"/>
      <c r="AX156" s="12"/>
      <c r="AY156" s="12"/>
      <c r="AZ156" s="12"/>
      <c r="BA156" s="12"/>
      <c r="BB156" s="12"/>
      <c r="BC156" s="12"/>
      <c r="BD156" s="12"/>
      <c r="BE156" s="12"/>
      <c r="BF156" s="12"/>
      <c r="BG156" s="12"/>
      <c r="BH156" s="12"/>
      <c r="BI156" s="12"/>
      <c r="BJ156" s="12"/>
      <c r="BK156" s="12"/>
    </row>
    <row r="157">
      <c r="A157" s="71">
        <v>1964.0</v>
      </c>
      <c r="B157" s="64">
        <v>85.0</v>
      </c>
      <c r="C157" s="85">
        <v>24.1</v>
      </c>
      <c r="D157" s="64" t="s">
        <v>480</v>
      </c>
      <c r="E157" s="64">
        <v>301.0</v>
      </c>
      <c r="F157" s="64">
        <v>169.0</v>
      </c>
      <c r="G157" s="64">
        <v>24.15</v>
      </c>
      <c r="H157" s="64">
        <v>4.27</v>
      </c>
      <c r="I157" s="85">
        <v>106.66</v>
      </c>
      <c r="J157" s="64">
        <v>2878.0</v>
      </c>
      <c r="K157" s="76"/>
      <c r="L157" s="178">
        <f t="shared" si="29"/>
        <v>191.7173086</v>
      </c>
      <c r="M157" s="47">
        <f t="shared" si="30"/>
        <v>1740.737928</v>
      </c>
      <c r="N157" s="86">
        <f t="shared" si="31"/>
        <v>50.869</v>
      </c>
      <c r="O157" s="86">
        <f t="shared" si="32"/>
        <v>42.03882096</v>
      </c>
      <c r="P157" s="211">
        <f t="shared" si="33"/>
        <v>8.83017904</v>
      </c>
      <c r="Q157" s="149">
        <f t="shared" si="34"/>
        <v>0.8264133551</v>
      </c>
      <c r="R157" s="141">
        <f t="shared" si="35"/>
        <v>2.246511628</v>
      </c>
      <c r="S157" s="12"/>
      <c r="T157" s="12"/>
      <c r="U157" s="12"/>
      <c r="V157" s="12"/>
      <c r="W157" s="12"/>
      <c r="X157" s="12"/>
      <c r="Y157" s="12"/>
      <c r="Z157" s="12"/>
      <c r="AA157" s="12"/>
      <c r="AB157" s="12"/>
      <c r="AC157" s="12"/>
      <c r="AD157" s="12"/>
      <c r="AE157" s="12"/>
      <c r="AF157" s="12"/>
      <c r="AG157" s="86">
        <v>50.869</v>
      </c>
      <c r="AH157" s="211">
        <v>8.830179039917674</v>
      </c>
      <c r="AI157" s="12"/>
      <c r="AJ157" s="86">
        <v>722.4620900000001</v>
      </c>
      <c r="AK157" s="12"/>
      <c r="AL157" s="12"/>
      <c r="AM157" s="12"/>
      <c r="AN157" s="12"/>
      <c r="AO157" s="12"/>
      <c r="AP157" s="12"/>
      <c r="AQ157" s="12"/>
      <c r="AR157" s="302">
        <v>0.9678432306872128</v>
      </c>
      <c r="AS157" s="12"/>
      <c r="AT157" s="12"/>
      <c r="AU157" s="12"/>
      <c r="AV157" s="12"/>
      <c r="AW157" s="12"/>
      <c r="AX157" s="12"/>
      <c r="AY157" s="12"/>
      <c r="AZ157" s="12"/>
      <c r="BA157" s="12"/>
      <c r="BB157" s="12"/>
      <c r="BC157" s="12"/>
      <c r="BD157" s="12"/>
      <c r="BE157" s="12"/>
      <c r="BF157" s="12"/>
      <c r="BG157" s="12"/>
      <c r="BH157" s="12"/>
      <c r="BI157" s="12"/>
      <c r="BJ157" s="12"/>
      <c r="BK157" s="12"/>
    </row>
    <row r="158">
      <c r="A158" s="71">
        <v>2225.0</v>
      </c>
      <c r="B158" s="64">
        <v>85.0</v>
      </c>
      <c r="C158" s="85">
        <v>24.1</v>
      </c>
      <c r="D158" s="64" t="s">
        <v>480</v>
      </c>
      <c r="E158" s="64">
        <v>300.9</v>
      </c>
      <c r="F158" s="64">
        <v>265.1</v>
      </c>
      <c r="G158" s="64">
        <v>24.15</v>
      </c>
      <c r="H158" s="64">
        <v>7.16</v>
      </c>
      <c r="I158" s="85">
        <v>106.47</v>
      </c>
      <c r="J158" s="64">
        <v>2982.0</v>
      </c>
      <c r="K158" s="76"/>
      <c r="L158" s="178">
        <f t="shared" si="29"/>
        <v>198.9997351</v>
      </c>
      <c r="M158" s="47">
        <f t="shared" si="30"/>
        <v>2914.56701</v>
      </c>
      <c r="N158" s="86">
        <f t="shared" si="31"/>
        <v>79.76859</v>
      </c>
      <c r="O158" s="86">
        <f t="shared" si="32"/>
        <v>70.3867933</v>
      </c>
      <c r="P158" s="189">
        <f t="shared" si="33"/>
        <v>9.381796702</v>
      </c>
      <c r="Q158" s="149">
        <f t="shared" si="34"/>
        <v>0.8823873319</v>
      </c>
      <c r="R158" s="141">
        <f t="shared" si="35"/>
        <v>2.247258225</v>
      </c>
      <c r="S158" s="12"/>
      <c r="T158" s="12"/>
      <c r="U158" s="12"/>
      <c r="V158" s="12"/>
      <c r="W158" s="12"/>
      <c r="X158" s="12"/>
      <c r="Y158" s="12"/>
      <c r="Z158" s="12"/>
      <c r="AA158" s="12"/>
      <c r="AB158" s="12"/>
      <c r="AC158" s="12"/>
      <c r="AD158" s="12"/>
      <c r="AE158" s="12"/>
      <c r="AF158" s="12"/>
      <c r="AG158" s="86">
        <v>79.76859</v>
      </c>
      <c r="AH158" s="189">
        <v>9.381796701715146</v>
      </c>
      <c r="AI158" s="12"/>
      <c r="AJ158" s="86">
        <v>778.7569599999999</v>
      </c>
      <c r="AK158" s="12"/>
      <c r="AL158" s="12"/>
      <c r="AM158" s="12"/>
      <c r="AN158" s="12"/>
      <c r="AO158" s="12"/>
      <c r="AP158" s="12"/>
      <c r="AQ158" s="12"/>
      <c r="AR158" s="304">
        <v>0.9683737781973311</v>
      </c>
      <c r="AS158" s="12"/>
      <c r="AT158" s="12"/>
      <c r="AU158" s="12"/>
      <c r="AV158" s="12"/>
      <c r="AW158" s="12"/>
      <c r="AX158" s="12"/>
      <c r="AY158" s="12"/>
      <c r="AZ158" s="12"/>
      <c r="BA158" s="12"/>
      <c r="BB158" s="12"/>
      <c r="BC158" s="12"/>
      <c r="BD158" s="12"/>
      <c r="BE158" s="12"/>
      <c r="BF158" s="12"/>
      <c r="BG158" s="12"/>
      <c r="BH158" s="12"/>
      <c r="BI158" s="12"/>
      <c r="BJ158" s="12"/>
      <c r="BK158" s="12"/>
    </row>
    <row r="159">
      <c r="A159" s="71">
        <v>2496.0</v>
      </c>
      <c r="B159" s="64">
        <v>85.0</v>
      </c>
      <c r="C159" s="85">
        <v>24.1</v>
      </c>
      <c r="D159" s="64" t="s">
        <v>480</v>
      </c>
      <c r="E159" s="64">
        <v>300.8</v>
      </c>
      <c r="F159" s="64">
        <v>415.1</v>
      </c>
      <c r="G159" s="64">
        <v>24.14</v>
      </c>
      <c r="H159" s="64">
        <v>11.69</v>
      </c>
      <c r="I159" s="85">
        <v>106.3</v>
      </c>
      <c r="J159" s="64">
        <v>3121.0</v>
      </c>
      <c r="K159" s="76"/>
      <c r="L159" s="178">
        <f t="shared" si="29"/>
        <v>208.6087964</v>
      </c>
      <c r="M159" s="47">
        <f t="shared" si="30"/>
        <v>4753.657664</v>
      </c>
      <c r="N159" s="86">
        <f t="shared" si="31"/>
        <v>124.86208</v>
      </c>
      <c r="O159" s="86">
        <f t="shared" si="32"/>
        <v>114.753296</v>
      </c>
      <c r="P159" s="325">
        <f t="shared" si="33"/>
        <v>10.10878398</v>
      </c>
      <c r="Q159" s="217">
        <f t="shared" si="34"/>
        <v>0.9190404006</v>
      </c>
      <c r="R159" s="141">
        <f t="shared" si="35"/>
        <v>2.247074468</v>
      </c>
      <c r="S159" s="12"/>
      <c r="T159" s="12"/>
      <c r="U159" s="12"/>
      <c r="V159" s="12"/>
      <c r="W159" s="12"/>
      <c r="X159" s="12"/>
      <c r="Y159" s="12"/>
      <c r="Z159" s="12"/>
      <c r="AA159" s="12"/>
      <c r="AB159" s="12"/>
      <c r="AC159" s="12"/>
      <c r="AD159" s="12"/>
      <c r="AE159" s="12"/>
      <c r="AF159" s="12"/>
      <c r="AG159" s="86">
        <v>124.86208000000002</v>
      </c>
      <c r="AH159" s="325">
        <v>10.108783980204436</v>
      </c>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row>
    <row r="160">
      <c r="A160" s="71">
        <v>2560.0</v>
      </c>
      <c r="B160" s="64">
        <v>85.0</v>
      </c>
      <c r="C160" s="85">
        <v>24.1</v>
      </c>
      <c r="D160" s="64" t="s">
        <v>480</v>
      </c>
      <c r="E160" s="64">
        <v>300.8</v>
      </c>
      <c r="F160" s="64">
        <v>523.0</v>
      </c>
      <c r="G160" s="64">
        <v>24.15</v>
      </c>
      <c r="H160" s="64">
        <v>14.95</v>
      </c>
      <c r="I160" s="85">
        <v>106.26</v>
      </c>
      <c r="J160" s="64">
        <v>3173.0</v>
      </c>
      <c r="K160" s="76"/>
      <c r="L160" s="178">
        <f t="shared" si="29"/>
        <v>212.1643318</v>
      </c>
      <c r="M160" s="47">
        <f t="shared" si="30"/>
        <v>6076.506654</v>
      </c>
      <c r="N160" s="86">
        <f t="shared" si="31"/>
        <v>157.3184</v>
      </c>
      <c r="O160" s="86">
        <f t="shared" si="32"/>
        <v>146.7476357</v>
      </c>
      <c r="P160" s="326">
        <f t="shared" si="33"/>
        <v>10.5707643</v>
      </c>
      <c r="Q160" s="243">
        <f t="shared" si="34"/>
        <v>0.9328065611</v>
      </c>
      <c r="R160" s="141">
        <f t="shared" si="35"/>
        <v>2.248005319</v>
      </c>
      <c r="S160" s="12"/>
      <c r="T160" s="12"/>
      <c r="U160" s="12"/>
      <c r="V160" s="12"/>
      <c r="W160" s="12"/>
      <c r="X160" s="12"/>
      <c r="Y160" s="12"/>
      <c r="Z160" s="12"/>
      <c r="AA160" s="12"/>
      <c r="AB160" s="12"/>
      <c r="AC160" s="12"/>
      <c r="AD160" s="12"/>
      <c r="AE160" s="12"/>
      <c r="AF160" s="12"/>
      <c r="AG160" s="86">
        <v>157.3184</v>
      </c>
      <c r="AH160" s="326">
        <v>10.570764296553506</v>
      </c>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row>
    <row r="161">
      <c r="A161" s="71">
        <v>2813.0</v>
      </c>
      <c r="B161" s="64">
        <v>85.0</v>
      </c>
      <c r="C161" s="85">
        <v>24.1</v>
      </c>
      <c r="D161" s="64" t="s">
        <v>480</v>
      </c>
      <c r="E161" s="64">
        <v>300.6</v>
      </c>
      <c r="F161" s="64">
        <v>686.0</v>
      </c>
      <c r="G161" s="64">
        <v>24.15</v>
      </c>
      <c r="H161" s="64">
        <v>19.88</v>
      </c>
      <c r="I161" s="85">
        <v>106.1</v>
      </c>
      <c r="J161" s="64">
        <v>3333.0</v>
      </c>
      <c r="K161" s="76"/>
      <c r="L161" s="178">
        <f t="shared" si="29"/>
        <v>223.1988965</v>
      </c>
      <c r="M161" s="47">
        <f t="shared" si="30"/>
        <v>8075.983193</v>
      </c>
      <c r="N161" s="86">
        <f t="shared" si="31"/>
        <v>206.2116</v>
      </c>
      <c r="O161" s="86">
        <f t="shared" si="32"/>
        <v>195.0349941</v>
      </c>
      <c r="P161" s="218">
        <f t="shared" si="33"/>
        <v>11.17660589</v>
      </c>
      <c r="Q161" s="246">
        <f t="shared" si="34"/>
        <v>0.9458003047</v>
      </c>
      <c r="R161" s="141">
        <f t="shared" si="35"/>
        <v>2.249500998</v>
      </c>
      <c r="S161" s="12"/>
      <c r="T161" s="12"/>
      <c r="U161" s="12"/>
      <c r="V161" s="12"/>
      <c r="W161" s="12"/>
      <c r="X161" s="12"/>
      <c r="Y161" s="12"/>
      <c r="Z161" s="12"/>
      <c r="AA161" s="12"/>
      <c r="AB161" s="12"/>
      <c r="AC161" s="12"/>
      <c r="AD161" s="12"/>
      <c r="AE161" s="12"/>
      <c r="AF161" s="12"/>
      <c r="AG161" s="86">
        <v>206.2116</v>
      </c>
      <c r="AH161" s="218">
        <v>11.17660589499286</v>
      </c>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row>
    <row r="162">
      <c r="A162" s="71">
        <v>2901.0</v>
      </c>
      <c r="B162" s="64">
        <v>85.0</v>
      </c>
      <c r="C162" s="85">
        <v>24.1</v>
      </c>
      <c r="D162" s="64" t="s">
        <v>480</v>
      </c>
      <c r="E162" s="64">
        <v>300.5</v>
      </c>
      <c r="F162" s="64">
        <v>798.2</v>
      </c>
      <c r="G162" s="64">
        <v>24.15</v>
      </c>
      <c r="H162" s="64">
        <v>23.27</v>
      </c>
      <c r="I162" s="85">
        <v>105.9</v>
      </c>
      <c r="J162" s="64">
        <v>3408.0</v>
      </c>
      <c r="K162" s="76"/>
      <c r="L162" s="178">
        <f t="shared" si="29"/>
        <v>228.6523869</v>
      </c>
      <c r="M162" s="47">
        <f t="shared" si="30"/>
        <v>9450.15854</v>
      </c>
      <c r="N162" s="86">
        <f t="shared" si="31"/>
        <v>239.8591</v>
      </c>
      <c r="O162" s="86">
        <f t="shared" si="32"/>
        <v>228.2213287</v>
      </c>
      <c r="P162" s="327">
        <f t="shared" si="33"/>
        <v>11.63777126</v>
      </c>
      <c r="Q162" s="249">
        <f t="shared" si="34"/>
        <v>0.9514808016</v>
      </c>
      <c r="R162" s="141">
        <f t="shared" si="35"/>
        <v>2.250249584</v>
      </c>
      <c r="S162" s="12"/>
      <c r="T162" s="12"/>
      <c r="U162" s="12"/>
      <c r="V162" s="12"/>
      <c r="W162" s="12"/>
      <c r="X162" s="12"/>
      <c r="Y162" s="12"/>
      <c r="Z162" s="12"/>
      <c r="AA162" s="12"/>
      <c r="AB162" s="12"/>
      <c r="AC162" s="12"/>
      <c r="AD162" s="12"/>
      <c r="AE162" s="12"/>
      <c r="AF162" s="12"/>
      <c r="AG162" s="86">
        <v>239.8591</v>
      </c>
      <c r="AH162" s="327">
        <v>11.637771255398093</v>
      </c>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row>
    <row r="163">
      <c r="A163" s="71">
        <v>2912.0</v>
      </c>
      <c r="B163" s="64">
        <v>85.0</v>
      </c>
      <c r="C163" s="85">
        <v>24.1</v>
      </c>
      <c r="D163" s="64" t="s">
        <v>480</v>
      </c>
      <c r="E163" s="64">
        <v>300.45</v>
      </c>
      <c r="F163" s="64">
        <v>973.4</v>
      </c>
      <c r="G163" s="64">
        <v>24.15</v>
      </c>
      <c r="H163" s="64">
        <v>28.59</v>
      </c>
      <c r="I163" s="85">
        <v>105.3</v>
      </c>
      <c r="J163" s="64">
        <v>3470.0</v>
      </c>
      <c r="K163" s="76"/>
      <c r="L163" s="178">
        <f t="shared" si="29"/>
        <v>234.1387077</v>
      </c>
      <c r="M163" s="47">
        <f t="shared" si="30"/>
        <v>11605.50149</v>
      </c>
      <c r="N163" s="86">
        <f t="shared" si="31"/>
        <v>292.45803</v>
      </c>
      <c r="O163" s="86">
        <f t="shared" si="32"/>
        <v>280.2728611</v>
      </c>
      <c r="P163" s="328">
        <f t="shared" si="33"/>
        <v>12.18516894</v>
      </c>
      <c r="Q163" s="251">
        <f t="shared" si="34"/>
        <v>0.9583353244</v>
      </c>
      <c r="R163" s="141">
        <f t="shared" si="35"/>
        <v>2.250624064</v>
      </c>
      <c r="S163" s="12"/>
      <c r="T163" s="12"/>
      <c r="U163" s="12"/>
      <c r="V163" s="12"/>
      <c r="W163" s="12"/>
      <c r="X163" s="12"/>
      <c r="Y163" s="12"/>
      <c r="Z163" s="12"/>
      <c r="AA163" s="12"/>
      <c r="AB163" s="12"/>
      <c r="AC163" s="12"/>
      <c r="AD163" s="12"/>
      <c r="AE163" s="12"/>
      <c r="AF163" s="12"/>
      <c r="AG163" s="86">
        <v>292.45802999999995</v>
      </c>
      <c r="AH163" s="328">
        <v>12.18516893977062</v>
      </c>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row>
    <row r="164">
      <c r="A164" s="71">
        <v>2867.0</v>
      </c>
      <c r="B164" s="64">
        <v>85.0</v>
      </c>
      <c r="C164" s="85">
        <v>24.1</v>
      </c>
      <c r="D164" s="64" t="s">
        <v>480</v>
      </c>
      <c r="E164" s="64">
        <v>300.35</v>
      </c>
      <c r="F164" s="64">
        <v>1097.0</v>
      </c>
      <c r="G164" s="64">
        <v>24.15</v>
      </c>
      <c r="H164" s="64">
        <v>32.32</v>
      </c>
      <c r="I164" s="85">
        <v>104.9</v>
      </c>
      <c r="J164" s="64">
        <v>3525.0</v>
      </c>
      <c r="K164" s="76"/>
      <c r="L164" s="178">
        <f t="shared" si="29"/>
        <v>238.7567983</v>
      </c>
      <c r="M164" s="47">
        <f t="shared" si="30"/>
        <v>13115.81276</v>
      </c>
      <c r="N164" s="86">
        <f t="shared" si="31"/>
        <v>329.48395</v>
      </c>
      <c r="O164" s="86">
        <f t="shared" si="32"/>
        <v>316.7468783</v>
      </c>
      <c r="P164" s="308">
        <f t="shared" si="33"/>
        <v>12.73707175</v>
      </c>
      <c r="Q164" s="254">
        <f t="shared" si="34"/>
        <v>0.9613423605</v>
      </c>
      <c r="R164" s="141">
        <f t="shared" si="35"/>
        <v>2.251373398</v>
      </c>
      <c r="S164" s="12"/>
      <c r="T164" s="12"/>
      <c r="U164" s="12"/>
      <c r="V164" s="12"/>
      <c r="W164" s="12"/>
      <c r="X164" s="12"/>
      <c r="Y164" s="12"/>
      <c r="Z164" s="12"/>
      <c r="AA164" s="12"/>
      <c r="AB164" s="12"/>
      <c r="AC164" s="12"/>
      <c r="AD164" s="12"/>
      <c r="AE164" s="12"/>
      <c r="AF164" s="12"/>
      <c r="AG164" s="86">
        <v>329.48395</v>
      </c>
      <c r="AH164" s="308">
        <v>12.737071749244876</v>
      </c>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row>
    <row r="165">
      <c r="A165" s="71">
        <v>2843.0</v>
      </c>
      <c r="B165" s="64">
        <v>85.0</v>
      </c>
      <c r="C165" s="85">
        <v>24.1</v>
      </c>
      <c r="D165" s="64" t="s">
        <v>480</v>
      </c>
      <c r="E165" s="64">
        <v>300.3</v>
      </c>
      <c r="F165" s="64">
        <v>1187.6</v>
      </c>
      <c r="G165" s="64">
        <v>24.15</v>
      </c>
      <c r="H165" s="64">
        <v>35.06</v>
      </c>
      <c r="I165" s="85">
        <v>104.8</v>
      </c>
      <c r="J165" s="64">
        <v>3568.0</v>
      </c>
      <c r="K165" s="76"/>
      <c r="L165" s="178">
        <f t="shared" si="29"/>
        <v>241.8998931</v>
      </c>
      <c r="M165" s="47">
        <f t="shared" si="30"/>
        <v>14224.81249</v>
      </c>
      <c r="N165" s="86">
        <f t="shared" si="31"/>
        <v>356.63628</v>
      </c>
      <c r="O165" s="86">
        <f t="shared" si="32"/>
        <v>343.5292216</v>
      </c>
      <c r="P165" s="329">
        <f t="shared" si="33"/>
        <v>13.10705843</v>
      </c>
      <c r="Q165" s="258">
        <f t="shared" si="34"/>
        <v>0.9632481069</v>
      </c>
      <c r="R165" s="141">
        <f t="shared" si="35"/>
        <v>2.251748252</v>
      </c>
      <c r="S165" s="71">
        <v>2.0</v>
      </c>
      <c r="T165" s="71">
        <v>72.0</v>
      </c>
      <c r="U165" s="71">
        <v>76.0</v>
      </c>
      <c r="V165" s="71">
        <v>79.0</v>
      </c>
      <c r="W165" s="71">
        <v>84.0</v>
      </c>
      <c r="X165" s="71">
        <v>90.0</v>
      </c>
      <c r="Y165" s="71">
        <v>105.0</v>
      </c>
      <c r="Z165" s="71">
        <v>89.0</v>
      </c>
      <c r="AA165" s="71">
        <v>96.0</v>
      </c>
      <c r="AB165" s="12"/>
      <c r="AC165" s="12"/>
      <c r="AD165" s="12"/>
      <c r="AE165" s="12"/>
      <c r="AF165" s="12"/>
      <c r="AG165" s="86">
        <v>356.63627999999994</v>
      </c>
      <c r="AH165" s="329">
        <v>13.107058431639416</v>
      </c>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row>
    <row r="166">
      <c r="A166" s="71">
        <v>2814.0</v>
      </c>
      <c r="B166" s="64">
        <v>85.0</v>
      </c>
      <c r="C166" s="85">
        <v>24.1</v>
      </c>
      <c r="D166" s="64" t="s">
        <v>480</v>
      </c>
      <c r="E166" s="64">
        <v>300.25</v>
      </c>
      <c r="F166" s="64">
        <v>1331.7</v>
      </c>
      <c r="G166" s="64">
        <v>24.15</v>
      </c>
      <c r="H166" s="64">
        <v>39.36</v>
      </c>
      <c r="I166" s="85">
        <v>104.5</v>
      </c>
      <c r="J166" s="64">
        <v>3683.0</v>
      </c>
      <c r="K166" s="76"/>
      <c r="L166" s="178">
        <f t="shared" si="29"/>
        <v>250.4133866</v>
      </c>
      <c r="M166" s="47">
        <f t="shared" si="30"/>
        <v>15964.44261</v>
      </c>
      <c r="N166" s="86">
        <f t="shared" si="31"/>
        <v>399.842925</v>
      </c>
      <c r="O166" s="86">
        <f t="shared" si="32"/>
        <v>385.5412891</v>
      </c>
      <c r="P166" s="330">
        <f t="shared" si="33"/>
        <v>14.30163587</v>
      </c>
      <c r="Q166" s="260">
        <f t="shared" si="34"/>
        <v>0.9642318646</v>
      </c>
      <c r="R166" s="141">
        <f t="shared" si="35"/>
        <v>2.252123231</v>
      </c>
      <c r="S166" s="71">
        <v>2.0</v>
      </c>
      <c r="T166" s="71">
        <v>76.0</v>
      </c>
      <c r="U166" s="71">
        <v>79.0</v>
      </c>
      <c r="V166" s="71">
        <v>83.0</v>
      </c>
      <c r="W166" s="71">
        <v>98.0</v>
      </c>
      <c r="X166" s="71">
        <v>102.0</v>
      </c>
      <c r="Y166" s="71">
        <v>112.0</v>
      </c>
      <c r="Z166" s="71">
        <v>98.0</v>
      </c>
      <c r="AA166" s="71">
        <v>101.0</v>
      </c>
      <c r="AB166" s="12"/>
      <c r="AC166" s="12"/>
      <c r="AD166" s="71">
        <v>80.0</v>
      </c>
      <c r="AE166" s="71">
        <v>53.0</v>
      </c>
      <c r="AF166" s="12"/>
      <c r="AG166" s="86">
        <v>399.842925</v>
      </c>
      <c r="AH166" s="330">
        <v>14.301635870144139</v>
      </c>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row>
    <row r="167">
      <c r="A167" s="14" t="s">
        <v>562</v>
      </c>
      <c r="B167" s="64">
        <v>85.0</v>
      </c>
      <c r="C167" s="85">
        <v>24.1</v>
      </c>
      <c r="D167" s="64" t="s">
        <v>480</v>
      </c>
      <c r="E167" s="64">
        <v>300.3</v>
      </c>
      <c r="F167" s="64">
        <v>1328.7</v>
      </c>
      <c r="G167" s="64">
        <v>24.115</v>
      </c>
      <c r="H167" s="64">
        <v>39.33</v>
      </c>
      <c r="I167" s="85">
        <v>104.5</v>
      </c>
      <c r="J167" s="64">
        <v>3670.0</v>
      </c>
      <c r="K167" s="76"/>
      <c r="L167" s="178">
        <f t="shared" si="29"/>
        <v>249.5294947</v>
      </c>
      <c r="M167" s="47">
        <f t="shared" si="30"/>
        <v>15952.30892</v>
      </c>
      <c r="N167" s="86">
        <f t="shared" si="31"/>
        <v>399.00861</v>
      </c>
      <c r="O167" s="86">
        <f t="shared" si="32"/>
        <v>384.6899297</v>
      </c>
      <c r="P167" s="330">
        <f t="shared" si="33"/>
        <v>14.31868035</v>
      </c>
      <c r="Q167" s="260">
        <f t="shared" si="34"/>
        <v>0.9641143575</v>
      </c>
      <c r="R167" s="141">
        <f t="shared" si="35"/>
        <v>2.248484848</v>
      </c>
      <c r="S167" s="71">
        <v>3.0</v>
      </c>
      <c r="T167" s="71">
        <v>48.0</v>
      </c>
      <c r="U167" s="71">
        <v>50.0</v>
      </c>
      <c r="V167" s="71">
        <v>54.0</v>
      </c>
      <c r="W167" s="71">
        <v>66.0</v>
      </c>
      <c r="X167" s="71">
        <v>66.0</v>
      </c>
      <c r="Y167" s="71">
        <v>74.0</v>
      </c>
      <c r="Z167" s="71">
        <v>63.0</v>
      </c>
      <c r="AA167" s="71">
        <v>78.0</v>
      </c>
      <c r="AB167" s="12"/>
      <c r="AC167" s="71">
        <v>24.0</v>
      </c>
      <c r="AD167" s="71">
        <v>88.0</v>
      </c>
      <c r="AE167" s="71">
        <v>57.0</v>
      </c>
      <c r="AF167" s="12"/>
      <c r="AG167" s="86">
        <v>399.00861000000003</v>
      </c>
      <c r="AH167" s="330">
        <v>14.318680349321482</v>
      </c>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row>
    <row r="168">
      <c r="A168" s="14" t="s">
        <v>563</v>
      </c>
      <c r="B168" s="64">
        <v>85.0</v>
      </c>
      <c r="C168" s="85">
        <v>24.1</v>
      </c>
      <c r="D168" s="64" t="s">
        <v>480</v>
      </c>
      <c r="E168" s="64">
        <v>300.25</v>
      </c>
      <c r="F168" s="64">
        <v>1524.7</v>
      </c>
      <c r="G168" s="64">
        <v>24.11</v>
      </c>
      <c r="H168" s="64">
        <v>45.12</v>
      </c>
      <c r="I168" s="85">
        <v>104.16</v>
      </c>
      <c r="J168" s="64">
        <v>3885.0</v>
      </c>
      <c r="K168" s="76"/>
      <c r="L168" s="178">
        <f t="shared" si="29"/>
        <v>265.0099409</v>
      </c>
      <c r="M168" s="47">
        <f t="shared" si="30"/>
        <v>18293.26223</v>
      </c>
      <c r="N168" s="86">
        <f t="shared" si="31"/>
        <v>457.791175</v>
      </c>
      <c r="O168" s="86">
        <f t="shared" si="32"/>
        <v>441.0505523</v>
      </c>
      <c r="P168" s="331">
        <f t="shared" si="33"/>
        <v>16.74062273</v>
      </c>
      <c r="Q168" s="261">
        <f t="shared" si="34"/>
        <v>0.9634317487</v>
      </c>
      <c r="R168" s="141">
        <f t="shared" si="35"/>
        <v>2.248393006</v>
      </c>
      <c r="S168" s="12"/>
      <c r="T168" s="12"/>
      <c r="U168" s="12"/>
      <c r="V168" s="12"/>
      <c r="W168" s="12"/>
      <c r="X168" s="12"/>
      <c r="Y168" s="12"/>
      <c r="Z168" s="12"/>
      <c r="AA168" s="12"/>
      <c r="AB168" s="12"/>
      <c r="AC168" s="12"/>
      <c r="AD168" s="12"/>
      <c r="AE168" s="12"/>
      <c r="AF168" s="12"/>
      <c r="AG168" s="86">
        <v>457.791175</v>
      </c>
      <c r="AH168" s="331">
        <v>16.74062272761006</v>
      </c>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row>
    <row r="169">
      <c r="A169" s="71">
        <v>2714.0</v>
      </c>
      <c r="B169" s="64">
        <v>85.0</v>
      </c>
      <c r="C169" s="85">
        <v>24.1</v>
      </c>
      <c r="D169" s="64" t="s">
        <v>480</v>
      </c>
      <c r="E169" s="64">
        <v>300.65</v>
      </c>
      <c r="F169" s="64">
        <v>1676.5</v>
      </c>
      <c r="G169" s="64">
        <v>24.11</v>
      </c>
      <c r="H169" s="64">
        <v>49.7</v>
      </c>
      <c r="I169" s="85">
        <v>104.7</v>
      </c>
      <c r="J169" s="64">
        <v>4092.0</v>
      </c>
      <c r="K169" s="76"/>
      <c r="L169" s="178">
        <f t="shared" si="29"/>
        <v>277.6905219</v>
      </c>
      <c r="M169" s="47">
        <f t="shared" si="30"/>
        <v>20143.79128</v>
      </c>
      <c r="N169" s="86">
        <f t="shared" si="31"/>
        <v>504.039725</v>
      </c>
      <c r="O169" s="86">
        <f t="shared" si="32"/>
        <v>485.6668077</v>
      </c>
      <c r="P169" s="332">
        <f t="shared" si="33"/>
        <v>18.37291727</v>
      </c>
      <c r="Q169" s="261">
        <f t="shared" si="34"/>
        <v>0.9635486721</v>
      </c>
      <c r="R169" s="141">
        <f t="shared" si="35"/>
        <v>2.24540163</v>
      </c>
      <c r="S169" s="12"/>
      <c r="T169" s="12"/>
      <c r="U169" s="12"/>
      <c r="V169" s="12"/>
      <c r="W169" s="12"/>
      <c r="X169" s="12"/>
      <c r="Y169" s="12"/>
      <c r="Z169" s="12"/>
      <c r="AA169" s="12"/>
      <c r="AB169" s="12"/>
      <c r="AC169" s="12"/>
      <c r="AD169" s="12"/>
      <c r="AE169" s="12"/>
      <c r="AF169" s="12"/>
      <c r="AG169" s="86">
        <v>504.039725</v>
      </c>
      <c r="AH169" s="332">
        <v>18.372917267310072</v>
      </c>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row>
    <row r="170">
      <c r="A170" s="71">
        <v>2753.0</v>
      </c>
      <c r="B170" s="64">
        <v>85.0</v>
      </c>
      <c r="C170" s="85">
        <v>24.1</v>
      </c>
      <c r="D170" s="64" t="s">
        <v>480</v>
      </c>
      <c r="E170" s="64">
        <v>300.8</v>
      </c>
      <c r="F170" s="64">
        <v>1731.6</v>
      </c>
      <c r="G170" s="64">
        <v>24.11</v>
      </c>
      <c r="H170" s="64">
        <v>51.33</v>
      </c>
      <c r="I170" s="85">
        <v>104.7</v>
      </c>
      <c r="J170" s="64">
        <v>4162.0</v>
      </c>
      <c r="K170" s="76"/>
      <c r="L170" s="178">
        <f t="shared" si="29"/>
        <v>282.4408485</v>
      </c>
      <c r="M170" s="47">
        <f t="shared" si="30"/>
        <v>20802.12791</v>
      </c>
      <c r="N170" s="86">
        <f t="shared" si="31"/>
        <v>520.86528</v>
      </c>
      <c r="O170" s="86">
        <f t="shared" si="32"/>
        <v>501.5393039</v>
      </c>
      <c r="P170" s="333">
        <f t="shared" si="33"/>
        <v>19.32597614</v>
      </c>
      <c r="Q170" s="262">
        <f t="shared" si="34"/>
        <v>0.9628964017</v>
      </c>
      <c r="R170" s="141">
        <f t="shared" si="35"/>
        <v>2.244281915</v>
      </c>
      <c r="S170" s="71">
        <v>3.0</v>
      </c>
      <c r="T170" s="71">
        <v>49.0</v>
      </c>
      <c r="U170" s="71">
        <v>50.0</v>
      </c>
      <c r="V170" s="71">
        <v>51.0</v>
      </c>
      <c r="W170" s="71">
        <v>80.0</v>
      </c>
      <c r="X170" s="71">
        <v>79.0</v>
      </c>
      <c r="Y170" s="71">
        <v>67.0</v>
      </c>
      <c r="Z170" s="71">
        <v>68.0</v>
      </c>
      <c r="AA170" s="71">
        <v>70.0</v>
      </c>
      <c r="AB170" s="12"/>
      <c r="AC170" s="71">
        <v>25.0</v>
      </c>
      <c r="AD170" s="71">
        <v>113.0</v>
      </c>
      <c r="AE170" s="71">
        <v>74.0</v>
      </c>
      <c r="AF170" s="12"/>
      <c r="AG170" s="86">
        <v>520.86528</v>
      </c>
      <c r="AH170" s="333">
        <v>19.32597614209982</v>
      </c>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row>
    <row r="171">
      <c r="A171" s="14" t="s">
        <v>564</v>
      </c>
      <c r="B171" s="64">
        <v>85.0</v>
      </c>
      <c r="C171" s="85">
        <v>24.1</v>
      </c>
      <c r="D171" s="64" t="s">
        <v>480</v>
      </c>
      <c r="E171" s="12"/>
      <c r="F171" s="12"/>
      <c r="G171" s="12"/>
      <c r="H171" s="12"/>
      <c r="I171" s="76"/>
      <c r="J171" s="12"/>
      <c r="K171" s="76"/>
      <c r="L171" s="178" t="str">
        <f t="shared" si="29"/>
        <v>#DIV/0!</v>
      </c>
      <c r="M171" s="47">
        <f t="shared" si="30"/>
        <v>5.616735463</v>
      </c>
      <c r="N171" s="86">
        <f t="shared" si="31"/>
        <v>0</v>
      </c>
      <c r="O171" s="86">
        <f t="shared" si="32"/>
        <v>0</v>
      </c>
      <c r="P171" s="193">
        <f t="shared" si="33"/>
        <v>0</v>
      </c>
      <c r="Q171" s="149" t="str">
        <f t="shared" si="34"/>
        <v>#DIV/0!</v>
      </c>
      <c r="R171" s="141" t="str">
        <f t="shared" si="35"/>
        <v>#DIV/0!</v>
      </c>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row>
    <row r="172">
      <c r="A172" s="12"/>
      <c r="B172" s="64">
        <v>85.0</v>
      </c>
      <c r="C172" s="85">
        <v>24.1</v>
      </c>
      <c r="D172" s="64" t="s">
        <v>480</v>
      </c>
      <c r="E172" s="12"/>
      <c r="F172" s="12"/>
      <c r="G172" s="12"/>
      <c r="H172" s="12"/>
      <c r="I172" s="76"/>
      <c r="J172" s="12"/>
      <c r="K172" s="76"/>
      <c r="L172" s="178" t="str">
        <f t="shared" si="29"/>
        <v>#DIV/0!</v>
      </c>
      <c r="M172" s="47">
        <f t="shared" si="30"/>
        <v>5.616735463</v>
      </c>
      <c r="N172" s="86">
        <f t="shared" si="31"/>
        <v>0</v>
      </c>
      <c r="O172" s="86">
        <f t="shared" si="32"/>
        <v>0</v>
      </c>
      <c r="P172" s="193">
        <f t="shared" si="33"/>
        <v>0</v>
      </c>
      <c r="Q172" s="149" t="str">
        <f t="shared" si="34"/>
        <v>#DIV/0!</v>
      </c>
      <c r="R172" s="141" t="str">
        <f t="shared" si="35"/>
        <v>#DIV/0!</v>
      </c>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row>
    <row r="173">
      <c r="A173" s="12"/>
      <c r="B173" s="64">
        <v>85.0</v>
      </c>
      <c r="C173" s="85">
        <v>24.1</v>
      </c>
      <c r="D173" s="64" t="s">
        <v>480</v>
      </c>
      <c r="E173" s="12"/>
      <c r="F173" s="12"/>
      <c r="G173" s="12"/>
      <c r="H173" s="12"/>
      <c r="I173" s="76"/>
      <c r="J173" s="12"/>
      <c r="K173" s="76"/>
      <c r="L173" s="178" t="str">
        <f t="shared" si="29"/>
        <v>#DIV/0!</v>
      </c>
      <c r="M173" s="47">
        <f t="shared" si="30"/>
        <v>5.616735463</v>
      </c>
      <c r="N173" s="86">
        <f t="shared" si="31"/>
        <v>0</v>
      </c>
      <c r="O173" s="86">
        <f t="shared" si="32"/>
        <v>0</v>
      </c>
      <c r="P173" s="193">
        <f t="shared" si="33"/>
        <v>0</v>
      </c>
      <c r="Q173" s="149" t="str">
        <f t="shared" si="34"/>
        <v>#DIV/0!</v>
      </c>
      <c r="R173" s="141" t="str">
        <f t="shared" si="35"/>
        <v>#DIV/0!</v>
      </c>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row>
    <row r="174">
      <c r="A174" s="12"/>
      <c r="B174" s="64">
        <v>85.0</v>
      </c>
      <c r="C174" s="85">
        <v>24.1</v>
      </c>
      <c r="D174" s="64" t="s">
        <v>480</v>
      </c>
      <c r="E174" s="12"/>
      <c r="F174" s="12"/>
      <c r="G174" s="12"/>
      <c r="H174" s="12"/>
      <c r="I174" s="76"/>
      <c r="J174" s="12"/>
      <c r="K174" s="76"/>
      <c r="L174" s="178" t="str">
        <f t="shared" si="29"/>
        <v>#DIV/0!</v>
      </c>
      <c r="M174" s="47">
        <f t="shared" si="30"/>
        <v>5.616735463</v>
      </c>
      <c r="N174" s="86">
        <f t="shared" si="31"/>
        <v>0</v>
      </c>
      <c r="O174" s="86">
        <f t="shared" si="32"/>
        <v>0</v>
      </c>
      <c r="P174" s="193">
        <f t="shared" si="33"/>
        <v>0</v>
      </c>
      <c r="Q174" s="149" t="str">
        <f t="shared" si="34"/>
        <v>#DIV/0!</v>
      </c>
      <c r="R174" s="141" t="str">
        <f t="shared" si="35"/>
        <v>#DIV/0!</v>
      </c>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row>
    <row r="175">
      <c r="A175" s="12"/>
      <c r="B175" s="64">
        <v>85.0</v>
      </c>
      <c r="C175" s="85">
        <v>24.1</v>
      </c>
      <c r="D175" s="64" t="s">
        <v>480</v>
      </c>
      <c r="E175" s="12"/>
      <c r="F175" s="12"/>
      <c r="G175" s="12"/>
      <c r="H175" s="12"/>
      <c r="I175" s="76"/>
      <c r="J175" s="12"/>
      <c r="K175" s="76"/>
      <c r="L175" s="178" t="str">
        <f t="shared" si="29"/>
        <v>#DIV/0!</v>
      </c>
      <c r="M175" s="47">
        <f t="shared" si="30"/>
        <v>5.616735463</v>
      </c>
      <c r="N175" s="86">
        <f t="shared" si="31"/>
        <v>0</v>
      </c>
      <c r="O175" s="86">
        <f t="shared" si="32"/>
        <v>0</v>
      </c>
      <c r="P175" s="193">
        <f t="shared" si="33"/>
        <v>0</v>
      </c>
      <c r="Q175" s="149" t="str">
        <f t="shared" si="34"/>
        <v>#DIV/0!</v>
      </c>
      <c r="R175" s="141" t="str">
        <f t="shared" si="35"/>
        <v>#DIV/0!</v>
      </c>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row>
    <row r="177">
      <c r="A177" s="110" t="s">
        <v>414</v>
      </c>
      <c r="B177" s="59" t="s">
        <v>415</v>
      </c>
      <c r="C177" s="59" t="s">
        <v>16</v>
      </c>
      <c r="D177" s="59" t="s">
        <v>416</v>
      </c>
      <c r="E177" s="59" t="s">
        <v>417</v>
      </c>
      <c r="F177" s="101" t="s">
        <v>418</v>
      </c>
      <c r="G177" s="59" t="s">
        <v>419</v>
      </c>
      <c r="H177" s="157" t="s">
        <v>420</v>
      </c>
      <c r="I177" s="101" t="s">
        <v>421</v>
      </c>
      <c r="J177" s="59" t="s">
        <v>422</v>
      </c>
      <c r="K177" s="101" t="s">
        <v>423</v>
      </c>
      <c r="L177" s="158" t="s">
        <v>424</v>
      </c>
      <c r="M177" s="109" t="s">
        <v>492</v>
      </c>
      <c r="N177" s="12"/>
      <c r="O177" s="109" t="s">
        <v>425</v>
      </c>
      <c r="P177" s="59" t="s">
        <v>426</v>
      </c>
      <c r="Q177" s="109" t="s">
        <v>427</v>
      </c>
      <c r="R177" s="159" t="s">
        <v>429</v>
      </c>
      <c r="S177" s="59" t="s">
        <v>430</v>
      </c>
      <c r="T177" s="59" t="s">
        <v>431</v>
      </c>
      <c r="U177" s="59" t="s">
        <v>432</v>
      </c>
      <c r="V177" s="59" t="s">
        <v>433</v>
      </c>
      <c r="W177" s="110" t="s">
        <v>428</v>
      </c>
      <c r="X177" s="12"/>
      <c r="Y177" s="79"/>
      <c r="Z177" s="79"/>
      <c r="AA177" s="12"/>
      <c r="AB177" s="12"/>
      <c r="AC177" s="12"/>
      <c r="AD177" s="12"/>
      <c r="AE177" s="12"/>
      <c r="AF177" s="12"/>
      <c r="AG177" s="79"/>
      <c r="AH177" s="12"/>
      <c r="AI177" s="12"/>
      <c r="AJ177" s="12"/>
      <c r="AK177" s="12"/>
      <c r="AL177" s="196"/>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row>
    <row r="178">
      <c r="A178" s="12" t="s">
        <v>565</v>
      </c>
      <c r="B178" s="64">
        <v>305.0</v>
      </c>
      <c r="C178" s="160">
        <v>45612.0</v>
      </c>
      <c r="D178" s="161" t="s">
        <v>435</v>
      </c>
      <c r="E178" s="64" t="s">
        <v>436</v>
      </c>
      <c r="F178" s="76" t="s">
        <v>437</v>
      </c>
      <c r="G178" s="64" t="s">
        <v>438</v>
      </c>
      <c r="H178" s="85">
        <v>1000.0</v>
      </c>
      <c r="I178" s="85" t="s">
        <v>438</v>
      </c>
      <c r="J178" s="64" t="s">
        <v>439</v>
      </c>
      <c r="K178" s="85">
        <v>20.7</v>
      </c>
      <c r="L178" s="162" t="s">
        <v>441</v>
      </c>
      <c r="M178" s="86" t="s">
        <v>493</v>
      </c>
      <c r="N178" s="12"/>
      <c r="O178" s="86" t="s">
        <v>442</v>
      </c>
      <c r="P178" s="86" t="s">
        <v>442</v>
      </c>
      <c r="Q178" s="86" t="s">
        <v>443</v>
      </c>
      <c r="R178" s="163" t="s">
        <v>444</v>
      </c>
      <c r="S178" s="64" t="s">
        <v>445</v>
      </c>
      <c r="T178" s="64" t="s">
        <v>446</v>
      </c>
      <c r="U178" s="64" t="s">
        <v>442</v>
      </c>
      <c r="V178" s="64" t="s">
        <v>448</v>
      </c>
      <c r="W178" s="12" t="s">
        <v>443</v>
      </c>
      <c r="X178" s="12"/>
      <c r="Y178" s="79"/>
      <c r="Z178" s="12"/>
      <c r="AA178" s="12"/>
      <c r="AB178" s="12"/>
      <c r="AC178" s="12"/>
      <c r="AD178" s="12"/>
      <c r="AE178" s="12"/>
      <c r="AF178" s="12"/>
      <c r="AG178" s="79"/>
      <c r="AH178" s="12"/>
      <c r="AI178" s="12"/>
      <c r="AJ178" s="12"/>
      <c r="AK178" s="12"/>
      <c r="AL178" s="196"/>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row>
    <row r="179">
      <c r="A179" s="164" t="s">
        <v>449</v>
      </c>
      <c r="B179" s="165" t="s">
        <v>450</v>
      </c>
      <c r="C179" s="166" t="s">
        <v>451</v>
      </c>
      <c r="D179" s="165" t="s">
        <v>452</v>
      </c>
      <c r="E179" s="166" t="s">
        <v>453</v>
      </c>
      <c r="F179" s="167" t="s">
        <v>454</v>
      </c>
      <c r="G179" s="165" t="s">
        <v>455</v>
      </c>
      <c r="H179" s="165" t="s">
        <v>456</v>
      </c>
      <c r="I179" s="166" t="s">
        <v>457</v>
      </c>
      <c r="J179" s="165" t="s">
        <v>458</v>
      </c>
      <c r="K179" s="165" t="s">
        <v>459</v>
      </c>
      <c r="L179" s="168" t="s">
        <v>460</v>
      </c>
      <c r="M179" s="169" t="s">
        <v>461</v>
      </c>
      <c r="N179" s="169" t="s">
        <v>462</v>
      </c>
      <c r="O179" s="170" t="s">
        <v>463</v>
      </c>
      <c r="P179" s="170" t="s">
        <v>464</v>
      </c>
      <c r="Q179" s="168" t="s">
        <v>359</v>
      </c>
      <c r="R179" s="170" t="s">
        <v>465</v>
      </c>
      <c r="S179" s="167" t="s">
        <v>466</v>
      </c>
      <c r="T179" s="167" t="s">
        <v>467</v>
      </c>
      <c r="U179" s="165" t="s">
        <v>468</v>
      </c>
      <c r="V179" s="165" t="s">
        <v>469</v>
      </c>
      <c r="W179" s="165" t="s">
        <v>470</v>
      </c>
      <c r="X179" s="165" t="s">
        <v>471</v>
      </c>
      <c r="Y179" s="165" t="s">
        <v>472</v>
      </c>
      <c r="Z179" s="165" t="s">
        <v>473</v>
      </c>
      <c r="AA179" s="165" t="s">
        <v>474</v>
      </c>
      <c r="AB179" s="166" t="s">
        <v>475</v>
      </c>
      <c r="AC179" s="165" t="s">
        <v>476</v>
      </c>
      <c r="AD179" s="165" t="s">
        <v>477</v>
      </c>
      <c r="AE179" s="119" t="s">
        <v>494</v>
      </c>
      <c r="AF179" s="165" t="s">
        <v>495</v>
      </c>
      <c r="AG179" s="79"/>
      <c r="AH179" s="12"/>
      <c r="AI179" s="12"/>
      <c r="AJ179" s="12"/>
      <c r="AK179" s="12"/>
      <c r="AL179" s="196"/>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row>
    <row r="180">
      <c r="A180" s="12"/>
      <c r="B180" s="64">
        <v>85.0</v>
      </c>
      <c r="C180" s="85">
        <v>24.1</v>
      </c>
      <c r="D180" s="64" t="s">
        <v>480</v>
      </c>
      <c r="E180" s="64">
        <v>400.85</v>
      </c>
      <c r="F180" s="64">
        <v>23.0</v>
      </c>
      <c r="G180" s="64">
        <v>24.14</v>
      </c>
      <c r="H180" s="64">
        <v>0.02</v>
      </c>
      <c r="I180" s="85">
        <v>123.8</v>
      </c>
      <c r="J180" s="64">
        <v>2378.0</v>
      </c>
      <c r="K180" s="76"/>
      <c r="L180" s="178">
        <f t="shared" ref="L180:L201" si="36">(J180/1000)*1/(2*PI()*0.0000000224*I180*1000)</f>
        <v>136.4782103</v>
      </c>
      <c r="M180" s="47">
        <f t="shared" ref="M180:M201" si="37"> (0.00561673546297382+ 0.406460306032157*H180
    -0.0000254657386682608*H180*H180)*1000</f>
        <v>13.7459314</v>
      </c>
      <c r="N180" s="86">
        <f t="shared" ref="N180:N201" si="38">E180*F180/1000</f>
        <v>9.21955</v>
      </c>
      <c r="O180" s="86">
        <f t="shared" ref="O180:O201" si="39">M180*G180/1000</f>
        <v>0.3318267839</v>
      </c>
      <c r="P180" s="211">
        <f t="shared" ref="P180:P201" si="40">N180-O180</f>
        <v>8.887723216</v>
      </c>
      <c r="Q180" s="149">
        <f t="shared" ref="Q180:Q201" si="41">O180/N180</f>
        <v>0.03599164644</v>
      </c>
      <c r="R180" s="141">
        <f t="shared" ref="R180:R201" si="42">28/2*(1/((E180/G180)*0.5))</f>
        <v>1.686216789</v>
      </c>
      <c r="S180" s="71">
        <v>10.0</v>
      </c>
      <c r="T180" s="71">
        <v>56.0</v>
      </c>
      <c r="U180" s="71">
        <v>58.0</v>
      </c>
      <c r="V180" s="71">
        <v>60.0</v>
      </c>
      <c r="W180" s="71">
        <v>47.0</v>
      </c>
      <c r="X180" s="71">
        <v>53.0</v>
      </c>
      <c r="Y180" s="71">
        <v>81.0</v>
      </c>
      <c r="Z180" s="71">
        <v>48.0</v>
      </c>
      <c r="AA180" s="71">
        <v>78.0</v>
      </c>
      <c r="AB180" s="12"/>
      <c r="AC180" s="12"/>
      <c r="AD180" s="12" t="s">
        <v>566</v>
      </c>
      <c r="AE180" s="12" t="s">
        <v>566</v>
      </c>
      <c r="AF180" s="12"/>
      <c r="AG180" s="79"/>
      <c r="AH180" s="12"/>
      <c r="AI180" s="12"/>
      <c r="AJ180" s="12"/>
      <c r="AK180" s="196"/>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row>
    <row r="181">
      <c r="A181" s="12"/>
      <c r="B181" s="64">
        <v>85.0</v>
      </c>
      <c r="C181" s="85">
        <v>24.1</v>
      </c>
      <c r="D181" s="64" t="s">
        <v>480</v>
      </c>
      <c r="E181" s="64">
        <v>400.8</v>
      </c>
      <c r="F181" s="64">
        <v>58.0</v>
      </c>
      <c r="G181" s="64">
        <v>24.145</v>
      </c>
      <c r="H181" s="64">
        <v>1.47</v>
      </c>
      <c r="I181" s="85">
        <v>122.2</v>
      </c>
      <c r="J181" s="64">
        <v>2454.0</v>
      </c>
      <c r="K181" s="76"/>
      <c r="L181" s="178">
        <f t="shared" si="36"/>
        <v>142.6840624</v>
      </c>
      <c r="M181" s="47">
        <f t="shared" si="37"/>
        <v>603.0583564</v>
      </c>
      <c r="N181" s="86">
        <f t="shared" si="38"/>
        <v>23.2464</v>
      </c>
      <c r="O181" s="86">
        <f t="shared" si="39"/>
        <v>14.56084402</v>
      </c>
      <c r="P181" s="209">
        <f t="shared" si="40"/>
        <v>8.685555984</v>
      </c>
      <c r="Q181" s="149">
        <f t="shared" si="41"/>
        <v>0.6263698472</v>
      </c>
      <c r="R181" s="141">
        <f t="shared" si="42"/>
        <v>1.686776447</v>
      </c>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row>
    <row r="182">
      <c r="A182" s="12"/>
      <c r="B182" s="64">
        <v>85.0</v>
      </c>
      <c r="C182" s="85">
        <v>24.1</v>
      </c>
      <c r="D182" s="64" t="s">
        <v>480</v>
      </c>
      <c r="E182" s="64">
        <v>400.75</v>
      </c>
      <c r="F182" s="64">
        <v>92.6</v>
      </c>
      <c r="G182" s="64">
        <v>24.15</v>
      </c>
      <c r="H182" s="64">
        <v>2.85</v>
      </c>
      <c r="I182" s="85">
        <v>121.5</v>
      </c>
      <c r="J182" s="64">
        <v>2514.0</v>
      </c>
      <c r="K182" s="76"/>
      <c r="L182" s="178">
        <f t="shared" si="36"/>
        <v>147.0148174</v>
      </c>
      <c r="M182" s="47">
        <f t="shared" si="37"/>
        <v>1163.821762</v>
      </c>
      <c r="N182" s="86">
        <f t="shared" si="38"/>
        <v>37.10945</v>
      </c>
      <c r="O182" s="86">
        <f t="shared" si="39"/>
        <v>28.10629556</v>
      </c>
      <c r="P182" s="190">
        <f t="shared" si="40"/>
        <v>9.003154443</v>
      </c>
      <c r="Q182" s="149">
        <f t="shared" si="41"/>
        <v>0.7573891706</v>
      </c>
      <c r="R182" s="141">
        <f t="shared" si="42"/>
        <v>1.687336245</v>
      </c>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row>
    <row r="183">
      <c r="A183" s="12"/>
      <c r="B183" s="64">
        <v>85.0</v>
      </c>
      <c r="C183" s="85">
        <v>24.1</v>
      </c>
      <c r="D183" s="64" t="s">
        <v>480</v>
      </c>
      <c r="E183" s="64">
        <v>400.65</v>
      </c>
      <c r="F183" s="64">
        <v>127.5</v>
      </c>
      <c r="G183" s="64">
        <v>24.145</v>
      </c>
      <c r="H183" s="64">
        <v>4.25</v>
      </c>
      <c r="I183" s="85">
        <v>121.1</v>
      </c>
      <c r="J183" s="64">
        <v>2570.0</v>
      </c>
      <c r="K183" s="76"/>
      <c r="L183" s="178">
        <f t="shared" si="36"/>
        <v>150.7860253</v>
      </c>
      <c r="M183" s="47">
        <f t="shared" si="37"/>
        <v>1732.613061</v>
      </c>
      <c r="N183" s="86">
        <f t="shared" si="38"/>
        <v>51.082875</v>
      </c>
      <c r="O183" s="86">
        <f t="shared" si="39"/>
        <v>41.83394236</v>
      </c>
      <c r="P183" s="216">
        <f t="shared" si="40"/>
        <v>9.248932637</v>
      </c>
      <c r="Q183" s="149">
        <f t="shared" si="41"/>
        <v>0.8189425979</v>
      </c>
      <c r="R183" s="141">
        <f t="shared" si="42"/>
        <v>1.687407962</v>
      </c>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row>
    <row r="184">
      <c r="A184" s="12"/>
      <c r="B184" s="64">
        <v>85.0</v>
      </c>
      <c r="C184" s="85">
        <v>24.1</v>
      </c>
      <c r="D184" s="64" t="s">
        <v>480</v>
      </c>
      <c r="E184" s="64">
        <v>400.55</v>
      </c>
      <c r="F184" s="64">
        <v>199.5</v>
      </c>
      <c r="G184" s="64">
        <v>24.145</v>
      </c>
      <c r="H184" s="64">
        <v>7.14</v>
      </c>
      <c r="I184" s="85">
        <v>120.59</v>
      </c>
      <c r="J184" s="64">
        <v>2670.0</v>
      </c>
      <c r="K184" s="76"/>
      <c r="L184" s="178">
        <f t="shared" si="36"/>
        <v>157.3157045</v>
      </c>
      <c r="M184" s="47">
        <f t="shared" si="37"/>
        <v>2906.445087</v>
      </c>
      <c r="N184" s="86">
        <f t="shared" si="38"/>
        <v>79.909725</v>
      </c>
      <c r="O184" s="86">
        <f t="shared" si="39"/>
        <v>70.17611663</v>
      </c>
      <c r="P184" s="191">
        <f t="shared" si="40"/>
        <v>9.733608366</v>
      </c>
      <c r="Q184" s="149">
        <f t="shared" si="41"/>
        <v>0.8781924432</v>
      </c>
      <c r="R184" s="141">
        <f t="shared" si="42"/>
        <v>1.687829235</v>
      </c>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row>
    <row r="185">
      <c r="A185" s="12"/>
      <c r="B185" s="64">
        <v>85.0</v>
      </c>
      <c r="C185" s="85">
        <v>24.1</v>
      </c>
      <c r="D185" s="64" t="s">
        <v>480</v>
      </c>
      <c r="E185" s="64">
        <v>400.45</v>
      </c>
      <c r="F185" s="64">
        <v>273.3</v>
      </c>
      <c r="G185" s="64">
        <v>24.145</v>
      </c>
      <c r="H185" s="64">
        <v>10.1</v>
      </c>
      <c r="I185" s="85">
        <v>120.3</v>
      </c>
      <c r="J185" s="64">
        <v>2762.0</v>
      </c>
      <c r="K185" s="76"/>
      <c r="L185" s="178">
        <f t="shared" si="36"/>
        <v>163.1286192</v>
      </c>
      <c r="M185" s="47">
        <f t="shared" si="37"/>
        <v>4108.268066</v>
      </c>
      <c r="N185" s="86">
        <f t="shared" si="38"/>
        <v>109.442985</v>
      </c>
      <c r="O185" s="86">
        <f t="shared" si="39"/>
        <v>99.19413246</v>
      </c>
      <c r="P185" s="244">
        <f t="shared" si="40"/>
        <v>10.24885254</v>
      </c>
      <c r="Q185" s="269">
        <f t="shared" si="41"/>
        <v>0.9063544133</v>
      </c>
      <c r="R185" s="141">
        <f t="shared" si="42"/>
        <v>1.688250718</v>
      </c>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row>
    <row r="186">
      <c r="A186" s="12"/>
      <c r="B186" s="64">
        <v>85.0</v>
      </c>
      <c r="C186" s="85">
        <v>24.1</v>
      </c>
      <c r="D186" s="64" t="s">
        <v>480</v>
      </c>
      <c r="E186" s="64">
        <v>400.3</v>
      </c>
      <c r="F186" s="64">
        <v>390.6</v>
      </c>
      <c r="G186" s="64">
        <v>24.15</v>
      </c>
      <c r="H186" s="64">
        <v>14.83</v>
      </c>
      <c r="I186" s="85">
        <v>120.0</v>
      </c>
      <c r="J186" s="64">
        <v>2893.0</v>
      </c>
      <c r="K186" s="76"/>
      <c r="L186" s="178">
        <f t="shared" si="36"/>
        <v>171.2928759</v>
      </c>
      <c r="M186" s="47">
        <f t="shared" si="37"/>
        <v>6027.822422</v>
      </c>
      <c r="N186" s="86">
        <f t="shared" si="38"/>
        <v>156.35718</v>
      </c>
      <c r="O186" s="86">
        <f t="shared" si="39"/>
        <v>145.5719115</v>
      </c>
      <c r="P186" s="334">
        <f t="shared" si="40"/>
        <v>10.78526851</v>
      </c>
      <c r="Q186" s="272">
        <f t="shared" si="41"/>
        <v>0.9310215974</v>
      </c>
      <c r="R186" s="141">
        <f t="shared" si="42"/>
        <v>1.689233075</v>
      </c>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row>
    <row r="187">
      <c r="A187" s="12"/>
      <c r="B187" s="64">
        <v>85.0</v>
      </c>
      <c r="C187" s="85">
        <v>24.1</v>
      </c>
      <c r="D187" s="64" t="s">
        <v>480</v>
      </c>
      <c r="E187" s="64">
        <v>400.15</v>
      </c>
      <c r="F187" s="64">
        <v>510.0</v>
      </c>
      <c r="G187" s="64">
        <v>24.15</v>
      </c>
      <c r="H187" s="64">
        <v>19.63</v>
      </c>
      <c r="I187" s="85">
        <v>119.8</v>
      </c>
      <c r="J187" s="64">
        <v>3019.0</v>
      </c>
      <c r="K187" s="76"/>
      <c r="L187" s="178">
        <f t="shared" si="36"/>
        <v>179.0516833</v>
      </c>
      <c r="M187" s="47">
        <f t="shared" si="37"/>
        <v>7974.619654</v>
      </c>
      <c r="N187" s="86">
        <f t="shared" si="38"/>
        <v>204.0765</v>
      </c>
      <c r="O187" s="86">
        <f t="shared" si="39"/>
        <v>192.5870646</v>
      </c>
      <c r="P187" s="335">
        <f t="shared" si="40"/>
        <v>11.48943535</v>
      </c>
      <c r="Q187" s="275">
        <f t="shared" si="41"/>
        <v>0.9437003508</v>
      </c>
      <c r="R187" s="141">
        <f t="shared" si="42"/>
        <v>1.6898663</v>
      </c>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row>
    <row r="188">
      <c r="A188" s="12"/>
      <c r="B188" s="64">
        <v>85.0</v>
      </c>
      <c r="C188" s="85">
        <v>24.1</v>
      </c>
      <c r="D188" s="64" t="s">
        <v>480</v>
      </c>
      <c r="E188" s="64">
        <v>400.05</v>
      </c>
      <c r="F188" s="64">
        <v>593.4</v>
      </c>
      <c r="G188" s="64">
        <v>24.15</v>
      </c>
      <c r="H188" s="64">
        <v>22.99</v>
      </c>
      <c r="I188" s="85">
        <v>119.73</v>
      </c>
      <c r="J188" s="64">
        <v>3099.0</v>
      </c>
      <c r="K188" s="76"/>
      <c r="L188" s="178">
        <f t="shared" si="36"/>
        <v>183.9038016</v>
      </c>
      <c r="M188" s="47">
        <f t="shared" si="37"/>
        <v>9336.679507</v>
      </c>
      <c r="N188" s="86">
        <f t="shared" si="38"/>
        <v>237.38967</v>
      </c>
      <c r="O188" s="86">
        <f t="shared" si="39"/>
        <v>225.4808101</v>
      </c>
      <c r="P188" s="220">
        <f t="shared" si="40"/>
        <v>11.9088599</v>
      </c>
      <c r="Q188" s="278">
        <f t="shared" si="41"/>
        <v>0.9498341276</v>
      </c>
      <c r="R188" s="141">
        <f t="shared" si="42"/>
        <v>1.690288714</v>
      </c>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row>
    <row r="189">
      <c r="A189" s="12"/>
      <c r="B189" s="64">
        <v>85.0</v>
      </c>
      <c r="C189" s="85">
        <v>24.1</v>
      </c>
      <c r="D189" s="64" t="s">
        <v>480</v>
      </c>
      <c r="E189" s="64">
        <v>399.95</v>
      </c>
      <c r="F189" s="64">
        <v>723.2</v>
      </c>
      <c r="G189" s="64">
        <v>24.15</v>
      </c>
      <c r="H189" s="64">
        <v>28.21</v>
      </c>
      <c r="I189" s="85">
        <v>119.5</v>
      </c>
      <c r="J189" s="64">
        <v>3188.0</v>
      </c>
      <c r="K189" s="76"/>
      <c r="L189" s="178">
        <f t="shared" si="36"/>
        <v>189.5494466</v>
      </c>
      <c r="M189" s="47">
        <f t="shared" si="37"/>
        <v>11451.59623</v>
      </c>
      <c r="N189" s="86">
        <f t="shared" si="38"/>
        <v>289.24384</v>
      </c>
      <c r="O189" s="86">
        <f t="shared" si="39"/>
        <v>276.5560489</v>
      </c>
      <c r="P189" s="336">
        <f t="shared" si="40"/>
        <v>12.68779106</v>
      </c>
      <c r="Q189" s="227">
        <f t="shared" si="41"/>
        <v>0.9561346196</v>
      </c>
      <c r="R189" s="141">
        <f t="shared" si="42"/>
        <v>1.690711339</v>
      </c>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row>
    <row r="190">
      <c r="A190" s="12"/>
      <c r="B190" s="64">
        <v>85.0</v>
      </c>
      <c r="C190" s="85">
        <v>24.1</v>
      </c>
      <c r="D190" s="64" t="s">
        <v>480</v>
      </c>
      <c r="E190" s="64">
        <v>399.85</v>
      </c>
      <c r="F190" s="64">
        <v>816.6</v>
      </c>
      <c r="G190" s="64">
        <v>24.15</v>
      </c>
      <c r="H190" s="64">
        <v>32.0</v>
      </c>
      <c r="I190" s="85">
        <v>119.27</v>
      </c>
      <c r="J190" s="64">
        <v>3260.0</v>
      </c>
      <c r="K190" s="76"/>
      <c r="L190" s="178">
        <f t="shared" si="36"/>
        <v>194.2041446</v>
      </c>
      <c r="M190" s="47">
        <f t="shared" si="37"/>
        <v>12986.26961</v>
      </c>
      <c r="N190" s="86">
        <f t="shared" si="38"/>
        <v>326.51751</v>
      </c>
      <c r="O190" s="86">
        <f t="shared" si="39"/>
        <v>313.6184111</v>
      </c>
      <c r="P190" s="337">
        <f t="shared" si="40"/>
        <v>12.89909887</v>
      </c>
      <c r="Q190" s="338">
        <f t="shared" si="41"/>
        <v>0.9604949246</v>
      </c>
      <c r="R190" s="141">
        <f t="shared" si="42"/>
        <v>1.691134175</v>
      </c>
      <c r="S190" s="71">
        <v>5.0</v>
      </c>
      <c r="T190" s="71">
        <v>69.0</v>
      </c>
      <c r="U190" s="71">
        <v>72.0</v>
      </c>
      <c r="V190" s="71">
        <v>76.0</v>
      </c>
      <c r="W190" s="71">
        <v>77.0</v>
      </c>
      <c r="X190" s="71">
        <v>81.0</v>
      </c>
      <c r="Y190" s="71">
        <v>105.0</v>
      </c>
      <c r="Z190" s="71">
        <v>70.0</v>
      </c>
      <c r="AA190" s="71">
        <v>94.0</v>
      </c>
      <c r="AB190" s="12"/>
      <c r="AC190" s="71">
        <v>23.5</v>
      </c>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row>
    <row r="191">
      <c r="A191" s="14" t="s">
        <v>567</v>
      </c>
      <c r="B191" s="64">
        <v>85.0</v>
      </c>
      <c r="C191" s="85">
        <v>24.1</v>
      </c>
      <c r="D191" s="64" t="s">
        <v>480</v>
      </c>
      <c r="E191" s="64">
        <v>399.85</v>
      </c>
      <c r="F191" s="64">
        <v>815.6</v>
      </c>
      <c r="G191" s="64">
        <v>24.11</v>
      </c>
      <c r="H191" s="64">
        <v>31.91</v>
      </c>
      <c r="I191" s="85">
        <v>119.3</v>
      </c>
      <c r="J191" s="64">
        <v>3252.0</v>
      </c>
      <c r="K191" s="76"/>
      <c r="L191" s="178">
        <f t="shared" si="36"/>
        <v>193.6788539</v>
      </c>
      <c r="M191" s="47">
        <f t="shared" si="37"/>
        <v>12949.83466</v>
      </c>
      <c r="N191" s="86">
        <f t="shared" si="38"/>
        <v>326.11766</v>
      </c>
      <c r="O191" s="86">
        <f t="shared" si="39"/>
        <v>312.2205137</v>
      </c>
      <c r="P191" s="276">
        <f t="shared" si="40"/>
        <v>13.89714632</v>
      </c>
      <c r="Q191" s="281">
        <f t="shared" si="41"/>
        <v>0.957386097</v>
      </c>
      <c r="R191" s="141">
        <f t="shared" si="42"/>
        <v>1.688333125</v>
      </c>
      <c r="S191" s="71">
        <v>6.0</v>
      </c>
      <c r="T191" s="71">
        <v>40.0</v>
      </c>
      <c r="U191" s="71">
        <v>41.0</v>
      </c>
      <c r="V191" s="71">
        <v>39.0</v>
      </c>
      <c r="W191" s="71">
        <v>44.0</v>
      </c>
      <c r="X191" s="71">
        <v>46.0</v>
      </c>
      <c r="Y191" s="71">
        <v>66.0</v>
      </c>
      <c r="Z191" s="71">
        <v>40.0</v>
      </c>
      <c r="AA191" s="71">
        <v>63.0</v>
      </c>
      <c r="AB191" s="12"/>
      <c r="AC191" s="71">
        <v>23.5</v>
      </c>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row>
    <row r="192">
      <c r="A192" s="12"/>
      <c r="B192" s="64">
        <v>85.0</v>
      </c>
      <c r="C192" s="85">
        <v>24.1</v>
      </c>
      <c r="D192" s="64" t="s">
        <v>480</v>
      </c>
      <c r="E192" s="64">
        <v>399.8</v>
      </c>
      <c r="F192" s="64">
        <v>918.4</v>
      </c>
      <c r="G192" s="64">
        <v>24.11</v>
      </c>
      <c r="H192" s="64">
        <v>36.0</v>
      </c>
      <c r="I192" s="85">
        <v>119.3</v>
      </c>
      <c r="J192" s="64">
        <v>3347.0</v>
      </c>
      <c r="K192" s="76"/>
      <c r="L192" s="178">
        <f t="shared" si="36"/>
        <v>199.336754</v>
      </c>
      <c r="M192" s="47">
        <f t="shared" si="37"/>
        <v>14605.18416</v>
      </c>
      <c r="N192" s="86">
        <f t="shared" si="38"/>
        <v>367.17632</v>
      </c>
      <c r="O192" s="86">
        <f t="shared" si="39"/>
        <v>352.13099</v>
      </c>
      <c r="P192" s="339">
        <f t="shared" si="40"/>
        <v>15.04533002</v>
      </c>
      <c r="Q192" s="284">
        <f t="shared" si="41"/>
        <v>0.9590242366</v>
      </c>
      <c r="R192" s="141">
        <f t="shared" si="42"/>
        <v>1.688544272</v>
      </c>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row>
    <row r="193">
      <c r="A193" s="12"/>
      <c r="B193" s="64">
        <v>85.0</v>
      </c>
      <c r="C193" s="85">
        <v>24.1</v>
      </c>
      <c r="D193" s="64" t="s">
        <v>480</v>
      </c>
      <c r="E193" s="64">
        <v>399.6</v>
      </c>
      <c r="F193" s="64">
        <v>1215.3</v>
      </c>
      <c r="G193" s="64">
        <v>24.11</v>
      </c>
      <c r="H193" s="64">
        <v>47.94</v>
      </c>
      <c r="I193" s="85">
        <v>118.6</v>
      </c>
      <c r="J193" s="64">
        <v>3710.0</v>
      </c>
      <c r="K193" s="76"/>
      <c r="L193" s="178">
        <f t="shared" si="36"/>
        <v>222.2600122</v>
      </c>
      <c r="M193" s="47">
        <f t="shared" si="37"/>
        <v>19432.79734</v>
      </c>
      <c r="N193" s="86">
        <f t="shared" si="38"/>
        <v>485.63388</v>
      </c>
      <c r="O193" s="86">
        <f t="shared" si="39"/>
        <v>468.5247438</v>
      </c>
      <c r="P193" s="340">
        <f t="shared" si="40"/>
        <v>17.10913624</v>
      </c>
      <c r="Q193" s="287">
        <f t="shared" si="41"/>
        <v>0.9647694756</v>
      </c>
      <c r="R193" s="141">
        <f t="shared" si="42"/>
        <v>1.689389389</v>
      </c>
      <c r="S193" s="71">
        <v>2.0</v>
      </c>
      <c r="T193" s="12"/>
      <c r="U193" s="12"/>
      <c r="V193" s="12"/>
      <c r="W193" s="71">
        <v>59.0</v>
      </c>
      <c r="X193" s="71">
        <v>60.0</v>
      </c>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row>
    <row r="194">
      <c r="A194" s="12"/>
      <c r="B194" s="64">
        <v>85.0</v>
      </c>
      <c r="C194" s="85">
        <v>24.1</v>
      </c>
      <c r="D194" s="64" t="s">
        <v>480</v>
      </c>
      <c r="E194" s="64">
        <v>399.55</v>
      </c>
      <c r="F194" s="64">
        <v>1358.3</v>
      </c>
      <c r="G194" s="64">
        <v>24.11</v>
      </c>
      <c r="H194" s="64">
        <v>53.65</v>
      </c>
      <c r="I194" s="85">
        <v>118.3</v>
      </c>
      <c r="J194" s="64">
        <v>3910.0</v>
      </c>
      <c r="K194" s="76"/>
      <c r="L194" s="178">
        <f t="shared" si="36"/>
        <v>234.8357035</v>
      </c>
      <c r="M194" s="47">
        <f t="shared" si="37"/>
        <v>21738.91355</v>
      </c>
      <c r="N194" s="86">
        <f t="shared" si="38"/>
        <v>542.708765</v>
      </c>
      <c r="O194" s="86">
        <f t="shared" si="39"/>
        <v>524.1252056</v>
      </c>
      <c r="P194" s="341">
        <f t="shared" si="40"/>
        <v>18.58355942</v>
      </c>
      <c r="Q194" s="289">
        <f t="shared" si="41"/>
        <v>0.965757768</v>
      </c>
      <c r="R194" s="141">
        <f t="shared" si="42"/>
        <v>1.689600801</v>
      </c>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row>
    <row r="195">
      <c r="A195" s="12"/>
      <c r="B195" s="64">
        <v>85.0</v>
      </c>
      <c r="C195" s="85">
        <v>24.1</v>
      </c>
      <c r="D195" s="64" t="s">
        <v>480</v>
      </c>
      <c r="E195" s="64">
        <v>399.45</v>
      </c>
      <c r="F195" s="64">
        <v>1496.7</v>
      </c>
      <c r="G195" s="64">
        <v>24.11</v>
      </c>
      <c r="H195" s="64">
        <v>59.13</v>
      </c>
      <c r="I195" s="85">
        <v>118.0</v>
      </c>
      <c r="J195" s="64">
        <v>4126.0</v>
      </c>
      <c r="K195" s="76"/>
      <c r="L195" s="178">
        <f t="shared" si="36"/>
        <v>248.4387467</v>
      </c>
      <c r="M195" s="47">
        <f t="shared" si="37"/>
        <v>23950.57732</v>
      </c>
      <c r="N195" s="86">
        <f t="shared" si="38"/>
        <v>597.856815</v>
      </c>
      <c r="O195" s="86">
        <f t="shared" si="39"/>
        <v>577.4484192</v>
      </c>
      <c r="P195" s="342">
        <f t="shared" si="40"/>
        <v>20.40839581</v>
      </c>
      <c r="Q195" s="289">
        <f t="shared" si="41"/>
        <v>0.9658640743</v>
      </c>
      <c r="R195" s="141">
        <f t="shared" si="42"/>
        <v>1.690023783</v>
      </c>
      <c r="S195" s="71">
        <v>2.0</v>
      </c>
      <c r="T195" s="71">
        <v>47.0</v>
      </c>
      <c r="U195" s="71">
        <v>49.0</v>
      </c>
      <c r="V195" s="71">
        <v>48.0</v>
      </c>
      <c r="W195" s="71">
        <v>77.0</v>
      </c>
      <c r="X195" s="71">
        <v>77.0</v>
      </c>
      <c r="Y195" s="71">
        <v>67.0</v>
      </c>
      <c r="Z195" s="71">
        <v>65.0</v>
      </c>
      <c r="AA195" s="71">
        <v>71.0</v>
      </c>
      <c r="AB195" s="12"/>
      <c r="AC195" s="71">
        <v>24.0</v>
      </c>
      <c r="AD195" s="12"/>
      <c r="AE195" s="12"/>
      <c r="AF195" s="71">
        <v>59.0</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row>
    <row r="196">
      <c r="A196" s="12"/>
      <c r="B196" s="64">
        <v>85.0</v>
      </c>
      <c r="C196" s="85">
        <v>24.1</v>
      </c>
      <c r="D196" s="64" t="s">
        <v>480</v>
      </c>
      <c r="E196" s="64">
        <v>399.35</v>
      </c>
      <c r="F196" s="64">
        <v>1624.4</v>
      </c>
      <c r="G196" s="64">
        <v>24.11</v>
      </c>
      <c r="H196" s="64">
        <v>64.2</v>
      </c>
      <c r="I196" s="85">
        <v>117.8</v>
      </c>
      <c r="J196" s="64">
        <v>4339.0</v>
      </c>
      <c r="K196" s="76"/>
      <c r="L196" s="178">
        <f t="shared" si="36"/>
        <v>261.7076833</v>
      </c>
      <c r="M196" s="47">
        <f t="shared" si="37"/>
        <v>25995.40778</v>
      </c>
      <c r="N196" s="86">
        <f t="shared" si="38"/>
        <v>648.70414</v>
      </c>
      <c r="O196" s="86">
        <f t="shared" si="39"/>
        <v>626.7492815</v>
      </c>
      <c r="P196" s="343">
        <f t="shared" si="40"/>
        <v>21.95485853</v>
      </c>
      <c r="Q196" s="291">
        <f t="shared" si="41"/>
        <v>0.9661558218</v>
      </c>
      <c r="R196" s="141">
        <f t="shared" si="42"/>
        <v>1.690446976</v>
      </c>
      <c r="S196" s="71">
        <v>3.0</v>
      </c>
      <c r="T196" s="71">
        <v>47.0</v>
      </c>
      <c r="U196" s="71">
        <v>51.0</v>
      </c>
      <c r="V196" s="71">
        <v>48.0</v>
      </c>
      <c r="W196" s="71">
        <v>88.0</v>
      </c>
      <c r="X196" s="71">
        <v>86.0</v>
      </c>
      <c r="Y196" s="71">
        <v>72.0</v>
      </c>
      <c r="Z196" s="71">
        <v>74.0</v>
      </c>
      <c r="AA196" s="71">
        <v>77.0</v>
      </c>
      <c r="AB196" s="12"/>
      <c r="AC196" s="71">
        <v>24.0</v>
      </c>
      <c r="AD196" s="12"/>
      <c r="AE196" s="12"/>
      <c r="AF196" s="71">
        <v>66.0</v>
      </c>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row>
    <row r="197">
      <c r="A197" s="12"/>
      <c r="B197" s="64">
        <v>85.0</v>
      </c>
      <c r="C197" s="85">
        <v>24.1</v>
      </c>
      <c r="D197" s="64" t="s">
        <v>480</v>
      </c>
      <c r="E197" s="64">
        <v>399.35</v>
      </c>
      <c r="F197" s="64">
        <v>1766.7</v>
      </c>
      <c r="G197" s="64">
        <v>24.11</v>
      </c>
      <c r="H197" s="64">
        <v>69.9</v>
      </c>
      <c r="I197" s="85">
        <v>117.5</v>
      </c>
      <c r="J197" s="64">
        <v>4592.0</v>
      </c>
      <c r="K197" s="76"/>
      <c r="L197" s="178">
        <f t="shared" si="36"/>
        <v>277.6745816</v>
      </c>
      <c r="M197" s="47">
        <f t="shared" si="37"/>
        <v>28292.76627</v>
      </c>
      <c r="N197" s="86">
        <f t="shared" si="38"/>
        <v>705.531645</v>
      </c>
      <c r="O197" s="86">
        <f t="shared" si="39"/>
        <v>682.1385948</v>
      </c>
      <c r="P197" s="344">
        <f t="shared" si="40"/>
        <v>23.39305015</v>
      </c>
      <c r="Q197" s="294">
        <f t="shared" si="41"/>
        <v>0.9668433722</v>
      </c>
      <c r="R197" s="141">
        <f t="shared" si="42"/>
        <v>1.690446976</v>
      </c>
      <c r="S197" s="71">
        <v>3.0</v>
      </c>
      <c r="T197" s="71">
        <v>48.0</v>
      </c>
      <c r="U197" s="71">
        <v>49.0</v>
      </c>
      <c r="V197" s="71">
        <v>52.0</v>
      </c>
      <c r="W197" s="71">
        <v>101.0</v>
      </c>
      <c r="X197" s="71">
        <v>98.0</v>
      </c>
      <c r="Y197" s="71">
        <v>74.0</v>
      </c>
      <c r="Z197" s="71">
        <v>81.0</v>
      </c>
      <c r="AA197" s="71">
        <v>81.0</v>
      </c>
      <c r="AB197" s="12"/>
      <c r="AC197" s="71">
        <v>24.0</v>
      </c>
      <c r="AD197" s="12"/>
      <c r="AE197" s="12"/>
      <c r="AF197" s="71">
        <v>75.0</v>
      </c>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row>
    <row r="198">
      <c r="A198" s="12" t="s">
        <v>568</v>
      </c>
      <c r="B198" s="64">
        <v>85.0</v>
      </c>
      <c r="C198" s="85">
        <v>24.1</v>
      </c>
      <c r="D198" s="64" t="s">
        <v>480</v>
      </c>
      <c r="E198" s="64">
        <v>399.35</v>
      </c>
      <c r="F198" s="64">
        <v>1810.0</v>
      </c>
      <c r="G198" s="64">
        <v>24.115</v>
      </c>
      <c r="H198" s="64">
        <v>71.6</v>
      </c>
      <c r="I198" s="85">
        <v>117.4</v>
      </c>
      <c r="J198" s="12"/>
      <c r="K198" s="76"/>
      <c r="L198" s="178">
        <f t="shared" si="36"/>
        <v>0</v>
      </c>
      <c r="M198" s="47">
        <f t="shared" si="37"/>
        <v>28977.62301</v>
      </c>
      <c r="N198" s="86">
        <f t="shared" si="38"/>
        <v>722.8235</v>
      </c>
      <c r="O198" s="86">
        <f t="shared" si="39"/>
        <v>698.7953789</v>
      </c>
      <c r="P198" s="345">
        <f t="shared" si="40"/>
        <v>24.02812111</v>
      </c>
      <c r="Q198" s="294">
        <f t="shared" si="41"/>
        <v>0.9667579691</v>
      </c>
      <c r="R198" s="141">
        <f t="shared" si="42"/>
        <v>1.690797546</v>
      </c>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row>
    <row r="199">
      <c r="A199" s="12"/>
      <c r="B199" s="64">
        <v>85.0</v>
      </c>
      <c r="C199" s="85">
        <v>24.1</v>
      </c>
      <c r="D199" s="64" t="s">
        <v>480</v>
      </c>
      <c r="E199" s="64">
        <v>399.35</v>
      </c>
      <c r="F199" s="64">
        <v>1841.4</v>
      </c>
      <c r="G199" s="64">
        <v>24.115</v>
      </c>
      <c r="H199" s="64">
        <v>72.8</v>
      </c>
      <c r="I199" s="85">
        <v>117.4</v>
      </c>
      <c r="J199" s="64">
        <v>4731.0</v>
      </c>
      <c r="K199" s="76"/>
      <c r="L199" s="178">
        <f t="shared" si="36"/>
        <v>286.3234804</v>
      </c>
      <c r="M199" s="47">
        <f t="shared" si="37"/>
        <v>29460.96267</v>
      </c>
      <c r="N199" s="86">
        <f t="shared" si="38"/>
        <v>735.36309</v>
      </c>
      <c r="O199" s="86">
        <f t="shared" si="39"/>
        <v>710.4511149</v>
      </c>
      <c r="P199" s="346">
        <f t="shared" si="40"/>
        <v>24.91197511</v>
      </c>
      <c r="Q199" s="291">
        <f t="shared" si="41"/>
        <v>0.9661228916</v>
      </c>
      <c r="R199" s="141">
        <f t="shared" si="42"/>
        <v>1.690797546</v>
      </c>
      <c r="S199" s="71">
        <v>2.0</v>
      </c>
      <c r="T199" s="71">
        <v>48.0</v>
      </c>
      <c r="U199" s="71">
        <v>52.0</v>
      </c>
      <c r="V199" s="71">
        <v>48.0</v>
      </c>
      <c r="W199" s="71">
        <v>105.0</v>
      </c>
      <c r="X199" s="71">
        <v>104.0</v>
      </c>
      <c r="Y199" s="71">
        <v>74.0</v>
      </c>
      <c r="Z199" s="71">
        <v>85.0</v>
      </c>
      <c r="AA199" s="71">
        <v>80.0</v>
      </c>
      <c r="AB199" s="12"/>
      <c r="AC199" s="71">
        <v>24.0</v>
      </c>
      <c r="AD199" s="12"/>
      <c r="AE199" s="12"/>
      <c r="AF199" s="71">
        <v>78.0</v>
      </c>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row>
    <row r="200">
      <c r="A200" s="12" t="s">
        <v>569</v>
      </c>
      <c r="B200" s="64">
        <v>85.0</v>
      </c>
      <c r="C200" s="85">
        <v>24.1</v>
      </c>
      <c r="D200" s="64" t="s">
        <v>480</v>
      </c>
      <c r="E200" s="64">
        <v>399.3</v>
      </c>
      <c r="F200" s="64">
        <v>1918.1</v>
      </c>
      <c r="G200" s="64">
        <v>24.12</v>
      </c>
      <c r="H200" s="64">
        <v>75.8</v>
      </c>
      <c r="I200" s="85">
        <v>117.2</v>
      </c>
      <c r="J200" s="64">
        <v>4871.0</v>
      </c>
      <c r="K200" s="76"/>
      <c r="L200" s="178">
        <f t="shared" si="36"/>
        <v>295.2994453</v>
      </c>
      <c r="M200" s="47">
        <f t="shared" si="37"/>
        <v>30668.99097</v>
      </c>
      <c r="N200" s="86">
        <f t="shared" si="38"/>
        <v>765.89733</v>
      </c>
      <c r="O200" s="86">
        <f t="shared" si="39"/>
        <v>739.7360621</v>
      </c>
      <c r="P200" s="347">
        <f t="shared" si="40"/>
        <v>26.1612679</v>
      </c>
      <c r="Q200" s="289">
        <f t="shared" si="41"/>
        <v>0.9658423305</v>
      </c>
      <c r="R200" s="141">
        <f t="shared" si="42"/>
        <v>1.69135988</v>
      </c>
      <c r="S200" s="71">
        <v>3.0</v>
      </c>
      <c r="T200" s="71">
        <v>49.0</v>
      </c>
      <c r="U200" s="71">
        <v>50.0</v>
      </c>
      <c r="V200" s="71">
        <v>52.0</v>
      </c>
      <c r="W200" s="71">
        <v>113.0</v>
      </c>
      <c r="X200" s="71">
        <v>108.0</v>
      </c>
      <c r="Y200" s="71">
        <v>71.0</v>
      </c>
      <c r="Z200" s="71">
        <v>86.0</v>
      </c>
      <c r="AA200" s="71">
        <v>80.0</v>
      </c>
      <c r="AB200" s="12"/>
      <c r="AC200" s="71">
        <v>22.3</v>
      </c>
      <c r="AD200" s="12"/>
      <c r="AE200" s="12"/>
      <c r="AF200" s="71">
        <v>82.0</v>
      </c>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row>
    <row r="201">
      <c r="A201" s="12"/>
      <c r="B201" s="64">
        <v>85.0</v>
      </c>
      <c r="C201" s="85">
        <v>24.1</v>
      </c>
      <c r="D201" s="64" t="s">
        <v>480</v>
      </c>
      <c r="E201" s="64">
        <v>399.35</v>
      </c>
      <c r="F201" s="12"/>
      <c r="G201" s="64">
        <v>24.11</v>
      </c>
      <c r="H201" s="64">
        <v>76.4</v>
      </c>
      <c r="I201" s="76"/>
      <c r="J201" s="12"/>
      <c r="K201" s="76"/>
      <c r="L201" s="178" t="str">
        <f t="shared" si="36"/>
        <v>#DIV/0!</v>
      </c>
      <c r="M201" s="47">
        <f t="shared" si="37"/>
        <v>30910.54162</v>
      </c>
      <c r="N201" s="86">
        <f t="shared" si="38"/>
        <v>0</v>
      </c>
      <c r="O201" s="86">
        <f t="shared" si="39"/>
        <v>745.2531584</v>
      </c>
      <c r="P201" s="193">
        <f t="shared" si="40"/>
        <v>-745.2531584</v>
      </c>
      <c r="Q201" s="149" t="str">
        <f t="shared" si="41"/>
        <v>#DIV/0!</v>
      </c>
      <c r="R201" s="141">
        <f t="shared" si="42"/>
        <v>1.690446976</v>
      </c>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row>
    <row r="202">
      <c r="A202" s="12"/>
      <c r="B202" s="12"/>
      <c r="C202" s="76"/>
      <c r="D202" s="12"/>
      <c r="E202" s="12"/>
      <c r="F202" s="12"/>
      <c r="G202" s="12"/>
      <c r="H202" s="12"/>
      <c r="I202" s="76"/>
      <c r="J202" s="12"/>
      <c r="K202" s="76"/>
      <c r="L202" s="292"/>
      <c r="M202" s="212"/>
      <c r="N202" s="79"/>
      <c r="O202" s="79"/>
      <c r="P202" s="79"/>
      <c r="Q202" s="201"/>
      <c r="R202" s="293"/>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row>
    <row r="203">
      <c r="A203" s="110" t="s">
        <v>414</v>
      </c>
      <c r="B203" s="59" t="s">
        <v>415</v>
      </c>
      <c r="C203" s="101" t="s">
        <v>16</v>
      </c>
      <c r="D203" s="59" t="s">
        <v>416</v>
      </c>
      <c r="E203" s="59" t="s">
        <v>417</v>
      </c>
      <c r="F203" s="101" t="s">
        <v>418</v>
      </c>
      <c r="G203" s="59" t="s">
        <v>419</v>
      </c>
      <c r="H203" s="157" t="s">
        <v>420</v>
      </c>
      <c r="I203" s="101" t="s">
        <v>421</v>
      </c>
      <c r="J203" s="59" t="s">
        <v>422</v>
      </c>
      <c r="K203" s="101" t="s">
        <v>423</v>
      </c>
      <c r="L203" s="348" t="s">
        <v>424</v>
      </c>
      <c r="M203" s="109" t="s">
        <v>492</v>
      </c>
      <c r="N203" s="79"/>
      <c r="O203" s="109" t="s">
        <v>425</v>
      </c>
      <c r="P203" s="109" t="s">
        <v>426</v>
      </c>
      <c r="Q203" s="109" t="s">
        <v>427</v>
      </c>
      <c r="R203" s="349" t="s">
        <v>429</v>
      </c>
      <c r="S203" s="59" t="s">
        <v>430</v>
      </c>
      <c r="T203" s="59" t="s">
        <v>431</v>
      </c>
      <c r="U203" s="59" t="s">
        <v>432</v>
      </c>
      <c r="V203" s="59" t="s">
        <v>433</v>
      </c>
      <c r="W203" s="110" t="s">
        <v>428</v>
      </c>
      <c r="X203" s="12"/>
      <c r="Y203" s="79"/>
      <c r="Z203" s="79"/>
      <c r="AA203" s="12"/>
      <c r="AB203" s="12"/>
      <c r="AC203" s="12"/>
      <c r="AD203" s="12"/>
      <c r="AE203" s="12"/>
      <c r="AF203" s="12"/>
      <c r="AG203" s="79"/>
      <c r="AH203" s="12"/>
      <c r="AI203" s="12"/>
      <c r="AJ203" s="12"/>
      <c r="AK203" s="12"/>
      <c r="AL203" s="196"/>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row>
    <row r="204">
      <c r="A204" s="12" t="s">
        <v>570</v>
      </c>
      <c r="B204" s="64">
        <v>306.0</v>
      </c>
      <c r="C204" s="160">
        <v>45613.0</v>
      </c>
      <c r="D204" s="161" t="s">
        <v>435</v>
      </c>
      <c r="E204" s="64" t="s">
        <v>436</v>
      </c>
      <c r="F204" s="76" t="s">
        <v>437</v>
      </c>
      <c r="G204" s="64" t="s">
        <v>438</v>
      </c>
      <c r="H204" s="85">
        <v>1000.0</v>
      </c>
      <c r="I204" s="85" t="s">
        <v>438</v>
      </c>
      <c r="J204" s="64" t="s">
        <v>439</v>
      </c>
      <c r="K204" s="85">
        <v>20.7</v>
      </c>
      <c r="L204" s="178" t="s">
        <v>441</v>
      </c>
      <c r="M204" s="86" t="s">
        <v>493</v>
      </c>
      <c r="N204" s="79"/>
      <c r="O204" s="86" t="s">
        <v>442</v>
      </c>
      <c r="P204" s="86" t="s">
        <v>442</v>
      </c>
      <c r="Q204" s="86" t="s">
        <v>443</v>
      </c>
      <c r="R204" s="141" t="s">
        <v>444</v>
      </c>
      <c r="S204" s="64" t="s">
        <v>445</v>
      </c>
      <c r="T204" s="64" t="s">
        <v>446</v>
      </c>
      <c r="U204" s="64" t="s">
        <v>442</v>
      </c>
      <c r="V204" s="64" t="s">
        <v>448</v>
      </c>
      <c r="W204" s="12" t="s">
        <v>443</v>
      </c>
      <c r="X204" s="12"/>
      <c r="Y204" s="79"/>
      <c r="Z204" s="12"/>
      <c r="AA204" s="12"/>
      <c r="AB204" s="12"/>
      <c r="AC204" s="12"/>
      <c r="AD204" s="12"/>
      <c r="AE204" s="12"/>
      <c r="AF204" s="12"/>
      <c r="AG204" s="79"/>
      <c r="AH204" s="12"/>
      <c r="AI204" s="12"/>
      <c r="AJ204" s="12"/>
      <c r="AK204" s="12"/>
      <c r="AL204" s="196"/>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row>
    <row r="205">
      <c r="A205" s="164" t="s">
        <v>449</v>
      </c>
      <c r="B205" s="165" t="s">
        <v>450</v>
      </c>
      <c r="C205" s="166" t="s">
        <v>451</v>
      </c>
      <c r="D205" s="165" t="s">
        <v>452</v>
      </c>
      <c r="E205" s="166" t="s">
        <v>453</v>
      </c>
      <c r="F205" s="167" t="s">
        <v>454</v>
      </c>
      <c r="G205" s="165" t="s">
        <v>455</v>
      </c>
      <c r="H205" s="165" t="s">
        <v>456</v>
      </c>
      <c r="I205" s="166" t="s">
        <v>457</v>
      </c>
      <c r="J205" s="165" t="s">
        <v>458</v>
      </c>
      <c r="K205" s="166" t="s">
        <v>571</v>
      </c>
      <c r="L205" s="169" t="s">
        <v>460</v>
      </c>
      <c r="M205" s="169" t="s">
        <v>461</v>
      </c>
      <c r="N205" s="169" t="s">
        <v>462</v>
      </c>
      <c r="O205" s="170" t="s">
        <v>463</v>
      </c>
      <c r="P205" s="170" t="s">
        <v>464</v>
      </c>
      <c r="Q205" s="350" t="s">
        <v>359</v>
      </c>
      <c r="R205" s="170" t="s">
        <v>465</v>
      </c>
      <c r="S205" s="167" t="s">
        <v>466</v>
      </c>
      <c r="T205" s="167" t="s">
        <v>467</v>
      </c>
      <c r="U205" s="165" t="s">
        <v>468</v>
      </c>
      <c r="V205" s="165" t="s">
        <v>469</v>
      </c>
      <c r="W205" s="165" t="s">
        <v>470</v>
      </c>
      <c r="X205" s="165" t="s">
        <v>471</v>
      </c>
      <c r="Y205" s="165" t="s">
        <v>472</v>
      </c>
      <c r="Z205" s="165" t="s">
        <v>473</v>
      </c>
      <c r="AA205" s="165" t="s">
        <v>474</v>
      </c>
      <c r="AB205" s="166" t="s">
        <v>475</v>
      </c>
      <c r="AC205" s="165" t="s">
        <v>495</v>
      </c>
      <c r="AD205" s="165" t="s">
        <v>476</v>
      </c>
      <c r="AE205" s="165" t="s">
        <v>477</v>
      </c>
      <c r="AF205" s="119" t="s">
        <v>494</v>
      </c>
      <c r="AG205" s="12"/>
      <c r="AH205" s="12"/>
      <c r="AI205" s="12"/>
      <c r="AJ205" s="12"/>
      <c r="AK205" s="12"/>
      <c r="AL205" s="196"/>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row>
    <row r="206">
      <c r="A206" s="12"/>
      <c r="B206" s="64">
        <v>85.0</v>
      </c>
      <c r="C206" s="85">
        <v>24.1</v>
      </c>
      <c r="D206" s="64" t="s">
        <v>480</v>
      </c>
      <c r="E206" s="64">
        <v>501.9</v>
      </c>
      <c r="F206" s="64">
        <v>20.0</v>
      </c>
      <c r="G206" s="64">
        <v>24.15</v>
      </c>
      <c r="H206" s="64">
        <v>0.12</v>
      </c>
      <c r="I206" s="85">
        <v>147.9</v>
      </c>
      <c r="J206" s="64">
        <v>2065.0</v>
      </c>
      <c r="K206" s="73">
        <f t="shared" ref="K206:K224" si="43">J206*I206*1000*166*10^-6/1000</f>
        <v>50.698641</v>
      </c>
      <c r="L206" s="178">
        <f t="shared" ref="L206:L244" si="44">(J206/1000)*1/(2*PI()*0.0000000224*I206*1000)</f>
        <v>99.20281485</v>
      </c>
      <c r="M206" s="47">
        <f t="shared" ref="M206:M244" si="45"> (0.00561673546297382+ 0.406460306032157*H206
    -0.0000254657386682608*H206*H206)*1000</f>
        <v>54.39160548</v>
      </c>
      <c r="N206" s="86">
        <f t="shared" ref="N206:N244" si="46">E206*F206/1000</f>
        <v>10.038</v>
      </c>
      <c r="O206" s="86">
        <f t="shared" ref="O206:O244" si="47">M206*G206/1000</f>
        <v>1.313557272</v>
      </c>
      <c r="P206" s="209">
        <f t="shared" ref="P206:P244" si="48">N206-O206</f>
        <v>8.724442728</v>
      </c>
      <c r="Q206" s="149">
        <f t="shared" ref="Q206:Q244" si="49">O206/N206</f>
        <v>0.1308584651</v>
      </c>
      <c r="R206" s="141">
        <f t="shared" ref="R206:R244" si="50">28/2*(1/((E206/G206)*0.5))</f>
        <v>1.347280335</v>
      </c>
      <c r="S206" s="71">
        <v>15.0</v>
      </c>
      <c r="T206" s="71">
        <v>56.0</v>
      </c>
      <c r="U206" s="71">
        <v>58.0</v>
      </c>
      <c r="V206" s="71">
        <v>58.0</v>
      </c>
      <c r="W206" s="71">
        <v>47.0</v>
      </c>
      <c r="X206" s="71">
        <v>54.0</v>
      </c>
      <c r="Y206" s="71">
        <v>79.0</v>
      </c>
      <c r="Z206" s="71">
        <v>46.0</v>
      </c>
      <c r="AA206" s="71">
        <v>70.0</v>
      </c>
      <c r="AB206" s="71">
        <v>72.0</v>
      </c>
      <c r="AC206" s="12"/>
      <c r="AD206" s="12"/>
      <c r="AE206" s="12" t="s">
        <v>566</v>
      </c>
      <c r="AF206" s="12" t="s">
        <v>566</v>
      </c>
      <c r="AG206" s="12"/>
      <c r="AH206" s="12"/>
      <c r="AI206" s="12"/>
      <c r="AJ206" s="12"/>
      <c r="AK206" s="196"/>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row>
    <row r="207">
      <c r="A207" s="12"/>
      <c r="B207" s="64">
        <v>85.0</v>
      </c>
      <c r="C207" s="85">
        <v>24.1</v>
      </c>
      <c r="D207" s="64" t="s">
        <v>480</v>
      </c>
      <c r="E207" s="64">
        <v>501.85</v>
      </c>
      <c r="F207" s="64">
        <v>47.6</v>
      </c>
      <c r="G207" s="64">
        <v>24.15</v>
      </c>
      <c r="H207" s="64">
        <v>1.5</v>
      </c>
      <c r="I207" s="85">
        <v>144.9</v>
      </c>
      <c r="J207" s="64">
        <v>2182.0</v>
      </c>
      <c r="K207" s="73">
        <f t="shared" si="43"/>
        <v>52.4845188</v>
      </c>
      <c r="L207" s="178">
        <f t="shared" si="44"/>
        <v>106.993766</v>
      </c>
      <c r="M207" s="47">
        <f t="shared" si="45"/>
        <v>615.2498966</v>
      </c>
      <c r="N207" s="86">
        <f t="shared" si="46"/>
        <v>23.88806</v>
      </c>
      <c r="O207" s="86">
        <f t="shared" si="47"/>
        <v>14.858285</v>
      </c>
      <c r="P207" s="190">
        <f t="shared" si="48"/>
        <v>9.029774997</v>
      </c>
      <c r="Q207" s="149">
        <f t="shared" si="49"/>
        <v>0.6219963029</v>
      </c>
      <c r="R207" s="141">
        <f t="shared" si="50"/>
        <v>1.347414566</v>
      </c>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row>
    <row r="208">
      <c r="A208" s="12"/>
      <c r="B208" s="64">
        <v>85.0</v>
      </c>
      <c r="C208" s="85">
        <v>24.1</v>
      </c>
      <c r="D208" s="64" t="s">
        <v>480</v>
      </c>
      <c r="E208" s="64">
        <v>501.8</v>
      </c>
      <c r="F208" s="64">
        <v>74.9</v>
      </c>
      <c r="G208" s="64">
        <v>24.15</v>
      </c>
      <c r="H208" s="64">
        <v>2.87</v>
      </c>
      <c r="I208" s="85">
        <v>143.5</v>
      </c>
      <c r="J208" s="64">
        <v>2258.0</v>
      </c>
      <c r="K208" s="73">
        <f t="shared" si="43"/>
        <v>53.787818</v>
      </c>
      <c r="L208" s="178">
        <f t="shared" si="44"/>
        <v>111.800604</v>
      </c>
      <c r="M208" s="47">
        <f t="shared" si="45"/>
        <v>1171.948055</v>
      </c>
      <c r="N208" s="86">
        <f t="shared" si="46"/>
        <v>37.58482</v>
      </c>
      <c r="O208" s="86">
        <f t="shared" si="47"/>
        <v>28.30254553</v>
      </c>
      <c r="P208" s="198">
        <f t="shared" si="48"/>
        <v>9.282274471</v>
      </c>
      <c r="Q208" s="149">
        <f t="shared" si="49"/>
        <v>0.7530312911</v>
      </c>
      <c r="R208" s="141">
        <f t="shared" si="50"/>
        <v>1.347548824</v>
      </c>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row>
    <row r="209">
      <c r="A209" s="12"/>
      <c r="B209" s="64">
        <v>85.0</v>
      </c>
      <c r="C209" s="85">
        <v>24.1</v>
      </c>
      <c r="D209" s="64" t="s">
        <v>480</v>
      </c>
      <c r="E209" s="64">
        <v>501.8</v>
      </c>
      <c r="F209" s="64">
        <v>102.5</v>
      </c>
      <c r="G209" s="64">
        <v>24.15</v>
      </c>
      <c r="H209" s="64">
        <v>4.26</v>
      </c>
      <c r="I209" s="85">
        <v>142.6</v>
      </c>
      <c r="J209" s="64">
        <v>2321.0</v>
      </c>
      <c r="K209" s="73">
        <f t="shared" si="43"/>
        <v>54.9417836</v>
      </c>
      <c r="L209" s="178">
        <f t="shared" si="44"/>
        <v>115.6452311</v>
      </c>
      <c r="M209" s="47">
        <f t="shared" si="45"/>
        <v>1736.675497</v>
      </c>
      <c r="N209" s="86">
        <f t="shared" si="46"/>
        <v>51.4345</v>
      </c>
      <c r="O209" s="86">
        <f t="shared" si="47"/>
        <v>41.94071326</v>
      </c>
      <c r="P209" s="263">
        <f t="shared" si="48"/>
        <v>9.493786745</v>
      </c>
      <c r="Q209" s="149">
        <f t="shared" si="49"/>
        <v>0.8154198691</v>
      </c>
      <c r="R209" s="141">
        <f t="shared" si="50"/>
        <v>1.347548824</v>
      </c>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row>
    <row r="210">
      <c r="A210" s="12"/>
      <c r="B210" s="64">
        <v>85.0</v>
      </c>
      <c r="C210" s="85">
        <v>24.1</v>
      </c>
      <c r="D210" s="64" t="s">
        <v>480</v>
      </c>
      <c r="E210" s="64">
        <v>501.55</v>
      </c>
      <c r="F210" s="64">
        <v>159.3</v>
      </c>
      <c r="G210" s="64">
        <v>24.15</v>
      </c>
      <c r="H210" s="64">
        <v>7.12</v>
      </c>
      <c r="I210" s="85">
        <v>141.4</v>
      </c>
      <c r="J210" s="64">
        <v>2431.0</v>
      </c>
      <c r="K210" s="73">
        <f t="shared" si="43"/>
        <v>57.0614044</v>
      </c>
      <c r="L210" s="178">
        <f t="shared" si="44"/>
        <v>122.1539915</v>
      </c>
      <c r="M210" s="47">
        <f t="shared" si="45"/>
        <v>2898.323144</v>
      </c>
      <c r="N210" s="86">
        <f t="shared" si="46"/>
        <v>79.896915</v>
      </c>
      <c r="O210" s="86">
        <f t="shared" si="47"/>
        <v>69.99450393</v>
      </c>
      <c r="P210" s="236">
        <f t="shared" si="48"/>
        <v>9.902411071</v>
      </c>
      <c r="Q210" s="149">
        <f t="shared" si="49"/>
        <v>0.8760601574</v>
      </c>
      <c r="R210" s="141">
        <f t="shared" si="50"/>
        <v>1.348220516</v>
      </c>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row>
    <row r="211">
      <c r="A211" s="12"/>
      <c r="B211" s="64">
        <v>85.0</v>
      </c>
      <c r="C211" s="85">
        <v>24.1</v>
      </c>
      <c r="D211" s="64" t="s">
        <v>480</v>
      </c>
      <c r="E211" s="64">
        <v>501.45</v>
      </c>
      <c r="F211" s="64">
        <v>217.9</v>
      </c>
      <c r="G211" s="64">
        <v>24.15</v>
      </c>
      <c r="H211" s="64">
        <v>10.06</v>
      </c>
      <c r="I211" s="85">
        <v>140.6</v>
      </c>
      <c r="J211" s="64">
        <v>2532.0</v>
      </c>
      <c r="K211" s="73">
        <f t="shared" si="43"/>
        <v>59.0958672</v>
      </c>
      <c r="L211" s="178">
        <f t="shared" si="44"/>
        <v>127.9530062</v>
      </c>
      <c r="M211" s="47">
        <f t="shared" si="45"/>
        <v>4092.03019</v>
      </c>
      <c r="N211" s="86">
        <f t="shared" si="46"/>
        <v>109.265955</v>
      </c>
      <c r="O211" s="86">
        <f t="shared" si="47"/>
        <v>98.82252908</v>
      </c>
      <c r="P211" s="247">
        <f t="shared" si="48"/>
        <v>10.44342592</v>
      </c>
      <c r="Q211" s="295">
        <f t="shared" si="49"/>
        <v>0.9044219591</v>
      </c>
      <c r="R211" s="141">
        <f t="shared" si="50"/>
        <v>1.348489381</v>
      </c>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row>
    <row r="212">
      <c r="A212" s="12"/>
      <c r="B212" s="64">
        <v>85.0</v>
      </c>
      <c r="C212" s="85">
        <v>24.1</v>
      </c>
      <c r="D212" s="64" t="s">
        <v>480</v>
      </c>
      <c r="E212" s="64">
        <v>501.25</v>
      </c>
      <c r="F212" s="64">
        <v>311.3</v>
      </c>
      <c r="G212" s="64">
        <v>24.15</v>
      </c>
      <c r="H212" s="64">
        <v>14.77</v>
      </c>
      <c r="I212" s="85">
        <v>139.8</v>
      </c>
      <c r="J212" s="64">
        <v>2676.0</v>
      </c>
      <c r="K212" s="73">
        <f t="shared" si="43"/>
        <v>62.1013968</v>
      </c>
      <c r="L212" s="178">
        <f t="shared" si="44"/>
        <v>136.0038025</v>
      </c>
      <c r="M212" s="47">
        <f t="shared" si="45"/>
        <v>6003.480031</v>
      </c>
      <c r="N212" s="86">
        <f t="shared" si="46"/>
        <v>156.039125</v>
      </c>
      <c r="O212" s="86">
        <f t="shared" si="47"/>
        <v>144.9840427</v>
      </c>
      <c r="P212" s="202">
        <f t="shared" si="48"/>
        <v>11.05508226</v>
      </c>
      <c r="Q212" s="297">
        <f t="shared" si="49"/>
        <v>0.9291518569</v>
      </c>
      <c r="R212" s="141">
        <f t="shared" si="50"/>
        <v>1.349027431</v>
      </c>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row>
    <row r="213">
      <c r="A213" s="12"/>
      <c r="B213" s="64">
        <v>85.0</v>
      </c>
      <c r="C213" s="85">
        <v>24.1</v>
      </c>
      <c r="D213" s="64" t="s">
        <v>480</v>
      </c>
      <c r="E213" s="64">
        <v>501.15</v>
      </c>
      <c r="F213" s="64">
        <v>373.9</v>
      </c>
      <c r="G213" s="64">
        <v>24.15</v>
      </c>
      <c r="H213" s="64">
        <v>17.93</v>
      </c>
      <c r="I213" s="85">
        <v>139.4</v>
      </c>
      <c r="J213" s="64">
        <v>2763.0</v>
      </c>
      <c r="K213" s="73">
        <f t="shared" si="43"/>
        <v>63.9369252</v>
      </c>
      <c r="L213" s="178">
        <f t="shared" si="44"/>
        <v>140.8283933</v>
      </c>
      <c r="M213" s="47">
        <f t="shared" si="45"/>
        <v>7285.263172</v>
      </c>
      <c r="N213" s="86">
        <f t="shared" si="46"/>
        <v>187.379985</v>
      </c>
      <c r="O213" s="86">
        <f t="shared" si="47"/>
        <v>175.9391056</v>
      </c>
      <c r="P213" s="351">
        <f t="shared" si="48"/>
        <v>11.44087939</v>
      </c>
      <c r="Q213" s="299">
        <f t="shared" si="49"/>
        <v>0.9389428951</v>
      </c>
      <c r="R213" s="141">
        <f t="shared" si="50"/>
        <v>1.349296618</v>
      </c>
      <c r="S213" s="71">
        <v>3.0</v>
      </c>
      <c r="T213" s="71">
        <v>65.0</v>
      </c>
      <c r="U213" s="71">
        <v>68.0</v>
      </c>
      <c r="V213" s="71">
        <v>67.0</v>
      </c>
      <c r="W213" s="71">
        <v>61.0</v>
      </c>
      <c r="X213" s="71">
        <v>67.0</v>
      </c>
      <c r="Y213" s="71">
        <v>96.0</v>
      </c>
      <c r="Z213" s="71">
        <v>58.0</v>
      </c>
      <c r="AA213" s="71">
        <v>87.0</v>
      </c>
      <c r="AB213" s="71">
        <v>84.0</v>
      </c>
      <c r="AC213" s="71">
        <v>55.0</v>
      </c>
      <c r="AD213" s="71">
        <v>23.0</v>
      </c>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row>
    <row r="214">
      <c r="A214" s="12"/>
      <c r="B214" s="64">
        <v>85.0</v>
      </c>
      <c r="C214" s="85">
        <v>24.1</v>
      </c>
      <c r="D214" s="64" t="s">
        <v>480</v>
      </c>
      <c r="E214" s="64">
        <v>501.1</v>
      </c>
      <c r="F214" s="64">
        <v>470.2</v>
      </c>
      <c r="G214" s="64">
        <v>24.16</v>
      </c>
      <c r="H214" s="64">
        <v>22.81</v>
      </c>
      <c r="I214" s="85">
        <v>139.0</v>
      </c>
      <c r="J214" s="64">
        <v>2869.0</v>
      </c>
      <c r="K214" s="73">
        <f t="shared" si="43"/>
        <v>66.199306</v>
      </c>
      <c r="L214" s="178">
        <f t="shared" si="44"/>
        <v>146.6519565</v>
      </c>
      <c r="M214" s="47">
        <f t="shared" si="45"/>
        <v>9263.726592</v>
      </c>
      <c r="N214" s="86">
        <f t="shared" si="46"/>
        <v>235.61722</v>
      </c>
      <c r="O214" s="86">
        <f t="shared" si="47"/>
        <v>223.8116345</v>
      </c>
      <c r="P214" s="352">
        <f t="shared" si="48"/>
        <v>11.80558555</v>
      </c>
      <c r="Q214" s="300">
        <f t="shared" si="49"/>
        <v>0.9498950648</v>
      </c>
      <c r="R214" s="141">
        <f t="shared" si="50"/>
        <v>1.349990022</v>
      </c>
      <c r="S214" s="71">
        <v>5.0</v>
      </c>
      <c r="T214" s="12"/>
      <c r="U214" s="12"/>
      <c r="V214" s="12"/>
      <c r="W214" s="12"/>
      <c r="X214" s="12"/>
      <c r="Y214" s="12"/>
      <c r="Z214" s="12"/>
      <c r="AA214" s="12"/>
      <c r="AB214" s="71">
        <v>96.0</v>
      </c>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row>
    <row r="215">
      <c r="A215" s="12"/>
      <c r="B215" s="64">
        <v>85.0</v>
      </c>
      <c r="C215" s="85">
        <v>24.1</v>
      </c>
      <c r="D215" s="64" t="s">
        <v>480</v>
      </c>
      <c r="E215" s="64">
        <v>500.85</v>
      </c>
      <c r="F215" s="64">
        <v>645.8</v>
      </c>
      <c r="G215" s="64">
        <v>24.16</v>
      </c>
      <c r="H215" s="64">
        <v>31.66</v>
      </c>
      <c r="I215" s="85">
        <v>138.7</v>
      </c>
      <c r="J215" s="64">
        <v>3009.0</v>
      </c>
      <c r="K215" s="73">
        <f t="shared" si="43"/>
        <v>69.2798178</v>
      </c>
      <c r="L215" s="178">
        <f t="shared" si="44"/>
        <v>154.1408821</v>
      </c>
      <c r="M215" s="47">
        <f t="shared" si="45"/>
        <v>12848.6243</v>
      </c>
      <c r="N215" s="86">
        <f t="shared" si="46"/>
        <v>323.44893</v>
      </c>
      <c r="O215" s="86">
        <f t="shared" si="47"/>
        <v>310.4227631</v>
      </c>
      <c r="P215" s="353">
        <f t="shared" si="48"/>
        <v>13.02616694</v>
      </c>
      <c r="Q215" s="354">
        <f t="shared" si="49"/>
        <v>0.9597272839</v>
      </c>
      <c r="R215" s="141">
        <f t="shared" si="50"/>
        <v>1.350663871</v>
      </c>
      <c r="S215" s="71">
        <v>5.0</v>
      </c>
      <c r="T215" s="71">
        <v>71.0</v>
      </c>
      <c r="U215" s="71">
        <v>74.0</v>
      </c>
      <c r="V215" s="71">
        <v>71.0</v>
      </c>
      <c r="W215" s="71">
        <v>80.0</v>
      </c>
      <c r="X215" s="71">
        <v>86.0</v>
      </c>
      <c r="Y215" s="71">
        <v>108.0</v>
      </c>
      <c r="Z215" s="71">
        <v>72.0</v>
      </c>
      <c r="AA215" s="71">
        <v>98.0</v>
      </c>
      <c r="AB215" s="71">
        <v>102.0</v>
      </c>
      <c r="AC215" s="71">
        <v>71.0</v>
      </c>
      <c r="AD215" s="71">
        <v>23.0</v>
      </c>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row>
    <row r="216">
      <c r="A216" s="14" t="s">
        <v>567</v>
      </c>
      <c r="B216" s="64">
        <v>85.0</v>
      </c>
      <c r="C216" s="85">
        <v>24.1</v>
      </c>
      <c r="D216" s="64" t="s">
        <v>480</v>
      </c>
      <c r="E216" s="64">
        <v>500.85</v>
      </c>
      <c r="F216" s="64">
        <v>645.2</v>
      </c>
      <c r="G216" s="64">
        <v>24.115</v>
      </c>
      <c r="H216" s="64">
        <v>31.61</v>
      </c>
      <c r="I216" s="85">
        <v>138.8</v>
      </c>
      <c r="J216" s="64">
        <v>3034.0</v>
      </c>
      <c r="K216" s="73">
        <f t="shared" si="43"/>
        <v>69.9057872</v>
      </c>
      <c r="L216" s="178">
        <f t="shared" si="44"/>
        <v>155.3095723</v>
      </c>
      <c r="M216" s="47">
        <f t="shared" si="45"/>
        <v>12828.38184</v>
      </c>
      <c r="N216" s="86">
        <f t="shared" si="46"/>
        <v>323.14842</v>
      </c>
      <c r="O216" s="86">
        <f t="shared" si="47"/>
        <v>309.3564282</v>
      </c>
      <c r="P216" s="355">
        <f t="shared" si="48"/>
        <v>13.79199183</v>
      </c>
      <c r="Q216" s="281">
        <f t="shared" si="49"/>
        <v>0.9573199466</v>
      </c>
      <c r="R216" s="141">
        <f t="shared" si="50"/>
        <v>1.348148148</v>
      </c>
      <c r="S216" s="71">
        <v>5.0</v>
      </c>
      <c r="T216" s="71">
        <v>42.0</v>
      </c>
      <c r="U216" s="71">
        <v>43.0</v>
      </c>
      <c r="V216" s="71">
        <v>41.0</v>
      </c>
      <c r="W216" s="71">
        <v>46.0</v>
      </c>
      <c r="X216" s="71">
        <v>49.0</v>
      </c>
      <c r="Y216" s="71">
        <v>65.0</v>
      </c>
      <c r="Z216" s="71">
        <v>50.0</v>
      </c>
      <c r="AA216" s="71">
        <v>71.0</v>
      </c>
      <c r="AB216" s="71">
        <v>63.0</v>
      </c>
      <c r="AC216" s="71">
        <v>38.0</v>
      </c>
      <c r="AD216" s="71">
        <v>23.5</v>
      </c>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row>
    <row r="217">
      <c r="A217" s="12"/>
      <c r="B217" s="64">
        <v>85.0</v>
      </c>
      <c r="C217" s="85">
        <v>24.1</v>
      </c>
      <c r="D217" s="64" t="s">
        <v>480</v>
      </c>
      <c r="E217" s="64">
        <v>500.65</v>
      </c>
      <c r="F217" s="64">
        <v>817.4</v>
      </c>
      <c r="G217" s="64">
        <v>24.11</v>
      </c>
      <c r="H217" s="64">
        <v>40.21</v>
      </c>
      <c r="I217" s="85">
        <v>138.6</v>
      </c>
      <c r="J217" s="64">
        <v>3250.0</v>
      </c>
      <c r="K217" s="73">
        <f t="shared" si="43"/>
        <v>74.7747</v>
      </c>
      <c r="L217" s="178">
        <f t="shared" si="44"/>
        <v>166.6066162</v>
      </c>
      <c r="M217" s="47">
        <f t="shared" si="45"/>
        <v>16308.21151</v>
      </c>
      <c r="N217" s="86">
        <f t="shared" si="46"/>
        <v>409.23131</v>
      </c>
      <c r="O217" s="86">
        <f t="shared" si="47"/>
        <v>393.1909795</v>
      </c>
      <c r="P217" s="356">
        <f t="shared" si="48"/>
        <v>16.04033045</v>
      </c>
      <c r="Q217" s="301">
        <f t="shared" si="49"/>
        <v>0.9608037556</v>
      </c>
      <c r="R217" s="141">
        <f t="shared" si="50"/>
        <v>1.348407071</v>
      </c>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row>
    <row r="218">
      <c r="A218" s="12"/>
      <c r="B218" s="64">
        <v>85.0</v>
      </c>
      <c r="C218" s="85">
        <v>24.1</v>
      </c>
      <c r="D218" s="64" t="s">
        <v>480</v>
      </c>
      <c r="E218" s="64">
        <v>500.45</v>
      </c>
      <c r="F218" s="64">
        <v>963.0</v>
      </c>
      <c r="G218" s="64">
        <v>24.115</v>
      </c>
      <c r="H218" s="64">
        <v>47.54</v>
      </c>
      <c r="I218" s="64">
        <v>138.4</v>
      </c>
      <c r="J218" s="85">
        <v>3449.0</v>
      </c>
      <c r="K218" s="73">
        <f t="shared" si="43"/>
        <v>79.2387056</v>
      </c>
      <c r="L218" s="178">
        <f t="shared" si="44"/>
        <v>177.0635705</v>
      </c>
      <c r="M218" s="47">
        <f t="shared" si="45"/>
        <v>19271.1858</v>
      </c>
      <c r="N218" s="86">
        <f t="shared" si="46"/>
        <v>481.93335</v>
      </c>
      <c r="O218" s="86">
        <f t="shared" si="47"/>
        <v>464.7246456</v>
      </c>
      <c r="P218" s="357">
        <f t="shared" si="48"/>
        <v>17.20870441</v>
      </c>
      <c r="Q218" s="260">
        <f t="shared" si="49"/>
        <v>0.9642923562</v>
      </c>
      <c r="R218" s="141">
        <f t="shared" si="50"/>
        <v>1.349225697</v>
      </c>
      <c r="S218" s="71">
        <v>2.0</v>
      </c>
      <c r="T218" s="71">
        <v>41.0</v>
      </c>
      <c r="U218" s="71">
        <v>43.0</v>
      </c>
      <c r="V218" s="71">
        <v>43.0</v>
      </c>
      <c r="W218" s="71">
        <v>56.0</v>
      </c>
      <c r="X218" s="71">
        <v>58.0</v>
      </c>
      <c r="Y218" s="71">
        <v>61.0</v>
      </c>
      <c r="Z218" s="71">
        <v>52.0</v>
      </c>
      <c r="AA218" s="71">
        <v>64.0</v>
      </c>
      <c r="AB218" s="71">
        <v>62.0</v>
      </c>
      <c r="AC218" s="71">
        <v>45.0</v>
      </c>
      <c r="AD218" s="71">
        <v>23.0</v>
      </c>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row>
    <row r="219">
      <c r="A219" s="12"/>
      <c r="B219" s="64">
        <v>85.0</v>
      </c>
      <c r="C219" s="85">
        <v>24.1</v>
      </c>
      <c r="D219" s="64" t="s">
        <v>480</v>
      </c>
      <c r="E219" s="64">
        <v>500.35</v>
      </c>
      <c r="F219" s="64">
        <v>1060.4</v>
      </c>
      <c r="G219" s="64">
        <v>24.115</v>
      </c>
      <c r="H219" s="64">
        <v>52.455</v>
      </c>
      <c r="I219" s="64">
        <v>138.1</v>
      </c>
      <c r="J219" s="64">
        <v>3583.0</v>
      </c>
      <c r="K219" s="73">
        <f t="shared" si="43"/>
        <v>82.1388418</v>
      </c>
      <c r="L219" s="178">
        <f t="shared" si="44"/>
        <v>184.3424023</v>
      </c>
      <c r="M219" s="47">
        <f t="shared" si="45"/>
        <v>21256.42242</v>
      </c>
      <c r="N219" s="86">
        <f t="shared" si="46"/>
        <v>530.57114</v>
      </c>
      <c r="O219" s="86">
        <f t="shared" si="47"/>
        <v>512.5986267</v>
      </c>
      <c r="P219" s="358">
        <f t="shared" si="48"/>
        <v>17.97251334</v>
      </c>
      <c r="Q219" s="291">
        <f t="shared" si="49"/>
        <v>0.9661261008</v>
      </c>
      <c r="R219" s="141">
        <f t="shared" si="50"/>
        <v>1.349495353</v>
      </c>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row>
    <row r="220">
      <c r="A220" s="12"/>
      <c r="B220" s="64">
        <v>85.0</v>
      </c>
      <c r="C220" s="85">
        <v>24.1</v>
      </c>
      <c r="D220" s="64" t="s">
        <v>480</v>
      </c>
      <c r="E220" s="64">
        <v>500.3</v>
      </c>
      <c r="F220" s="64">
        <v>1191.1</v>
      </c>
      <c r="G220" s="64">
        <v>24.12</v>
      </c>
      <c r="H220" s="64">
        <v>59.03</v>
      </c>
      <c r="I220" s="85">
        <v>137.9</v>
      </c>
      <c r="J220" s="64">
        <v>3786.0</v>
      </c>
      <c r="K220" s="73">
        <f t="shared" si="43"/>
        <v>86.6668404</v>
      </c>
      <c r="L220" s="178">
        <f t="shared" si="44"/>
        <v>195.0690894</v>
      </c>
      <c r="M220" s="47">
        <f t="shared" si="45"/>
        <v>23910.23219</v>
      </c>
      <c r="N220" s="86">
        <f t="shared" si="46"/>
        <v>595.90733</v>
      </c>
      <c r="O220" s="86">
        <f t="shared" si="47"/>
        <v>576.7148005</v>
      </c>
      <c r="P220" s="359">
        <f t="shared" si="48"/>
        <v>19.19252951</v>
      </c>
      <c r="Q220" s="302">
        <f t="shared" si="49"/>
        <v>0.9677927615</v>
      </c>
      <c r="R220" s="141">
        <f t="shared" si="50"/>
        <v>1.349910054</v>
      </c>
      <c r="S220" s="71">
        <v>6.0</v>
      </c>
      <c r="T220" s="71">
        <v>47.0</v>
      </c>
      <c r="U220" s="71">
        <v>49.0</v>
      </c>
      <c r="V220" s="71">
        <v>46.0</v>
      </c>
      <c r="W220" s="71">
        <v>78.0</v>
      </c>
      <c r="X220" s="71">
        <v>77.0</v>
      </c>
      <c r="Y220" s="71">
        <v>67.0</v>
      </c>
      <c r="Z220" s="71">
        <v>65.0</v>
      </c>
      <c r="AA220" s="71">
        <v>67.0</v>
      </c>
      <c r="AB220" s="71">
        <v>70.0</v>
      </c>
      <c r="AC220" s="71">
        <v>59.0</v>
      </c>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row>
    <row r="221">
      <c r="A221" s="12"/>
      <c r="B221" s="64">
        <v>85.0</v>
      </c>
      <c r="C221" s="85">
        <v>24.1</v>
      </c>
      <c r="D221" s="64" t="s">
        <v>480</v>
      </c>
      <c r="E221" s="64">
        <v>500.25</v>
      </c>
      <c r="F221" s="64">
        <v>1245.3</v>
      </c>
      <c r="G221" s="64">
        <v>24.12</v>
      </c>
      <c r="H221" s="64">
        <v>61.77</v>
      </c>
      <c r="I221" s="85">
        <v>137.7</v>
      </c>
      <c r="J221" s="64">
        <v>3868.0</v>
      </c>
      <c r="K221" s="73">
        <f t="shared" si="43"/>
        <v>88.4155176</v>
      </c>
      <c r="L221" s="178">
        <f t="shared" si="44"/>
        <v>199.5835019</v>
      </c>
      <c r="M221" s="47">
        <f t="shared" si="45"/>
        <v>25015.50448</v>
      </c>
      <c r="N221" s="86">
        <f t="shared" si="46"/>
        <v>622.961325</v>
      </c>
      <c r="O221" s="86">
        <f t="shared" si="47"/>
        <v>603.3739679</v>
      </c>
      <c r="P221" s="360">
        <f t="shared" si="48"/>
        <v>19.58735705</v>
      </c>
      <c r="Q221" s="304">
        <f t="shared" si="49"/>
        <v>0.9685576676</v>
      </c>
      <c r="R221" s="141">
        <f t="shared" si="50"/>
        <v>1.350044978</v>
      </c>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row>
    <row r="222">
      <c r="A222" s="12"/>
      <c r="B222" s="64">
        <v>85.0</v>
      </c>
      <c r="C222" s="85">
        <v>24.1</v>
      </c>
      <c r="D222" s="64" t="s">
        <v>480</v>
      </c>
      <c r="E222" s="64">
        <v>500.15</v>
      </c>
      <c r="F222" s="64">
        <v>1357.8</v>
      </c>
      <c r="G222" s="64">
        <v>24.12</v>
      </c>
      <c r="H222" s="64">
        <v>67.4</v>
      </c>
      <c r="I222" s="85">
        <v>137.5</v>
      </c>
      <c r="J222" s="64">
        <v>4056.0</v>
      </c>
      <c r="K222" s="73">
        <f t="shared" si="43"/>
        <v>92.5782</v>
      </c>
      <c r="L222" s="178">
        <f t="shared" si="44"/>
        <v>209.5884575</v>
      </c>
      <c r="M222" s="47">
        <f t="shared" si="45"/>
        <v>27285.35662</v>
      </c>
      <c r="N222" s="86">
        <f t="shared" si="46"/>
        <v>679.10367</v>
      </c>
      <c r="O222" s="86">
        <f t="shared" si="47"/>
        <v>658.1228017</v>
      </c>
      <c r="P222" s="361">
        <f t="shared" si="48"/>
        <v>20.98086825</v>
      </c>
      <c r="Q222" s="305">
        <f t="shared" si="49"/>
        <v>0.9691050584</v>
      </c>
      <c r="R222" s="141">
        <f t="shared" si="50"/>
        <v>1.350314906</v>
      </c>
      <c r="S222" s="71">
        <v>1.0</v>
      </c>
      <c r="T222" s="12"/>
      <c r="U222" s="12"/>
      <c r="V222" s="12"/>
      <c r="W222" s="71">
        <v>89.0</v>
      </c>
      <c r="X222" s="71">
        <v>88.0</v>
      </c>
      <c r="Y222" s="12"/>
      <c r="Z222" s="12"/>
      <c r="AA222" s="12"/>
      <c r="AB222" s="71">
        <v>81.0</v>
      </c>
      <c r="AC222" s="71">
        <v>66.0</v>
      </c>
      <c r="AD222" s="71">
        <v>23.0</v>
      </c>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row>
    <row r="223">
      <c r="A223" s="12"/>
      <c r="B223" s="64">
        <v>85.0</v>
      </c>
      <c r="C223" s="85">
        <v>24.1</v>
      </c>
      <c r="D223" s="64" t="s">
        <v>480</v>
      </c>
      <c r="E223" s="64">
        <v>500.05</v>
      </c>
      <c r="F223" s="64">
        <v>1454.5</v>
      </c>
      <c r="G223" s="64">
        <v>24.12</v>
      </c>
      <c r="H223" s="64">
        <v>72.2</v>
      </c>
      <c r="I223" s="85">
        <v>137.2</v>
      </c>
      <c r="J223" s="64">
        <v>4217.0</v>
      </c>
      <c r="K223" s="73">
        <f t="shared" si="43"/>
        <v>96.0430184</v>
      </c>
      <c r="L223" s="178">
        <f t="shared" si="44"/>
        <v>218.3843955</v>
      </c>
      <c r="M223" s="47">
        <f t="shared" si="45"/>
        <v>29219.30201</v>
      </c>
      <c r="N223" s="86">
        <f t="shared" si="46"/>
        <v>727.322725</v>
      </c>
      <c r="O223" s="86">
        <f t="shared" si="47"/>
        <v>704.7695645</v>
      </c>
      <c r="P223" s="362">
        <f t="shared" si="48"/>
        <v>22.55316052</v>
      </c>
      <c r="Q223" s="306">
        <f t="shared" si="49"/>
        <v>0.968991536</v>
      </c>
      <c r="R223" s="141">
        <f t="shared" si="50"/>
        <v>1.350584942</v>
      </c>
      <c r="S223" s="71">
        <v>2.0</v>
      </c>
      <c r="T223" s="71">
        <v>52.0</v>
      </c>
      <c r="U223" s="71">
        <v>52.0</v>
      </c>
      <c r="V223" s="71">
        <v>48.0</v>
      </c>
      <c r="W223" s="71">
        <v>103.0</v>
      </c>
      <c r="X223" s="71">
        <v>100.0</v>
      </c>
      <c r="Y223" s="71">
        <v>73.0</v>
      </c>
      <c r="Z223" s="71">
        <v>79.0</v>
      </c>
      <c r="AA223" s="71">
        <v>71.0</v>
      </c>
      <c r="AB223" s="71">
        <v>92.0</v>
      </c>
      <c r="AC223" s="71">
        <v>80.0</v>
      </c>
      <c r="AD223" s="71">
        <v>24.0</v>
      </c>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row>
    <row r="224">
      <c r="A224" s="14" t="s">
        <v>572</v>
      </c>
      <c r="B224" s="64">
        <v>85.0</v>
      </c>
      <c r="C224" s="85">
        <v>24.1</v>
      </c>
      <c r="D224" s="64" t="s">
        <v>480</v>
      </c>
      <c r="E224" s="64">
        <v>499.95</v>
      </c>
      <c r="F224" s="64">
        <v>1573.3</v>
      </c>
      <c r="G224" s="64">
        <v>24.12</v>
      </c>
      <c r="H224" s="64">
        <v>78.1</v>
      </c>
      <c r="I224" s="85">
        <v>137.1</v>
      </c>
      <c r="J224" s="64">
        <v>4436.0</v>
      </c>
      <c r="K224" s="73">
        <f t="shared" si="43"/>
        <v>100.9571496</v>
      </c>
      <c r="L224" s="178">
        <f t="shared" si="44"/>
        <v>229.8932373</v>
      </c>
      <c r="M224" s="47">
        <f t="shared" si="45"/>
        <v>31594.83556</v>
      </c>
      <c r="N224" s="86">
        <f t="shared" si="46"/>
        <v>786.571335</v>
      </c>
      <c r="O224" s="86">
        <f t="shared" si="47"/>
        <v>762.0674338</v>
      </c>
      <c r="P224" s="363">
        <f t="shared" si="48"/>
        <v>24.50390124</v>
      </c>
      <c r="Q224" s="306">
        <f t="shared" si="49"/>
        <v>0.9688471978</v>
      </c>
      <c r="R224" s="141">
        <f t="shared" si="50"/>
        <v>1.350855086</v>
      </c>
      <c r="S224" s="71">
        <v>2.0</v>
      </c>
      <c r="T224" s="71">
        <v>51.0</v>
      </c>
      <c r="U224" s="71">
        <v>53.0</v>
      </c>
      <c r="V224" s="71">
        <v>51.0</v>
      </c>
      <c r="W224" s="71">
        <v>111.0</v>
      </c>
      <c r="X224" s="71">
        <v>107.0</v>
      </c>
      <c r="Y224" s="71">
        <v>70.0</v>
      </c>
      <c r="Z224" s="71">
        <v>83.0</v>
      </c>
      <c r="AA224" s="71">
        <v>72.0</v>
      </c>
      <c r="AB224" s="71">
        <v>101.0</v>
      </c>
      <c r="AC224" s="71">
        <v>82.0</v>
      </c>
      <c r="AD224" s="71">
        <v>24.0</v>
      </c>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row>
    <row r="225">
      <c r="A225" s="14" t="s">
        <v>573</v>
      </c>
      <c r="B225" s="64">
        <v>85.0</v>
      </c>
      <c r="C225" s="85">
        <v>24.1</v>
      </c>
      <c r="D225" s="64" t="s">
        <v>480</v>
      </c>
      <c r="E225" s="12"/>
      <c r="F225" s="12"/>
      <c r="G225" s="12"/>
      <c r="H225" s="12"/>
      <c r="I225" s="76"/>
      <c r="J225" s="12"/>
      <c r="K225" s="76"/>
      <c r="L225" s="178" t="str">
        <f t="shared" si="44"/>
        <v>#DIV/0!</v>
      </c>
      <c r="M225" s="47">
        <f t="shared" si="45"/>
        <v>5.616735463</v>
      </c>
      <c r="N225" s="86">
        <f t="shared" si="46"/>
        <v>0</v>
      </c>
      <c r="O225" s="86">
        <f t="shared" si="47"/>
        <v>0</v>
      </c>
      <c r="P225" s="193">
        <f t="shared" si="48"/>
        <v>0</v>
      </c>
      <c r="Q225" s="149" t="str">
        <f t="shared" si="49"/>
        <v>#DIV/0!</v>
      </c>
      <c r="R225" s="141" t="str">
        <f t="shared" si="50"/>
        <v>#DIV/0!</v>
      </c>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row>
    <row r="226">
      <c r="A226" s="255" t="s">
        <v>574</v>
      </c>
      <c r="B226" s="184">
        <v>85.0</v>
      </c>
      <c r="C226" s="183">
        <v>24.1</v>
      </c>
      <c r="D226" s="184" t="s">
        <v>480</v>
      </c>
      <c r="E226" s="182"/>
      <c r="F226" s="182"/>
      <c r="G226" s="182"/>
      <c r="H226" s="182"/>
      <c r="I226" s="228"/>
      <c r="J226" s="182"/>
      <c r="K226" s="76"/>
      <c r="L226" s="185" t="str">
        <f t="shared" si="44"/>
        <v>#DIV/0!</v>
      </c>
      <c r="M226" s="186">
        <f t="shared" si="45"/>
        <v>5.616735463</v>
      </c>
      <c r="N226" s="145">
        <f t="shared" si="46"/>
        <v>0</v>
      </c>
      <c r="O226" s="145">
        <f t="shared" si="47"/>
        <v>0</v>
      </c>
      <c r="P226" s="364">
        <f t="shared" si="48"/>
        <v>0</v>
      </c>
      <c r="Q226" s="188" t="str">
        <f t="shared" si="49"/>
        <v>#DIV/0!</v>
      </c>
      <c r="R226" s="148" t="str">
        <f t="shared" si="50"/>
        <v>#DIV/0!</v>
      </c>
      <c r="S226" s="182"/>
      <c r="T226" s="182"/>
      <c r="U226" s="182"/>
      <c r="V226" s="182"/>
      <c r="W226" s="182"/>
      <c r="X226" s="182"/>
      <c r="Y226" s="182"/>
      <c r="Z226" s="182"/>
      <c r="AA226" s="182"/>
      <c r="AB226" s="182"/>
      <c r="AC226" s="182"/>
      <c r="AD226" s="182"/>
      <c r="AE226" s="182"/>
      <c r="AF226" s="182"/>
      <c r="AG226" s="182"/>
      <c r="AH226" s="182"/>
      <c r="AI226" s="182"/>
      <c r="AJ226" s="182"/>
      <c r="AK226" s="182"/>
      <c r="AL226" s="182"/>
      <c r="AM226" s="182"/>
      <c r="AN226" s="182"/>
      <c r="AO226" s="182"/>
      <c r="AP226" s="182"/>
      <c r="AQ226" s="182"/>
      <c r="AR226" s="182"/>
      <c r="AS226" s="182"/>
      <c r="AT226" s="182"/>
      <c r="AU226" s="182"/>
      <c r="AV226" s="182"/>
      <c r="AW226" s="12"/>
      <c r="AX226" s="12"/>
      <c r="AY226" s="12"/>
      <c r="AZ226" s="12"/>
      <c r="BA226" s="12"/>
      <c r="BB226" s="12"/>
      <c r="BC226" s="12"/>
      <c r="BD226" s="12"/>
      <c r="BE226" s="12"/>
      <c r="BF226" s="12"/>
      <c r="BG226" s="12"/>
      <c r="BH226" s="12"/>
      <c r="BI226" s="12"/>
      <c r="BJ226" s="12"/>
      <c r="BK226" s="12"/>
    </row>
    <row r="227">
      <c r="A227" s="14" t="s">
        <v>575</v>
      </c>
      <c r="B227" s="64">
        <v>85.0</v>
      </c>
      <c r="C227" s="85">
        <v>24.1</v>
      </c>
      <c r="D227" s="64" t="s">
        <v>480</v>
      </c>
      <c r="E227" s="64">
        <v>602.9</v>
      </c>
      <c r="F227" s="64">
        <v>17.3</v>
      </c>
      <c r="G227" s="64">
        <v>24.16</v>
      </c>
      <c r="H227" s="64">
        <v>0.15</v>
      </c>
      <c r="I227" s="85">
        <v>193.8</v>
      </c>
      <c r="J227" s="64">
        <v>1623.0</v>
      </c>
      <c r="K227" s="73">
        <f t="shared" ref="K227:K244" si="51">J227*I227*1000*166*10^-6/1000</f>
        <v>52.2132084</v>
      </c>
      <c r="L227" s="178">
        <f t="shared" si="44"/>
        <v>59.50272571</v>
      </c>
      <c r="M227" s="47">
        <f t="shared" si="45"/>
        <v>66.58520839</v>
      </c>
      <c r="N227" s="86">
        <f t="shared" si="46"/>
        <v>10.43017</v>
      </c>
      <c r="O227" s="86">
        <f t="shared" si="47"/>
        <v>1.608698635</v>
      </c>
      <c r="P227" s="211">
        <f t="shared" si="48"/>
        <v>8.821471365</v>
      </c>
      <c r="Q227" s="149">
        <f t="shared" si="49"/>
        <v>0.1542351308</v>
      </c>
      <c r="R227" s="141">
        <f t="shared" si="50"/>
        <v>1.122043457</v>
      </c>
      <c r="S227" s="71">
        <v>13.0</v>
      </c>
      <c r="T227" s="71">
        <v>54.0</v>
      </c>
      <c r="U227" s="71">
        <v>56.0</v>
      </c>
      <c r="V227" s="71">
        <v>56.0</v>
      </c>
      <c r="W227" s="71">
        <v>50.0</v>
      </c>
      <c r="X227" s="71">
        <v>55.0</v>
      </c>
      <c r="Y227" s="71">
        <v>73.0</v>
      </c>
      <c r="Z227" s="71">
        <v>55.0</v>
      </c>
      <c r="AA227" s="71">
        <v>65.0</v>
      </c>
      <c r="AB227" s="71">
        <v>92.0</v>
      </c>
      <c r="AC227" s="71">
        <v>43.0</v>
      </c>
      <c r="AD227" s="71">
        <v>23.0</v>
      </c>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row>
    <row r="228">
      <c r="A228" s="12"/>
      <c r="B228" s="64">
        <v>85.0</v>
      </c>
      <c r="C228" s="85">
        <v>24.1</v>
      </c>
      <c r="D228" s="64" t="s">
        <v>480</v>
      </c>
      <c r="E228" s="64">
        <v>602.85</v>
      </c>
      <c r="F228" s="64">
        <v>39.8</v>
      </c>
      <c r="G228" s="64">
        <v>24.16</v>
      </c>
      <c r="H228" s="64">
        <v>1.49</v>
      </c>
      <c r="I228" s="85">
        <v>185.7</v>
      </c>
      <c r="J228" s="64">
        <v>1746.0</v>
      </c>
      <c r="K228" s="73">
        <f t="shared" si="51"/>
        <v>53.8225452</v>
      </c>
      <c r="L228" s="178">
        <f t="shared" si="44"/>
        <v>66.80430481</v>
      </c>
      <c r="M228" s="47">
        <f t="shared" si="45"/>
        <v>611.186055</v>
      </c>
      <c r="N228" s="86">
        <f t="shared" si="46"/>
        <v>23.99343</v>
      </c>
      <c r="O228" s="86">
        <f t="shared" si="47"/>
        <v>14.76625509</v>
      </c>
      <c r="P228" s="216">
        <f t="shared" si="48"/>
        <v>9.227174912</v>
      </c>
      <c r="Q228" s="149">
        <f t="shared" si="49"/>
        <v>0.6154291024</v>
      </c>
      <c r="R228" s="141">
        <f t="shared" si="50"/>
        <v>1.122136518</v>
      </c>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row>
    <row r="229">
      <c r="A229" s="12"/>
      <c r="B229" s="64">
        <v>85.0</v>
      </c>
      <c r="C229" s="85">
        <v>24.1</v>
      </c>
      <c r="D229" s="64" t="s">
        <v>480</v>
      </c>
      <c r="E229" s="64">
        <v>602.8</v>
      </c>
      <c r="F229" s="64">
        <v>61.8</v>
      </c>
      <c r="G229" s="64">
        <v>24.16</v>
      </c>
      <c r="H229" s="64">
        <v>2.82</v>
      </c>
      <c r="I229" s="85">
        <v>182.4</v>
      </c>
      <c r="J229" s="64">
        <v>1806.0</v>
      </c>
      <c r="K229" s="73">
        <f t="shared" si="51"/>
        <v>54.6827904</v>
      </c>
      <c r="L229" s="178">
        <f t="shared" si="44"/>
        <v>70.3501496</v>
      </c>
      <c r="M229" s="47">
        <f t="shared" si="45"/>
        <v>1151.632285</v>
      </c>
      <c r="N229" s="86">
        <f t="shared" si="46"/>
        <v>37.25304</v>
      </c>
      <c r="O229" s="86">
        <f t="shared" si="47"/>
        <v>27.823436</v>
      </c>
      <c r="P229" s="189">
        <f t="shared" si="48"/>
        <v>9.429604001</v>
      </c>
      <c r="Q229" s="149">
        <f t="shared" si="49"/>
        <v>0.746876926</v>
      </c>
      <c r="R229" s="141">
        <f t="shared" si="50"/>
        <v>1.122229595</v>
      </c>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row>
    <row r="230">
      <c r="A230" s="12"/>
      <c r="B230" s="64">
        <v>85.0</v>
      </c>
      <c r="C230" s="85">
        <v>24.1</v>
      </c>
      <c r="D230" s="64" t="s">
        <v>480</v>
      </c>
      <c r="E230" s="64">
        <v>602.75</v>
      </c>
      <c r="F230" s="64">
        <v>84.1</v>
      </c>
      <c r="G230" s="64">
        <v>24.16</v>
      </c>
      <c r="H230" s="64">
        <v>4.17</v>
      </c>
      <c r="I230" s="85">
        <v>180.1</v>
      </c>
      <c r="J230" s="64">
        <v>1858.0</v>
      </c>
      <c r="K230" s="73">
        <f t="shared" si="51"/>
        <v>55.5478828</v>
      </c>
      <c r="L230" s="178">
        <f t="shared" si="44"/>
        <v>73.30002287</v>
      </c>
      <c r="M230" s="47">
        <f t="shared" si="45"/>
        <v>1700.11339</v>
      </c>
      <c r="N230" s="86">
        <f t="shared" si="46"/>
        <v>50.691275</v>
      </c>
      <c r="O230" s="86">
        <f t="shared" si="47"/>
        <v>41.07473951</v>
      </c>
      <c r="P230" s="192">
        <f t="shared" si="48"/>
        <v>9.616535487</v>
      </c>
      <c r="Q230" s="149">
        <f t="shared" si="49"/>
        <v>0.8102920969</v>
      </c>
      <c r="R230" s="141">
        <f t="shared" si="50"/>
        <v>1.122322688</v>
      </c>
      <c r="S230" s="12"/>
      <c r="T230" s="12"/>
      <c r="U230" s="12"/>
      <c r="V230" s="12"/>
      <c r="W230" s="12"/>
      <c r="X230" s="12"/>
      <c r="Y230" s="12"/>
      <c r="Z230" s="12"/>
      <c r="AA230" s="12"/>
      <c r="AB230" s="71">
        <v>99.0</v>
      </c>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row>
    <row r="231">
      <c r="A231" s="12"/>
      <c r="B231" s="64">
        <v>85.0</v>
      </c>
      <c r="C231" s="85">
        <v>24.1</v>
      </c>
      <c r="D231" s="64" t="s">
        <v>480</v>
      </c>
      <c r="E231" s="64">
        <v>602.65</v>
      </c>
      <c r="F231" s="64">
        <v>130.5</v>
      </c>
      <c r="G231" s="64">
        <v>24.16</v>
      </c>
      <c r="H231" s="64">
        <v>6.96</v>
      </c>
      <c r="I231" s="85">
        <v>177.6</v>
      </c>
      <c r="J231" s="64">
        <v>1925.0</v>
      </c>
      <c r="K231" s="73">
        <f t="shared" si="51"/>
        <v>56.75208</v>
      </c>
      <c r="L231" s="178">
        <f t="shared" si="44"/>
        <v>77.01226307</v>
      </c>
      <c r="M231" s="47">
        <f t="shared" si="45"/>
        <v>2833.346864</v>
      </c>
      <c r="N231" s="86">
        <f t="shared" si="46"/>
        <v>78.645825</v>
      </c>
      <c r="O231" s="86">
        <f t="shared" si="47"/>
        <v>68.45366024</v>
      </c>
      <c r="P231" s="244">
        <f t="shared" si="48"/>
        <v>10.19216476</v>
      </c>
      <c r="Q231" s="149">
        <f t="shared" si="49"/>
        <v>0.8704042489</v>
      </c>
      <c r="R231" s="141">
        <f t="shared" si="50"/>
        <v>1.122508919</v>
      </c>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row>
    <row r="232">
      <c r="A232" s="14" t="s">
        <v>576</v>
      </c>
      <c r="B232" s="64">
        <v>85.0</v>
      </c>
      <c r="C232" s="85">
        <v>24.1</v>
      </c>
      <c r="D232" s="64" t="s">
        <v>480</v>
      </c>
      <c r="E232" s="64">
        <v>602.5</v>
      </c>
      <c r="F232" s="64">
        <v>178.1</v>
      </c>
      <c r="G232" s="64">
        <v>24.16</v>
      </c>
      <c r="H232" s="64">
        <v>9.85</v>
      </c>
      <c r="I232" s="85">
        <v>176.7</v>
      </c>
      <c r="J232" s="64">
        <v>1974.0</v>
      </c>
      <c r="K232" s="73">
        <f t="shared" si="51"/>
        <v>57.9017628</v>
      </c>
      <c r="L232" s="178">
        <f t="shared" si="44"/>
        <v>79.37481245</v>
      </c>
      <c r="M232" s="47">
        <f t="shared" si="45"/>
        <v>4006.78</v>
      </c>
      <c r="N232" s="86">
        <f t="shared" si="46"/>
        <v>107.30525</v>
      </c>
      <c r="O232" s="86">
        <f t="shared" si="47"/>
        <v>96.80380481</v>
      </c>
      <c r="P232" s="365">
        <f t="shared" si="48"/>
        <v>10.50144519</v>
      </c>
      <c r="Q232" s="235">
        <f t="shared" si="49"/>
        <v>0.9021348425</v>
      </c>
      <c r="R232" s="141">
        <f t="shared" si="50"/>
        <v>1.122788382</v>
      </c>
      <c r="S232" s="12"/>
      <c r="T232" s="12"/>
      <c r="U232" s="12"/>
      <c r="V232" s="12"/>
      <c r="W232" s="12"/>
      <c r="X232" s="12"/>
      <c r="Y232" s="12"/>
      <c r="Z232" s="12"/>
      <c r="AA232" s="12"/>
      <c r="AB232" s="71">
        <v>108.0</v>
      </c>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row>
    <row r="233">
      <c r="A233" s="12"/>
      <c r="B233" s="64">
        <v>85.0</v>
      </c>
      <c r="C233" s="85">
        <v>24.1</v>
      </c>
      <c r="D233" s="64" t="s">
        <v>480</v>
      </c>
      <c r="E233" s="64">
        <v>602.3</v>
      </c>
      <c r="F233" s="64">
        <v>254.3</v>
      </c>
      <c r="G233" s="64">
        <v>24.12</v>
      </c>
      <c r="H233" s="64">
        <v>14.42</v>
      </c>
      <c r="I233" s="85">
        <v>175.2</v>
      </c>
      <c r="J233" s="64">
        <v>2098.0</v>
      </c>
      <c r="K233" s="73">
        <f t="shared" si="51"/>
        <v>61.0165536</v>
      </c>
      <c r="L233" s="178">
        <f t="shared" si="44"/>
        <v>85.08313728</v>
      </c>
      <c r="M233" s="47">
        <f t="shared" si="45"/>
        <v>5861.479094</v>
      </c>
      <c r="N233" s="86">
        <f t="shared" si="46"/>
        <v>153.16489</v>
      </c>
      <c r="O233" s="86">
        <f t="shared" si="47"/>
        <v>141.3788758</v>
      </c>
      <c r="P233" s="352">
        <f t="shared" si="48"/>
        <v>11.78601424</v>
      </c>
      <c r="Q233" s="310">
        <f t="shared" si="49"/>
        <v>0.923050157</v>
      </c>
      <c r="R233" s="141">
        <f t="shared" si="50"/>
        <v>1.121301677</v>
      </c>
      <c r="S233" s="71">
        <v>5.0</v>
      </c>
      <c r="T233" s="71">
        <v>38.0</v>
      </c>
      <c r="U233" s="71">
        <v>38.0</v>
      </c>
      <c r="V233" s="71">
        <v>37.0</v>
      </c>
      <c r="W233" s="71">
        <v>36.0</v>
      </c>
      <c r="X233" s="71">
        <v>40.0</v>
      </c>
      <c r="Y233" s="71">
        <v>55.0</v>
      </c>
      <c r="Z233" s="71">
        <v>40.0</v>
      </c>
      <c r="AA233" s="71">
        <v>55.0</v>
      </c>
      <c r="AB233" s="71">
        <v>75.0</v>
      </c>
      <c r="AC233" s="71">
        <v>30.0</v>
      </c>
      <c r="AD233" s="71">
        <v>23.0</v>
      </c>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row>
    <row r="234">
      <c r="A234" s="14" t="s">
        <v>577</v>
      </c>
      <c r="B234" s="64">
        <v>85.0</v>
      </c>
      <c r="C234" s="85">
        <v>24.1</v>
      </c>
      <c r="D234" s="64" t="s">
        <v>480</v>
      </c>
      <c r="E234" s="64">
        <v>602.15</v>
      </c>
      <c r="F234" s="64">
        <v>332.6</v>
      </c>
      <c r="G234" s="64">
        <v>24.12</v>
      </c>
      <c r="H234" s="64">
        <v>19.11</v>
      </c>
      <c r="I234" s="85">
        <v>174.0</v>
      </c>
      <c r="J234" s="64">
        <v>2209.0</v>
      </c>
      <c r="K234" s="73">
        <f t="shared" si="51"/>
        <v>63.804756</v>
      </c>
      <c r="L234" s="178">
        <f t="shared" si="44"/>
        <v>90.20250136</v>
      </c>
      <c r="M234" s="47">
        <f t="shared" si="45"/>
        <v>7763.773297</v>
      </c>
      <c r="N234" s="86">
        <f t="shared" si="46"/>
        <v>200.27509</v>
      </c>
      <c r="O234" s="86">
        <f t="shared" si="47"/>
        <v>187.2622119</v>
      </c>
      <c r="P234" s="353">
        <f t="shared" si="48"/>
        <v>13.01287807</v>
      </c>
      <c r="Q234" s="312">
        <f t="shared" si="49"/>
        <v>0.9350249795</v>
      </c>
      <c r="R234" s="141">
        <f t="shared" si="50"/>
        <v>1.121581001</v>
      </c>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row>
    <row r="235">
      <c r="A235" s="12"/>
      <c r="B235" s="64">
        <v>85.0</v>
      </c>
      <c r="C235" s="85">
        <v>24.1</v>
      </c>
      <c r="D235" s="64" t="s">
        <v>480</v>
      </c>
      <c r="E235" s="64">
        <v>602.05</v>
      </c>
      <c r="F235" s="64">
        <v>386.6</v>
      </c>
      <c r="G235" s="64">
        <v>24.12</v>
      </c>
      <c r="H235" s="64">
        <v>22.36</v>
      </c>
      <c r="I235" s="85">
        <v>173.4</v>
      </c>
      <c r="J235" s="64">
        <v>2286.0</v>
      </c>
      <c r="K235" s="73">
        <f t="shared" si="51"/>
        <v>65.8011384</v>
      </c>
      <c r="L235" s="178">
        <f t="shared" si="44"/>
        <v>93.66972522</v>
      </c>
      <c r="M235" s="47">
        <f t="shared" si="45"/>
        <v>9081.337083</v>
      </c>
      <c r="N235" s="86">
        <f t="shared" si="46"/>
        <v>232.75253</v>
      </c>
      <c r="O235" s="86">
        <f t="shared" si="47"/>
        <v>219.0418504</v>
      </c>
      <c r="P235" s="239">
        <f t="shared" si="48"/>
        <v>13.71067955</v>
      </c>
      <c r="Q235" s="313">
        <f t="shared" si="49"/>
        <v>0.9410933168</v>
      </c>
      <c r="R235" s="141">
        <f t="shared" si="50"/>
        <v>1.121767295</v>
      </c>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row>
    <row r="236">
      <c r="A236" s="12"/>
      <c r="B236" s="64">
        <v>85.0</v>
      </c>
      <c r="C236" s="85">
        <v>24.1</v>
      </c>
      <c r="D236" s="64" t="s">
        <v>480</v>
      </c>
      <c r="E236" s="64">
        <v>601.8</v>
      </c>
      <c r="F236" s="64">
        <v>530.9</v>
      </c>
      <c r="G236" s="64">
        <v>24.12</v>
      </c>
      <c r="H236" s="64">
        <v>31.07</v>
      </c>
      <c r="I236" s="85">
        <v>171.3</v>
      </c>
      <c r="J236" s="64">
        <v>2499.0</v>
      </c>
      <c r="K236" s="73">
        <f t="shared" si="51"/>
        <v>71.0610642</v>
      </c>
      <c r="L236" s="178">
        <f t="shared" si="44"/>
        <v>103.6527924</v>
      </c>
      <c r="M236" s="47">
        <f t="shared" si="45"/>
        <v>12609.75522</v>
      </c>
      <c r="N236" s="86">
        <f t="shared" si="46"/>
        <v>319.49562</v>
      </c>
      <c r="O236" s="86">
        <f t="shared" si="47"/>
        <v>304.147296</v>
      </c>
      <c r="P236" s="366">
        <f t="shared" si="48"/>
        <v>15.34832402</v>
      </c>
      <c r="Q236" s="315">
        <f t="shared" si="49"/>
        <v>0.9519607686</v>
      </c>
      <c r="R236" s="141">
        <f t="shared" si="50"/>
        <v>1.1222333</v>
      </c>
      <c r="S236" s="71">
        <v>5.0</v>
      </c>
      <c r="T236" s="71">
        <v>39.0</v>
      </c>
      <c r="U236" s="71">
        <v>40.0</v>
      </c>
      <c r="V236" s="71">
        <v>39.0</v>
      </c>
      <c r="W236" s="71">
        <v>48.0</v>
      </c>
      <c r="X236" s="71">
        <v>51.0</v>
      </c>
      <c r="Y236" s="71">
        <v>59.0</v>
      </c>
      <c r="Z236" s="71">
        <v>46.0</v>
      </c>
      <c r="AA236" s="71">
        <v>59.0</v>
      </c>
      <c r="AB236" s="71">
        <v>82.0</v>
      </c>
      <c r="AC236" s="71">
        <v>36.0</v>
      </c>
      <c r="AD236" s="71">
        <v>23.0</v>
      </c>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row>
    <row r="237">
      <c r="A237" s="12"/>
      <c r="B237" s="64">
        <v>85.0</v>
      </c>
      <c r="C237" s="85">
        <v>24.1</v>
      </c>
      <c r="D237" s="64" t="s">
        <v>480</v>
      </c>
      <c r="E237" s="64">
        <v>601.5</v>
      </c>
      <c r="F237" s="64">
        <v>709.4</v>
      </c>
      <c r="G237" s="64">
        <v>24.12</v>
      </c>
      <c r="H237" s="64">
        <v>41.87</v>
      </c>
      <c r="I237" s="85">
        <v>168.2</v>
      </c>
      <c r="J237" s="64">
        <v>2887.0</v>
      </c>
      <c r="K237" s="73">
        <f t="shared" si="51"/>
        <v>80.6085044</v>
      </c>
      <c r="L237" s="178">
        <f t="shared" si="44"/>
        <v>121.9531172</v>
      </c>
      <c r="M237" s="47">
        <f t="shared" si="45"/>
        <v>16979.46584</v>
      </c>
      <c r="N237" s="86">
        <f t="shared" si="46"/>
        <v>426.7041</v>
      </c>
      <c r="O237" s="86">
        <f t="shared" si="47"/>
        <v>409.5447161</v>
      </c>
      <c r="P237" s="367">
        <f t="shared" si="48"/>
        <v>17.1593839</v>
      </c>
      <c r="Q237" s="319">
        <f t="shared" si="49"/>
        <v>0.9597862221</v>
      </c>
      <c r="R237" s="141">
        <f t="shared" si="50"/>
        <v>1.122793017</v>
      </c>
      <c r="S237" s="71">
        <v>2.0</v>
      </c>
      <c r="T237" s="12"/>
      <c r="U237" s="12"/>
      <c r="V237" s="12"/>
      <c r="W237" s="71">
        <v>56.0</v>
      </c>
      <c r="X237" s="71">
        <v>60.0</v>
      </c>
      <c r="Y237" s="12"/>
      <c r="Z237" s="12"/>
      <c r="AA237" s="12"/>
      <c r="AB237" s="71">
        <v>84.0</v>
      </c>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row>
    <row r="238">
      <c r="A238" s="12"/>
      <c r="B238" s="64">
        <v>85.0</v>
      </c>
      <c r="C238" s="85">
        <v>24.1</v>
      </c>
      <c r="D238" s="64" t="s">
        <v>480</v>
      </c>
      <c r="E238" s="64">
        <v>601.45</v>
      </c>
      <c r="F238" s="64">
        <v>795.7</v>
      </c>
      <c r="G238" s="64">
        <v>24.12</v>
      </c>
      <c r="H238" s="64">
        <v>47.1</v>
      </c>
      <c r="I238" s="85">
        <v>169.4</v>
      </c>
      <c r="J238" s="64">
        <v>3081.0</v>
      </c>
      <c r="K238" s="73">
        <f t="shared" si="51"/>
        <v>86.6389524</v>
      </c>
      <c r="L238" s="178">
        <f t="shared" si="44"/>
        <v>129.22615</v>
      </c>
      <c r="M238" s="47">
        <f t="shared" si="45"/>
        <v>19093.4037</v>
      </c>
      <c r="N238" s="86">
        <f t="shared" si="46"/>
        <v>478.573765</v>
      </c>
      <c r="O238" s="86">
        <f t="shared" si="47"/>
        <v>460.5328973</v>
      </c>
      <c r="P238" s="368">
        <f t="shared" si="48"/>
        <v>18.04086775</v>
      </c>
      <c r="Q238" s="321">
        <f t="shared" si="49"/>
        <v>0.9623028484</v>
      </c>
      <c r="R238" s="141">
        <f t="shared" si="50"/>
        <v>1.122886358</v>
      </c>
      <c r="S238" s="71">
        <v>2.0</v>
      </c>
      <c r="T238" s="12"/>
      <c r="U238" s="12"/>
      <c r="V238" s="12"/>
      <c r="W238" s="71">
        <v>60.0</v>
      </c>
      <c r="X238" s="71">
        <v>64.0</v>
      </c>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row>
    <row r="239">
      <c r="A239" s="12"/>
      <c r="B239" s="64">
        <v>85.0</v>
      </c>
      <c r="C239" s="85">
        <v>24.1</v>
      </c>
      <c r="D239" s="64" t="s">
        <v>480</v>
      </c>
      <c r="E239" s="64">
        <v>601.3</v>
      </c>
      <c r="F239" s="64">
        <v>881.3</v>
      </c>
      <c r="G239" s="64">
        <v>24.12</v>
      </c>
      <c r="H239" s="64">
        <v>52.27</v>
      </c>
      <c r="I239" s="85">
        <v>165.7</v>
      </c>
      <c r="J239" s="64">
        <v>3274.0</v>
      </c>
      <c r="K239" s="73">
        <f t="shared" si="51"/>
        <v>90.0552988</v>
      </c>
      <c r="L239" s="178">
        <f t="shared" si="44"/>
        <v>140.3874482</v>
      </c>
      <c r="M239" s="47">
        <f t="shared" si="45"/>
        <v>21181.72064</v>
      </c>
      <c r="N239" s="86">
        <f t="shared" si="46"/>
        <v>529.92569</v>
      </c>
      <c r="O239" s="86">
        <f t="shared" si="47"/>
        <v>510.9031018</v>
      </c>
      <c r="P239" s="369">
        <f t="shared" si="48"/>
        <v>19.02258816</v>
      </c>
      <c r="Q239" s="260">
        <f t="shared" si="49"/>
        <v>0.9641032912</v>
      </c>
      <c r="R239" s="141">
        <f t="shared" si="50"/>
        <v>1.123166473</v>
      </c>
      <c r="S239" s="71">
        <v>3.0</v>
      </c>
      <c r="T239" s="71">
        <v>45.0</v>
      </c>
      <c r="U239" s="71">
        <v>45.0</v>
      </c>
      <c r="V239" s="71">
        <v>46.0</v>
      </c>
      <c r="W239" s="71">
        <v>66.0</v>
      </c>
      <c r="X239" s="71">
        <v>69.0</v>
      </c>
      <c r="Y239" s="71">
        <v>69.0</v>
      </c>
      <c r="Z239" s="71">
        <v>59.0</v>
      </c>
      <c r="AA239" s="71">
        <v>63.0</v>
      </c>
      <c r="AB239" s="71">
        <v>86.0</v>
      </c>
      <c r="AC239" s="71">
        <v>52.0</v>
      </c>
      <c r="AD239" s="71">
        <v>24.0</v>
      </c>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row>
    <row r="240">
      <c r="A240" s="12"/>
      <c r="B240" s="64">
        <v>85.0</v>
      </c>
      <c r="C240" s="85">
        <v>24.1</v>
      </c>
      <c r="D240" s="64" t="s">
        <v>480</v>
      </c>
      <c r="E240" s="64">
        <v>601.25</v>
      </c>
      <c r="F240" s="64">
        <v>965.3</v>
      </c>
      <c r="G240" s="64">
        <v>24.12</v>
      </c>
      <c r="H240" s="64">
        <v>57.35</v>
      </c>
      <c r="I240" s="85">
        <v>164.7</v>
      </c>
      <c r="J240" s="64">
        <v>3466.0</v>
      </c>
      <c r="K240" s="73">
        <f t="shared" si="51"/>
        <v>94.7611332</v>
      </c>
      <c r="L240" s="178">
        <f t="shared" si="44"/>
        <v>149.52268</v>
      </c>
      <c r="M240" s="47">
        <f t="shared" si="45"/>
        <v>23232.3579</v>
      </c>
      <c r="N240" s="86">
        <f t="shared" si="46"/>
        <v>580.386625</v>
      </c>
      <c r="O240" s="86">
        <f t="shared" si="47"/>
        <v>560.3644725</v>
      </c>
      <c r="P240" s="370">
        <f t="shared" si="48"/>
        <v>20.02215248</v>
      </c>
      <c r="Q240" s="322">
        <f t="shared" si="49"/>
        <v>0.9655020436</v>
      </c>
      <c r="R240" s="141">
        <f t="shared" si="50"/>
        <v>1.123259875</v>
      </c>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row>
    <row r="241">
      <c r="A241" s="12"/>
      <c r="B241" s="64">
        <v>85.0</v>
      </c>
      <c r="C241" s="85">
        <v>24.1</v>
      </c>
      <c r="D241" s="64" t="s">
        <v>480</v>
      </c>
      <c r="E241" s="64">
        <v>601.1</v>
      </c>
      <c r="F241" s="64">
        <v>1055.4</v>
      </c>
      <c r="G241" s="64">
        <v>24.13</v>
      </c>
      <c r="H241" s="64">
        <v>62.8</v>
      </c>
      <c r="I241" s="85">
        <v>163.7</v>
      </c>
      <c r="J241" s="64">
        <v>3665.0</v>
      </c>
      <c r="K241" s="73">
        <f t="shared" si="51"/>
        <v>99.593443</v>
      </c>
      <c r="L241" s="178">
        <f t="shared" si="44"/>
        <v>159.0733448</v>
      </c>
      <c r="M241" s="47">
        <f t="shared" si="45"/>
        <v>25430.89116</v>
      </c>
      <c r="N241" s="86">
        <f t="shared" si="46"/>
        <v>634.40094</v>
      </c>
      <c r="O241" s="86">
        <f t="shared" si="47"/>
        <v>613.6474036</v>
      </c>
      <c r="P241" s="371">
        <f t="shared" si="48"/>
        <v>20.75353642</v>
      </c>
      <c r="Q241" s="323">
        <f t="shared" si="49"/>
        <v>0.9672864034</v>
      </c>
      <c r="R241" s="141">
        <f t="shared" si="50"/>
        <v>1.124005989</v>
      </c>
      <c r="S241" s="71">
        <v>3.0</v>
      </c>
      <c r="T241" s="71">
        <v>49.0</v>
      </c>
      <c r="U241" s="71">
        <v>50.0</v>
      </c>
      <c r="V241" s="71">
        <v>50.0</v>
      </c>
      <c r="W241" s="71">
        <v>81.0</v>
      </c>
      <c r="X241" s="71">
        <v>83.0</v>
      </c>
      <c r="Y241" s="71">
        <v>74.0</v>
      </c>
      <c r="Z241" s="71">
        <v>67.0</v>
      </c>
      <c r="AA241" s="71">
        <v>73.0</v>
      </c>
      <c r="AB241" s="71">
        <v>92.0</v>
      </c>
      <c r="AC241" s="71">
        <v>60.0</v>
      </c>
      <c r="AD241" s="71">
        <v>24.0</v>
      </c>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row>
    <row r="242">
      <c r="A242" s="12"/>
      <c r="B242" s="64">
        <v>85.0</v>
      </c>
      <c r="C242" s="85">
        <v>24.1</v>
      </c>
      <c r="D242" s="64" t="s">
        <v>480</v>
      </c>
      <c r="E242" s="64">
        <v>601.0</v>
      </c>
      <c r="F242" s="64">
        <v>1131.0</v>
      </c>
      <c r="G242" s="64">
        <v>24.125</v>
      </c>
      <c r="H242" s="64">
        <v>67.3</v>
      </c>
      <c r="I242" s="85">
        <v>162.9</v>
      </c>
      <c r="J242" s="64">
        <v>3824.0</v>
      </c>
      <c r="K242" s="73">
        <f t="shared" si="51"/>
        <v>103.4063136</v>
      </c>
      <c r="L242" s="178">
        <f t="shared" si="44"/>
        <v>166.7895791</v>
      </c>
      <c r="M242" s="47">
        <f t="shared" si="45"/>
        <v>27245.05362</v>
      </c>
      <c r="N242" s="86">
        <f t="shared" si="46"/>
        <v>679.731</v>
      </c>
      <c r="O242" s="86">
        <f t="shared" si="47"/>
        <v>657.2869185</v>
      </c>
      <c r="P242" s="372">
        <f t="shared" si="48"/>
        <v>22.44408152</v>
      </c>
      <c r="Q242" s="294">
        <f t="shared" si="49"/>
        <v>0.9669809358</v>
      </c>
      <c r="R242" s="141">
        <f t="shared" si="50"/>
        <v>1.123960067</v>
      </c>
      <c r="S242" s="71">
        <v>2.0</v>
      </c>
      <c r="T242" s="12"/>
      <c r="U242" s="12"/>
      <c r="V242" s="12"/>
      <c r="W242" s="71">
        <v>88.0</v>
      </c>
      <c r="X242" s="71">
        <v>88.0</v>
      </c>
      <c r="Y242" s="71">
        <v>76.0</v>
      </c>
      <c r="Z242" s="71">
        <v>71.0</v>
      </c>
      <c r="AA242" s="71">
        <v>69.0</v>
      </c>
      <c r="AB242" s="71">
        <v>96.0</v>
      </c>
      <c r="AC242" s="71">
        <v>66.0</v>
      </c>
      <c r="AD242" s="71">
        <v>24.0</v>
      </c>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row>
    <row r="243">
      <c r="A243" s="12"/>
      <c r="B243" s="64">
        <v>85.0</v>
      </c>
      <c r="C243" s="85">
        <v>24.1</v>
      </c>
      <c r="D243" s="64" t="s">
        <v>480</v>
      </c>
      <c r="E243" s="64">
        <v>600.95</v>
      </c>
      <c r="F243" s="64">
        <v>1202.2</v>
      </c>
      <c r="G243" s="64">
        <v>24.13</v>
      </c>
      <c r="H243" s="64">
        <v>71.6</v>
      </c>
      <c r="I243" s="85">
        <v>162.4</v>
      </c>
      <c r="J243" s="64">
        <v>3968.0</v>
      </c>
      <c r="K243" s="73">
        <f t="shared" si="51"/>
        <v>106.9709312</v>
      </c>
      <c r="L243" s="178">
        <f t="shared" si="44"/>
        <v>173.6032103</v>
      </c>
      <c r="M243" s="47">
        <f t="shared" si="45"/>
        <v>28977.62301</v>
      </c>
      <c r="N243" s="86">
        <f t="shared" si="46"/>
        <v>722.46209</v>
      </c>
      <c r="O243" s="86">
        <f t="shared" si="47"/>
        <v>699.2300432</v>
      </c>
      <c r="P243" s="373">
        <f t="shared" si="48"/>
        <v>23.23204677</v>
      </c>
      <c r="Q243" s="302">
        <f t="shared" si="49"/>
        <v>0.9678432307</v>
      </c>
      <c r="R243" s="141">
        <f t="shared" si="50"/>
        <v>1.124286546</v>
      </c>
      <c r="S243" s="71">
        <v>1.0</v>
      </c>
      <c r="T243" s="12"/>
      <c r="U243" s="12"/>
      <c r="V243" s="12"/>
      <c r="W243" s="71">
        <v>98.0</v>
      </c>
      <c r="X243" s="71">
        <v>100.0</v>
      </c>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row>
    <row r="244">
      <c r="A244" s="14" t="s">
        <v>578</v>
      </c>
      <c r="B244" s="64">
        <v>85.0</v>
      </c>
      <c r="C244" s="85">
        <v>24.1</v>
      </c>
      <c r="D244" s="64" t="s">
        <v>480</v>
      </c>
      <c r="E244" s="64">
        <v>600.8</v>
      </c>
      <c r="F244" s="64">
        <v>1296.2</v>
      </c>
      <c r="G244" s="64">
        <v>24.13</v>
      </c>
      <c r="H244" s="64">
        <v>77.25</v>
      </c>
      <c r="I244" s="85">
        <v>161.8</v>
      </c>
      <c r="J244" s="64">
        <v>4150.0</v>
      </c>
      <c r="K244" s="73">
        <f t="shared" si="51"/>
        <v>111.46402</v>
      </c>
      <c r="L244" s="178">
        <f t="shared" si="44"/>
        <v>182.2391549</v>
      </c>
      <c r="M244" s="47">
        <f t="shared" si="45"/>
        <v>31252.70699</v>
      </c>
      <c r="N244" s="86">
        <f t="shared" si="46"/>
        <v>778.75696</v>
      </c>
      <c r="O244" s="86">
        <f t="shared" si="47"/>
        <v>754.1278197</v>
      </c>
      <c r="P244" s="374">
        <f t="shared" si="48"/>
        <v>24.62914035</v>
      </c>
      <c r="Q244" s="304">
        <f t="shared" si="49"/>
        <v>0.9683737782</v>
      </c>
      <c r="R244" s="141">
        <f t="shared" si="50"/>
        <v>1.124567244</v>
      </c>
      <c r="S244" s="71">
        <v>1.0</v>
      </c>
      <c r="T244" s="12" t="s">
        <v>579</v>
      </c>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row>
  </sheetData>
  <dataValidations>
    <dataValidation type="list" allowBlank="1" showErrorMessage="1" sqref="L4 L23 L70 L127 L135 L178 L204">
      <formula1>"no,12V BeQuite 80mm, side distance 10cm,3.8 V Ultrafan 30mm, top cooled"</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13"/>
  </cols>
  <sheetData>
    <row r="2">
      <c r="B2" s="88" t="s">
        <v>580</v>
      </c>
      <c r="C2" s="89"/>
      <c r="D2" s="90"/>
      <c r="E2" s="91"/>
      <c r="F2" s="92" t="s">
        <v>581</v>
      </c>
      <c r="G2" s="375"/>
      <c r="H2" s="375"/>
      <c r="I2" s="375"/>
    </row>
    <row r="3">
      <c r="B3" s="3"/>
      <c r="D3" s="83"/>
      <c r="E3" s="43"/>
      <c r="F3" s="376"/>
    </row>
    <row r="4">
      <c r="B4" s="377" t="s">
        <v>582</v>
      </c>
      <c r="D4" s="83"/>
      <c r="E4" s="43"/>
      <c r="F4" s="376"/>
    </row>
    <row r="5">
      <c r="B5" s="378" t="s">
        <v>583</v>
      </c>
      <c r="C5" s="379" t="s">
        <v>584</v>
      </c>
      <c r="D5" s="379" t="s">
        <v>585</v>
      </c>
      <c r="E5" s="379" t="s">
        <v>586</v>
      </c>
      <c r="F5" s="379" t="s">
        <v>587</v>
      </c>
      <c r="G5" s="380" t="s">
        <v>588</v>
      </c>
      <c r="H5" s="381" t="s">
        <v>589</v>
      </c>
      <c r="I5" s="380" t="s">
        <v>590</v>
      </c>
      <c r="J5" s="382" t="s">
        <v>591</v>
      </c>
      <c r="K5" s="380" t="s">
        <v>590</v>
      </c>
      <c r="L5" s="380" t="s">
        <v>592</v>
      </c>
      <c r="M5" s="380" t="s">
        <v>588</v>
      </c>
      <c r="N5" s="383" t="s">
        <v>593</v>
      </c>
      <c r="O5" s="381" t="s">
        <v>594</v>
      </c>
      <c r="P5" s="384" t="s">
        <v>595</v>
      </c>
    </row>
    <row r="6">
      <c r="B6" s="385" t="s">
        <v>596</v>
      </c>
      <c r="C6" s="386">
        <v>124.0</v>
      </c>
      <c r="D6" s="386">
        <v>-0.7</v>
      </c>
      <c r="E6" s="71">
        <v>192.0</v>
      </c>
      <c r="F6" s="71">
        <v>-0.796</v>
      </c>
      <c r="G6" s="387">
        <v>1.0</v>
      </c>
      <c r="H6" s="388">
        <f t="shared" ref="H6:H12" si="1">C6*G6^D6</f>
        <v>124</v>
      </c>
      <c r="I6" s="387">
        <v>28.0</v>
      </c>
      <c r="J6" s="389">
        <f t="shared" ref="J6:J12" si="2">H6*I6^2/1000</f>
        <v>97.216</v>
      </c>
      <c r="K6" s="390">
        <v>28.0</v>
      </c>
      <c r="L6" s="391">
        <v>150.0</v>
      </c>
      <c r="M6" s="392">
        <f t="shared" ref="M6:M12" si="3">((L6/K6^2*1000)/C6)^(1/D6)</f>
        <v>0.5381750445</v>
      </c>
      <c r="N6" s="393">
        <f t="shared" ref="N6:N11" si="4">I6</f>
        <v>28</v>
      </c>
      <c r="O6" s="394">
        <f t="shared" ref="O6:O11" si="5">((0.9*H6)/E6)^(1/F6)</f>
        <v>1.977089933</v>
      </c>
      <c r="P6" s="392">
        <f t="shared" ref="P6:P11" si="6">O6/N6</f>
        <v>0.07061035475</v>
      </c>
    </row>
    <row r="7">
      <c r="B7" s="385" t="s">
        <v>597</v>
      </c>
      <c r="C7" s="386">
        <v>153.0</v>
      </c>
      <c r="D7" s="386">
        <v>-0.713</v>
      </c>
      <c r="E7" s="71">
        <v>240.0</v>
      </c>
      <c r="F7" s="71">
        <v>-0.796</v>
      </c>
      <c r="G7" s="387">
        <v>1.0</v>
      </c>
      <c r="H7" s="388">
        <f t="shared" si="1"/>
        <v>153</v>
      </c>
      <c r="I7" s="387">
        <v>28.0</v>
      </c>
      <c r="J7" s="389">
        <f t="shared" si="2"/>
        <v>119.952</v>
      </c>
      <c r="K7" s="390">
        <v>28.0</v>
      </c>
      <c r="L7" s="391">
        <v>150.0</v>
      </c>
      <c r="M7" s="392">
        <f t="shared" si="3"/>
        <v>0.7308657931</v>
      </c>
      <c r="N7" s="393">
        <f t="shared" si="4"/>
        <v>28</v>
      </c>
      <c r="O7" s="394">
        <f t="shared" si="5"/>
        <v>2.009611872</v>
      </c>
      <c r="P7" s="392">
        <f t="shared" si="6"/>
        <v>0.07177185258</v>
      </c>
    </row>
    <row r="8">
      <c r="B8" s="385" t="s">
        <v>598</v>
      </c>
      <c r="C8" s="386">
        <v>196.0</v>
      </c>
      <c r="D8" s="386">
        <v>-0.734</v>
      </c>
      <c r="E8" s="71">
        <v>300.0</v>
      </c>
      <c r="F8" s="71">
        <v>-0.796</v>
      </c>
      <c r="G8" s="387">
        <v>1.0</v>
      </c>
      <c r="H8" s="388">
        <f t="shared" si="1"/>
        <v>196</v>
      </c>
      <c r="I8" s="395">
        <v>28.0</v>
      </c>
      <c r="J8" s="389">
        <f t="shared" si="2"/>
        <v>153.664</v>
      </c>
      <c r="K8" s="390">
        <v>28.0</v>
      </c>
      <c r="L8" s="391">
        <v>150.0</v>
      </c>
      <c r="M8" s="392">
        <f t="shared" si="3"/>
        <v>1.033425375</v>
      </c>
      <c r="N8" s="393">
        <f t="shared" si="4"/>
        <v>28</v>
      </c>
      <c r="O8" s="394">
        <f t="shared" si="5"/>
        <v>1.9486192</v>
      </c>
      <c r="P8" s="392">
        <f t="shared" si="6"/>
        <v>0.06959354284</v>
      </c>
    </row>
    <row r="9">
      <c r="B9" s="385" t="s">
        <v>599</v>
      </c>
      <c r="C9" s="386">
        <v>262.0</v>
      </c>
      <c r="D9" s="386">
        <v>-0.74</v>
      </c>
      <c r="E9" s="71">
        <v>420.0</v>
      </c>
      <c r="F9" s="71">
        <v>-0.796</v>
      </c>
      <c r="G9" s="387">
        <v>1.0</v>
      </c>
      <c r="H9" s="388">
        <f t="shared" si="1"/>
        <v>262</v>
      </c>
      <c r="I9" s="395">
        <v>28.0</v>
      </c>
      <c r="J9" s="389">
        <f t="shared" si="2"/>
        <v>205.408</v>
      </c>
      <c r="K9" s="390">
        <v>28.0</v>
      </c>
      <c r="L9" s="391">
        <v>150.0</v>
      </c>
      <c r="M9" s="392">
        <f t="shared" si="3"/>
        <v>1.529307164</v>
      </c>
      <c r="N9" s="393">
        <f t="shared" si="4"/>
        <v>28</v>
      </c>
      <c r="O9" s="394">
        <f t="shared" si="5"/>
        <v>2.065173983</v>
      </c>
      <c r="P9" s="392">
        <f t="shared" si="6"/>
        <v>0.07375621369</v>
      </c>
    </row>
    <row r="10">
      <c r="B10" s="385" t="s">
        <v>600</v>
      </c>
      <c r="C10" s="386">
        <v>393.0</v>
      </c>
      <c r="D10" s="386">
        <v>-0.779</v>
      </c>
      <c r="E10" s="71">
        <v>658.0</v>
      </c>
      <c r="F10" s="71">
        <v>-0.847</v>
      </c>
      <c r="G10" s="387">
        <v>1.0</v>
      </c>
      <c r="H10" s="388">
        <f t="shared" si="1"/>
        <v>393</v>
      </c>
      <c r="I10" s="395">
        <v>28.0</v>
      </c>
      <c r="J10" s="389">
        <f t="shared" si="2"/>
        <v>308.112</v>
      </c>
      <c r="K10" s="390">
        <v>28.0</v>
      </c>
      <c r="L10" s="391">
        <v>150.0</v>
      </c>
      <c r="M10" s="392">
        <f t="shared" si="3"/>
        <v>2.519451337</v>
      </c>
      <c r="N10" s="393">
        <f t="shared" si="4"/>
        <v>28</v>
      </c>
      <c r="O10" s="394">
        <f t="shared" si="5"/>
        <v>2.081081363</v>
      </c>
      <c r="P10" s="392">
        <f t="shared" si="6"/>
        <v>0.0743243344</v>
      </c>
    </row>
    <row r="11">
      <c r="B11" s="385" t="s">
        <v>601</v>
      </c>
      <c r="C11" s="386">
        <v>508.0</v>
      </c>
      <c r="D11" s="386">
        <v>-0.708</v>
      </c>
      <c r="E11" s="71">
        <v>853.0</v>
      </c>
      <c r="F11" s="71">
        <v>0.847</v>
      </c>
      <c r="G11" s="387">
        <v>1.0</v>
      </c>
      <c r="H11" s="388">
        <f t="shared" si="1"/>
        <v>508</v>
      </c>
      <c r="I11" s="395">
        <v>28.0</v>
      </c>
      <c r="J11" s="389">
        <f t="shared" si="2"/>
        <v>398.272</v>
      </c>
      <c r="K11" s="390">
        <v>28.0</v>
      </c>
      <c r="L11" s="391">
        <v>150.0</v>
      </c>
      <c r="M11" s="392">
        <f t="shared" si="3"/>
        <v>3.971870489</v>
      </c>
      <c r="N11" s="393">
        <f t="shared" si="4"/>
        <v>28</v>
      </c>
      <c r="O11" s="394">
        <f t="shared" si="5"/>
        <v>0.4788867385</v>
      </c>
      <c r="P11" s="392">
        <f t="shared" si="6"/>
        <v>0.0171030978</v>
      </c>
    </row>
    <row r="12">
      <c r="B12" s="396" t="s">
        <v>602</v>
      </c>
      <c r="C12" s="397">
        <v>196.0</v>
      </c>
      <c r="D12" s="397">
        <v>-0.734</v>
      </c>
      <c r="E12" s="398" t="s">
        <v>315</v>
      </c>
      <c r="F12" s="398" t="s">
        <v>315</v>
      </c>
      <c r="G12" s="399">
        <v>1.0</v>
      </c>
      <c r="H12" s="400">
        <f t="shared" si="1"/>
        <v>196</v>
      </c>
      <c r="I12" s="399">
        <v>28.0</v>
      </c>
      <c r="J12" s="401">
        <f t="shared" si="2"/>
        <v>153.664</v>
      </c>
      <c r="K12" s="402">
        <v>28.0</v>
      </c>
      <c r="L12" s="403">
        <v>150.0</v>
      </c>
      <c r="M12" s="404">
        <f t="shared" si="3"/>
        <v>1.033425375</v>
      </c>
      <c r="N12" s="405" t="s">
        <v>315</v>
      </c>
      <c r="O12" s="406" t="s">
        <v>315</v>
      </c>
      <c r="P12" s="407" t="s">
        <v>315</v>
      </c>
    </row>
    <row r="15">
      <c r="B15" s="378" t="s">
        <v>603</v>
      </c>
      <c r="C15" s="408"/>
      <c r="D15" s="409"/>
      <c r="F15" s="410" t="s">
        <v>604</v>
      </c>
      <c r="G15" s="411"/>
      <c r="H15" s="412"/>
    </row>
    <row r="16">
      <c r="B16" s="413" t="s">
        <v>605</v>
      </c>
      <c r="C16" s="395">
        <v>4.4</v>
      </c>
      <c r="D16" s="414"/>
      <c r="F16" s="415" t="s">
        <v>606</v>
      </c>
      <c r="G16" s="416">
        <v>4.77</v>
      </c>
      <c r="H16" s="414" t="s">
        <v>277</v>
      </c>
    </row>
    <row r="17">
      <c r="B17" s="415" t="s">
        <v>607</v>
      </c>
      <c r="C17" s="395">
        <v>156.0</v>
      </c>
      <c r="D17" s="414" t="s">
        <v>608</v>
      </c>
      <c r="F17" s="415" t="s">
        <v>609</v>
      </c>
      <c r="G17" s="395">
        <v>600.0</v>
      </c>
      <c r="H17" s="414" t="s">
        <v>22</v>
      </c>
    </row>
    <row r="18">
      <c r="B18" s="415" t="s">
        <v>610</v>
      </c>
      <c r="C18" s="417">
        <f>0.21+1.065</f>
        <v>1.275</v>
      </c>
      <c r="D18" s="414" t="s">
        <v>227</v>
      </c>
      <c r="F18" s="415" t="s">
        <v>611</v>
      </c>
      <c r="G18" s="395">
        <v>150.0</v>
      </c>
      <c r="H18" s="414" t="s">
        <v>114</v>
      </c>
    </row>
    <row r="19">
      <c r="B19" s="418" t="s">
        <v>606</v>
      </c>
      <c r="C19" s="419">
        <f>(8.8541878*10^-12*C16*C17/C18)*10^9</f>
        <v>4.766678044</v>
      </c>
      <c r="D19" s="420" t="s">
        <v>277</v>
      </c>
      <c r="F19" s="418" t="s">
        <v>612</v>
      </c>
      <c r="G19" s="421">
        <f>((G16*10^-12)/2)*G17^2*G18*2*1000</f>
        <v>0.25758</v>
      </c>
      <c r="H19" s="420" t="s">
        <v>107</v>
      </c>
    </row>
    <row r="22">
      <c r="B22" s="410" t="s">
        <v>613</v>
      </c>
      <c r="C22" s="411"/>
      <c r="D22" s="422">
        <f>20+C23*24</f>
        <v>128</v>
      </c>
    </row>
    <row r="23">
      <c r="B23" s="423" t="s">
        <v>614</v>
      </c>
      <c r="C23" s="391">
        <v>4.5</v>
      </c>
      <c r="D23" s="424" t="s">
        <v>615</v>
      </c>
    </row>
    <row r="24">
      <c r="B24" s="425" t="s">
        <v>616</v>
      </c>
      <c r="C24" s="400">
        <f>IF(D22&lt;120,120,D22)</f>
        <v>128</v>
      </c>
      <c r="D24" s="426" t="s">
        <v>120</v>
      </c>
    </row>
  </sheetData>
  <hyperlinks>
    <hyperlink r:id="rId2" ref="B4"/>
  </hyperlinks>
  <drawing r:id="rId3"/>
  <legacyDrawing r:id="rId4"/>
</worksheet>
</file>