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11760"/>
  </bookViews>
  <sheets>
    <sheet name="Sheet1" sheetId="1" r:id="rId1"/>
  </sheets>
  <calcPr calcId="124519"/>
</workbook>
</file>

<file path=xl/calcChain.xml><?xml version="1.0" encoding="utf-8"?>
<calcChain xmlns="http://schemas.openxmlformats.org/spreadsheetml/2006/main">
  <c r="B78" i="1"/>
  <c r="B77"/>
  <c r="B73"/>
  <c r="B67"/>
  <c r="B75" s="1"/>
  <c r="B51"/>
  <c r="B41"/>
  <c r="G67"/>
  <c r="F67"/>
  <c r="E65"/>
  <c r="D65"/>
  <c r="C65"/>
  <c r="C61"/>
  <c r="E59"/>
  <c r="D59"/>
  <c r="C59"/>
  <c r="E58"/>
  <c r="D58"/>
  <c r="E52"/>
  <c r="D52"/>
  <c r="C52"/>
  <c r="E51"/>
  <c r="D51"/>
  <c r="C51"/>
  <c r="E47"/>
  <c r="D47"/>
  <c r="H41"/>
  <c r="G41"/>
  <c r="F41"/>
  <c r="C41"/>
  <c r="E24"/>
  <c r="D24"/>
  <c r="E19"/>
  <c r="E61" s="1"/>
  <c r="D19"/>
  <c r="D61" s="1"/>
  <c r="C67" l="1"/>
  <c r="C75" s="1"/>
  <c r="D67"/>
  <c r="E67"/>
  <c r="D41"/>
  <c r="E41"/>
  <c r="E75" l="1"/>
  <c r="D75"/>
</calcChain>
</file>

<file path=xl/sharedStrings.xml><?xml version="1.0" encoding="utf-8"?>
<sst xmlns="http://schemas.openxmlformats.org/spreadsheetml/2006/main" count="102" uniqueCount="98">
  <si>
    <t>ASBL</t>
  </si>
  <si>
    <t>Fabian</t>
  </si>
  <si>
    <t>Laurent</t>
  </si>
  <si>
    <t>Adrien</t>
  </si>
  <si>
    <t>Estimation la plus défavorable</t>
  </si>
  <si>
    <t>Estimation moyenne</t>
  </si>
  <si>
    <t>Estimation la plus favorable</t>
  </si>
  <si>
    <t>apports excepté estimation la plus favorable</t>
  </si>
  <si>
    <t>non réalisation des subsides et peu de cotisations</t>
  </si>
  <si>
    <t>réalisation de 70% des subsides et cotisations moyennes</t>
  </si>
  <si>
    <t>réalisation de 100% des subsides et bcp de cotisations</t>
  </si>
  <si>
    <t>Communication / Education permanente</t>
  </si>
  <si>
    <t>Projection plaza</t>
  </si>
  <si>
    <t>Les entrées de cinéma rémunèrent le plaza, donc l'opération est neutre voir bénéficiaire si on arrive à négocier avec le plaza (voir recette dans estiamtion la plus favorable).</t>
  </si>
  <si>
    <t>walking dinner conference de presse</t>
  </si>
  <si>
    <t>On fait autant que possible appel aux bénévoles pour préparer des encas. On fait aussi appel aux membres prestataires horeca. Quid sous-traitance AID?</t>
  </si>
  <si>
    <t>location salle conférence de presse</t>
  </si>
  <si>
    <t>Salle à trouver. On fait une demande au CPDD pour avoir salle gratuite. MIC à vérifier?</t>
  </si>
  <si>
    <t>conférence expert en monnaies complémentaires</t>
  </si>
  <si>
    <t>Salle et défraiement pour la conférence expert en monnaie, ne sera possible que si le budget est confirmé et si les inscriptions des membres décolent. La conférence est prévue pour fin octobre (dans le cadre de la quinzaine Financité), ce qui laisse le temps de voir pour décider. On peut espérer réduire le budget si on trouve une salle gratuite. On ne fera probablement pas l'impasse sur le défraiement du conférencier.</t>
  </si>
  <si>
    <t>Communication écrite</t>
  </si>
  <si>
    <t>Impression dépliants (triptyques)</t>
  </si>
  <si>
    <t>chez coyotte print : 154€ HTVA pour 1000 exemplaires.</t>
  </si>
  <si>
    <t>Impression des autocollants</t>
  </si>
  <si>
    <t>chez coyotte print : 71 pièces en 10cm diam. pour 25€ HTVA</t>
  </si>
  <si>
    <t>impression des cartes de visite</t>
  </si>
  <si>
    <t>Chez coyote print : 2x250 pièces 48€ HTVA en encre écologique 1 couleur recto verso. Carte de visite asbl et carte de visite ambassadeur. Laisser place pour ambassadeur écrire son nom.</t>
  </si>
  <si>
    <t>impression sous-bock</t>
  </si>
  <si>
    <t>Chez coyote print: 500 exemplaires 125 eur HTVA. 2000 examplaire 192 eur HTVA</t>
  </si>
  <si>
    <t>impression des fardes à rabat</t>
  </si>
  <si>
    <t>Chez coyotte print : farde à rabat une face 330€ HTVA pour 500 pcs.</t>
  </si>
  <si>
    <t>impression des feuilles couleurs pour contenu farde à rabat</t>
  </si>
  <si>
    <t>Impression de 100*10 feuilles couleurs</t>
  </si>
  <si>
    <t>réalisation des packs ropis</t>
  </si>
  <si>
    <t>20 packs ropi. Cependant on peut espérer des recettes similaires si les packs se vendent.</t>
  </si>
  <si>
    <t>feuilles périodique avec membres adhérants</t>
  </si>
  <si>
    <t>flyers avec logo</t>
  </si>
  <si>
    <t>Défraiements</t>
  </si>
  <si>
    <t>défraiement des ambassadeurs (transport)</t>
  </si>
  <si>
    <t>défraiement de 15 ropi. 5 ambasseurds * 5 jours</t>
  </si>
  <si>
    <t>Donner 10 ropi aux journalistes conf de presse</t>
  </si>
  <si>
    <t>10 Ropi * 16,5 Ropi</t>
  </si>
  <si>
    <t>Services et biens divers</t>
  </si>
  <si>
    <t>coût livraison ropi chez commerçants (coursier montois)</t>
  </si>
  <si>
    <t>par coursier montois pour 2 commerces, 2 fois par mois. Idéalement, c'est un bénévole qui s'en chargera (à priori Laurent)</t>
  </si>
  <si>
    <t>coût livraison ropi à domicile</t>
  </si>
  <si>
    <t>On ne budgète pas car sera blancé intégralement par une recette équivalente (les frais sont payés par l'usager).</t>
  </si>
  <si>
    <t>charges compte à vue</t>
  </si>
  <si>
    <t>Gratuit chez Triodos</t>
  </si>
  <si>
    <t>charges compte épargne</t>
  </si>
  <si>
    <t>Dons en nature</t>
  </si>
  <si>
    <t>coffre fortis</t>
  </si>
  <si>
    <t>Don en nature. Payé par asbl dans le cas le plus favorable</t>
  </si>
  <si>
    <t>hébergement web et domaine</t>
  </si>
  <si>
    <t>hébergement web compta (noalyss)</t>
  </si>
  <si>
    <t>Don en nature. Payé par asbl dans le cas le plus favorable; Un seul serveur web et compta</t>
  </si>
  <si>
    <t>TOTAL :</t>
  </si>
  <si>
    <t>Subsides</t>
  </si>
  <si>
    <t>Subsides Marcourt (attendu 700-1000€)</t>
  </si>
  <si>
    <t>Financité a annoncé à l'AG de décembre un subside de 700 à 1000 eur pour les groupes locaux. Cependant rien est acquis car la période d'éligibilité des dépenses est déjà dépassée. La convention est en négociation. Il s'agit d'un problème 'technique' qui devrait se résoudre dans les prochains mois.</t>
  </si>
  <si>
    <t>Subsides éducation permanente (25€/h)</t>
  </si>
  <si>
    <t>On projet de 0 à 6 heures d'éducation permanente: projection plaza, conférence de presse, conférence expert monnaie, voir aussi les formations ambassadeurs.</t>
  </si>
  <si>
    <t>Cotisations</t>
  </si>
  <si>
    <t>Cotisation membres citoyens (15€ ou 10R)</t>
  </si>
  <si>
    <t>De 20 à 40 cotisations à 15 eur (usagers)</t>
  </si>
  <si>
    <t>Cotisation membres prestataires (25€ ou 20R)</t>
  </si>
  <si>
    <t>de 5 à 30 cotisations à 25 eur (prestataires) - DEBAT</t>
  </si>
  <si>
    <t>on négocie une recette avec le plaza sur base du nombre d'entrée: 50 entrées * 1eur. Mais la négociation est loin d'être acquise.</t>
  </si>
  <si>
    <t>Recettes d'exploitation</t>
  </si>
  <si>
    <t>Rédimage (5%)</t>
  </si>
  <si>
    <t>Plus le nombre de prestataire est élevé, plus le rédimage peut l'être aussi. Cependant, l'objectif du ropi est de minimiser ce rédimage (le ropi doit circuler).</t>
  </si>
  <si>
    <t>Transport des ropis</t>
  </si>
  <si>
    <t>Gratuit pour livraispn chez commerçant et pas budgété pour livraison à domicile car frais payé par l'usager (pas pris en compte dans les dépenses). 5€ par livraison domicile</t>
  </si>
  <si>
    <t>Vente livres et horeca (conférence)</t>
  </si>
  <si>
    <t>Ventes à l'occasion de la conférence expert monnaie</t>
  </si>
  <si>
    <t>Recettes vente packs ropi</t>
  </si>
  <si>
    <t>Vente de 50% à 100% des packs ropi réalisés</t>
  </si>
  <si>
    <t>Réalisation d'un site web commerçant</t>
  </si>
  <si>
    <t>1 site web sur base du système existant. Serveur et nom de domaine doivent être payés en sus.</t>
  </si>
  <si>
    <t>Recettes financières</t>
  </si>
  <si>
    <t>Intérêt fonds de garantie (0,15%)</t>
  </si>
  <si>
    <t>Juste pour la forme...</t>
  </si>
  <si>
    <t>TOTAL:</t>
  </si>
  <si>
    <t>Recettes - Dépenses:</t>
  </si>
  <si>
    <t>Le négatif est compensé par le résultat positif de l'année précédente (environ 1300 eur)</t>
  </si>
  <si>
    <t>Achats de billets Ropi</t>
  </si>
  <si>
    <t>ASBL  Reel 2015</t>
  </si>
  <si>
    <t>Administration</t>
  </si>
  <si>
    <t>Changement status</t>
  </si>
  <si>
    <t>Solde Bourse Roi Beauoin</t>
  </si>
  <si>
    <t>Achat de ropi</t>
  </si>
  <si>
    <t>Echange Euro</t>
  </si>
  <si>
    <t>Revenus Divers</t>
  </si>
  <si>
    <t>Produits</t>
  </si>
  <si>
    <t>Charges</t>
  </si>
  <si>
    <t>Transaction Ropi (Recette additionnel)</t>
  </si>
  <si>
    <t xml:space="preserve">fond de garantie </t>
  </si>
  <si>
    <t xml:space="preserve">Disponible </t>
  </si>
</sst>
</file>

<file path=xl/styles.xml><?xml version="1.0" encoding="utf-8"?>
<styleSheet xmlns="http://schemas.openxmlformats.org/spreadsheetml/2006/main">
  <fonts count="19">
    <font>
      <sz val="10"/>
      <color rgb="FF000000"/>
      <name val="Arial"/>
    </font>
    <font>
      <b/>
      <sz val="12"/>
      <name val="Arial"/>
    </font>
    <font>
      <sz val="10"/>
      <name val="Arial"/>
    </font>
    <font>
      <b/>
      <sz val="10"/>
      <name val="Arial"/>
    </font>
    <font>
      <b/>
      <sz val="9"/>
      <color rgb="FFFF0000"/>
      <name val="Arial"/>
    </font>
    <font>
      <b/>
      <sz val="9"/>
      <color rgb="FFFF9900"/>
      <name val="Arial"/>
    </font>
    <font>
      <b/>
      <sz val="9"/>
      <color rgb="FF38761D"/>
      <name val="Arial"/>
    </font>
    <font>
      <b/>
      <sz val="11"/>
      <name val="Arial"/>
    </font>
    <font>
      <sz val="8"/>
      <color rgb="FFFF0000"/>
      <name val="Arial"/>
    </font>
    <font>
      <sz val="8"/>
      <color rgb="FFFF9900"/>
      <name val="Arial"/>
    </font>
    <font>
      <sz val="8"/>
      <color rgb="FF38761D"/>
      <name val="Arial"/>
    </font>
    <font>
      <sz val="10"/>
      <color rgb="FFFF0000"/>
      <name val="Arial"/>
    </font>
    <font>
      <b/>
      <sz val="10"/>
      <name val="Arial"/>
    </font>
    <font>
      <sz val="10"/>
      <name val="Arial"/>
    </font>
    <font>
      <sz val="11"/>
      <color rgb="FF9C6500"/>
      <name val="Calibri"/>
      <family val="2"/>
      <scheme val="minor"/>
    </font>
    <font>
      <b/>
      <sz val="10"/>
      <name val="Arial"/>
      <family val="2"/>
    </font>
    <font>
      <sz val="10"/>
      <name val="Arial"/>
      <family val="2"/>
    </font>
    <font>
      <sz val="11"/>
      <name val="Calibri"/>
      <family val="2"/>
      <scheme val="minor"/>
    </font>
    <font>
      <b/>
      <sz val="11"/>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EAD1DC"/>
        <bgColor rgb="FFEAD1DC"/>
      </patternFill>
    </fill>
    <fill>
      <patternFill patternType="solid">
        <fgColor rgb="FFFFEB9C"/>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0" fontId="14" fillId="4" borderId="0" applyNumberFormat="0" applyBorder="0" applyAlignment="0" applyProtection="0"/>
  </cellStyleXfs>
  <cellXfs count="81">
    <xf numFmtId="0" fontId="0" fillId="0" borderId="0" xfId="0" applyFont="1" applyAlignment="1"/>
    <xf numFmtId="0" fontId="1" fillId="0" borderId="4" xfId="0" applyFont="1" applyBorder="1" applyAlignment="1"/>
    <xf numFmtId="0" fontId="3" fillId="0" borderId="0" xfId="0" applyFont="1" applyAlignment="1"/>
    <xf numFmtId="0" fontId="4" fillId="0" borderId="4" xfId="0" applyFont="1" applyBorder="1" applyAlignment="1">
      <alignment horizontal="right" wrapText="1"/>
    </xf>
    <xf numFmtId="0" fontId="5" fillId="0" borderId="4" xfId="0" applyFont="1" applyBorder="1" applyAlignment="1">
      <alignment horizontal="right" wrapText="1"/>
    </xf>
    <xf numFmtId="0" fontId="6" fillId="0" borderId="4" xfId="0" applyFont="1" applyBorder="1" applyAlignment="1">
      <alignment horizontal="right" wrapText="1"/>
    </xf>
    <xf numFmtId="0" fontId="7" fillId="0" borderId="0" xfId="0" applyFont="1" applyAlignment="1"/>
    <xf numFmtId="0" fontId="8" fillId="0" borderId="4" xfId="0" applyFont="1" applyBorder="1" applyAlignment="1">
      <alignment horizontal="right" wrapText="1"/>
    </xf>
    <xf numFmtId="0" fontId="9" fillId="0" borderId="4" xfId="0" applyFont="1" applyBorder="1" applyAlignment="1">
      <alignment horizontal="right" wrapText="1"/>
    </xf>
    <xf numFmtId="0" fontId="10" fillId="0" borderId="4" xfId="0" applyFont="1" applyBorder="1" applyAlignment="1">
      <alignment horizontal="right" wrapText="1"/>
    </xf>
    <xf numFmtId="0" fontId="2" fillId="0" borderId="4" xfId="0" applyFont="1" applyBorder="1"/>
    <xf numFmtId="0" fontId="1" fillId="2" borderId="5" xfId="0" applyFont="1" applyFill="1" applyBorder="1" applyAlignment="1"/>
    <xf numFmtId="0" fontId="3" fillId="2" borderId="4" xfId="0" applyFont="1" applyFill="1" applyBorder="1" applyAlignment="1"/>
    <xf numFmtId="0" fontId="2" fillId="2" borderId="4" xfId="0" applyFont="1" applyFill="1" applyBorder="1"/>
    <xf numFmtId="0" fontId="2" fillId="2" borderId="0" xfId="0" applyFont="1" applyFill="1"/>
    <xf numFmtId="0" fontId="3" fillId="2" borderId="6" xfId="0" applyFont="1" applyFill="1" applyBorder="1" applyAlignment="1"/>
    <xf numFmtId="0" fontId="2" fillId="2" borderId="4" xfId="0" applyFont="1" applyFill="1" applyBorder="1" applyAlignment="1"/>
    <xf numFmtId="0" fontId="2" fillId="2" borderId="0" xfId="0" applyFont="1" applyFill="1" applyAlignment="1"/>
    <xf numFmtId="0" fontId="2" fillId="2" borderId="6" xfId="0" applyFont="1" applyFill="1" applyBorder="1" applyAlignment="1"/>
    <xf numFmtId="0" fontId="2" fillId="2" borderId="4" xfId="0" applyFont="1" applyFill="1" applyBorder="1" applyAlignment="1">
      <alignment wrapText="1"/>
    </xf>
    <xf numFmtId="0" fontId="2" fillId="2" borderId="0" xfId="0" applyFont="1" applyFill="1" applyAlignment="1">
      <alignment wrapText="1"/>
    </xf>
    <xf numFmtId="0" fontId="2" fillId="2" borderId="6" xfId="0" applyFont="1" applyFill="1" applyBorder="1" applyAlignment="1">
      <alignment wrapText="1"/>
    </xf>
    <xf numFmtId="0" fontId="2" fillId="2" borderId="6" xfId="0" applyFont="1" applyFill="1" applyBorder="1"/>
    <xf numFmtId="0" fontId="2" fillId="2" borderId="4" xfId="0" applyFont="1" applyFill="1" applyBorder="1" applyAlignment="1">
      <alignment wrapText="1"/>
    </xf>
    <xf numFmtId="0" fontId="2" fillId="2" borderId="0" xfId="0" applyFont="1" applyFill="1" applyAlignment="1">
      <alignment wrapText="1"/>
    </xf>
    <xf numFmtId="0" fontId="3" fillId="2" borderId="7" xfId="0" applyFont="1" applyFill="1" applyBorder="1" applyAlignment="1">
      <alignment horizontal="right"/>
    </xf>
    <xf numFmtId="0" fontId="3" fillId="2" borderId="4" xfId="0" applyFont="1" applyFill="1" applyBorder="1"/>
    <xf numFmtId="0" fontId="2" fillId="0" borderId="0" xfId="0" applyFont="1" applyAlignment="1">
      <alignment wrapText="1"/>
    </xf>
    <xf numFmtId="0" fontId="1" fillId="3" borderId="5" xfId="0" applyFont="1" applyFill="1" applyBorder="1" applyAlignment="1"/>
    <xf numFmtId="0" fontId="2" fillId="3" borderId="4" xfId="0" applyFont="1" applyFill="1" applyBorder="1"/>
    <xf numFmtId="0" fontId="2" fillId="3" borderId="4" xfId="0" applyFont="1" applyFill="1" applyBorder="1" applyAlignment="1">
      <alignment wrapText="1"/>
    </xf>
    <xf numFmtId="0" fontId="2" fillId="3" borderId="0" xfId="0" applyFont="1" applyFill="1" applyAlignment="1">
      <alignment wrapText="1"/>
    </xf>
    <xf numFmtId="0" fontId="2" fillId="3" borderId="6" xfId="0" applyFont="1" applyFill="1" applyBorder="1" applyAlignment="1"/>
    <xf numFmtId="0" fontId="2" fillId="3" borderId="4" xfId="0" applyFont="1" applyFill="1" applyBorder="1" applyAlignment="1"/>
    <xf numFmtId="0" fontId="7" fillId="3" borderId="6" xfId="0" applyFont="1" applyFill="1" applyBorder="1" applyAlignment="1"/>
    <xf numFmtId="0" fontId="2" fillId="3" borderId="4" xfId="0" applyFont="1" applyFill="1" applyBorder="1" applyAlignment="1">
      <alignment wrapText="1"/>
    </xf>
    <xf numFmtId="0" fontId="2" fillId="3" borderId="0" xfId="0" applyFont="1" applyFill="1" applyAlignment="1">
      <alignment wrapText="1"/>
    </xf>
    <xf numFmtId="0" fontId="11" fillId="3" borderId="0" xfId="0" applyFont="1" applyFill="1" applyAlignment="1">
      <alignment wrapText="1"/>
    </xf>
    <xf numFmtId="0" fontId="2" fillId="3" borderId="6" xfId="0" applyFont="1" applyFill="1" applyBorder="1" applyAlignment="1">
      <alignment horizontal="left"/>
    </xf>
    <xf numFmtId="0" fontId="12" fillId="3" borderId="6" xfId="0" applyFont="1" applyFill="1" applyBorder="1" applyAlignment="1"/>
    <xf numFmtId="0" fontId="13" fillId="3" borderId="6" xfId="0" applyFont="1" applyFill="1" applyBorder="1" applyAlignment="1"/>
    <xf numFmtId="0" fontId="2" fillId="3" borderId="4" xfId="0" applyFont="1" applyFill="1" applyBorder="1"/>
    <xf numFmtId="0" fontId="3" fillId="3" borderId="6" xfId="0" applyFont="1" applyFill="1" applyBorder="1" applyAlignment="1">
      <alignment horizontal="right"/>
    </xf>
    <xf numFmtId="0" fontId="2" fillId="3" borderId="0" xfId="0" applyFont="1" applyFill="1"/>
    <xf numFmtId="0" fontId="3" fillId="3" borderId="4" xfId="0" applyFont="1" applyFill="1" applyBorder="1" applyAlignment="1">
      <alignment horizontal="right"/>
    </xf>
    <xf numFmtId="0" fontId="3" fillId="3" borderId="4" xfId="0" applyFont="1" applyFill="1" applyBorder="1"/>
    <xf numFmtId="0" fontId="1" fillId="0" borderId="0" xfId="0" applyFont="1" applyAlignment="1">
      <alignment horizontal="right"/>
    </xf>
    <xf numFmtId="0" fontId="7" fillId="0" borderId="0" xfId="0" applyFont="1"/>
    <xf numFmtId="0" fontId="2" fillId="0" borderId="0" xfId="0" applyFont="1" applyAlignment="1">
      <alignment wrapText="1"/>
    </xf>
    <xf numFmtId="0" fontId="3" fillId="2" borderId="3" xfId="0" applyFont="1" applyFill="1" applyBorder="1" applyAlignment="1"/>
    <xf numFmtId="0" fontId="2" fillId="2" borderId="3" xfId="0" applyFont="1" applyFill="1" applyBorder="1" applyAlignment="1"/>
    <xf numFmtId="0" fontId="2" fillId="2" borderId="3" xfId="0" applyFont="1" applyFill="1" applyBorder="1"/>
    <xf numFmtId="0" fontId="3" fillId="2" borderId="3" xfId="0" applyFont="1" applyFill="1" applyBorder="1"/>
    <xf numFmtId="0" fontId="1" fillId="2" borderId="8" xfId="0" applyFont="1" applyFill="1" applyBorder="1" applyAlignment="1"/>
    <xf numFmtId="0" fontId="3" fillId="2" borderId="8" xfId="0" applyFont="1" applyFill="1" applyBorder="1" applyAlignment="1"/>
    <xf numFmtId="0" fontId="2" fillId="2" borderId="8" xfId="0" applyFont="1" applyFill="1" applyBorder="1" applyAlignment="1"/>
    <xf numFmtId="0" fontId="2" fillId="2" borderId="8" xfId="0" applyFont="1" applyFill="1" applyBorder="1" applyAlignment="1">
      <alignment wrapText="1"/>
    </xf>
    <xf numFmtId="0" fontId="2" fillId="2" borderId="8" xfId="0" applyFont="1" applyFill="1" applyBorder="1"/>
    <xf numFmtId="0" fontId="3" fillId="2" borderId="8" xfId="0" applyFont="1" applyFill="1" applyBorder="1" applyAlignment="1">
      <alignment horizontal="right"/>
    </xf>
    <xf numFmtId="0" fontId="15" fillId="2" borderId="6" xfId="0" applyFont="1" applyFill="1" applyBorder="1" applyAlignment="1"/>
    <xf numFmtId="0" fontId="16" fillId="2" borderId="6" xfId="0" applyFont="1" applyFill="1" applyBorder="1" applyAlignment="1"/>
    <xf numFmtId="0" fontId="2" fillId="3" borderId="3" xfId="0" applyFont="1" applyFill="1" applyBorder="1"/>
    <xf numFmtId="0" fontId="2" fillId="3" borderId="3" xfId="0" applyFont="1" applyFill="1" applyBorder="1" applyAlignment="1"/>
    <xf numFmtId="0" fontId="3" fillId="3" borderId="9" xfId="0" applyFont="1" applyFill="1" applyBorder="1" applyAlignment="1">
      <alignment horizontal="right"/>
    </xf>
    <xf numFmtId="0" fontId="1" fillId="3" borderId="8" xfId="0" applyFont="1" applyFill="1" applyBorder="1" applyAlignment="1"/>
    <xf numFmtId="0" fontId="2" fillId="3" borderId="8" xfId="0" applyFont="1" applyFill="1" applyBorder="1" applyAlignment="1"/>
    <xf numFmtId="0" fontId="7" fillId="3" borderId="8" xfId="0" applyFont="1" applyFill="1" applyBorder="1" applyAlignment="1"/>
    <xf numFmtId="0" fontId="2" fillId="3" borderId="8" xfId="0" applyFont="1" applyFill="1" applyBorder="1" applyAlignment="1">
      <alignment horizontal="left"/>
    </xf>
    <xf numFmtId="0" fontId="12" fillId="3" borderId="8" xfId="0" applyFont="1" applyFill="1" applyBorder="1" applyAlignment="1"/>
    <xf numFmtId="0" fontId="13" fillId="3" borderId="8" xfId="0" applyFont="1" applyFill="1" applyBorder="1" applyAlignment="1"/>
    <xf numFmtId="0" fontId="3" fillId="3" borderId="8" xfId="0" applyFont="1" applyFill="1" applyBorder="1" applyAlignment="1">
      <alignment horizontal="right"/>
    </xf>
    <xf numFmtId="0" fontId="16" fillId="3" borderId="6" xfId="0" applyFont="1" applyFill="1" applyBorder="1" applyAlignment="1"/>
    <xf numFmtId="0" fontId="17" fillId="4" borderId="0" xfId="1" applyFont="1" applyAlignment="1"/>
    <xf numFmtId="0" fontId="17" fillId="4" borderId="8" xfId="1" applyFont="1" applyBorder="1" applyAlignment="1"/>
    <xf numFmtId="0" fontId="18" fillId="4" borderId="10" xfId="1" applyFont="1" applyBorder="1" applyAlignment="1">
      <alignment horizontal="right"/>
    </xf>
    <xf numFmtId="0" fontId="18" fillId="4" borderId="0" xfId="1" applyFont="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2" fillId="0" borderId="1" xfId="0" applyFont="1" applyBorder="1" applyAlignment="1">
      <alignment horizontal="center" wrapText="1"/>
    </xf>
    <xf numFmtId="0" fontId="0" fillId="0" borderId="0" xfId="0" applyAlignment="1"/>
  </cellXfs>
  <cellStyles count="2">
    <cellStyle name="Neutral" xfId="1" builtinId="28"/>
    <cellStyle name="Normal" xfId="0" builtinId="0"/>
  </cellStyles>
  <dxfs count="3">
    <dxf>
      <font>
        <color auto="1"/>
      </font>
      <fill>
        <patternFill>
          <bgColor rgb="FF00B050"/>
        </patternFill>
      </fill>
    </dxf>
    <dxf>
      <fill>
        <patternFill patternType="solid">
          <fgColor rgb="FF00FF00"/>
          <bgColor rgb="FF00FF00"/>
        </patternFill>
      </fill>
      <border>
        <left/>
        <right/>
        <top/>
        <bottom/>
      </border>
    </dxf>
    <dxf>
      <fill>
        <patternFill patternType="solid">
          <fgColor rgb="FFFF0000"/>
          <bgColor rgb="FFFF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I78"/>
  <sheetViews>
    <sheetView tabSelected="1" workbookViewId="0">
      <pane xSplit="1" ySplit="3" topLeftCell="B4" activePane="bottomRight" state="frozen"/>
      <selection pane="topRight" activeCell="B1" sqref="B1"/>
      <selection pane="bottomLeft" activeCell="A4" sqref="A4"/>
      <selection pane="bottomRight" activeCell="G17" sqref="G17"/>
    </sheetView>
  </sheetViews>
  <sheetFormatPr defaultColWidth="14.42578125" defaultRowHeight="15.75" customHeight="1"/>
  <cols>
    <col min="1" max="1" width="47.140625" customWidth="1"/>
    <col min="2" max="2" width="15.42578125" customWidth="1"/>
    <col min="3" max="3" width="17.28515625" customWidth="1"/>
    <col min="4" max="4" width="18.28515625" customWidth="1"/>
    <col min="6" max="6" width="9" customWidth="1"/>
    <col min="7" max="7" width="9.140625" customWidth="1"/>
    <col min="8" max="8" width="9.5703125" customWidth="1"/>
    <col min="9" max="9" width="54" customWidth="1"/>
  </cols>
  <sheetData>
    <row r="1" spans="1:9">
      <c r="B1" t="s">
        <v>86</v>
      </c>
      <c r="C1" s="76" t="s">
        <v>0</v>
      </c>
      <c r="D1" s="77"/>
      <c r="E1" s="78"/>
      <c r="F1" s="1" t="s">
        <v>1</v>
      </c>
      <c r="G1" s="1" t="s">
        <v>2</v>
      </c>
      <c r="H1" s="1" t="s">
        <v>3</v>
      </c>
    </row>
    <row r="2" spans="1:9" ht="27" customHeight="1">
      <c r="A2" s="2"/>
      <c r="B2" s="2"/>
      <c r="C2" s="3" t="s">
        <v>4</v>
      </c>
      <c r="D2" s="4" t="s">
        <v>5</v>
      </c>
      <c r="E2" s="5" t="s">
        <v>6</v>
      </c>
      <c r="F2" s="79" t="s">
        <v>7</v>
      </c>
      <c r="G2" s="77"/>
      <c r="H2" s="78"/>
    </row>
    <row r="3" spans="1:9" ht="45.75">
      <c r="A3" s="6"/>
      <c r="B3" s="6"/>
      <c r="C3" s="7" t="s">
        <v>8</v>
      </c>
      <c r="D3" s="8" t="s">
        <v>9</v>
      </c>
      <c r="E3" s="9" t="s">
        <v>10</v>
      </c>
      <c r="F3" s="10"/>
      <c r="G3" s="10"/>
      <c r="H3" s="10"/>
    </row>
    <row r="4" spans="1:9">
      <c r="A4" s="11" t="s">
        <v>94</v>
      </c>
      <c r="B4" s="53"/>
      <c r="C4" s="49"/>
      <c r="D4" s="12"/>
      <c r="E4" s="13"/>
      <c r="F4" s="13"/>
      <c r="G4" s="13"/>
      <c r="H4" s="13"/>
      <c r="I4" s="14"/>
    </row>
    <row r="5" spans="1:9" ht="15.75" customHeight="1">
      <c r="A5" s="15"/>
      <c r="B5" s="54"/>
      <c r="C5" s="50"/>
      <c r="D5" s="16"/>
      <c r="E5" s="16"/>
      <c r="F5" s="13"/>
      <c r="G5" s="13"/>
      <c r="H5" s="16"/>
      <c r="I5" s="17"/>
    </row>
    <row r="6" spans="1:9" ht="15.75" customHeight="1">
      <c r="A6" s="15" t="s">
        <v>11</v>
      </c>
      <c r="B6" s="54"/>
      <c r="C6" s="50"/>
      <c r="D6" s="16"/>
      <c r="E6" s="16"/>
      <c r="F6" s="13"/>
      <c r="G6" s="13"/>
      <c r="H6" s="16"/>
      <c r="I6" s="17"/>
    </row>
    <row r="7" spans="1:9" ht="15.75" customHeight="1">
      <c r="A7" s="18" t="s">
        <v>12</v>
      </c>
      <c r="B7" s="55"/>
      <c r="C7" s="50">
        <v>0</v>
      </c>
      <c r="D7" s="16">
        <v>0</v>
      </c>
      <c r="E7" s="16">
        <v>0</v>
      </c>
      <c r="F7" s="13"/>
      <c r="G7" s="13"/>
      <c r="H7" s="19"/>
      <c r="I7" s="20" t="s">
        <v>13</v>
      </c>
    </row>
    <row r="8" spans="1:9" ht="15.75" customHeight="1">
      <c r="A8" s="18" t="s">
        <v>14</v>
      </c>
      <c r="B8" s="55"/>
      <c r="C8" s="50">
        <v>30</v>
      </c>
      <c r="D8" s="16">
        <v>100</v>
      </c>
      <c r="E8" s="16">
        <v>100</v>
      </c>
      <c r="F8" s="16">
        <v>30</v>
      </c>
      <c r="G8" s="16">
        <v>30</v>
      </c>
      <c r="H8" s="19"/>
      <c r="I8" s="20" t="s">
        <v>15</v>
      </c>
    </row>
    <row r="9" spans="1:9" ht="15.75" customHeight="1">
      <c r="A9" s="18" t="s">
        <v>16</v>
      </c>
      <c r="B9" s="55"/>
      <c r="C9" s="50">
        <v>100</v>
      </c>
      <c r="D9" s="16">
        <v>100</v>
      </c>
      <c r="E9" s="16">
        <v>100</v>
      </c>
      <c r="F9" s="13"/>
      <c r="G9" s="13"/>
      <c r="H9" s="19"/>
      <c r="I9" s="20" t="s">
        <v>17</v>
      </c>
    </row>
    <row r="10" spans="1:9" ht="15.75" customHeight="1">
      <c r="A10" s="18" t="s">
        <v>18</v>
      </c>
      <c r="B10" s="55"/>
      <c r="C10" s="50">
        <v>0</v>
      </c>
      <c r="D10" s="16">
        <v>0</v>
      </c>
      <c r="E10" s="16">
        <v>400</v>
      </c>
      <c r="F10" s="13"/>
      <c r="G10" s="13"/>
      <c r="H10" s="19"/>
      <c r="I10" s="20" t="s">
        <v>19</v>
      </c>
    </row>
    <row r="11" spans="1:9" ht="15.75" customHeight="1">
      <c r="A11" s="18"/>
      <c r="B11" s="55"/>
      <c r="C11" s="50"/>
      <c r="D11" s="16"/>
      <c r="E11" s="16"/>
      <c r="F11" s="13"/>
      <c r="G11" s="13"/>
      <c r="H11" s="19"/>
      <c r="I11" s="20"/>
    </row>
    <row r="12" spans="1:9" ht="15.75" customHeight="1">
      <c r="A12" s="15" t="s">
        <v>20</v>
      </c>
      <c r="B12" s="54"/>
      <c r="C12" s="50"/>
      <c r="D12" s="16"/>
      <c r="E12" s="16"/>
      <c r="F12" s="13"/>
      <c r="G12" s="13"/>
      <c r="H12" s="19"/>
      <c r="I12" s="20"/>
    </row>
    <row r="13" spans="1:9" ht="15.75" customHeight="1">
      <c r="A13" s="18" t="s">
        <v>21</v>
      </c>
      <c r="B13" s="55"/>
      <c r="C13" s="50">
        <v>0</v>
      </c>
      <c r="D13" s="16">
        <v>200</v>
      </c>
      <c r="E13" s="16">
        <v>200</v>
      </c>
      <c r="F13" s="13"/>
      <c r="G13" s="13"/>
      <c r="H13" s="19"/>
      <c r="I13" s="20" t="s">
        <v>22</v>
      </c>
    </row>
    <row r="14" spans="1:9" ht="15.75" customHeight="1">
      <c r="A14" s="18" t="s">
        <v>23</v>
      </c>
      <c r="B14" s="55"/>
      <c r="C14" s="50">
        <v>50</v>
      </c>
      <c r="D14" s="16">
        <v>50</v>
      </c>
      <c r="E14" s="16">
        <v>50</v>
      </c>
      <c r="F14" s="13"/>
      <c r="G14" s="13"/>
      <c r="H14" s="19"/>
      <c r="I14" s="20" t="s">
        <v>24</v>
      </c>
    </row>
    <row r="15" spans="1:9" ht="15.75" customHeight="1">
      <c r="A15" s="18" t="s">
        <v>25</v>
      </c>
      <c r="B15" s="55"/>
      <c r="C15" s="50">
        <v>0</v>
      </c>
      <c r="D15" s="16">
        <v>70</v>
      </c>
      <c r="E15" s="16">
        <v>150</v>
      </c>
      <c r="F15" s="13"/>
      <c r="G15" s="13"/>
      <c r="H15" s="19"/>
      <c r="I15" s="20" t="s">
        <v>26</v>
      </c>
    </row>
    <row r="16" spans="1:9" ht="15.75" customHeight="1">
      <c r="A16" s="18" t="s">
        <v>27</v>
      </c>
      <c r="B16" s="55"/>
      <c r="C16" s="50">
        <v>0</v>
      </c>
      <c r="D16" s="16">
        <v>0</v>
      </c>
      <c r="E16" s="16">
        <v>125</v>
      </c>
      <c r="F16" s="13"/>
      <c r="G16" s="13"/>
      <c r="H16" s="19"/>
      <c r="I16" s="20" t="s">
        <v>28</v>
      </c>
    </row>
    <row r="17" spans="1:9" ht="15.75" customHeight="1">
      <c r="A17" s="18" t="s">
        <v>29</v>
      </c>
      <c r="B17" s="55"/>
      <c r="C17" s="50">
        <v>400</v>
      </c>
      <c r="D17" s="16">
        <v>400</v>
      </c>
      <c r="E17" s="16">
        <v>400</v>
      </c>
      <c r="F17" s="13"/>
      <c r="G17" s="13"/>
      <c r="H17" s="19"/>
      <c r="I17" s="20" t="s">
        <v>30</v>
      </c>
    </row>
    <row r="18" spans="1:9" ht="15.75" customHeight="1">
      <c r="A18" s="21" t="s">
        <v>31</v>
      </c>
      <c r="B18" s="56"/>
      <c r="C18" s="50">
        <v>0</v>
      </c>
      <c r="D18" s="16">
        <v>0</v>
      </c>
      <c r="E18" s="16">
        <v>100</v>
      </c>
      <c r="F18" s="13"/>
      <c r="G18" s="16"/>
      <c r="H18" s="19"/>
      <c r="I18" s="20" t="s">
        <v>32</v>
      </c>
    </row>
    <row r="19" spans="1:9" ht="15.75" customHeight="1">
      <c r="A19" s="18" t="s">
        <v>33</v>
      </c>
      <c r="B19" s="55"/>
      <c r="C19" s="50">
        <v>0</v>
      </c>
      <c r="D19" s="16">
        <f t="shared" ref="D19:E19" si="0">100</f>
        <v>100</v>
      </c>
      <c r="E19" s="16">
        <f t="shared" si="0"/>
        <v>100</v>
      </c>
      <c r="F19" s="13"/>
      <c r="G19" s="13"/>
      <c r="H19" s="19"/>
      <c r="I19" s="20" t="s">
        <v>34</v>
      </c>
    </row>
    <row r="20" spans="1:9" ht="15.75" customHeight="1">
      <c r="A20" s="18" t="s">
        <v>35</v>
      </c>
      <c r="B20" s="55"/>
      <c r="C20" s="50">
        <v>100</v>
      </c>
      <c r="D20" s="16">
        <v>100</v>
      </c>
      <c r="E20" s="16">
        <v>100</v>
      </c>
      <c r="F20" s="13"/>
      <c r="G20" s="13"/>
      <c r="H20" s="19"/>
      <c r="I20" s="20" t="s">
        <v>36</v>
      </c>
    </row>
    <row r="21" spans="1:9" ht="15.75" customHeight="1">
      <c r="A21" s="18" t="s">
        <v>85</v>
      </c>
      <c r="B21" s="55">
        <v>2041.63</v>
      </c>
      <c r="C21" s="50">
        <v>0</v>
      </c>
      <c r="D21" s="16">
        <v>0</v>
      </c>
      <c r="E21" s="16">
        <v>0</v>
      </c>
      <c r="F21" s="13"/>
      <c r="G21" s="13"/>
      <c r="H21" s="23"/>
      <c r="I21" s="24"/>
    </row>
    <row r="22" spans="1:9" ht="15.75" customHeight="1">
      <c r="A22" s="15"/>
      <c r="B22" s="54"/>
      <c r="C22" s="50"/>
      <c r="D22" s="16"/>
      <c r="E22" s="16"/>
      <c r="F22" s="13"/>
      <c r="G22" s="13"/>
      <c r="H22" s="19"/>
      <c r="I22" s="20"/>
    </row>
    <row r="23" spans="1:9" ht="15.75" customHeight="1">
      <c r="A23" s="15" t="s">
        <v>37</v>
      </c>
      <c r="B23" s="54"/>
      <c r="C23" s="50"/>
      <c r="D23" s="16"/>
      <c r="E23" s="16"/>
      <c r="F23" s="13"/>
      <c r="G23" s="13"/>
      <c r="H23" s="19"/>
      <c r="I23" s="20"/>
    </row>
    <row r="24" spans="1:9" ht="15.75" customHeight="1">
      <c r="A24" s="18" t="s">
        <v>38</v>
      </c>
      <c r="B24" s="55"/>
      <c r="C24" s="50">
        <v>0</v>
      </c>
      <c r="D24" s="16">
        <f t="shared" ref="D24:E24" si="1">25*15</f>
        <v>375</v>
      </c>
      <c r="E24" s="16">
        <f t="shared" si="1"/>
        <v>375</v>
      </c>
      <c r="F24" s="13"/>
      <c r="G24" s="13"/>
      <c r="H24" s="19"/>
      <c r="I24" s="20" t="s">
        <v>39</v>
      </c>
    </row>
    <row r="25" spans="1:9" ht="15.75" customHeight="1">
      <c r="A25" s="18" t="s">
        <v>40</v>
      </c>
      <c r="B25" s="55"/>
      <c r="C25" s="50">
        <v>200</v>
      </c>
      <c r="D25" s="16">
        <v>200</v>
      </c>
      <c r="E25" s="16">
        <v>200</v>
      </c>
      <c r="F25" s="13"/>
      <c r="G25" s="13"/>
      <c r="H25" s="19"/>
      <c r="I25" s="20" t="s">
        <v>41</v>
      </c>
    </row>
    <row r="26" spans="1:9" ht="15.75" customHeight="1">
      <c r="A26" s="18"/>
      <c r="B26" s="55"/>
      <c r="C26" s="50"/>
      <c r="D26" s="16"/>
      <c r="E26" s="16"/>
      <c r="F26" s="13"/>
      <c r="G26" s="13"/>
      <c r="H26" s="19"/>
      <c r="I26" s="20"/>
    </row>
    <row r="27" spans="1:9" ht="15.75" customHeight="1">
      <c r="A27" s="15" t="s">
        <v>42</v>
      </c>
      <c r="B27" s="54"/>
      <c r="C27" s="50"/>
      <c r="D27" s="16"/>
      <c r="E27" s="16"/>
      <c r="F27" s="13"/>
      <c r="G27" s="13"/>
      <c r="H27" s="19"/>
      <c r="I27" s="20"/>
    </row>
    <row r="28" spans="1:9" ht="15.75" customHeight="1">
      <c r="A28" s="18" t="s">
        <v>43</v>
      </c>
      <c r="B28" s="55"/>
      <c r="C28" s="50">
        <v>0</v>
      </c>
      <c r="D28" s="16">
        <v>0</v>
      </c>
      <c r="E28" s="16">
        <v>0</v>
      </c>
      <c r="F28" s="13"/>
      <c r="G28" s="16">
        <v>20</v>
      </c>
      <c r="H28" s="19"/>
      <c r="I28" s="20" t="s">
        <v>44</v>
      </c>
    </row>
    <row r="29" spans="1:9" ht="15.75" customHeight="1">
      <c r="A29" s="18" t="s">
        <v>45</v>
      </c>
      <c r="B29" s="55"/>
      <c r="C29" s="50">
        <v>0</v>
      </c>
      <c r="D29" s="16">
        <v>0</v>
      </c>
      <c r="E29" s="16">
        <v>0</v>
      </c>
      <c r="F29" s="13"/>
      <c r="G29" s="13"/>
      <c r="H29" s="19"/>
      <c r="I29" s="20" t="s">
        <v>46</v>
      </c>
    </row>
    <row r="30" spans="1:9" ht="15.75" customHeight="1">
      <c r="A30" s="18" t="s">
        <v>47</v>
      </c>
      <c r="B30" s="55"/>
      <c r="C30" s="50">
        <v>0</v>
      </c>
      <c r="D30" s="16">
        <v>0</v>
      </c>
      <c r="E30" s="16">
        <v>0</v>
      </c>
      <c r="F30" s="13"/>
      <c r="G30" s="13"/>
      <c r="H30" s="19"/>
      <c r="I30" s="20" t="s">
        <v>48</v>
      </c>
    </row>
    <row r="31" spans="1:9" ht="15.75" customHeight="1">
      <c r="A31" s="18" t="s">
        <v>49</v>
      </c>
      <c r="B31" s="55"/>
      <c r="C31" s="50">
        <v>0</v>
      </c>
      <c r="D31" s="16">
        <v>0</v>
      </c>
      <c r="E31" s="16">
        <v>0</v>
      </c>
      <c r="F31" s="16"/>
      <c r="G31" s="13"/>
      <c r="H31" s="19"/>
      <c r="I31" s="20" t="s">
        <v>48</v>
      </c>
    </row>
    <row r="32" spans="1:9" ht="15.75" customHeight="1">
      <c r="A32" s="18"/>
      <c r="B32" s="55"/>
      <c r="C32" s="50"/>
      <c r="D32" s="16"/>
      <c r="E32" s="16"/>
      <c r="F32" s="16"/>
      <c r="G32" s="13"/>
      <c r="H32" s="23"/>
      <c r="I32" s="24"/>
    </row>
    <row r="33" spans="1:9" ht="15.75" customHeight="1">
      <c r="A33" s="59" t="s">
        <v>87</v>
      </c>
      <c r="B33" s="55"/>
      <c r="C33" s="50"/>
      <c r="D33" s="16"/>
      <c r="E33" s="16"/>
      <c r="F33" s="16"/>
      <c r="G33" s="13"/>
      <c r="H33" s="23"/>
      <c r="I33" s="24"/>
    </row>
    <row r="34" spans="1:9" ht="15.75" customHeight="1">
      <c r="A34" s="60" t="s">
        <v>88</v>
      </c>
      <c r="B34" s="55">
        <v>123.06</v>
      </c>
      <c r="C34" s="50">
        <v>0</v>
      </c>
      <c r="D34" s="16">
        <v>0</v>
      </c>
      <c r="E34" s="16">
        <v>130</v>
      </c>
      <c r="F34" s="16"/>
      <c r="G34" s="13"/>
      <c r="H34" s="23"/>
      <c r="I34" s="24"/>
    </row>
    <row r="35" spans="1:9" ht="15.75" customHeight="1">
      <c r="A35" s="18"/>
      <c r="B35" s="55"/>
      <c r="C35" s="50"/>
      <c r="D35" s="16"/>
      <c r="E35" s="16"/>
      <c r="F35" s="16"/>
      <c r="G35" s="13"/>
      <c r="H35" s="19"/>
      <c r="I35" s="20"/>
    </row>
    <row r="36" spans="1:9" ht="15.75" customHeight="1">
      <c r="A36" s="15" t="s">
        <v>50</v>
      </c>
      <c r="B36" s="54"/>
      <c r="C36" s="50"/>
      <c r="D36" s="16"/>
      <c r="E36" s="16"/>
      <c r="F36" s="16"/>
      <c r="G36" s="13"/>
      <c r="H36" s="19"/>
      <c r="I36" s="20"/>
    </row>
    <row r="37" spans="1:9" ht="15.75" customHeight="1">
      <c r="A37" s="18" t="s">
        <v>51</v>
      </c>
      <c r="B37" s="55"/>
      <c r="C37" s="50">
        <v>0</v>
      </c>
      <c r="D37" s="16">
        <v>0</v>
      </c>
      <c r="E37" s="16">
        <v>100</v>
      </c>
      <c r="F37" s="16">
        <v>100</v>
      </c>
      <c r="G37" s="13"/>
      <c r="H37" s="19"/>
      <c r="I37" s="20" t="s">
        <v>52</v>
      </c>
    </row>
    <row r="38" spans="1:9" ht="15.75" customHeight="1">
      <c r="A38" s="18" t="s">
        <v>53</v>
      </c>
      <c r="B38" s="55"/>
      <c r="C38" s="50">
        <v>0</v>
      </c>
      <c r="D38" s="16">
        <v>0</v>
      </c>
      <c r="E38" s="16">
        <v>100</v>
      </c>
      <c r="F38" s="13"/>
      <c r="G38" s="16">
        <v>100</v>
      </c>
      <c r="H38" s="19"/>
      <c r="I38" s="20" t="s">
        <v>52</v>
      </c>
    </row>
    <row r="39" spans="1:9" ht="15.75" customHeight="1">
      <c r="A39" s="18" t="s">
        <v>54</v>
      </c>
      <c r="B39" s="55"/>
      <c r="C39" s="51"/>
      <c r="D39" s="13"/>
      <c r="E39" s="16"/>
      <c r="F39" s="13"/>
      <c r="G39" s="13"/>
      <c r="H39" s="19">
        <v>100</v>
      </c>
      <c r="I39" s="20" t="s">
        <v>55</v>
      </c>
    </row>
    <row r="40" spans="1:9" ht="15.75" customHeight="1">
      <c r="A40" s="22"/>
      <c r="B40" s="57"/>
      <c r="C40" s="51"/>
      <c r="D40" s="13"/>
      <c r="E40" s="13"/>
      <c r="F40" s="13"/>
      <c r="G40" s="13"/>
      <c r="H40" s="23"/>
      <c r="I40" s="24"/>
    </row>
    <row r="41" spans="1:9" ht="15.75" customHeight="1">
      <c r="A41" s="25" t="s">
        <v>56</v>
      </c>
      <c r="B41" s="58">
        <f>SUM(B4:B40)</f>
        <v>2164.69</v>
      </c>
      <c r="C41" s="52">
        <f t="shared" ref="C41:H41" si="2">SUM(C7:C40)</f>
        <v>880</v>
      </c>
      <c r="D41" s="26">
        <f t="shared" si="2"/>
        <v>1695</v>
      </c>
      <c r="E41" s="26">
        <f t="shared" si="2"/>
        <v>2730</v>
      </c>
      <c r="F41" s="26">
        <f t="shared" si="2"/>
        <v>130</v>
      </c>
      <c r="G41" s="26">
        <f t="shared" si="2"/>
        <v>150</v>
      </c>
      <c r="H41" s="26">
        <f t="shared" si="2"/>
        <v>100</v>
      </c>
      <c r="I41" s="24"/>
    </row>
    <row r="42" spans="1:9" ht="15.75" customHeight="1">
      <c r="H42" s="27"/>
      <c r="I42" s="27"/>
    </row>
    <row r="43" spans="1:9">
      <c r="A43" s="28" t="s">
        <v>93</v>
      </c>
      <c r="B43" s="64"/>
      <c r="C43" s="61"/>
      <c r="D43" s="29"/>
      <c r="E43" s="29"/>
      <c r="F43" s="29"/>
      <c r="G43" s="29"/>
      <c r="H43" s="30"/>
      <c r="I43" s="31"/>
    </row>
    <row r="44" spans="1:9" ht="15.75" customHeight="1">
      <c r="A44" s="32"/>
      <c r="B44" s="65"/>
      <c r="C44" s="62"/>
      <c r="D44" s="33"/>
      <c r="E44" s="33"/>
      <c r="F44" s="29"/>
      <c r="G44" s="29"/>
      <c r="H44" s="30"/>
      <c r="I44" s="31"/>
    </row>
    <row r="45" spans="1:9" ht="15">
      <c r="A45" s="34" t="s">
        <v>57</v>
      </c>
      <c r="B45" s="66"/>
      <c r="C45" s="62"/>
      <c r="D45" s="33"/>
      <c r="E45" s="33"/>
      <c r="F45" s="29"/>
      <c r="G45" s="29"/>
      <c r="H45" s="30"/>
      <c r="I45" s="31"/>
    </row>
    <row r="46" spans="1:9" ht="65.25" customHeight="1">
      <c r="A46" s="32" t="s">
        <v>58</v>
      </c>
      <c r="B46" s="65"/>
      <c r="C46" s="62">
        <v>0</v>
      </c>
      <c r="D46" s="33">
        <v>700</v>
      </c>
      <c r="E46" s="33">
        <v>1000</v>
      </c>
      <c r="F46" s="29"/>
      <c r="G46" s="29"/>
      <c r="H46" s="35"/>
      <c r="I46" s="36" t="s">
        <v>59</v>
      </c>
    </row>
    <row r="47" spans="1:9" ht="38.25">
      <c r="A47" s="32" t="s">
        <v>60</v>
      </c>
      <c r="B47" s="65"/>
      <c r="C47" s="62">
        <v>0</v>
      </c>
      <c r="D47" s="29">
        <f>2*25</f>
        <v>50</v>
      </c>
      <c r="E47" s="29">
        <f>6*25</f>
        <v>150</v>
      </c>
      <c r="F47" s="29"/>
      <c r="G47" s="29"/>
      <c r="H47" s="35"/>
      <c r="I47" s="36" t="s">
        <v>61</v>
      </c>
    </row>
    <row r="48" spans="1:9" ht="12.75">
      <c r="A48" s="71" t="s">
        <v>89</v>
      </c>
      <c r="B48" s="65">
        <v>3518</v>
      </c>
      <c r="C48" s="62"/>
      <c r="D48" s="41"/>
      <c r="E48" s="41"/>
      <c r="F48" s="41"/>
      <c r="G48" s="41"/>
      <c r="H48" s="35"/>
      <c r="I48" s="36"/>
    </row>
    <row r="49" spans="1:9" ht="12.75">
      <c r="A49" s="32"/>
      <c r="B49" s="65"/>
      <c r="C49" s="61"/>
      <c r="D49" s="29"/>
      <c r="E49" s="29"/>
      <c r="F49" s="29"/>
      <c r="G49" s="29"/>
      <c r="H49" s="30"/>
      <c r="I49" s="31"/>
    </row>
    <row r="50" spans="1:9" ht="15">
      <c r="A50" s="34" t="s">
        <v>62</v>
      </c>
      <c r="B50" s="66"/>
      <c r="C50" s="61"/>
      <c r="D50" s="29"/>
      <c r="E50" s="29"/>
      <c r="F50" s="29"/>
      <c r="G50" s="29"/>
      <c r="H50" s="30"/>
      <c r="I50" s="31"/>
    </row>
    <row r="51" spans="1:9" ht="12.75">
      <c r="A51" s="32" t="s">
        <v>63</v>
      </c>
      <c r="B51" s="65">
        <f>10*15+3*10</f>
        <v>180</v>
      </c>
      <c r="C51" s="61">
        <f>20*15</f>
        <v>300</v>
      </c>
      <c r="D51" s="29">
        <f>30*15</f>
        <v>450</v>
      </c>
      <c r="E51" s="29">
        <f>40*15</f>
        <v>600</v>
      </c>
      <c r="F51" s="29"/>
      <c r="G51" s="29"/>
      <c r="H51" s="35"/>
      <c r="I51" s="36" t="s">
        <v>64</v>
      </c>
    </row>
    <row r="52" spans="1:9" ht="12.75">
      <c r="A52" s="32" t="s">
        <v>65</v>
      </c>
      <c r="B52" s="65"/>
      <c r="C52" s="61">
        <f>5*25</f>
        <v>125</v>
      </c>
      <c r="D52" s="29">
        <f>15*25</f>
        <v>375</v>
      </c>
      <c r="E52" s="29">
        <f>30*25</f>
        <v>750</v>
      </c>
      <c r="F52" s="29"/>
      <c r="G52" s="29"/>
      <c r="H52" s="35"/>
      <c r="I52" s="37" t="s">
        <v>66</v>
      </c>
    </row>
    <row r="53" spans="1:9" ht="12.75">
      <c r="A53" s="32"/>
      <c r="B53" s="65"/>
      <c r="C53" s="61"/>
      <c r="D53" s="29"/>
      <c r="E53" s="29"/>
      <c r="F53" s="29"/>
      <c r="G53" s="29"/>
      <c r="H53" s="30"/>
      <c r="I53" s="31"/>
    </row>
    <row r="54" spans="1:9" ht="15">
      <c r="A54" s="34" t="s">
        <v>92</v>
      </c>
      <c r="B54" s="66"/>
      <c r="C54" s="61"/>
      <c r="D54" s="29"/>
      <c r="E54" s="29"/>
      <c r="F54" s="29"/>
      <c r="G54" s="29"/>
      <c r="H54" s="30"/>
      <c r="I54" s="31"/>
    </row>
    <row r="55" spans="1:9" ht="38.25">
      <c r="A55" s="38" t="s">
        <v>12</v>
      </c>
      <c r="B55" s="67"/>
      <c r="C55" s="62">
        <v>0</v>
      </c>
      <c r="D55" s="33">
        <v>0</v>
      </c>
      <c r="E55" s="33">
        <v>50</v>
      </c>
      <c r="F55" s="29"/>
      <c r="G55" s="29"/>
      <c r="H55" s="35"/>
      <c r="I55" s="36" t="s">
        <v>67</v>
      </c>
    </row>
    <row r="56" spans="1:9" ht="12.75">
      <c r="A56" s="39"/>
      <c r="B56" s="68"/>
      <c r="C56" s="61"/>
      <c r="D56" s="29"/>
      <c r="E56" s="29"/>
      <c r="F56" s="29"/>
      <c r="G56" s="29"/>
      <c r="H56" s="30"/>
      <c r="I56" s="31"/>
    </row>
    <row r="57" spans="1:9" ht="15">
      <c r="A57" s="34" t="s">
        <v>68</v>
      </c>
      <c r="B57" s="66"/>
      <c r="C57" s="61"/>
      <c r="D57" s="29"/>
      <c r="E57" s="29"/>
      <c r="F57" s="29"/>
      <c r="G57" s="29"/>
      <c r="H57" s="30"/>
      <c r="I57" s="31"/>
    </row>
    <row r="58" spans="1:9" ht="38.25">
      <c r="A58" s="32" t="s">
        <v>69</v>
      </c>
      <c r="B58" s="65"/>
      <c r="C58" s="62">
        <v>0</v>
      </c>
      <c r="D58" s="29">
        <f>0.05*300</f>
        <v>15</v>
      </c>
      <c r="E58" s="29">
        <f>0.05*1000</f>
        <v>50</v>
      </c>
      <c r="F58" s="29"/>
      <c r="G58" s="29"/>
      <c r="H58" s="35"/>
      <c r="I58" s="36" t="s">
        <v>70</v>
      </c>
    </row>
    <row r="59" spans="1:9" ht="38.25">
      <c r="A59" s="40" t="s">
        <v>71</v>
      </c>
      <c r="B59" s="69"/>
      <c r="C59" s="62">
        <f t="shared" ref="C59:E59" si="3">5*5</f>
        <v>25</v>
      </c>
      <c r="D59" s="33">
        <f t="shared" si="3"/>
        <v>25</v>
      </c>
      <c r="E59" s="33">
        <f t="shared" si="3"/>
        <v>25</v>
      </c>
      <c r="F59" s="29"/>
      <c r="G59" s="29"/>
      <c r="H59" s="35"/>
      <c r="I59" s="36" t="s">
        <v>72</v>
      </c>
    </row>
    <row r="60" spans="1:9" ht="12.75">
      <c r="A60" s="40" t="s">
        <v>73</v>
      </c>
      <c r="B60" s="69"/>
      <c r="C60" s="62">
        <v>0</v>
      </c>
      <c r="D60" s="33">
        <v>0</v>
      </c>
      <c r="E60" s="33">
        <v>150</v>
      </c>
      <c r="F60" s="29"/>
      <c r="G60" s="29"/>
      <c r="H60" s="35"/>
      <c r="I60" s="36" t="s">
        <v>74</v>
      </c>
    </row>
    <row r="61" spans="1:9" ht="12.75">
      <c r="A61" s="40" t="s">
        <v>75</v>
      </c>
      <c r="B61" s="69"/>
      <c r="C61" s="61">
        <f t="shared" ref="C61:D61" si="4">0.5*C19</f>
        <v>0</v>
      </c>
      <c r="D61" s="41">
        <f t="shared" si="4"/>
        <v>50</v>
      </c>
      <c r="E61" s="41">
        <f>1*E19</f>
        <v>100</v>
      </c>
      <c r="F61" s="29"/>
      <c r="G61" s="29"/>
      <c r="H61" s="35"/>
      <c r="I61" s="36" t="s">
        <v>76</v>
      </c>
    </row>
    <row r="62" spans="1:9" ht="25.5">
      <c r="A62" s="40" t="s">
        <v>77</v>
      </c>
      <c r="B62" s="69"/>
      <c r="C62" s="62">
        <v>0</v>
      </c>
      <c r="D62" s="33">
        <v>0</v>
      </c>
      <c r="E62" s="33">
        <v>300</v>
      </c>
      <c r="F62" s="29"/>
      <c r="G62" s="29"/>
      <c r="H62" s="30"/>
      <c r="I62" s="36" t="s">
        <v>78</v>
      </c>
    </row>
    <row r="63" spans="1:9" ht="12.75">
      <c r="A63" s="39"/>
      <c r="B63" s="68"/>
      <c r="C63" s="61"/>
      <c r="D63" s="29"/>
      <c r="E63" s="29"/>
      <c r="F63" s="29"/>
      <c r="G63" s="29"/>
      <c r="H63" s="30"/>
      <c r="I63" s="31"/>
    </row>
    <row r="64" spans="1:9" ht="15">
      <c r="A64" s="34" t="s">
        <v>79</v>
      </c>
      <c r="B64" s="66"/>
      <c r="C64" s="61"/>
      <c r="D64" s="29"/>
      <c r="E64" s="29"/>
      <c r="F64" s="29"/>
      <c r="G64" s="29"/>
      <c r="H64" s="30"/>
      <c r="I64" s="31"/>
    </row>
    <row r="65" spans="1:9" ht="12.75">
      <c r="A65" s="32" t="s">
        <v>80</v>
      </c>
      <c r="B65" s="65"/>
      <c r="C65" s="61">
        <f>1000*(0.0015*0.75)</f>
        <v>1.1250000000000002</v>
      </c>
      <c r="D65" s="29">
        <f>3000*(0.0015*0.75)</f>
        <v>3.3750000000000004</v>
      </c>
      <c r="E65" s="29">
        <f>10000*(0.0015*0.75)</f>
        <v>11.250000000000002</v>
      </c>
      <c r="F65" s="29"/>
      <c r="G65" s="29"/>
      <c r="H65" s="35"/>
      <c r="I65" s="36" t="s">
        <v>81</v>
      </c>
    </row>
    <row r="66" spans="1:9" ht="12.75">
      <c r="A66" s="42"/>
      <c r="B66" s="70"/>
      <c r="C66" s="61"/>
      <c r="D66" s="29"/>
      <c r="E66" s="29"/>
      <c r="F66" s="29"/>
      <c r="G66" s="29"/>
      <c r="H66" s="29"/>
      <c r="I66" s="43"/>
    </row>
    <row r="67" spans="1:9" ht="12.75">
      <c r="A67" s="44" t="s">
        <v>82</v>
      </c>
      <c r="B67" s="63">
        <f>SUM(B43:B66)</f>
        <v>3698</v>
      </c>
      <c r="C67" s="45">
        <f t="shared" ref="C67:G67" si="5">SUM(C46:C66)</f>
        <v>451.125</v>
      </c>
      <c r="D67" s="45">
        <f t="shared" si="5"/>
        <v>1668.375</v>
      </c>
      <c r="E67" s="45">
        <f t="shared" si="5"/>
        <v>3186.25</v>
      </c>
      <c r="F67" s="45">
        <f t="shared" si="5"/>
        <v>0</v>
      </c>
      <c r="G67" s="45">
        <f t="shared" si="5"/>
        <v>0</v>
      </c>
      <c r="H67" s="30"/>
      <c r="I67" s="31"/>
    </row>
    <row r="69" spans="1:9" ht="15.75" customHeight="1">
      <c r="A69" s="75" t="s">
        <v>95</v>
      </c>
      <c r="B69" s="73"/>
      <c r="C69" s="73"/>
      <c r="D69" s="73"/>
      <c r="E69" s="73"/>
      <c r="F69" s="73"/>
      <c r="G69" s="73"/>
      <c r="H69" s="73"/>
      <c r="I69" s="72"/>
    </row>
    <row r="70" spans="1:9" ht="15.75" customHeight="1">
      <c r="A70" s="72" t="s">
        <v>90</v>
      </c>
      <c r="B70" s="73">
        <v>230</v>
      </c>
      <c r="C70" s="73"/>
      <c r="D70" s="73"/>
      <c r="E70" s="73"/>
      <c r="F70" s="73"/>
      <c r="G70" s="73"/>
      <c r="H70" s="73"/>
      <c r="I70" s="72"/>
    </row>
    <row r="71" spans="1:9" ht="15.75" customHeight="1">
      <c r="A71" s="72" t="s">
        <v>91</v>
      </c>
      <c r="B71" s="73">
        <v>0</v>
      </c>
      <c r="C71" s="73"/>
      <c r="D71" s="73"/>
      <c r="E71" s="73"/>
      <c r="F71" s="73"/>
      <c r="G71" s="73"/>
      <c r="H71" s="73"/>
      <c r="I71" s="72"/>
    </row>
    <row r="72" spans="1:9" ht="15.75" customHeight="1">
      <c r="A72" s="72"/>
      <c r="B72" s="73"/>
      <c r="C72" s="73"/>
      <c r="D72" s="73"/>
      <c r="E72" s="73"/>
      <c r="F72" s="73"/>
      <c r="G72" s="73"/>
      <c r="H72" s="73"/>
      <c r="I72" s="72"/>
    </row>
    <row r="73" spans="1:9" ht="15.75" customHeight="1">
      <c r="A73" s="74" t="s">
        <v>82</v>
      </c>
      <c r="B73" s="73">
        <f>B70-B71</f>
        <v>230</v>
      </c>
      <c r="C73" s="73"/>
      <c r="D73" s="73"/>
      <c r="E73" s="73"/>
      <c r="F73" s="73"/>
      <c r="G73" s="73"/>
      <c r="H73" s="73"/>
      <c r="I73" s="72"/>
    </row>
    <row r="75" spans="1:9" ht="26.25">
      <c r="A75" s="46" t="s">
        <v>83</v>
      </c>
      <c r="B75" s="46">
        <f>B67+B73-B41</f>
        <v>1763.31</v>
      </c>
      <c r="C75" s="47">
        <f t="shared" ref="C75:E75" si="6">C67-C41</f>
        <v>-428.875</v>
      </c>
      <c r="D75" s="47">
        <f t="shared" si="6"/>
        <v>-26.625</v>
      </c>
      <c r="E75" s="47">
        <f t="shared" si="6"/>
        <v>456.25</v>
      </c>
      <c r="H75" s="48"/>
      <c r="I75" s="48" t="s">
        <v>84</v>
      </c>
    </row>
    <row r="77" spans="1:9" ht="15.75" customHeight="1">
      <c r="A77" s="80" t="s">
        <v>97</v>
      </c>
      <c r="B77">
        <f>B75-B73</f>
        <v>1533.31</v>
      </c>
    </row>
    <row r="78" spans="1:9" ht="15.75" customHeight="1">
      <c r="A78" t="s">
        <v>96</v>
      </c>
      <c r="B78">
        <f>B73</f>
        <v>230</v>
      </c>
    </row>
  </sheetData>
  <mergeCells count="2">
    <mergeCell ref="C1:E1"/>
    <mergeCell ref="F2:H2"/>
  </mergeCells>
  <conditionalFormatting sqref="C75:E75">
    <cfRule type="cellIs" dxfId="2" priority="2" operator="lessThan">
      <formula>0</formula>
    </cfRule>
  </conditionalFormatting>
  <conditionalFormatting sqref="C75:E75">
    <cfRule type="cellIs" dxfId="1" priority="3" operator="greaterThan">
      <formula>0</formula>
    </cfRule>
  </conditionalFormatting>
  <conditionalFormatting sqref="B75">
    <cfRule type="cellIs" dxfId="0" priority="1" operator="greaterThanOrEqual">
      <formula>0</formula>
    </cfRule>
  </conditionalFormatting>
  <printOptions horizontalCentered="1" verticalCentered="1"/>
  <pageMargins left="0.70866141732283472" right="0.70866141732283472" top="0.74803149606299213" bottom="0.74803149606299213" header="0.31496062992125984" footer="0.31496062992125984"/>
  <pageSetup paperSize="9" scale="45"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cp:lastModifiedBy>
  <cp:lastPrinted>2016-01-13T17:24:50Z</cp:lastPrinted>
  <dcterms:modified xsi:type="dcterms:W3CDTF">2016-05-30T19:39:32Z</dcterms:modified>
</cp:coreProperties>
</file>