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roque\Downloads\Analisis Criminalidad\"/>
    </mc:Choice>
  </mc:AlternateContent>
  <xr:revisionPtr revIDLastSave="0" documentId="13_ncr:1_{465FF975-53D6-4F49-9AB5-60B5418C5CD1}" xr6:coauthVersionLast="47" xr6:coauthVersionMax="47" xr10:uidLastSave="{00000000-0000-0000-0000-000000000000}"/>
  <bookViews>
    <workbookView xWindow="-120" yWindow="-120" windowWidth="20730" windowHeight="11760" firstSheet="1" activeTab="1" xr2:uid="{9DA491D1-1D1A-4796-A724-ECD7FADEE44D}"/>
  </bookViews>
  <sheets>
    <sheet name="Data Set" sheetId="1" r:id="rId1"/>
    <sheet name="Graphs &amp; Analysis"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0" i="1" l="1"/>
  <c r="C50" i="1"/>
  <c r="B50" i="1"/>
  <c r="CC48" i="1"/>
  <c r="CB48" i="1"/>
  <c r="CA48" i="1"/>
  <c r="BZ48" i="1"/>
  <c r="BY48" i="1"/>
  <c r="BX48" i="1"/>
  <c r="BW48" i="1"/>
  <c r="BV48" i="1"/>
  <c r="BU48" i="1"/>
  <c r="BT48" i="1"/>
  <c r="BS48" i="1"/>
  <c r="BR48" i="1"/>
  <c r="BQ48" i="1"/>
  <c r="BP48" i="1"/>
  <c r="BO48" i="1"/>
  <c r="BN48" i="1"/>
  <c r="BM48" i="1"/>
  <c r="BL48" i="1"/>
  <c r="BK48" i="1"/>
  <c r="BJ48" i="1"/>
  <c r="BI48" i="1"/>
  <c r="BH48" i="1"/>
  <c r="BG48" i="1"/>
  <c r="BF48" i="1"/>
  <c r="BE48" i="1"/>
  <c r="BD48" i="1"/>
  <c r="BC48" i="1"/>
  <c r="BB48" i="1"/>
  <c r="BA48" i="1"/>
  <c r="AZ48" i="1"/>
  <c r="AY48" i="1"/>
  <c r="AX48" i="1"/>
  <c r="AW48" i="1"/>
  <c r="AV48" i="1"/>
  <c r="AU48" i="1"/>
  <c r="AT48" i="1"/>
  <c r="AS48" i="1"/>
  <c r="AR48" i="1"/>
  <c r="AQ48" i="1"/>
  <c r="AP48" i="1"/>
  <c r="AO48" i="1"/>
  <c r="AN48" i="1"/>
  <c r="AM48" i="1"/>
  <c r="AL48" i="1"/>
  <c r="AK48" i="1"/>
  <c r="AJ48" i="1"/>
  <c r="AI48" i="1"/>
  <c r="AH48" i="1"/>
  <c r="AG48" i="1"/>
  <c r="AF48" i="1"/>
  <c r="AE48" i="1"/>
  <c r="AD48" i="1"/>
  <c r="AC48" i="1"/>
  <c r="AB48" i="1"/>
  <c r="AA48" i="1"/>
  <c r="Z48" i="1"/>
  <c r="Y48" i="1"/>
  <c r="X48" i="1"/>
  <c r="W48" i="1"/>
  <c r="V48" i="1"/>
  <c r="U48" i="1"/>
  <c r="T48" i="1"/>
  <c r="S48" i="1"/>
  <c r="R48" i="1"/>
  <c r="Q48" i="1"/>
  <c r="P48" i="1"/>
  <c r="O48" i="1"/>
  <c r="N48" i="1"/>
  <c r="M48" i="1"/>
  <c r="L48" i="1"/>
  <c r="K48" i="1"/>
  <c r="J48" i="1"/>
  <c r="I48" i="1"/>
  <c r="H48" i="1"/>
  <c r="G48" i="1"/>
  <c r="F48" i="1"/>
  <c r="E48" i="1"/>
  <c r="D48" i="1" s="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D3" i="1"/>
  <c r="D2" i="1"/>
  <c r="E46" i="1"/>
  <c r="F46" i="1"/>
  <c r="G46" i="1"/>
  <c r="H46" i="1"/>
  <c r="I46" i="1"/>
  <c r="J46" i="1"/>
  <c r="K46" i="1"/>
  <c r="L46" i="1"/>
  <c r="M46" i="1"/>
  <c r="CC46" i="1"/>
  <c r="CB46" i="1"/>
  <c r="CA46" i="1"/>
  <c r="BZ46" i="1"/>
  <c r="BY46" i="1"/>
  <c r="BX46" i="1"/>
  <c r="BW46" i="1"/>
  <c r="BV46" i="1"/>
  <c r="BU46" i="1"/>
  <c r="BT46" i="1"/>
  <c r="BS46" i="1"/>
  <c r="BR46" i="1"/>
  <c r="BQ46" i="1"/>
  <c r="BP46" i="1"/>
  <c r="BO46" i="1"/>
  <c r="BN46" i="1"/>
  <c r="BM46" i="1"/>
  <c r="BL46" i="1"/>
  <c r="BK46" i="1"/>
  <c r="BJ46" i="1"/>
  <c r="BI46" i="1"/>
  <c r="BH46" i="1"/>
  <c r="BG46" i="1"/>
  <c r="BF46" i="1"/>
  <c r="BE46" i="1"/>
  <c r="BD46" i="1"/>
  <c r="BC46" i="1"/>
  <c r="BB46" i="1"/>
  <c r="BA46" i="1"/>
  <c r="AZ46" i="1"/>
  <c r="AY46" i="1"/>
  <c r="AX46" i="1"/>
  <c r="AW46" i="1"/>
  <c r="AV46" i="1"/>
  <c r="AU46" i="1"/>
  <c r="AT46" i="1"/>
  <c r="AS46" i="1"/>
  <c r="AR46" i="1"/>
  <c r="AQ46" i="1"/>
  <c r="AP46" i="1"/>
  <c r="AO46" i="1"/>
  <c r="AN46" i="1"/>
  <c r="AM46" i="1"/>
  <c r="AL46" i="1"/>
  <c r="AK46" i="1"/>
  <c r="AJ46" i="1"/>
  <c r="AI46" i="1"/>
  <c r="AH46" i="1"/>
  <c r="AG46" i="1"/>
  <c r="AF46" i="1"/>
  <c r="AE46" i="1"/>
  <c r="AD46" i="1"/>
  <c r="AC46" i="1"/>
  <c r="AB46" i="1"/>
  <c r="AA46" i="1"/>
  <c r="Z46" i="1"/>
  <c r="Y46" i="1"/>
  <c r="X46" i="1"/>
  <c r="W46" i="1"/>
  <c r="V46" i="1"/>
  <c r="U46" i="1"/>
  <c r="T46" i="1"/>
  <c r="S46" i="1"/>
  <c r="R46" i="1"/>
  <c r="Q46" i="1"/>
  <c r="D46" i="1" s="1"/>
  <c r="P46" i="1"/>
  <c r="O46" i="1"/>
  <c r="N46" i="1"/>
  <c r="F35" i="1"/>
  <c r="G35" i="1" s="1"/>
  <c r="H35" i="1" s="1"/>
  <c r="I35" i="1" s="1"/>
  <c r="J35" i="1" s="1"/>
  <c r="K35" i="1" s="1"/>
  <c r="L35" i="1" s="1"/>
  <c r="M35" i="1" s="1"/>
  <c r="N35" i="1" s="1"/>
  <c r="O35" i="1" s="1"/>
  <c r="P35" i="1" s="1"/>
  <c r="Q35" i="1" s="1"/>
  <c r="R35" i="1" s="1"/>
  <c r="S35" i="1" s="1"/>
  <c r="T35" i="1" s="1"/>
  <c r="U35" i="1" s="1"/>
  <c r="V35" i="1" s="1"/>
  <c r="W35" i="1" s="1"/>
  <c r="X35" i="1" s="1"/>
  <c r="Y35" i="1" s="1"/>
  <c r="Z35" i="1" s="1"/>
  <c r="AA35" i="1" s="1"/>
  <c r="AB35" i="1" s="1"/>
  <c r="AC35" i="1" s="1"/>
  <c r="AD35" i="1" s="1"/>
  <c r="AE35" i="1" s="1"/>
  <c r="AF35" i="1" s="1"/>
  <c r="AG35" i="1" s="1"/>
  <c r="AH35" i="1" s="1"/>
  <c r="AI35" i="1" s="1"/>
  <c r="AJ35" i="1" s="1"/>
  <c r="AK35" i="1" s="1"/>
  <c r="AL35" i="1" s="1"/>
  <c r="AM35" i="1" s="1"/>
  <c r="AN35" i="1" s="1"/>
  <c r="AO35" i="1" s="1"/>
  <c r="AP35" i="1" s="1"/>
  <c r="AQ35" i="1" s="1"/>
  <c r="AR35" i="1" s="1"/>
  <c r="AS35" i="1" s="1"/>
  <c r="AT35" i="1" s="1"/>
  <c r="AU35" i="1" s="1"/>
  <c r="AV35" i="1" s="1"/>
  <c r="AW35" i="1" s="1"/>
  <c r="AX35" i="1" s="1"/>
  <c r="AY35" i="1" s="1"/>
  <c r="AZ35" i="1" s="1"/>
  <c r="BA35" i="1" s="1"/>
  <c r="BB35" i="1" s="1"/>
  <c r="BC35" i="1" s="1"/>
  <c r="BD35" i="1" s="1"/>
  <c r="BE35" i="1" s="1"/>
  <c r="BF35" i="1" s="1"/>
  <c r="BG35" i="1" s="1"/>
  <c r="BH35" i="1" s="1"/>
  <c r="BI35" i="1" s="1"/>
  <c r="BJ35" i="1" s="1"/>
  <c r="BK35" i="1" s="1"/>
  <c r="BL35" i="1" s="1"/>
  <c r="BM35" i="1" s="1"/>
  <c r="BN35" i="1" s="1"/>
  <c r="BO35" i="1" s="1"/>
  <c r="BP35" i="1" s="1"/>
  <c r="BQ35" i="1" s="1"/>
  <c r="BR35" i="1" s="1"/>
  <c r="BS35" i="1" s="1"/>
  <c r="BT35" i="1" s="1"/>
  <c r="BU35" i="1" s="1"/>
  <c r="BV35" i="1" s="1"/>
  <c r="BW35" i="1" s="1"/>
  <c r="BX35" i="1" s="1"/>
  <c r="BY35" i="1" s="1"/>
  <c r="BZ35" i="1" s="1"/>
  <c r="CA35" i="1" s="1"/>
  <c r="CB35" i="1" s="1"/>
  <c r="CC35" i="1" s="1"/>
  <c r="E35" i="1"/>
  <c r="M66" i="1" s="1" a="1"/>
  <c r="M66" i="1" s="1"/>
  <c r="E1" i="1"/>
  <c r="F1" i="1"/>
  <c r="G1" i="1" s="1"/>
  <c r="H1" i="1" s="1"/>
  <c r="I1" i="1" s="1"/>
  <c r="J1" i="1" s="1"/>
  <c r="K1" i="1" s="1"/>
  <c r="L1" i="1" s="1"/>
  <c r="M1" i="1" s="1"/>
  <c r="N1" i="1" s="1"/>
  <c r="O1" i="1" s="1"/>
  <c r="P1" i="1" s="1"/>
  <c r="Q1" i="1" s="1"/>
  <c r="R1" i="1" s="1"/>
  <c r="S1" i="1" s="1"/>
  <c r="T1" i="1" s="1"/>
  <c r="U1" i="1" s="1"/>
  <c r="V1" i="1" s="1"/>
  <c r="W1" i="1" s="1"/>
  <c r="X1" i="1" s="1"/>
  <c r="Y1" i="1" s="1"/>
  <c r="Z1" i="1" s="1"/>
  <c r="AA1" i="1" s="1"/>
  <c r="AB1" i="1" s="1"/>
  <c r="AC1" i="1" s="1"/>
  <c r="AD1" i="1" s="1"/>
  <c r="AE1" i="1" s="1"/>
  <c r="AF1" i="1" s="1"/>
  <c r="AG1" i="1" s="1"/>
  <c r="AH1" i="1" s="1"/>
  <c r="AI1" i="1" s="1"/>
  <c r="AJ1" i="1" s="1"/>
  <c r="AK1" i="1" s="1"/>
  <c r="AL1" i="1" s="1"/>
  <c r="AM1" i="1" s="1"/>
  <c r="AN1" i="1" s="1"/>
  <c r="AO1" i="1" s="1"/>
  <c r="AP1" i="1" s="1"/>
  <c r="AQ1" i="1" s="1"/>
  <c r="AR1" i="1" s="1"/>
  <c r="AS1" i="1" s="1"/>
  <c r="AT1" i="1" s="1"/>
  <c r="AU1" i="1" s="1"/>
  <c r="AV1" i="1" s="1"/>
  <c r="AW1" i="1" s="1"/>
  <c r="AX1" i="1" s="1"/>
  <c r="AY1" i="1" s="1"/>
  <c r="AZ1" i="1" s="1"/>
  <c r="BA1" i="1" s="1"/>
  <c r="BB1" i="1" s="1"/>
  <c r="BC1" i="1" s="1"/>
  <c r="BD1" i="1" s="1"/>
  <c r="BE1" i="1" s="1"/>
  <c r="BF1" i="1" s="1"/>
  <c r="BG1" i="1" s="1"/>
  <c r="BH1" i="1" s="1"/>
  <c r="BI1" i="1" s="1"/>
  <c r="BJ1" i="1" s="1"/>
  <c r="BK1" i="1" s="1"/>
  <c r="BL1" i="1" s="1"/>
  <c r="BM1" i="1" s="1"/>
  <c r="BN1" i="1" s="1"/>
  <c r="BO1" i="1" s="1"/>
  <c r="BP1" i="1" s="1"/>
  <c r="BQ1" i="1" s="1"/>
  <c r="BR1" i="1" s="1"/>
  <c r="BS1" i="1" s="1"/>
  <c r="BT1" i="1" s="1"/>
  <c r="BU1" i="1" s="1"/>
  <c r="BV1" i="1" s="1"/>
  <c r="BW1" i="1" s="1"/>
  <c r="BX1" i="1" s="1"/>
  <c r="BY1" i="1" s="1"/>
  <c r="BZ1" i="1" s="1"/>
  <c r="CA1" i="1" s="1"/>
  <c r="CB1" i="1" s="1"/>
  <c r="CC1" i="1" s="1"/>
  <c r="CC47" i="1"/>
  <c r="CB47" i="1"/>
  <c r="CA47" i="1"/>
  <c r="BZ47" i="1"/>
  <c r="BY47" i="1"/>
  <c r="BX47" i="1"/>
  <c r="BW47" i="1"/>
  <c r="BV47" i="1"/>
  <c r="BU47" i="1"/>
  <c r="BT47" i="1"/>
  <c r="BS47" i="1"/>
  <c r="BR47" i="1"/>
  <c r="BQ47" i="1"/>
  <c r="BP47" i="1"/>
  <c r="BO47" i="1"/>
  <c r="BN47" i="1"/>
  <c r="BM47" i="1"/>
  <c r="BL47" i="1"/>
  <c r="BK47" i="1"/>
  <c r="BJ47" i="1"/>
  <c r="BI47" i="1"/>
  <c r="BH47" i="1"/>
  <c r="BG47" i="1"/>
  <c r="BF47" i="1"/>
  <c r="BE47" i="1"/>
  <c r="BD47" i="1"/>
  <c r="BC47" i="1"/>
  <c r="BB47" i="1"/>
  <c r="BA47" i="1"/>
  <c r="AZ47" i="1"/>
  <c r="AY47" i="1"/>
  <c r="AX47" i="1"/>
  <c r="AW47" i="1"/>
  <c r="AV47" i="1"/>
  <c r="AU47" i="1"/>
  <c r="AT47" i="1"/>
  <c r="AS47" i="1"/>
  <c r="AR47" i="1"/>
  <c r="AQ47" i="1"/>
  <c r="AP47" i="1"/>
  <c r="AO47" i="1"/>
  <c r="AN47" i="1"/>
  <c r="AM47" i="1"/>
  <c r="AL47" i="1"/>
  <c r="AK47" i="1"/>
  <c r="AJ47" i="1"/>
  <c r="AI47" i="1"/>
  <c r="AH47" i="1"/>
  <c r="AG47" i="1"/>
  <c r="AF47" i="1"/>
  <c r="AE47" i="1"/>
  <c r="AD47" i="1"/>
  <c r="AC47" i="1"/>
  <c r="AB47" i="1"/>
  <c r="AA47" i="1"/>
  <c r="Z47" i="1"/>
  <c r="Y47" i="1"/>
  <c r="X47" i="1"/>
  <c r="W47" i="1"/>
  <c r="V47" i="1"/>
  <c r="U47" i="1"/>
  <c r="T47" i="1"/>
  <c r="S47" i="1"/>
  <c r="R47" i="1"/>
  <c r="Q47" i="1"/>
  <c r="P47" i="1"/>
  <c r="O47" i="1"/>
  <c r="N47" i="1"/>
  <c r="M47" i="1"/>
  <c r="L47" i="1"/>
  <c r="K47" i="1"/>
  <c r="J47" i="1"/>
  <c r="I47" i="1"/>
  <c r="H47" i="1"/>
  <c r="G47" i="1"/>
  <c r="F47" i="1"/>
  <c r="CC45" i="1"/>
  <c r="CB45" i="1"/>
  <c r="CA45" i="1"/>
  <c r="BZ45" i="1"/>
  <c r="BY45" i="1"/>
  <c r="BX45" i="1"/>
  <c r="BW45" i="1"/>
  <c r="BV45" i="1"/>
  <c r="BU45" i="1"/>
  <c r="BT45" i="1"/>
  <c r="BS45" i="1"/>
  <c r="BR45" i="1"/>
  <c r="BQ45" i="1"/>
  <c r="BP45" i="1"/>
  <c r="BO45" i="1"/>
  <c r="BN45" i="1"/>
  <c r="BM45" i="1"/>
  <c r="BL45" i="1"/>
  <c r="BK45" i="1"/>
  <c r="BJ45" i="1"/>
  <c r="BI45" i="1"/>
  <c r="BH45" i="1"/>
  <c r="BG45" i="1"/>
  <c r="BF45" i="1"/>
  <c r="BE45" i="1"/>
  <c r="BD45" i="1"/>
  <c r="BC45" i="1"/>
  <c r="BB45" i="1"/>
  <c r="BA45" i="1"/>
  <c r="AZ45" i="1"/>
  <c r="AY45" i="1"/>
  <c r="AX45" i="1"/>
  <c r="AW45" i="1"/>
  <c r="AV45" i="1"/>
  <c r="AU45" i="1"/>
  <c r="AT45" i="1"/>
  <c r="AS45" i="1"/>
  <c r="AR45" i="1"/>
  <c r="AQ45" i="1"/>
  <c r="AP45" i="1"/>
  <c r="AO45" i="1"/>
  <c r="AN45" i="1"/>
  <c r="AM45" i="1"/>
  <c r="AL45" i="1"/>
  <c r="AK45" i="1"/>
  <c r="AJ45" i="1"/>
  <c r="AI45" i="1"/>
  <c r="AH45" i="1"/>
  <c r="AG45" i="1"/>
  <c r="AF45" i="1"/>
  <c r="AE45" i="1"/>
  <c r="AD45" i="1"/>
  <c r="AC45" i="1"/>
  <c r="AB45" i="1"/>
  <c r="AA45" i="1"/>
  <c r="Z45" i="1"/>
  <c r="Y45" i="1"/>
  <c r="X45" i="1"/>
  <c r="W45" i="1"/>
  <c r="V45" i="1"/>
  <c r="U45" i="1"/>
  <c r="T45" i="1"/>
  <c r="S45" i="1"/>
  <c r="R45" i="1"/>
  <c r="Q45" i="1"/>
  <c r="P45" i="1"/>
  <c r="O45" i="1"/>
  <c r="N45" i="1"/>
  <c r="M45" i="1"/>
  <c r="L45" i="1"/>
  <c r="K45" i="1"/>
  <c r="J45" i="1"/>
  <c r="I45" i="1"/>
  <c r="H45" i="1"/>
  <c r="G45" i="1"/>
  <c r="F45" i="1"/>
  <c r="CC44" i="1"/>
  <c r="CB44" i="1"/>
  <c r="CA44" i="1"/>
  <c r="BZ44" i="1"/>
  <c r="BY44" i="1"/>
  <c r="BX44" i="1"/>
  <c r="BW44" i="1"/>
  <c r="BV44" i="1"/>
  <c r="BU44" i="1"/>
  <c r="BT44" i="1"/>
  <c r="BS44" i="1"/>
  <c r="BR44" i="1"/>
  <c r="BQ44" i="1"/>
  <c r="BP44" i="1"/>
  <c r="BO44" i="1"/>
  <c r="BN44" i="1"/>
  <c r="BM44" i="1"/>
  <c r="BL44" i="1"/>
  <c r="BK44" i="1"/>
  <c r="BJ44" i="1"/>
  <c r="BI44" i="1"/>
  <c r="BH44" i="1"/>
  <c r="BG44" i="1"/>
  <c r="BF44" i="1"/>
  <c r="BE44" i="1"/>
  <c r="BD44" i="1"/>
  <c r="BC44" i="1"/>
  <c r="BB44" i="1"/>
  <c r="BA44" i="1"/>
  <c r="AZ44" i="1"/>
  <c r="AY44" i="1"/>
  <c r="AX44" i="1"/>
  <c r="AW44" i="1"/>
  <c r="AV44" i="1"/>
  <c r="AU44" i="1"/>
  <c r="AT44" i="1"/>
  <c r="AS44" i="1"/>
  <c r="AR44" i="1"/>
  <c r="AQ44" i="1"/>
  <c r="AP44" i="1"/>
  <c r="AO44" i="1"/>
  <c r="AN44" i="1"/>
  <c r="AM44" i="1"/>
  <c r="AL44" i="1"/>
  <c r="AK44" i="1"/>
  <c r="AJ44" i="1"/>
  <c r="AI44" i="1"/>
  <c r="AH44" i="1"/>
  <c r="AG44" i="1"/>
  <c r="AF44" i="1"/>
  <c r="AE44" i="1"/>
  <c r="AD44" i="1"/>
  <c r="AC44" i="1"/>
  <c r="AB44" i="1"/>
  <c r="AA44" i="1"/>
  <c r="Z44" i="1"/>
  <c r="Y44" i="1"/>
  <c r="X44" i="1"/>
  <c r="W44" i="1"/>
  <c r="V44" i="1"/>
  <c r="U44" i="1"/>
  <c r="T44" i="1"/>
  <c r="S44" i="1"/>
  <c r="R44" i="1"/>
  <c r="Q44" i="1"/>
  <c r="P44" i="1"/>
  <c r="O44" i="1"/>
  <c r="N44" i="1"/>
  <c r="M44" i="1"/>
  <c r="L44" i="1"/>
  <c r="K44" i="1"/>
  <c r="J44" i="1"/>
  <c r="I44" i="1"/>
  <c r="H44" i="1"/>
  <c r="G44" i="1"/>
  <c r="F44" i="1"/>
  <c r="CC43" i="1"/>
  <c r="CB43" i="1"/>
  <c r="CA43" i="1"/>
  <c r="BZ43" i="1"/>
  <c r="BY43" i="1"/>
  <c r="BX43" i="1"/>
  <c r="BW43" i="1"/>
  <c r="BV43" i="1"/>
  <c r="BU43" i="1"/>
  <c r="BT43" i="1"/>
  <c r="BS43" i="1"/>
  <c r="BR43" i="1"/>
  <c r="BQ43" i="1"/>
  <c r="BP43" i="1"/>
  <c r="BO43" i="1"/>
  <c r="BN43" i="1"/>
  <c r="BM43" i="1"/>
  <c r="BL43" i="1"/>
  <c r="BK43" i="1"/>
  <c r="BJ43" i="1"/>
  <c r="BI43" i="1"/>
  <c r="BH43" i="1"/>
  <c r="BG43" i="1"/>
  <c r="BF43" i="1"/>
  <c r="BE43" i="1"/>
  <c r="BD43" i="1"/>
  <c r="BC43" i="1"/>
  <c r="BB43" i="1"/>
  <c r="BA43" i="1"/>
  <c r="AZ43" i="1"/>
  <c r="AY43" i="1"/>
  <c r="AX43" i="1"/>
  <c r="AW43" i="1"/>
  <c r="AV43" i="1"/>
  <c r="AU43" i="1"/>
  <c r="AT43" i="1"/>
  <c r="AS43" i="1"/>
  <c r="AR43" i="1"/>
  <c r="AQ43" i="1"/>
  <c r="AP43" i="1"/>
  <c r="AO43" i="1"/>
  <c r="AN43" i="1"/>
  <c r="AM43" i="1"/>
  <c r="AL43" i="1"/>
  <c r="AK43" i="1"/>
  <c r="AJ43" i="1"/>
  <c r="AI43" i="1"/>
  <c r="AH43" i="1"/>
  <c r="AG43" i="1"/>
  <c r="AF43" i="1"/>
  <c r="AE43" i="1"/>
  <c r="AD43" i="1"/>
  <c r="AC43" i="1"/>
  <c r="AB43" i="1"/>
  <c r="AA43" i="1"/>
  <c r="Z43" i="1"/>
  <c r="Y43" i="1"/>
  <c r="X43" i="1"/>
  <c r="W43" i="1"/>
  <c r="V43" i="1"/>
  <c r="U43" i="1"/>
  <c r="T43" i="1"/>
  <c r="S43" i="1"/>
  <c r="R43" i="1"/>
  <c r="Q43" i="1"/>
  <c r="P43" i="1"/>
  <c r="O43" i="1"/>
  <c r="N43" i="1"/>
  <c r="M43" i="1"/>
  <c r="L43" i="1"/>
  <c r="K43" i="1"/>
  <c r="J43" i="1"/>
  <c r="I43" i="1"/>
  <c r="H43" i="1"/>
  <c r="G43" i="1"/>
  <c r="F43" i="1"/>
  <c r="CC42" i="1"/>
  <c r="CB42" i="1"/>
  <c r="CA42" i="1"/>
  <c r="BZ42" i="1"/>
  <c r="BY42" i="1"/>
  <c r="BX42" i="1"/>
  <c r="BW42" i="1"/>
  <c r="BV42" i="1"/>
  <c r="BU42" i="1"/>
  <c r="BT42" i="1"/>
  <c r="BS42" i="1"/>
  <c r="BR42" i="1"/>
  <c r="BQ42" i="1"/>
  <c r="BP42" i="1"/>
  <c r="BO42" i="1"/>
  <c r="BN42" i="1"/>
  <c r="BM42" i="1"/>
  <c r="BL42" i="1"/>
  <c r="BK42" i="1"/>
  <c r="BJ42" i="1"/>
  <c r="BI42" i="1"/>
  <c r="BH42" i="1"/>
  <c r="BG42" i="1"/>
  <c r="BF42" i="1"/>
  <c r="BE42" i="1"/>
  <c r="BD42" i="1"/>
  <c r="BC42" i="1"/>
  <c r="BB42" i="1"/>
  <c r="BA42" i="1"/>
  <c r="AZ42" i="1"/>
  <c r="AY42" i="1"/>
  <c r="AX42" i="1"/>
  <c r="AW42" i="1"/>
  <c r="AV42" i="1"/>
  <c r="AU42" i="1"/>
  <c r="AT42" i="1"/>
  <c r="AS42" i="1"/>
  <c r="AR42" i="1"/>
  <c r="AQ42" i="1"/>
  <c r="AP42" i="1"/>
  <c r="AO42" i="1"/>
  <c r="AN42" i="1"/>
  <c r="AM42" i="1"/>
  <c r="AL42" i="1"/>
  <c r="AK42" i="1"/>
  <c r="AJ42" i="1"/>
  <c r="AI42" i="1"/>
  <c r="AH42" i="1"/>
  <c r="AG42" i="1"/>
  <c r="AF42" i="1"/>
  <c r="AE42" i="1"/>
  <c r="AD42" i="1"/>
  <c r="AC42" i="1"/>
  <c r="AB42" i="1"/>
  <c r="AA42" i="1"/>
  <c r="Z42" i="1"/>
  <c r="Y42" i="1"/>
  <c r="X42" i="1"/>
  <c r="W42" i="1"/>
  <c r="V42" i="1"/>
  <c r="U42" i="1"/>
  <c r="T42" i="1"/>
  <c r="S42" i="1"/>
  <c r="R42" i="1"/>
  <c r="Q42" i="1"/>
  <c r="P42" i="1"/>
  <c r="O42" i="1"/>
  <c r="N42" i="1"/>
  <c r="M42" i="1"/>
  <c r="L42" i="1"/>
  <c r="K42" i="1"/>
  <c r="J42" i="1"/>
  <c r="I42" i="1"/>
  <c r="H42" i="1"/>
  <c r="G42" i="1"/>
  <c r="F42" i="1"/>
  <c r="CC41" i="1"/>
  <c r="CB41" i="1"/>
  <c r="CA41" i="1"/>
  <c r="BZ41" i="1"/>
  <c r="BY41" i="1"/>
  <c r="BX41" i="1"/>
  <c r="BW41" i="1"/>
  <c r="BV41" i="1"/>
  <c r="BU41" i="1"/>
  <c r="BT41" i="1"/>
  <c r="BS41" i="1"/>
  <c r="BR41" i="1"/>
  <c r="BQ41" i="1"/>
  <c r="BP41" i="1"/>
  <c r="BO41" i="1"/>
  <c r="BN41" i="1"/>
  <c r="BM41" i="1"/>
  <c r="BL41" i="1"/>
  <c r="BK41" i="1"/>
  <c r="BJ41" i="1"/>
  <c r="BI41" i="1"/>
  <c r="BH41" i="1"/>
  <c r="BG41" i="1"/>
  <c r="BF41" i="1"/>
  <c r="BE41" i="1"/>
  <c r="BD41" i="1"/>
  <c r="BC41" i="1"/>
  <c r="BB41" i="1"/>
  <c r="BA41" i="1"/>
  <c r="AZ41" i="1"/>
  <c r="AY41" i="1"/>
  <c r="AX41" i="1"/>
  <c r="AW41" i="1"/>
  <c r="AV41" i="1"/>
  <c r="AU41" i="1"/>
  <c r="AT41" i="1"/>
  <c r="AS41" i="1"/>
  <c r="AR41" i="1"/>
  <c r="AQ41" i="1"/>
  <c r="AP41" i="1"/>
  <c r="AO41" i="1"/>
  <c r="AN41" i="1"/>
  <c r="AM41" i="1"/>
  <c r="AL41" i="1"/>
  <c r="AK41" i="1"/>
  <c r="AJ41" i="1"/>
  <c r="AI41" i="1"/>
  <c r="AH41" i="1"/>
  <c r="AG41" i="1"/>
  <c r="AF41" i="1"/>
  <c r="AE41" i="1"/>
  <c r="AD41" i="1"/>
  <c r="AC41" i="1"/>
  <c r="AB41" i="1"/>
  <c r="AA41" i="1"/>
  <c r="Z41" i="1"/>
  <c r="Y41" i="1"/>
  <c r="X41" i="1"/>
  <c r="W41" i="1"/>
  <c r="V41" i="1"/>
  <c r="U41" i="1"/>
  <c r="T41" i="1"/>
  <c r="S41" i="1"/>
  <c r="R41" i="1"/>
  <c r="Q41" i="1"/>
  <c r="P41" i="1"/>
  <c r="O41" i="1"/>
  <c r="N41" i="1"/>
  <c r="M41" i="1"/>
  <c r="L41" i="1"/>
  <c r="K41" i="1"/>
  <c r="J41" i="1"/>
  <c r="I41" i="1"/>
  <c r="H41" i="1"/>
  <c r="G41" i="1"/>
  <c r="F41" i="1"/>
  <c r="CC40" i="1"/>
  <c r="CB40" i="1"/>
  <c r="CA40" i="1"/>
  <c r="BZ40" i="1"/>
  <c r="BY40" i="1"/>
  <c r="BX40" i="1"/>
  <c r="BW40" i="1"/>
  <c r="BV40" i="1"/>
  <c r="BU40" i="1"/>
  <c r="BT40" i="1"/>
  <c r="BS40" i="1"/>
  <c r="BR40" i="1"/>
  <c r="BQ40" i="1"/>
  <c r="BP40" i="1"/>
  <c r="BO40" i="1"/>
  <c r="BN40" i="1"/>
  <c r="BM40" i="1"/>
  <c r="BL40" i="1"/>
  <c r="BK40" i="1"/>
  <c r="BJ40" i="1"/>
  <c r="BI40" i="1"/>
  <c r="BH40" i="1"/>
  <c r="BG40" i="1"/>
  <c r="BF40" i="1"/>
  <c r="BE40" i="1"/>
  <c r="BD40" i="1"/>
  <c r="BC40" i="1"/>
  <c r="BB40" i="1"/>
  <c r="BA40" i="1"/>
  <c r="AZ40" i="1"/>
  <c r="AY40" i="1"/>
  <c r="AX40" i="1"/>
  <c r="AW40" i="1"/>
  <c r="AV40" i="1"/>
  <c r="AU40" i="1"/>
  <c r="AT40" i="1"/>
  <c r="AS40" i="1"/>
  <c r="AR40" i="1"/>
  <c r="AQ40" i="1"/>
  <c r="AP40" i="1"/>
  <c r="AO40" i="1"/>
  <c r="AN40" i="1"/>
  <c r="AM40" i="1"/>
  <c r="AL40" i="1"/>
  <c r="AK40" i="1"/>
  <c r="AJ40" i="1"/>
  <c r="AI40" i="1"/>
  <c r="AH40" i="1"/>
  <c r="AG40" i="1"/>
  <c r="AF40" i="1"/>
  <c r="AE40" i="1"/>
  <c r="AD40" i="1"/>
  <c r="AC40" i="1"/>
  <c r="AB40" i="1"/>
  <c r="AA40" i="1"/>
  <c r="Z40" i="1"/>
  <c r="Y40" i="1"/>
  <c r="X40" i="1"/>
  <c r="W40" i="1"/>
  <c r="V40" i="1"/>
  <c r="U40" i="1"/>
  <c r="T40" i="1"/>
  <c r="S40" i="1"/>
  <c r="R40" i="1"/>
  <c r="Q40" i="1"/>
  <c r="P40" i="1"/>
  <c r="O40" i="1"/>
  <c r="N40" i="1"/>
  <c r="M40" i="1"/>
  <c r="L40" i="1"/>
  <c r="K40" i="1"/>
  <c r="J40" i="1"/>
  <c r="I40" i="1"/>
  <c r="H40" i="1"/>
  <c r="G40" i="1"/>
  <c r="F40" i="1"/>
  <c r="CC39" i="1"/>
  <c r="CB39" i="1"/>
  <c r="CA39" i="1"/>
  <c r="BZ39" i="1"/>
  <c r="BY39" i="1"/>
  <c r="BX39" i="1"/>
  <c r="BW39" i="1"/>
  <c r="BV39" i="1"/>
  <c r="BU39" i="1"/>
  <c r="BT39" i="1"/>
  <c r="BS39" i="1"/>
  <c r="BR39" i="1"/>
  <c r="BQ39" i="1"/>
  <c r="BP39" i="1"/>
  <c r="BO39" i="1"/>
  <c r="BN39" i="1"/>
  <c r="BM39" i="1"/>
  <c r="BL39" i="1"/>
  <c r="BK39" i="1"/>
  <c r="BJ39" i="1"/>
  <c r="BI39" i="1"/>
  <c r="BH39" i="1"/>
  <c r="BG39" i="1"/>
  <c r="BF39" i="1"/>
  <c r="BE39" i="1"/>
  <c r="BD39" i="1"/>
  <c r="BC39" i="1"/>
  <c r="BB39" i="1"/>
  <c r="BA39" i="1"/>
  <c r="AZ39" i="1"/>
  <c r="AY39" i="1"/>
  <c r="AX39" i="1"/>
  <c r="AW39" i="1"/>
  <c r="AV39" i="1"/>
  <c r="AU39" i="1"/>
  <c r="AT39" i="1"/>
  <c r="AS39" i="1"/>
  <c r="AR39" i="1"/>
  <c r="AQ39" i="1"/>
  <c r="AP39" i="1"/>
  <c r="AO39" i="1"/>
  <c r="AN39" i="1"/>
  <c r="AM39" i="1"/>
  <c r="AL39" i="1"/>
  <c r="AK39" i="1"/>
  <c r="AJ39" i="1"/>
  <c r="AI39" i="1"/>
  <c r="AH39" i="1"/>
  <c r="AG39" i="1"/>
  <c r="AF39" i="1"/>
  <c r="AE39" i="1"/>
  <c r="AD39" i="1"/>
  <c r="AC39" i="1"/>
  <c r="AB39" i="1"/>
  <c r="AA39" i="1"/>
  <c r="Z39" i="1"/>
  <c r="Y39" i="1"/>
  <c r="X39" i="1"/>
  <c r="W39" i="1"/>
  <c r="V39" i="1"/>
  <c r="U39" i="1"/>
  <c r="T39" i="1"/>
  <c r="S39" i="1"/>
  <c r="R39" i="1"/>
  <c r="Q39" i="1"/>
  <c r="P39" i="1"/>
  <c r="O39" i="1"/>
  <c r="N39" i="1"/>
  <c r="M39" i="1"/>
  <c r="L39" i="1"/>
  <c r="K39" i="1"/>
  <c r="J39" i="1"/>
  <c r="I39" i="1"/>
  <c r="H39" i="1"/>
  <c r="G39" i="1"/>
  <c r="F39" i="1"/>
  <c r="E47" i="1"/>
  <c r="D47" i="1" s="1"/>
  <c r="E45" i="1"/>
  <c r="D45" i="1" s="1"/>
  <c r="E44" i="1"/>
  <c r="C44" i="1" s="1"/>
  <c r="E43" i="1"/>
  <c r="D43" i="1" s="1"/>
  <c r="E42" i="1"/>
  <c r="D42" i="1" s="1"/>
  <c r="E41" i="1"/>
  <c r="D41" i="1" s="1"/>
  <c r="E40" i="1"/>
  <c r="D40" i="1" s="1"/>
  <c r="E39" i="1"/>
  <c r="D39" i="1" s="1"/>
  <c r="E37" i="1"/>
  <c r="D37" i="1" s="1"/>
  <c r="CC38" i="1"/>
  <c r="CB38" i="1"/>
  <c r="CA38" i="1"/>
  <c r="BZ38" i="1"/>
  <c r="BY38" i="1"/>
  <c r="BX38" i="1"/>
  <c r="BW38" i="1"/>
  <c r="BV38" i="1"/>
  <c r="BU38" i="1"/>
  <c r="BT38" i="1"/>
  <c r="BS38" i="1"/>
  <c r="BR38" i="1"/>
  <c r="BQ38" i="1"/>
  <c r="BP38" i="1"/>
  <c r="BO38" i="1"/>
  <c r="BN38" i="1"/>
  <c r="BM38" i="1"/>
  <c r="BL38" i="1"/>
  <c r="BK38" i="1"/>
  <c r="BJ38" i="1"/>
  <c r="BI38" i="1"/>
  <c r="BH38" i="1"/>
  <c r="BG38" i="1"/>
  <c r="BF38" i="1"/>
  <c r="BE38" i="1"/>
  <c r="BD38" i="1"/>
  <c r="BC38" i="1"/>
  <c r="BB38" i="1"/>
  <c r="BA38" i="1"/>
  <c r="AZ38" i="1"/>
  <c r="AY38" i="1"/>
  <c r="AX38" i="1"/>
  <c r="AW38" i="1"/>
  <c r="AV38" i="1"/>
  <c r="AU38" i="1"/>
  <c r="AT38" i="1"/>
  <c r="AS38" i="1"/>
  <c r="AR38" i="1"/>
  <c r="AQ38" i="1"/>
  <c r="AP38" i="1"/>
  <c r="AO38" i="1"/>
  <c r="AN38" i="1"/>
  <c r="AM38" i="1"/>
  <c r="AL38" i="1"/>
  <c r="AK38" i="1"/>
  <c r="AJ38" i="1"/>
  <c r="AI38" i="1"/>
  <c r="AH38" i="1"/>
  <c r="AG38" i="1"/>
  <c r="AF38" i="1"/>
  <c r="AE38" i="1"/>
  <c r="AD38" i="1"/>
  <c r="AC38" i="1"/>
  <c r="AB38" i="1"/>
  <c r="AA38" i="1"/>
  <c r="Z38" i="1"/>
  <c r="Y38" i="1"/>
  <c r="X38" i="1"/>
  <c r="W38" i="1"/>
  <c r="V38" i="1"/>
  <c r="U38" i="1"/>
  <c r="T38" i="1"/>
  <c r="S38" i="1"/>
  <c r="R38" i="1"/>
  <c r="Q38" i="1"/>
  <c r="P38" i="1"/>
  <c r="CC37" i="1"/>
  <c r="CB37" i="1"/>
  <c r="CA37" i="1"/>
  <c r="BZ37" i="1"/>
  <c r="BY37" i="1"/>
  <c r="BX37" i="1"/>
  <c r="BW37" i="1"/>
  <c r="BV37" i="1"/>
  <c r="BU37" i="1"/>
  <c r="BT37" i="1"/>
  <c r="BS37" i="1"/>
  <c r="BR37" i="1"/>
  <c r="BQ37" i="1"/>
  <c r="BP37" i="1"/>
  <c r="BO37" i="1"/>
  <c r="BN37" i="1"/>
  <c r="BM37" i="1"/>
  <c r="BL37" i="1"/>
  <c r="BK37" i="1"/>
  <c r="BJ37" i="1"/>
  <c r="BI37" i="1"/>
  <c r="BH37" i="1"/>
  <c r="BG37" i="1"/>
  <c r="BF37" i="1"/>
  <c r="BE37" i="1"/>
  <c r="BD37" i="1"/>
  <c r="BC37" i="1"/>
  <c r="BB37" i="1"/>
  <c r="BA37" i="1"/>
  <c r="AZ37" i="1"/>
  <c r="AY37" i="1"/>
  <c r="AX37" i="1"/>
  <c r="AW37" i="1"/>
  <c r="AV37" i="1"/>
  <c r="AU37" i="1"/>
  <c r="AT37" i="1"/>
  <c r="AS37" i="1"/>
  <c r="AR37" i="1"/>
  <c r="AQ37" i="1"/>
  <c r="AP37" i="1"/>
  <c r="AO37" i="1"/>
  <c r="AN37" i="1"/>
  <c r="AM37" i="1"/>
  <c r="AL37" i="1"/>
  <c r="AK37" i="1"/>
  <c r="AJ37" i="1"/>
  <c r="AI37" i="1"/>
  <c r="AH37" i="1"/>
  <c r="AG37" i="1"/>
  <c r="AF37" i="1"/>
  <c r="AE37" i="1"/>
  <c r="AD37" i="1"/>
  <c r="AC37" i="1"/>
  <c r="AB37" i="1"/>
  <c r="AA37" i="1"/>
  <c r="Z37" i="1"/>
  <c r="Y37" i="1"/>
  <c r="X37" i="1"/>
  <c r="W37" i="1"/>
  <c r="V37" i="1"/>
  <c r="U37" i="1"/>
  <c r="T37" i="1"/>
  <c r="S37" i="1"/>
  <c r="R37" i="1"/>
  <c r="Q37" i="1"/>
  <c r="P37" i="1"/>
  <c r="CC36" i="1"/>
  <c r="CB36" i="1"/>
  <c r="CA36" i="1"/>
  <c r="BZ36" i="1"/>
  <c r="BY36" i="1"/>
  <c r="BX36" i="1"/>
  <c r="BW36" i="1"/>
  <c r="BV36" i="1"/>
  <c r="BU36" i="1"/>
  <c r="BT36" i="1"/>
  <c r="BS36" i="1"/>
  <c r="BR36" i="1"/>
  <c r="BQ36" i="1"/>
  <c r="BP36" i="1"/>
  <c r="BO36" i="1"/>
  <c r="BN36" i="1"/>
  <c r="BM36" i="1"/>
  <c r="BL36" i="1"/>
  <c r="BK36" i="1"/>
  <c r="BJ36" i="1"/>
  <c r="BI36" i="1"/>
  <c r="BH36" i="1"/>
  <c r="BG36" i="1"/>
  <c r="BF36" i="1"/>
  <c r="BE36" i="1"/>
  <c r="BD36" i="1"/>
  <c r="BC36" i="1"/>
  <c r="BB36" i="1"/>
  <c r="BA36" i="1"/>
  <c r="AZ36" i="1"/>
  <c r="AY36" i="1"/>
  <c r="AX36" i="1"/>
  <c r="AW36" i="1"/>
  <c r="AV36" i="1"/>
  <c r="AU36" i="1"/>
  <c r="AT36" i="1"/>
  <c r="AS36" i="1"/>
  <c r="AR36" i="1"/>
  <c r="AQ36" i="1"/>
  <c r="AP36" i="1"/>
  <c r="AO36" i="1"/>
  <c r="AN36" i="1"/>
  <c r="AM36" i="1"/>
  <c r="AL36" i="1"/>
  <c r="AK36" i="1"/>
  <c r="AJ36" i="1"/>
  <c r="AI36" i="1"/>
  <c r="AH36" i="1"/>
  <c r="AG36" i="1"/>
  <c r="AF36" i="1"/>
  <c r="AE36" i="1"/>
  <c r="AD36" i="1"/>
  <c r="AC36" i="1"/>
  <c r="AB36" i="1"/>
  <c r="AA36" i="1"/>
  <c r="Z36" i="1"/>
  <c r="Y36" i="1"/>
  <c r="X36" i="1"/>
  <c r="W36" i="1"/>
  <c r="V36" i="1"/>
  <c r="U36" i="1"/>
  <c r="T36" i="1"/>
  <c r="S36" i="1"/>
  <c r="R36" i="1"/>
  <c r="Q36" i="1"/>
  <c r="P36" i="1"/>
  <c r="O38" i="1"/>
  <c r="N38" i="1"/>
  <c r="M38" i="1"/>
  <c r="L38" i="1"/>
  <c r="O37" i="1"/>
  <c r="N37" i="1"/>
  <c r="M37" i="1"/>
  <c r="L37" i="1"/>
  <c r="O36" i="1"/>
  <c r="N36" i="1"/>
  <c r="M36" i="1"/>
  <c r="L36" i="1"/>
  <c r="K38" i="1"/>
  <c r="J38" i="1"/>
  <c r="I38" i="1"/>
  <c r="K37" i="1"/>
  <c r="J37" i="1"/>
  <c r="I37" i="1"/>
  <c r="K36" i="1"/>
  <c r="J36" i="1"/>
  <c r="I36" i="1"/>
  <c r="H36" i="1"/>
  <c r="G36" i="1"/>
  <c r="F36" i="1"/>
  <c r="H38" i="1"/>
  <c r="G38" i="1"/>
  <c r="F38" i="1"/>
  <c r="E38" i="1"/>
  <c r="D38" i="1" s="1"/>
  <c r="H37" i="1"/>
  <c r="G37" i="1"/>
  <c r="F37" i="1"/>
  <c r="E36" i="1"/>
  <c r="D36" i="1" s="1"/>
  <c r="D44" i="1" l="1"/>
  <c r="B54" i="1" a="1"/>
  <c r="B54" i="1" s="1"/>
  <c r="F54" i="1" a="1"/>
  <c r="F54" i="1" s="1"/>
  <c r="J54" i="1" a="1"/>
  <c r="J54" i="1" s="1"/>
  <c r="B55" i="1" a="1"/>
  <c r="B55" i="1" s="1"/>
  <c r="F55" i="1" a="1"/>
  <c r="F55" i="1" s="1"/>
  <c r="J55" i="1" a="1"/>
  <c r="J55" i="1" s="1"/>
  <c r="B56" i="1" a="1"/>
  <c r="B56" i="1" s="1"/>
  <c r="F56" i="1" a="1"/>
  <c r="F56" i="1" s="1"/>
  <c r="J56" i="1" a="1"/>
  <c r="J56" i="1" s="1"/>
  <c r="B57" i="1" a="1"/>
  <c r="B57" i="1" s="1"/>
  <c r="F57" i="1" a="1"/>
  <c r="F57" i="1" s="1"/>
  <c r="I57" i="1" a="1"/>
  <c r="I57" i="1" s="1"/>
  <c r="B58" i="1" a="1"/>
  <c r="B58" i="1" s="1"/>
  <c r="F58" i="1" a="1"/>
  <c r="F58" i="1" s="1"/>
  <c r="J58" i="1" a="1"/>
  <c r="J58" i="1" s="1"/>
  <c r="B59" i="1" a="1"/>
  <c r="B59" i="1" s="1"/>
  <c r="F59" i="1" a="1"/>
  <c r="F59" i="1" s="1"/>
  <c r="J59" i="1" a="1"/>
  <c r="J59" i="1" s="1"/>
  <c r="B60" i="1" a="1"/>
  <c r="B60" i="1" s="1"/>
  <c r="F60" i="1" a="1"/>
  <c r="F60" i="1" s="1"/>
  <c r="J60" i="1" a="1"/>
  <c r="J60" i="1" s="1"/>
  <c r="B61" i="1" a="1"/>
  <c r="B61" i="1" s="1"/>
  <c r="F61" i="1" a="1"/>
  <c r="F61" i="1" s="1"/>
  <c r="J61" i="1" a="1"/>
  <c r="J61" i="1" s="1"/>
  <c r="B62" i="1" a="1"/>
  <c r="B62" i="1" s="1"/>
  <c r="F62" i="1" a="1"/>
  <c r="F62" i="1" s="1"/>
  <c r="J62" i="1" a="1"/>
  <c r="J62" i="1" s="1"/>
  <c r="B63" i="1" a="1"/>
  <c r="B63" i="1" s="1"/>
  <c r="F63" i="1" a="1"/>
  <c r="F63" i="1" s="1"/>
  <c r="J63" i="1" a="1"/>
  <c r="J63" i="1" s="1"/>
  <c r="B64" i="1" a="1"/>
  <c r="B64" i="1" s="1"/>
  <c r="F64" i="1" a="1"/>
  <c r="F64" i="1" s="1"/>
  <c r="J64" i="1" a="1"/>
  <c r="J64" i="1" s="1"/>
  <c r="B65" i="1" a="1"/>
  <c r="B65" i="1" s="1"/>
  <c r="F65" i="1" a="1"/>
  <c r="F65" i="1" s="1"/>
  <c r="J65" i="1" a="1"/>
  <c r="J65" i="1" s="1"/>
  <c r="B66" i="1" a="1"/>
  <c r="B66" i="1" s="1"/>
  <c r="F66" i="1" a="1"/>
  <c r="F66" i="1" s="1"/>
  <c r="J66" i="1" a="1"/>
  <c r="J66" i="1" s="1"/>
  <c r="B48" i="1"/>
  <c r="C54" i="1" a="1"/>
  <c r="C54" i="1" s="1"/>
  <c r="G54" i="1" a="1"/>
  <c r="G54" i="1" s="1"/>
  <c r="K54" i="1" a="1"/>
  <c r="K54" i="1" s="1"/>
  <c r="C55" i="1" a="1"/>
  <c r="C55" i="1" s="1"/>
  <c r="G55" i="1" a="1"/>
  <c r="G55" i="1" s="1"/>
  <c r="K55" i="1" a="1"/>
  <c r="K55" i="1" s="1"/>
  <c r="C56" i="1" a="1"/>
  <c r="C56" i="1" s="1"/>
  <c r="G56" i="1" a="1"/>
  <c r="G56" i="1" s="1"/>
  <c r="K56" i="1" a="1"/>
  <c r="K56" i="1" s="1"/>
  <c r="C57" i="1" a="1"/>
  <c r="C57" i="1" s="1"/>
  <c r="G57" i="1" a="1"/>
  <c r="G57" i="1" s="1"/>
  <c r="L57" i="1" a="1"/>
  <c r="L57" i="1" s="1"/>
  <c r="C58" i="1" a="1"/>
  <c r="C58" i="1" s="1"/>
  <c r="G58" i="1" a="1"/>
  <c r="G58" i="1" s="1"/>
  <c r="K58" i="1" a="1"/>
  <c r="K58" i="1" s="1"/>
  <c r="C59" i="1" a="1"/>
  <c r="C59" i="1" s="1"/>
  <c r="G59" i="1" a="1"/>
  <c r="G59" i="1" s="1"/>
  <c r="K59" i="1" a="1"/>
  <c r="K59" i="1" s="1"/>
  <c r="C60" i="1" a="1"/>
  <c r="C60" i="1" s="1"/>
  <c r="G60" i="1" a="1"/>
  <c r="G60" i="1" s="1"/>
  <c r="K60" i="1" a="1"/>
  <c r="K60" i="1" s="1"/>
  <c r="C61" i="1" a="1"/>
  <c r="C61" i="1" s="1"/>
  <c r="G61" i="1" a="1"/>
  <c r="G61" i="1" s="1"/>
  <c r="K61" i="1" a="1"/>
  <c r="K61" i="1" s="1"/>
  <c r="C62" i="1" a="1"/>
  <c r="C62" i="1" s="1"/>
  <c r="G62" i="1" a="1"/>
  <c r="G62" i="1" s="1"/>
  <c r="K62" i="1" a="1"/>
  <c r="K62" i="1" s="1"/>
  <c r="C63" i="1" a="1"/>
  <c r="C63" i="1" s="1"/>
  <c r="G63" i="1" a="1"/>
  <c r="G63" i="1" s="1"/>
  <c r="K63" i="1" a="1"/>
  <c r="K63" i="1" s="1"/>
  <c r="C64" i="1" a="1"/>
  <c r="C64" i="1" s="1"/>
  <c r="G64" i="1" a="1"/>
  <c r="G64" i="1" s="1"/>
  <c r="K64" i="1" a="1"/>
  <c r="K64" i="1" s="1"/>
  <c r="C65" i="1" a="1"/>
  <c r="C65" i="1" s="1"/>
  <c r="G65" i="1" a="1"/>
  <c r="G65" i="1" s="1"/>
  <c r="K65" i="1" a="1"/>
  <c r="K65" i="1" s="1"/>
  <c r="C66" i="1" a="1"/>
  <c r="C66" i="1" s="1"/>
  <c r="G66" i="1" a="1"/>
  <c r="G66" i="1" s="1"/>
  <c r="K66" i="1" a="1"/>
  <c r="K66" i="1" s="1"/>
  <c r="C48" i="1"/>
  <c r="D54" i="1" a="1"/>
  <c r="D54" i="1" s="1"/>
  <c r="H54" i="1" a="1"/>
  <c r="H54" i="1" s="1"/>
  <c r="L54" i="1" a="1"/>
  <c r="L54" i="1" s="1"/>
  <c r="D55" i="1" a="1"/>
  <c r="D55" i="1" s="1"/>
  <c r="H55" i="1" a="1"/>
  <c r="H55" i="1" s="1"/>
  <c r="L55" i="1" a="1"/>
  <c r="L55" i="1" s="1"/>
  <c r="D56" i="1" a="1"/>
  <c r="D56" i="1" s="1"/>
  <c r="H56" i="1" a="1"/>
  <c r="H56" i="1" s="1"/>
  <c r="L56" i="1" a="1"/>
  <c r="L56" i="1" s="1"/>
  <c r="D57" i="1" a="1"/>
  <c r="D57" i="1" s="1"/>
  <c r="J57" i="1" a="1"/>
  <c r="J57" i="1" s="1"/>
  <c r="M57" i="1" a="1"/>
  <c r="M57" i="1" s="1"/>
  <c r="D58" i="1" a="1"/>
  <c r="D58" i="1" s="1"/>
  <c r="H58" i="1" a="1"/>
  <c r="H58" i="1" s="1"/>
  <c r="L58" i="1" a="1"/>
  <c r="L58" i="1" s="1"/>
  <c r="D59" i="1" a="1"/>
  <c r="D59" i="1" s="1"/>
  <c r="H59" i="1" a="1"/>
  <c r="H59" i="1" s="1"/>
  <c r="L59" i="1" a="1"/>
  <c r="L59" i="1" s="1"/>
  <c r="D60" i="1" a="1"/>
  <c r="D60" i="1" s="1"/>
  <c r="H60" i="1" a="1"/>
  <c r="H60" i="1" s="1"/>
  <c r="L60" i="1" a="1"/>
  <c r="L60" i="1" s="1"/>
  <c r="D61" i="1" a="1"/>
  <c r="D61" i="1" s="1"/>
  <c r="H61" i="1" a="1"/>
  <c r="H61" i="1" s="1"/>
  <c r="L61" i="1" a="1"/>
  <c r="L61" i="1" s="1"/>
  <c r="D62" i="1" a="1"/>
  <c r="D62" i="1" s="1"/>
  <c r="H62" i="1" a="1"/>
  <c r="H62" i="1" s="1"/>
  <c r="L62" i="1" a="1"/>
  <c r="L62" i="1" s="1"/>
  <c r="D63" i="1" a="1"/>
  <c r="D63" i="1" s="1"/>
  <c r="H63" i="1" a="1"/>
  <c r="H63" i="1" s="1"/>
  <c r="L63" i="1" a="1"/>
  <c r="L63" i="1" s="1"/>
  <c r="D64" i="1" a="1"/>
  <c r="D64" i="1" s="1"/>
  <c r="H64" i="1" a="1"/>
  <c r="H64" i="1" s="1"/>
  <c r="L64" i="1" a="1"/>
  <c r="L64" i="1" s="1"/>
  <c r="D65" i="1" a="1"/>
  <c r="D65" i="1" s="1"/>
  <c r="H65" i="1" a="1"/>
  <c r="H65" i="1" s="1"/>
  <c r="L65" i="1" a="1"/>
  <c r="L65" i="1" s="1"/>
  <c r="D66" i="1" a="1"/>
  <c r="D66" i="1" s="1"/>
  <c r="H66" i="1" a="1"/>
  <c r="H66" i="1" s="1"/>
  <c r="L66" i="1" a="1"/>
  <c r="L66" i="1" s="1"/>
  <c r="E54" i="1" a="1"/>
  <c r="E54" i="1" s="1"/>
  <c r="I54" i="1" a="1"/>
  <c r="I54" i="1" s="1"/>
  <c r="M54" i="1" a="1"/>
  <c r="M54" i="1" s="1"/>
  <c r="E55" i="1" a="1"/>
  <c r="E55" i="1" s="1"/>
  <c r="I55" i="1" a="1"/>
  <c r="I55" i="1" s="1"/>
  <c r="M55" i="1" a="1"/>
  <c r="M55" i="1" s="1"/>
  <c r="E56" i="1" a="1"/>
  <c r="E56" i="1" s="1"/>
  <c r="I56" i="1" a="1"/>
  <c r="I56" i="1" s="1"/>
  <c r="M56" i="1" a="1"/>
  <c r="M56" i="1" s="1"/>
  <c r="E57" i="1" a="1"/>
  <c r="E57" i="1" s="1"/>
  <c r="H57" i="1" a="1"/>
  <c r="H57" i="1" s="1"/>
  <c r="K57" i="1" a="1"/>
  <c r="K57" i="1" s="1"/>
  <c r="E58" i="1" a="1"/>
  <c r="E58" i="1" s="1"/>
  <c r="I58" i="1" a="1"/>
  <c r="I58" i="1" s="1"/>
  <c r="M58" i="1" a="1"/>
  <c r="M58" i="1" s="1"/>
  <c r="E59" i="1" a="1"/>
  <c r="E59" i="1" s="1"/>
  <c r="I59" i="1" a="1"/>
  <c r="I59" i="1" s="1"/>
  <c r="M59" i="1" a="1"/>
  <c r="M59" i="1" s="1"/>
  <c r="E60" i="1" a="1"/>
  <c r="E60" i="1" s="1"/>
  <c r="I60" i="1" a="1"/>
  <c r="I60" i="1" s="1"/>
  <c r="M60" i="1" a="1"/>
  <c r="M60" i="1" s="1"/>
  <c r="E61" i="1" a="1"/>
  <c r="E61" i="1" s="1"/>
  <c r="I61" i="1" a="1"/>
  <c r="I61" i="1" s="1"/>
  <c r="M61" i="1" a="1"/>
  <c r="M61" i="1" s="1"/>
  <c r="E62" i="1" a="1"/>
  <c r="E62" i="1" s="1"/>
  <c r="I62" i="1" a="1"/>
  <c r="I62" i="1" s="1"/>
  <c r="M62" i="1" a="1"/>
  <c r="M62" i="1" s="1"/>
  <c r="E63" i="1" a="1"/>
  <c r="E63" i="1" s="1"/>
  <c r="I63" i="1" a="1"/>
  <c r="I63" i="1" s="1"/>
  <c r="M63" i="1" a="1"/>
  <c r="M63" i="1" s="1"/>
  <c r="E64" i="1" a="1"/>
  <c r="E64" i="1" s="1"/>
  <c r="I64" i="1" a="1"/>
  <c r="I64" i="1" s="1"/>
  <c r="M64" i="1" a="1"/>
  <c r="M64" i="1" s="1"/>
  <c r="E65" i="1" a="1"/>
  <c r="E65" i="1" s="1"/>
  <c r="I65" i="1" a="1"/>
  <c r="I65" i="1" s="1"/>
  <c r="M65" i="1" a="1"/>
  <c r="M65" i="1" s="1"/>
  <c r="E66" i="1" a="1"/>
  <c r="E66" i="1" s="1"/>
  <c r="I66" i="1" a="1"/>
  <c r="I66" i="1" s="1"/>
  <c r="C39" i="1"/>
  <c r="C43" i="1"/>
  <c r="C47" i="1"/>
  <c r="B36" i="1"/>
  <c r="C41" i="1"/>
  <c r="C45" i="1"/>
  <c r="C36" i="1"/>
  <c r="C42" i="1"/>
  <c r="C46" i="1"/>
  <c r="B38" i="1"/>
  <c r="C40" i="1"/>
  <c r="B40" i="1"/>
  <c r="B42" i="1"/>
  <c r="B44" i="1"/>
  <c r="B46" i="1"/>
  <c r="C38" i="1"/>
  <c r="C37" i="1"/>
  <c r="B39" i="1"/>
  <c r="B41" i="1"/>
  <c r="B43" i="1"/>
  <c r="B45" i="1"/>
  <c r="B47" i="1"/>
  <c r="B3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Roque Work Email</author>
  </authors>
  <commentList>
    <comment ref="D46" authorId="0" shapeId="0" xr:uid="{05E9B062-E2D3-49AC-A99A-998BD7B13D01}">
      <text>
        <r>
          <rPr>
            <b/>
            <sz val="9"/>
            <color indexed="81"/>
            <rFont val="Tahoma"/>
            <family val="2"/>
          </rPr>
          <t>Roque Work Email:</t>
        </r>
        <r>
          <rPr>
            <sz val="9"/>
            <color indexed="81"/>
            <rFont val="Tahoma"/>
            <family val="2"/>
          </rPr>
          <t xml:space="preserve">
This one had its range adjusted, because it was not a category in 2019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171E47C-1256-42E4-9C62-0A7A6E7617B6}" keepAlive="1" name="Query - 2019" description="Connection to the '2019' query in the workbook." type="5" refreshedVersion="0" background="1">
    <dbPr connection="Provider=Microsoft.Mashup.OleDb.1;Data Source=$Workbook$;Location=2019;Extended Properties=&quot;&quot;" command="SELECT * FROM [2019]"/>
  </connection>
  <connection id="2" xr16:uid="{6D098F16-10B9-437F-8F2B-51C60B4E4DE6}" keepAlive="1" name="Query - 2019 (2)" description="Connection to the '2019 (2)' query in the workbook." type="5" refreshedVersion="0" background="1">
    <dbPr connection="Provider=Microsoft.Mashup.OleDb.1;Data Source=$Workbook$;Location=&quot;2019 (2)&quot;;Extended Properties=&quot;&quot;" command="SELECT * FROM [2019 (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<sst xmlns="http://schemas.openxmlformats.org/spreadsheetml/2006/main" count="147" uniqueCount="65">
  <si>
    <t>Tipo de Delito</t>
  </si>
  <si>
    <t>Robo de Vehiculo</t>
  </si>
  <si>
    <t>Violencia</t>
  </si>
  <si>
    <t>Robo a Casa</t>
  </si>
  <si>
    <t>Robo a Negocio</t>
  </si>
  <si>
    <t>Categoria</t>
  </si>
  <si>
    <t>Robos</t>
  </si>
  <si>
    <t>Robo a Banco</t>
  </si>
  <si>
    <t>Robo en Vía Pública</t>
  </si>
  <si>
    <t>Otros Robos</t>
  </si>
  <si>
    <t>Abuso de Confianza</t>
  </si>
  <si>
    <t>Delitos Patrimoniales</t>
  </si>
  <si>
    <t>Daño en Propiedad Ajena</t>
  </si>
  <si>
    <t>Extorsión</t>
  </si>
  <si>
    <t>Fraude</t>
  </si>
  <si>
    <t>Despojo</t>
  </si>
  <si>
    <t>Lesiones Dolosas</t>
  </si>
  <si>
    <t>Lesiones</t>
  </si>
  <si>
    <t>Lesiones Culposas</t>
  </si>
  <si>
    <t>Homicidio Doloso</t>
  </si>
  <si>
    <t>Feminicidio</t>
  </si>
  <si>
    <t>Homicidio Culposo</t>
  </si>
  <si>
    <t>Violento</t>
  </si>
  <si>
    <t>No Violento</t>
  </si>
  <si>
    <t>Secuestro</t>
  </si>
  <si>
    <t>Violación</t>
  </si>
  <si>
    <t>Amenazas</t>
  </si>
  <si>
    <t>Otros Delitos</t>
  </si>
  <si>
    <t>Corrupción de Menores</t>
  </si>
  <si>
    <t>Esturpo</t>
  </si>
  <si>
    <t>Narcomenudeo</t>
  </si>
  <si>
    <t>Violencia Familiar</t>
  </si>
  <si>
    <t>Otros Sexuales</t>
  </si>
  <si>
    <t>Resto de los Delitos</t>
  </si>
  <si>
    <t>Totales</t>
  </si>
  <si>
    <t>Crimenes Violentos</t>
  </si>
  <si>
    <t>Crimenes No Violentos</t>
  </si>
  <si>
    <t>Crimes Totales</t>
  </si>
  <si>
    <t>Promedio</t>
  </si>
  <si>
    <t>Homicidios</t>
  </si>
  <si>
    <t>Secuestros</t>
  </si>
  <si>
    <t>Violaciones</t>
  </si>
  <si>
    <t>Delitos Sexuales</t>
  </si>
  <si>
    <t>Temperaturas</t>
  </si>
  <si>
    <t>Temperatura Media Mensual</t>
  </si>
  <si>
    <t>Correlacion Temperatura</t>
  </si>
  <si>
    <t>Correlacion Pearson</t>
  </si>
  <si>
    <t>Crimenes Violentos Sin Robo</t>
  </si>
  <si>
    <t>Análisis por Meses</t>
  </si>
  <si>
    <t>Enero</t>
  </si>
  <si>
    <t>Febrero</t>
  </si>
  <si>
    <t>Marzo</t>
  </si>
  <si>
    <t>Abril</t>
  </si>
  <si>
    <t>Mayo</t>
  </si>
  <si>
    <t>Junio</t>
  </si>
  <si>
    <t>Julio</t>
  </si>
  <si>
    <t>Agosto</t>
  </si>
  <si>
    <t>Septiembre</t>
  </si>
  <si>
    <t>Octubre</t>
  </si>
  <si>
    <t>Noviembre</t>
  </si>
  <si>
    <t>Diciembre</t>
  </si>
  <si>
    <t>Fuente de Información: Fiscalia General del Esado de Baja California</t>
  </si>
  <si>
    <t xml:space="preserve">Fuente de información: Comisión Nacuoional Del Agua, Coordinación General del Servicio Meteorilógico Nacional </t>
  </si>
  <si>
    <t>Maximo</t>
  </si>
  <si>
    <t>Mínimo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</si>
</sst>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8"/>
      <name val="Aptos Narrow"/>
      <family val="2"/>
      <scheme val="minor"/>
    </font>
    <font>
      <b/>
      <sz val="11"/>
      <color theme="1"/>
      <name val="Aptos Narrow"/>
      <family val="2"/>
      <scheme val="minor"/>
    </font>
    <font>
      <sz val="9"/>
      <color indexed="81"/>
      <name val="Tahoma"/>
      <family val="2"/>
    </font>
    <font>
      <b/>
      <sz val="9"/>
      <color indexed="81"/>
      <name val="Tahoma"/>
      <family val="2"/>
    </font>
    <font>
      <b/>
      <i/>
      <sz val="11"/>
      <color theme="1"/>
      <name val="Aptos Narrow"/>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2" fillId="0" borderId="0" xfId="0" applyFont="1"/>
    <xf numFmtId="14" fontId="2" fillId="0" borderId="0" xfId="0" applyNumberFormat="1" applyFont="1"/>
    <xf numFmtId="0" fontId="0" fillId="0" borderId="1" xfId="0" applyBorder="1"/>
    <xf numFmtId="0" fontId="0" fillId="0" borderId="0" xfId="0" applyBorder="1"/>
    <xf numFmtId="0" fontId="0" fillId="0" borderId="0" xfId="0" applyFill="1" applyBorder="1"/>
    <xf numFmtId="0" fontId="5" fillId="0" borderId="0" xfId="0" applyFont="1" applyFill="1" applyBorder="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Violencia Familiar</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6"/>
            <c:dispRSqr val="0"/>
            <c:dispEq val="0"/>
          </c:trendline>
          <c:xVal>
            <c:numRef>
              <c:f>'Data Set'!$Q$50:$CC$50</c:f>
              <c:numCache>
                <c:formatCode>General</c:formatCode>
                <c:ptCount val="65"/>
                <c:pt idx="0">
                  <c:v>14.9</c:v>
                </c:pt>
                <c:pt idx="1">
                  <c:v>16.399999999999999</c:v>
                </c:pt>
                <c:pt idx="2">
                  <c:v>17.899999999999999</c:v>
                </c:pt>
                <c:pt idx="3">
                  <c:v>23.4</c:v>
                </c:pt>
                <c:pt idx="4">
                  <c:v>30.6</c:v>
                </c:pt>
                <c:pt idx="5">
                  <c:v>32.4</c:v>
                </c:pt>
                <c:pt idx="6">
                  <c:v>36</c:v>
                </c:pt>
                <c:pt idx="7">
                  <c:v>37.4</c:v>
                </c:pt>
                <c:pt idx="8">
                  <c:v>33.6</c:v>
                </c:pt>
                <c:pt idx="9">
                  <c:v>27.4</c:v>
                </c:pt>
                <c:pt idx="10">
                  <c:v>18.899999999999999</c:v>
                </c:pt>
                <c:pt idx="11">
                  <c:v>13.4</c:v>
                </c:pt>
                <c:pt idx="12">
                  <c:v>13.8</c:v>
                </c:pt>
                <c:pt idx="13">
                  <c:v>16.8</c:v>
                </c:pt>
                <c:pt idx="14">
                  <c:v>19.100000000000001</c:v>
                </c:pt>
                <c:pt idx="15">
                  <c:v>25.6</c:v>
                </c:pt>
                <c:pt idx="16">
                  <c:v>29.2</c:v>
                </c:pt>
                <c:pt idx="17">
                  <c:v>35.6</c:v>
                </c:pt>
                <c:pt idx="18">
                  <c:v>37.700000000000003</c:v>
                </c:pt>
                <c:pt idx="19">
                  <c:v>36.5</c:v>
                </c:pt>
                <c:pt idx="20">
                  <c:v>34.299999999999997</c:v>
                </c:pt>
                <c:pt idx="21">
                  <c:v>25.7</c:v>
                </c:pt>
                <c:pt idx="22">
                  <c:v>22.9</c:v>
                </c:pt>
                <c:pt idx="23">
                  <c:v>16.399999999999999</c:v>
                </c:pt>
                <c:pt idx="24">
                  <c:v>16</c:v>
                </c:pt>
                <c:pt idx="25">
                  <c:v>17</c:v>
                </c:pt>
                <c:pt idx="26">
                  <c:v>21.9</c:v>
                </c:pt>
                <c:pt idx="27">
                  <c:v>25.6</c:v>
                </c:pt>
                <c:pt idx="28">
                  <c:v>29.8</c:v>
                </c:pt>
                <c:pt idx="29">
                  <c:v>35.700000000000003</c:v>
                </c:pt>
                <c:pt idx="30">
                  <c:v>38</c:v>
                </c:pt>
                <c:pt idx="31">
                  <c:v>37.799999999999997</c:v>
                </c:pt>
                <c:pt idx="32">
                  <c:v>34.5</c:v>
                </c:pt>
                <c:pt idx="33">
                  <c:v>28.2</c:v>
                </c:pt>
                <c:pt idx="34">
                  <c:v>18.100000000000001</c:v>
                </c:pt>
                <c:pt idx="35">
                  <c:v>15.7</c:v>
                </c:pt>
                <c:pt idx="36">
                  <c:v>15.5</c:v>
                </c:pt>
                <c:pt idx="37">
                  <c:v>15.8</c:v>
                </c:pt>
                <c:pt idx="38">
                  <c:v>19.399999999999999</c:v>
                </c:pt>
                <c:pt idx="39">
                  <c:v>25.4</c:v>
                </c:pt>
                <c:pt idx="40">
                  <c:v>28.6</c:v>
                </c:pt>
                <c:pt idx="41">
                  <c:v>31.3</c:v>
                </c:pt>
                <c:pt idx="42">
                  <c:v>39.200000000000003</c:v>
                </c:pt>
                <c:pt idx="43">
                  <c:v>36.6</c:v>
                </c:pt>
                <c:pt idx="44">
                  <c:v>33</c:v>
                </c:pt>
                <c:pt idx="45">
                  <c:v>27.8</c:v>
                </c:pt>
                <c:pt idx="46">
                  <c:v>20.5</c:v>
                </c:pt>
                <c:pt idx="47">
                  <c:v>16.899999999999999</c:v>
                </c:pt>
                <c:pt idx="48">
                  <c:v>15.6</c:v>
                </c:pt>
                <c:pt idx="49">
                  <c:v>18.600000000000001</c:v>
                </c:pt>
                <c:pt idx="50">
                  <c:v>20.6</c:v>
                </c:pt>
                <c:pt idx="51">
                  <c:v>24.6</c:v>
                </c:pt>
                <c:pt idx="52">
                  <c:v>29.7</c:v>
                </c:pt>
                <c:pt idx="53">
                  <c:v>36.200000000000003</c:v>
                </c:pt>
                <c:pt idx="54">
                  <c:v>39.6</c:v>
                </c:pt>
                <c:pt idx="55">
                  <c:v>38.4</c:v>
                </c:pt>
                <c:pt idx="56">
                  <c:v>35.5</c:v>
                </c:pt>
                <c:pt idx="57">
                  <c:v>30.7</c:v>
                </c:pt>
                <c:pt idx="58">
                  <c:v>19.3</c:v>
                </c:pt>
                <c:pt idx="59">
                  <c:v>17.8</c:v>
                </c:pt>
                <c:pt idx="60">
                  <c:v>15</c:v>
                </c:pt>
                <c:pt idx="61">
                  <c:v>20.399999999999999</c:v>
                </c:pt>
                <c:pt idx="62">
                  <c:v>21.2</c:v>
                </c:pt>
                <c:pt idx="63">
                  <c:v>24.9</c:v>
                </c:pt>
                <c:pt idx="64">
                  <c:v>29.9</c:v>
                </c:pt>
              </c:numCache>
              <c:extLst xmlns:c15="http://schemas.microsoft.com/office/drawing/2012/chart"/>
            </c:numRef>
          </c:xVal>
          <c:yVal>
            <c:numRef>
              <c:f>'Data Set'!$Q$46:$CC$46</c:f>
              <c:numCache>
                <c:formatCode>General</c:formatCode>
                <c:ptCount val="65"/>
                <c:pt idx="0">
                  <c:v>246</c:v>
                </c:pt>
                <c:pt idx="1">
                  <c:v>283</c:v>
                </c:pt>
                <c:pt idx="2">
                  <c:v>356</c:v>
                </c:pt>
                <c:pt idx="3">
                  <c:v>210</c:v>
                </c:pt>
                <c:pt idx="4">
                  <c:v>227</c:v>
                </c:pt>
                <c:pt idx="5">
                  <c:v>244</c:v>
                </c:pt>
                <c:pt idx="6">
                  <c:v>294</c:v>
                </c:pt>
                <c:pt idx="7">
                  <c:v>344</c:v>
                </c:pt>
                <c:pt idx="8">
                  <c:v>307</c:v>
                </c:pt>
                <c:pt idx="9">
                  <c:v>332</c:v>
                </c:pt>
                <c:pt idx="10">
                  <c:v>266</c:v>
                </c:pt>
                <c:pt idx="11">
                  <c:v>268</c:v>
                </c:pt>
                <c:pt idx="12">
                  <c:v>277</c:v>
                </c:pt>
                <c:pt idx="13">
                  <c:v>266</c:v>
                </c:pt>
                <c:pt idx="14">
                  <c:v>345</c:v>
                </c:pt>
                <c:pt idx="15">
                  <c:v>363</c:v>
                </c:pt>
                <c:pt idx="16">
                  <c:v>319</c:v>
                </c:pt>
                <c:pt idx="17">
                  <c:v>352</c:v>
                </c:pt>
                <c:pt idx="18">
                  <c:v>411</c:v>
                </c:pt>
                <c:pt idx="19">
                  <c:v>392</c:v>
                </c:pt>
                <c:pt idx="20">
                  <c:v>353</c:v>
                </c:pt>
                <c:pt idx="21">
                  <c:v>384</c:v>
                </c:pt>
                <c:pt idx="22">
                  <c:v>347</c:v>
                </c:pt>
                <c:pt idx="23">
                  <c:v>328</c:v>
                </c:pt>
                <c:pt idx="24">
                  <c:v>300</c:v>
                </c:pt>
                <c:pt idx="25">
                  <c:v>313</c:v>
                </c:pt>
                <c:pt idx="26">
                  <c:v>416</c:v>
                </c:pt>
                <c:pt idx="27">
                  <c:v>430</c:v>
                </c:pt>
                <c:pt idx="28">
                  <c:v>475</c:v>
                </c:pt>
                <c:pt idx="29">
                  <c:v>445</c:v>
                </c:pt>
                <c:pt idx="30">
                  <c:v>440</c:v>
                </c:pt>
                <c:pt idx="31">
                  <c:v>451</c:v>
                </c:pt>
                <c:pt idx="32">
                  <c:v>420</c:v>
                </c:pt>
                <c:pt idx="33">
                  <c:v>395</c:v>
                </c:pt>
                <c:pt idx="34">
                  <c:v>308</c:v>
                </c:pt>
                <c:pt idx="35">
                  <c:v>340</c:v>
                </c:pt>
                <c:pt idx="36">
                  <c:v>326</c:v>
                </c:pt>
                <c:pt idx="37">
                  <c:v>381</c:v>
                </c:pt>
                <c:pt idx="38">
                  <c:v>529</c:v>
                </c:pt>
                <c:pt idx="39">
                  <c:v>510</c:v>
                </c:pt>
                <c:pt idx="40">
                  <c:v>566</c:v>
                </c:pt>
                <c:pt idx="41">
                  <c:v>587</c:v>
                </c:pt>
                <c:pt idx="42">
                  <c:v>568</c:v>
                </c:pt>
                <c:pt idx="43">
                  <c:v>516</c:v>
                </c:pt>
                <c:pt idx="44">
                  <c:v>522</c:v>
                </c:pt>
                <c:pt idx="45">
                  <c:v>479</c:v>
                </c:pt>
                <c:pt idx="46">
                  <c:v>399</c:v>
                </c:pt>
                <c:pt idx="47">
                  <c:v>425</c:v>
                </c:pt>
                <c:pt idx="48">
                  <c:v>434</c:v>
                </c:pt>
                <c:pt idx="49">
                  <c:v>438</c:v>
                </c:pt>
                <c:pt idx="50">
                  <c:v>527</c:v>
                </c:pt>
                <c:pt idx="51">
                  <c:v>570</c:v>
                </c:pt>
                <c:pt idx="52">
                  <c:v>577</c:v>
                </c:pt>
                <c:pt idx="53">
                  <c:v>549</c:v>
                </c:pt>
                <c:pt idx="54">
                  <c:v>569</c:v>
                </c:pt>
                <c:pt idx="55">
                  <c:v>513</c:v>
                </c:pt>
                <c:pt idx="56">
                  <c:v>486</c:v>
                </c:pt>
                <c:pt idx="57">
                  <c:v>485</c:v>
                </c:pt>
                <c:pt idx="58">
                  <c:v>432</c:v>
                </c:pt>
                <c:pt idx="59">
                  <c:v>415</c:v>
                </c:pt>
                <c:pt idx="60">
                  <c:v>414</c:v>
                </c:pt>
                <c:pt idx="61">
                  <c:v>418</c:v>
                </c:pt>
                <c:pt idx="62">
                  <c:v>549</c:v>
                </c:pt>
                <c:pt idx="63">
                  <c:v>533</c:v>
                </c:pt>
                <c:pt idx="64">
                  <c:v>558</c:v>
                </c:pt>
              </c:numCache>
              <c:extLst xmlns:c15="http://schemas.microsoft.com/office/drawing/2012/chart"/>
            </c:numRef>
          </c:yVal>
          <c:smooth val="0"/>
          <c:extLst>
            <c:ext xmlns:c16="http://schemas.microsoft.com/office/drawing/2014/chart" uri="{C3380CC4-5D6E-409C-BE32-E72D297353CC}">
              <c16:uniqueId val="{00000001-F6D7-4610-B425-AF43948782D9}"/>
            </c:ext>
          </c:extLst>
        </c:ser>
        <c:ser>
          <c:idx val="1"/>
          <c:order val="1"/>
          <c:tx>
            <c:v>Crimen Violento</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poly"/>
            <c:order val="5"/>
            <c:dispRSqr val="0"/>
            <c:dispEq val="0"/>
          </c:trendline>
          <c:xVal>
            <c:numRef>
              <c:f>'Data Set'!$E$50:$CC$50</c:f>
              <c:numCache>
                <c:formatCode>General</c:formatCode>
                <c:ptCount val="77"/>
                <c:pt idx="0">
                  <c:v>13.8</c:v>
                </c:pt>
                <c:pt idx="1">
                  <c:v>13.8</c:v>
                </c:pt>
                <c:pt idx="2">
                  <c:v>19.399999999999999</c:v>
                </c:pt>
                <c:pt idx="3">
                  <c:v>24.9</c:v>
                </c:pt>
                <c:pt idx="4">
                  <c:v>24.8</c:v>
                </c:pt>
                <c:pt idx="5">
                  <c:v>32.200000000000003</c:v>
                </c:pt>
                <c:pt idx="6">
                  <c:v>35.5</c:v>
                </c:pt>
                <c:pt idx="7">
                  <c:v>36.5</c:v>
                </c:pt>
                <c:pt idx="8">
                  <c:v>31.4</c:v>
                </c:pt>
                <c:pt idx="9">
                  <c:v>23.8</c:v>
                </c:pt>
                <c:pt idx="10">
                  <c:v>19.399999999999999</c:v>
                </c:pt>
                <c:pt idx="11">
                  <c:v>13.3</c:v>
                </c:pt>
                <c:pt idx="12">
                  <c:v>14.9</c:v>
                </c:pt>
                <c:pt idx="13">
                  <c:v>16.399999999999999</c:v>
                </c:pt>
                <c:pt idx="14">
                  <c:v>17.899999999999999</c:v>
                </c:pt>
                <c:pt idx="15">
                  <c:v>23.4</c:v>
                </c:pt>
                <c:pt idx="16">
                  <c:v>30.6</c:v>
                </c:pt>
                <c:pt idx="17">
                  <c:v>32.4</c:v>
                </c:pt>
                <c:pt idx="18">
                  <c:v>36</c:v>
                </c:pt>
                <c:pt idx="19">
                  <c:v>37.4</c:v>
                </c:pt>
                <c:pt idx="20">
                  <c:v>33.6</c:v>
                </c:pt>
                <c:pt idx="21">
                  <c:v>27.4</c:v>
                </c:pt>
                <c:pt idx="22">
                  <c:v>18.899999999999999</c:v>
                </c:pt>
                <c:pt idx="23">
                  <c:v>13.4</c:v>
                </c:pt>
                <c:pt idx="24">
                  <c:v>13.8</c:v>
                </c:pt>
                <c:pt idx="25">
                  <c:v>16.8</c:v>
                </c:pt>
                <c:pt idx="26">
                  <c:v>19.100000000000001</c:v>
                </c:pt>
                <c:pt idx="27">
                  <c:v>25.6</c:v>
                </c:pt>
                <c:pt idx="28">
                  <c:v>29.2</c:v>
                </c:pt>
                <c:pt idx="29">
                  <c:v>35.6</c:v>
                </c:pt>
                <c:pt idx="30">
                  <c:v>37.700000000000003</c:v>
                </c:pt>
                <c:pt idx="31">
                  <c:v>36.5</c:v>
                </c:pt>
                <c:pt idx="32">
                  <c:v>34.299999999999997</c:v>
                </c:pt>
                <c:pt idx="33">
                  <c:v>25.7</c:v>
                </c:pt>
                <c:pt idx="34">
                  <c:v>22.9</c:v>
                </c:pt>
                <c:pt idx="35">
                  <c:v>16.399999999999999</c:v>
                </c:pt>
                <c:pt idx="36">
                  <c:v>16</c:v>
                </c:pt>
                <c:pt idx="37">
                  <c:v>17</c:v>
                </c:pt>
                <c:pt idx="38">
                  <c:v>21.9</c:v>
                </c:pt>
                <c:pt idx="39">
                  <c:v>25.6</c:v>
                </c:pt>
                <c:pt idx="40">
                  <c:v>29.8</c:v>
                </c:pt>
                <c:pt idx="41">
                  <c:v>35.700000000000003</c:v>
                </c:pt>
                <c:pt idx="42">
                  <c:v>38</c:v>
                </c:pt>
                <c:pt idx="43">
                  <c:v>37.799999999999997</c:v>
                </c:pt>
                <c:pt idx="44">
                  <c:v>34.5</c:v>
                </c:pt>
                <c:pt idx="45">
                  <c:v>28.2</c:v>
                </c:pt>
                <c:pt idx="46">
                  <c:v>18.100000000000001</c:v>
                </c:pt>
                <c:pt idx="47">
                  <c:v>15.7</c:v>
                </c:pt>
                <c:pt idx="48">
                  <c:v>15.5</c:v>
                </c:pt>
                <c:pt idx="49">
                  <c:v>15.8</c:v>
                </c:pt>
                <c:pt idx="50">
                  <c:v>19.399999999999999</c:v>
                </c:pt>
                <c:pt idx="51">
                  <c:v>25.4</c:v>
                </c:pt>
                <c:pt idx="52">
                  <c:v>28.6</c:v>
                </c:pt>
                <c:pt idx="53">
                  <c:v>31.3</c:v>
                </c:pt>
                <c:pt idx="54">
                  <c:v>39.200000000000003</c:v>
                </c:pt>
                <c:pt idx="55">
                  <c:v>36.6</c:v>
                </c:pt>
                <c:pt idx="56">
                  <c:v>33</c:v>
                </c:pt>
                <c:pt idx="57">
                  <c:v>27.8</c:v>
                </c:pt>
                <c:pt idx="58">
                  <c:v>20.5</c:v>
                </c:pt>
                <c:pt idx="59">
                  <c:v>16.899999999999999</c:v>
                </c:pt>
                <c:pt idx="60">
                  <c:v>15.6</c:v>
                </c:pt>
                <c:pt idx="61">
                  <c:v>18.600000000000001</c:v>
                </c:pt>
                <c:pt idx="62">
                  <c:v>20.6</c:v>
                </c:pt>
                <c:pt idx="63">
                  <c:v>24.6</c:v>
                </c:pt>
                <c:pt idx="64">
                  <c:v>29.7</c:v>
                </c:pt>
                <c:pt idx="65">
                  <c:v>36.200000000000003</c:v>
                </c:pt>
                <c:pt idx="66">
                  <c:v>39.6</c:v>
                </c:pt>
                <c:pt idx="67">
                  <c:v>38.4</c:v>
                </c:pt>
                <c:pt idx="68">
                  <c:v>35.5</c:v>
                </c:pt>
                <c:pt idx="69">
                  <c:v>30.7</c:v>
                </c:pt>
                <c:pt idx="70">
                  <c:v>19.3</c:v>
                </c:pt>
                <c:pt idx="71">
                  <c:v>17.8</c:v>
                </c:pt>
                <c:pt idx="72">
                  <c:v>15</c:v>
                </c:pt>
                <c:pt idx="73">
                  <c:v>20.399999999999999</c:v>
                </c:pt>
                <c:pt idx="74">
                  <c:v>21.2</c:v>
                </c:pt>
                <c:pt idx="75">
                  <c:v>24.9</c:v>
                </c:pt>
                <c:pt idx="76">
                  <c:v>29.9</c:v>
                </c:pt>
              </c:numCache>
              <c:extLst xmlns:c15="http://schemas.microsoft.com/office/drawing/2012/chart"/>
            </c:numRef>
          </c:xVal>
          <c:yVal>
            <c:numRef>
              <c:f>'Data Set'!$E$37:$CC$37</c:f>
              <c:numCache>
                <c:formatCode>General</c:formatCode>
                <c:ptCount val="77"/>
                <c:pt idx="0">
                  <c:v>763</c:v>
                </c:pt>
                <c:pt idx="1">
                  <c:v>736</c:v>
                </c:pt>
                <c:pt idx="2">
                  <c:v>875</c:v>
                </c:pt>
                <c:pt idx="3">
                  <c:v>871</c:v>
                </c:pt>
                <c:pt idx="4">
                  <c:v>825</c:v>
                </c:pt>
                <c:pt idx="5">
                  <c:v>808</c:v>
                </c:pt>
                <c:pt idx="6">
                  <c:v>837</c:v>
                </c:pt>
                <c:pt idx="7">
                  <c:v>858</c:v>
                </c:pt>
                <c:pt idx="8">
                  <c:v>832</c:v>
                </c:pt>
                <c:pt idx="9">
                  <c:v>929</c:v>
                </c:pt>
                <c:pt idx="10">
                  <c:v>769</c:v>
                </c:pt>
                <c:pt idx="11">
                  <c:v>812</c:v>
                </c:pt>
                <c:pt idx="12">
                  <c:v>985</c:v>
                </c:pt>
                <c:pt idx="13">
                  <c:v>1086</c:v>
                </c:pt>
                <c:pt idx="14">
                  <c:v>1296</c:v>
                </c:pt>
                <c:pt idx="15">
                  <c:v>768</c:v>
                </c:pt>
                <c:pt idx="16">
                  <c:v>790</c:v>
                </c:pt>
                <c:pt idx="17">
                  <c:v>843</c:v>
                </c:pt>
                <c:pt idx="18">
                  <c:v>929</c:v>
                </c:pt>
                <c:pt idx="19">
                  <c:v>1087</c:v>
                </c:pt>
                <c:pt idx="20">
                  <c:v>1106</c:v>
                </c:pt>
                <c:pt idx="21">
                  <c:v>1057</c:v>
                </c:pt>
                <c:pt idx="22">
                  <c:v>1002</c:v>
                </c:pt>
                <c:pt idx="23">
                  <c:v>939</c:v>
                </c:pt>
                <c:pt idx="24">
                  <c:v>995</c:v>
                </c:pt>
                <c:pt idx="25">
                  <c:v>913</c:v>
                </c:pt>
                <c:pt idx="26">
                  <c:v>1225</c:v>
                </c:pt>
                <c:pt idx="27">
                  <c:v>1209</c:v>
                </c:pt>
                <c:pt idx="28">
                  <c:v>1074</c:v>
                </c:pt>
                <c:pt idx="29">
                  <c:v>1148</c:v>
                </c:pt>
                <c:pt idx="30">
                  <c:v>1208</c:v>
                </c:pt>
                <c:pt idx="31">
                  <c:v>1245</c:v>
                </c:pt>
                <c:pt idx="32">
                  <c:v>1119</c:v>
                </c:pt>
                <c:pt idx="33">
                  <c:v>1116</c:v>
                </c:pt>
                <c:pt idx="34">
                  <c:v>1177</c:v>
                </c:pt>
                <c:pt idx="35">
                  <c:v>1105</c:v>
                </c:pt>
                <c:pt idx="36">
                  <c:v>952</c:v>
                </c:pt>
                <c:pt idx="37">
                  <c:v>937</c:v>
                </c:pt>
                <c:pt idx="38">
                  <c:v>1313</c:v>
                </c:pt>
                <c:pt idx="39">
                  <c:v>1302</c:v>
                </c:pt>
                <c:pt idx="40">
                  <c:v>1343</c:v>
                </c:pt>
                <c:pt idx="41">
                  <c:v>1250</c:v>
                </c:pt>
                <c:pt idx="42">
                  <c:v>1194</c:v>
                </c:pt>
                <c:pt idx="43">
                  <c:v>1238</c:v>
                </c:pt>
                <c:pt idx="44">
                  <c:v>1074</c:v>
                </c:pt>
                <c:pt idx="45">
                  <c:v>1182</c:v>
                </c:pt>
                <c:pt idx="46">
                  <c:v>1030</c:v>
                </c:pt>
                <c:pt idx="47">
                  <c:v>1213</c:v>
                </c:pt>
                <c:pt idx="48">
                  <c:v>1040</c:v>
                </c:pt>
                <c:pt idx="49">
                  <c:v>1104</c:v>
                </c:pt>
                <c:pt idx="50">
                  <c:v>1331</c:v>
                </c:pt>
                <c:pt idx="51">
                  <c:v>1311</c:v>
                </c:pt>
                <c:pt idx="52">
                  <c:v>1436</c:v>
                </c:pt>
                <c:pt idx="53">
                  <c:v>1428</c:v>
                </c:pt>
                <c:pt idx="54">
                  <c:v>1377</c:v>
                </c:pt>
                <c:pt idx="55">
                  <c:v>1257</c:v>
                </c:pt>
                <c:pt idx="56">
                  <c:v>1271</c:v>
                </c:pt>
                <c:pt idx="57">
                  <c:v>1350</c:v>
                </c:pt>
                <c:pt idx="58">
                  <c:v>1196</c:v>
                </c:pt>
                <c:pt idx="59">
                  <c:v>1180</c:v>
                </c:pt>
                <c:pt idx="60">
                  <c:v>1335</c:v>
                </c:pt>
                <c:pt idx="61">
                  <c:v>1304</c:v>
                </c:pt>
                <c:pt idx="62">
                  <c:v>1418</c:v>
                </c:pt>
                <c:pt idx="63">
                  <c:v>1602</c:v>
                </c:pt>
                <c:pt idx="64">
                  <c:v>1622</c:v>
                </c:pt>
                <c:pt idx="65">
                  <c:v>1461</c:v>
                </c:pt>
                <c:pt idx="66">
                  <c:v>1443</c:v>
                </c:pt>
                <c:pt idx="67">
                  <c:v>1446</c:v>
                </c:pt>
                <c:pt idx="68">
                  <c:v>1402</c:v>
                </c:pt>
                <c:pt idx="69">
                  <c:v>1456</c:v>
                </c:pt>
                <c:pt idx="70">
                  <c:v>1177</c:v>
                </c:pt>
                <c:pt idx="71">
                  <c:v>1112</c:v>
                </c:pt>
                <c:pt idx="72">
                  <c:v>1032</c:v>
                </c:pt>
                <c:pt idx="73">
                  <c:v>1062</c:v>
                </c:pt>
                <c:pt idx="74">
                  <c:v>1327</c:v>
                </c:pt>
                <c:pt idx="75">
                  <c:v>1282</c:v>
                </c:pt>
                <c:pt idx="76">
                  <c:v>1342</c:v>
                </c:pt>
              </c:numCache>
              <c:extLst xmlns:c15="http://schemas.microsoft.com/office/drawing/2012/chart"/>
            </c:numRef>
          </c:yVal>
          <c:smooth val="0"/>
          <c:extLst>
            <c:ext xmlns:c16="http://schemas.microsoft.com/office/drawing/2014/chart" uri="{C3380CC4-5D6E-409C-BE32-E72D297353CC}">
              <c16:uniqueId val="{00000003-F6D7-4610-B425-AF43948782D9}"/>
            </c:ext>
          </c:extLst>
        </c:ser>
        <c:ser>
          <c:idx val="2"/>
          <c:order val="2"/>
          <c:tx>
            <c:v>Delitos Patrimoniales</c:v>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poly"/>
            <c:order val="2"/>
            <c:dispRSqr val="0"/>
            <c:dispEq val="0"/>
          </c:trendline>
          <c:xVal>
            <c:numRef>
              <c:f>'Data Set'!$E$50:$CC$50</c:f>
              <c:numCache>
                <c:formatCode>General</c:formatCode>
                <c:ptCount val="77"/>
                <c:pt idx="0">
                  <c:v>13.8</c:v>
                </c:pt>
                <c:pt idx="1">
                  <c:v>13.8</c:v>
                </c:pt>
                <c:pt idx="2">
                  <c:v>19.399999999999999</c:v>
                </c:pt>
                <c:pt idx="3">
                  <c:v>24.9</c:v>
                </c:pt>
                <c:pt idx="4">
                  <c:v>24.8</c:v>
                </c:pt>
                <c:pt idx="5">
                  <c:v>32.200000000000003</c:v>
                </c:pt>
                <c:pt idx="6">
                  <c:v>35.5</c:v>
                </c:pt>
                <c:pt idx="7">
                  <c:v>36.5</c:v>
                </c:pt>
                <c:pt idx="8">
                  <c:v>31.4</c:v>
                </c:pt>
                <c:pt idx="9">
                  <c:v>23.8</c:v>
                </c:pt>
                <c:pt idx="10">
                  <c:v>19.399999999999999</c:v>
                </c:pt>
                <c:pt idx="11">
                  <c:v>13.3</c:v>
                </c:pt>
                <c:pt idx="12">
                  <c:v>14.9</c:v>
                </c:pt>
                <c:pt idx="13">
                  <c:v>16.399999999999999</c:v>
                </c:pt>
                <c:pt idx="14">
                  <c:v>17.899999999999999</c:v>
                </c:pt>
                <c:pt idx="15">
                  <c:v>23.4</c:v>
                </c:pt>
                <c:pt idx="16">
                  <c:v>30.6</c:v>
                </c:pt>
                <c:pt idx="17">
                  <c:v>32.4</c:v>
                </c:pt>
                <c:pt idx="18">
                  <c:v>36</c:v>
                </c:pt>
                <c:pt idx="19">
                  <c:v>37.4</c:v>
                </c:pt>
                <c:pt idx="20">
                  <c:v>33.6</c:v>
                </c:pt>
                <c:pt idx="21">
                  <c:v>27.4</c:v>
                </c:pt>
                <c:pt idx="22">
                  <c:v>18.899999999999999</c:v>
                </c:pt>
                <c:pt idx="23">
                  <c:v>13.4</c:v>
                </c:pt>
                <c:pt idx="24">
                  <c:v>13.8</c:v>
                </c:pt>
                <c:pt idx="25">
                  <c:v>16.8</c:v>
                </c:pt>
                <c:pt idx="26">
                  <c:v>19.100000000000001</c:v>
                </c:pt>
                <c:pt idx="27">
                  <c:v>25.6</c:v>
                </c:pt>
                <c:pt idx="28">
                  <c:v>29.2</c:v>
                </c:pt>
                <c:pt idx="29">
                  <c:v>35.6</c:v>
                </c:pt>
                <c:pt idx="30">
                  <c:v>37.700000000000003</c:v>
                </c:pt>
                <c:pt idx="31">
                  <c:v>36.5</c:v>
                </c:pt>
                <c:pt idx="32">
                  <c:v>34.299999999999997</c:v>
                </c:pt>
                <c:pt idx="33">
                  <c:v>25.7</c:v>
                </c:pt>
                <c:pt idx="34">
                  <c:v>22.9</c:v>
                </c:pt>
                <c:pt idx="35">
                  <c:v>16.399999999999999</c:v>
                </c:pt>
                <c:pt idx="36">
                  <c:v>16</c:v>
                </c:pt>
                <c:pt idx="37">
                  <c:v>17</c:v>
                </c:pt>
                <c:pt idx="38">
                  <c:v>21.9</c:v>
                </c:pt>
                <c:pt idx="39">
                  <c:v>25.6</c:v>
                </c:pt>
                <c:pt idx="40">
                  <c:v>29.8</c:v>
                </c:pt>
                <c:pt idx="41">
                  <c:v>35.700000000000003</c:v>
                </c:pt>
                <c:pt idx="42">
                  <c:v>38</c:v>
                </c:pt>
                <c:pt idx="43">
                  <c:v>37.799999999999997</c:v>
                </c:pt>
                <c:pt idx="44">
                  <c:v>34.5</c:v>
                </c:pt>
                <c:pt idx="45">
                  <c:v>28.2</c:v>
                </c:pt>
                <c:pt idx="46">
                  <c:v>18.100000000000001</c:v>
                </c:pt>
                <c:pt idx="47">
                  <c:v>15.7</c:v>
                </c:pt>
                <c:pt idx="48">
                  <c:v>15.5</c:v>
                </c:pt>
                <c:pt idx="49">
                  <c:v>15.8</c:v>
                </c:pt>
                <c:pt idx="50">
                  <c:v>19.399999999999999</c:v>
                </c:pt>
                <c:pt idx="51">
                  <c:v>25.4</c:v>
                </c:pt>
                <c:pt idx="52">
                  <c:v>28.6</c:v>
                </c:pt>
                <c:pt idx="53">
                  <c:v>31.3</c:v>
                </c:pt>
                <c:pt idx="54">
                  <c:v>39.200000000000003</c:v>
                </c:pt>
                <c:pt idx="55">
                  <c:v>36.6</c:v>
                </c:pt>
                <c:pt idx="56">
                  <c:v>33</c:v>
                </c:pt>
                <c:pt idx="57">
                  <c:v>27.8</c:v>
                </c:pt>
                <c:pt idx="58">
                  <c:v>20.5</c:v>
                </c:pt>
                <c:pt idx="59">
                  <c:v>16.899999999999999</c:v>
                </c:pt>
                <c:pt idx="60">
                  <c:v>15.6</c:v>
                </c:pt>
                <c:pt idx="61">
                  <c:v>18.600000000000001</c:v>
                </c:pt>
                <c:pt idx="62">
                  <c:v>20.6</c:v>
                </c:pt>
                <c:pt idx="63">
                  <c:v>24.6</c:v>
                </c:pt>
                <c:pt idx="64">
                  <c:v>29.7</c:v>
                </c:pt>
                <c:pt idx="65">
                  <c:v>36.200000000000003</c:v>
                </c:pt>
                <c:pt idx="66">
                  <c:v>39.6</c:v>
                </c:pt>
                <c:pt idx="67">
                  <c:v>38.4</c:v>
                </c:pt>
                <c:pt idx="68">
                  <c:v>35.5</c:v>
                </c:pt>
                <c:pt idx="69">
                  <c:v>30.7</c:v>
                </c:pt>
                <c:pt idx="70">
                  <c:v>19.3</c:v>
                </c:pt>
                <c:pt idx="71">
                  <c:v>17.8</c:v>
                </c:pt>
                <c:pt idx="72">
                  <c:v>15</c:v>
                </c:pt>
                <c:pt idx="73">
                  <c:v>20.399999999999999</c:v>
                </c:pt>
                <c:pt idx="74">
                  <c:v>21.2</c:v>
                </c:pt>
                <c:pt idx="75">
                  <c:v>24.9</c:v>
                </c:pt>
                <c:pt idx="76">
                  <c:v>29.9</c:v>
                </c:pt>
              </c:numCache>
              <c:extLst xmlns:c15="http://schemas.microsoft.com/office/drawing/2012/chart"/>
            </c:numRef>
          </c:xVal>
          <c:yVal>
            <c:numRef>
              <c:f>'Data Set'!$E$40:$CC$40</c:f>
              <c:numCache>
                <c:formatCode>General</c:formatCode>
                <c:ptCount val="77"/>
                <c:pt idx="0">
                  <c:v>246</c:v>
                </c:pt>
                <c:pt idx="1">
                  <c:v>249</c:v>
                </c:pt>
                <c:pt idx="2">
                  <c:v>278</c:v>
                </c:pt>
                <c:pt idx="3">
                  <c:v>319</c:v>
                </c:pt>
                <c:pt idx="4">
                  <c:v>316</c:v>
                </c:pt>
                <c:pt idx="5">
                  <c:v>327</c:v>
                </c:pt>
                <c:pt idx="6">
                  <c:v>356</c:v>
                </c:pt>
                <c:pt idx="7">
                  <c:v>329</c:v>
                </c:pt>
                <c:pt idx="8">
                  <c:v>351</c:v>
                </c:pt>
                <c:pt idx="9">
                  <c:v>351</c:v>
                </c:pt>
                <c:pt idx="10">
                  <c:v>331</c:v>
                </c:pt>
                <c:pt idx="11">
                  <c:v>309</c:v>
                </c:pt>
                <c:pt idx="12">
                  <c:v>269</c:v>
                </c:pt>
                <c:pt idx="13">
                  <c:v>266</c:v>
                </c:pt>
                <c:pt idx="14">
                  <c:v>292</c:v>
                </c:pt>
                <c:pt idx="15">
                  <c:v>126</c:v>
                </c:pt>
                <c:pt idx="16">
                  <c:v>174</c:v>
                </c:pt>
                <c:pt idx="17">
                  <c:v>223</c:v>
                </c:pt>
                <c:pt idx="18">
                  <c:v>302</c:v>
                </c:pt>
                <c:pt idx="19">
                  <c:v>307</c:v>
                </c:pt>
                <c:pt idx="20">
                  <c:v>330</c:v>
                </c:pt>
                <c:pt idx="21">
                  <c:v>356</c:v>
                </c:pt>
                <c:pt idx="22">
                  <c:v>354</c:v>
                </c:pt>
                <c:pt idx="23">
                  <c:v>299</c:v>
                </c:pt>
                <c:pt idx="24">
                  <c:v>247</c:v>
                </c:pt>
                <c:pt idx="25">
                  <c:v>282</c:v>
                </c:pt>
                <c:pt idx="26">
                  <c:v>297</c:v>
                </c:pt>
                <c:pt idx="27">
                  <c:v>373</c:v>
                </c:pt>
                <c:pt idx="28">
                  <c:v>326</c:v>
                </c:pt>
                <c:pt idx="29">
                  <c:v>346</c:v>
                </c:pt>
                <c:pt idx="30">
                  <c:v>314</c:v>
                </c:pt>
                <c:pt idx="31">
                  <c:v>324</c:v>
                </c:pt>
                <c:pt idx="32">
                  <c:v>298</c:v>
                </c:pt>
                <c:pt idx="33">
                  <c:v>310</c:v>
                </c:pt>
                <c:pt idx="34">
                  <c:v>297</c:v>
                </c:pt>
                <c:pt idx="35">
                  <c:v>297</c:v>
                </c:pt>
                <c:pt idx="36">
                  <c:v>201</c:v>
                </c:pt>
                <c:pt idx="37">
                  <c:v>208</c:v>
                </c:pt>
                <c:pt idx="38">
                  <c:v>308</c:v>
                </c:pt>
                <c:pt idx="39">
                  <c:v>281</c:v>
                </c:pt>
                <c:pt idx="40">
                  <c:v>346</c:v>
                </c:pt>
                <c:pt idx="41">
                  <c:v>315</c:v>
                </c:pt>
                <c:pt idx="42">
                  <c:v>293</c:v>
                </c:pt>
                <c:pt idx="43">
                  <c:v>340</c:v>
                </c:pt>
                <c:pt idx="44">
                  <c:v>329</c:v>
                </c:pt>
                <c:pt idx="45">
                  <c:v>349</c:v>
                </c:pt>
                <c:pt idx="46">
                  <c:v>310</c:v>
                </c:pt>
                <c:pt idx="47">
                  <c:v>338</c:v>
                </c:pt>
                <c:pt idx="48">
                  <c:v>255</c:v>
                </c:pt>
                <c:pt idx="49">
                  <c:v>267</c:v>
                </c:pt>
                <c:pt idx="50">
                  <c:v>328</c:v>
                </c:pt>
                <c:pt idx="51">
                  <c:v>335</c:v>
                </c:pt>
                <c:pt idx="52">
                  <c:v>341</c:v>
                </c:pt>
                <c:pt idx="53">
                  <c:v>375</c:v>
                </c:pt>
                <c:pt idx="54">
                  <c:v>379</c:v>
                </c:pt>
                <c:pt idx="55">
                  <c:v>377</c:v>
                </c:pt>
                <c:pt idx="56">
                  <c:v>333</c:v>
                </c:pt>
                <c:pt idx="57">
                  <c:v>422</c:v>
                </c:pt>
                <c:pt idx="58">
                  <c:v>347</c:v>
                </c:pt>
                <c:pt idx="59">
                  <c:v>376</c:v>
                </c:pt>
                <c:pt idx="60">
                  <c:v>355</c:v>
                </c:pt>
                <c:pt idx="61">
                  <c:v>352</c:v>
                </c:pt>
                <c:pt idx="62">
                  <c:v>391</c:v>
                </c:pt>
                <c:pt idx="63">
                  <c:v>452</c:v>
                </c:pt>
                <c:pt idx="64">
                  <c:v>436</c:v>
                </c:pt>
                <c:pt idx="65">
                  <c:v>373</c:v>
                </c:pt>
                <c:pt idx="66">
                  <c:v>412</c:v>
                </c:pt>
                <c:pt idx="67">
                  <c:v>456</c:v>
                </c:pt>
                <c:pt idx="68">
                  <c:v>383</c:v>
                </c:pt>
                <c:pt idx="69">
                  <c:v>364</c:v>
                </c:pt>
                <c:pt idx="70">
                  <c:v>348</c:v>
                </c:pt>
                <c:pt idx="71">
                  <c:v>305</c:v>
                </c:pt>
                <c:pt idx="72">
                  <c:v>265</c:v>
                </c:pt>
                <c:pt idx="73">
                  <c:v>260</c:v>
                </c:pt>
                <c:pt idx="74">
                  <c:v>341</c:v>
                </c:pt>
                <c:pt idx="75">
                  <c:v>336</c:v>
                </c:pt>
                <c:pt idx="76">
                  <c:v>343</c:v>
                </c:pt>
              </c:numCache>
              <c:extLst xmlns:c15="http://schemas.microsoft.com/office/drawing/2012/chart"/>
            </c:numRef>
          </c:yVal>
          <c:smooth val="0"/>
          <c:extLst>
            <c:ext xmlns:c16="http://schemas.microsoft.com/office/drawing/2014/chart" uri="{C3380CC4-5D6E-409C-BE32-E72D297353CC}">
              <c16:uniqueId val="{00000005-F6D7-4610-B425-AF43948782D9}"/>
            </c:ext>
          </c:extLst>
        </c:ser>
        <c:ser>
          <c:idx val="3"/>
          <c:order val="3"/>
          <c:tx>
            <c:v>Crimen Violento Sin Robo</c:v>
          </c:tx>
          <c:spPr>
            <a:ln w="25400" cap="rnd">
              <a:no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poly"/>
            <c:order val="6"/>
            <c:dispRSqr val="0"/>
            <c:dispEq val="0"/>
          </c:trendline>
          <c:xVal>
            <c:numRef>
              <c:f>'Data Set'!$E$50:$CC$50</c:f>
              <c:numCache>
                <c:formatCode>General</c:formatCode>
                <c:ptCount val="77"/>
                <c:pt idx="0">
                  <c:v>13.8</c:v>
                </c:pt>
                <c:pt idx="1">
                  <c:v>13.8</c:v>
                </c:pt>
                <c:pt idx="2">
                  <c:v>19.399999999999999</c:v>
                </c:pt>
                <c:pt idx="3">
                  <c:v>24.9</c:v>
                </c:pt>
                <c:pt idx="4">
                  <c:v>24.8</c:v>
                </c:pt>
                <c:pt idx="5">
                  <c:v>32.200000000000003</c:v>
                </c:pt>
                <c:pt idx="6">
                  <c:v>35.5</c:v>
                </c:pt>
                <c:pt idx="7">
                  <c:v>36.5</c:v>
                </c:pt>
                <c:pt idx="8">
                  <c:v>31.4</c:v>
                </c:pt>
                <c:pt idx="9">
                  <c:v>23.8</c:v>
                </c:pt>
                <c:pt idx="10">
                  <c:v>19.399999999999999</c:v>
                </c:pt>
                <c:pt idx="11">
                  <c:v>13.3</c:v>
                </c:pt>
                <c:pt idx="12">
                  <c:v>14.9</c:v>
                </c:pt>
                <c:pt idx="13">
                  <c:v>16.399999999999999</c:v>
                </c:pt>
                <c:pt idx="14">
                  <c:v>17.899999999999999</c:v>
                </c:pt>
                <c:pt idx="15">
                  <c:v>23.4</c:v>
                </c:pt>
                <c:pt idx="16">
                  <c:v>30.6</c:v>
                </c:pt>
                <c:pt idx="17">
                  <c:v>32.4</c:v>
                </c:pt>
                <c:pt idx="18">
                  <c:v>36</c:v>
                </c:pt>
                <c:pt idx="19">
                  <c:v>37.4</c:v>
                </c:pt>
                <c:pt idx="20">
                  <c:v>33.6</c:v>
                </c:pt>
                <c:pt idx="21">
                  <c:v>27.4</c:v>
                </c:pt>
                <c:pt idx="22">
                  <c:v>18.899999999999999</c:v>
                </c:pt>
                <c:pt idx="23">
                  <c:v>13.4</c:v>
                </c:pt>
                <c:pt idx="24">
                  <c:v>13.8</c:v>
                </c:pt>
                <c:pt idx="25">
                  <c:v>16.8</c:v>
                </c:pt>
                <c:pt idx="26">
                  <c:v>19.100000000000001</c:v>
                </c:pt>
                <c:pt idx="27">
                  <c:v>25.6</c:v>
                </c:pt>
                <c:pt idx="28">
                  <c:v>29.2</c:v>
                </c:pt>
                <c:pt idx="29">
                  <c:v>35.6</c:v>
                </c:pt>
                <c:pt idx="30">
                  <c:v>37.700000000000003</c:v>
                </c:pt>
                <c:pt idx="31">
                  <c:v>36.5</c:v>
                </c:pt>
                <c:pt idx="32">
                  <c:v>34.299999999999997</c:v>
                </c:pt>
                <c:pt idx="33">
                  <c:v>25.7</c:v>
                </c:pt>
                <c:pt idx="34">
                  <c:v>22.9</c:v>
                </c:pt>
                <c:pt idx="35">
                  <c:v>16.399999999999999</c:v>
                </c:pt>
                <c:pt idx="36">
                  <c:v>16</c:v>
                </c:pt>
                <c:pt idx="37">
                  <c:v>17</c:v>
                </c:pt>
                <c:pt idx="38">
                  <c:v>21.9</c:v>
                </c:pt>
                <c:pt idx="39">
                  <c:v>25.6</c:v>
                </c:pt>
                <c:pt idx="40">
                  <c:v>29.8</c:v>
                </c:pt>
                <c:pt idx="41">
                  <c:v>35.700000000000003</c:v>
                </c:pt>
                <c:pt idx="42">
                  <c:v>38</c:v>
                </c:pt>
                <c:pt idx="43">
                  <c:v>37.799999999999997</c:v>
                </c:pt>
                <c:pt idx="44">
                  <c:v>34.5</c:v>
                </c:pt>
                <c:pt idx="45">
                  <c:v>28.2</c:v>
                </c:pt>
                <c:pt idx="46">
                  <c:v>18.100000000000001</c:v>
                </c:pt>
                <c:pt idx="47">
                  <c:v>15.7</c:v>
                </c:pt>
                <c:pt idx="48">
                  <c:v>15.5</c:v>
                </c:pt>
                <c:pt idx="49">
                  <c:v>15.8</c:v>
                </c:pt>
                <c:pt idx="50">
                  <c:v>19.399999999999999</c:v>
                </c:pt>
                <c:pt idx="51">
                  <c:v>25.4</c:v>
                </c:pt>
                <c:pt idx="52">
                  <c:v>28.6</c:v>
                </c:pt>
                <c:pt idx="53">
                  <c:v>31.3</c:v>
                </c:pt>
                <c:pt idx="54">
                  <c:v>39.200000000000003</c:v>
                </c:pt>
                <c:pt idx="55">
                  <c:v>36.6</c:v>
                </c:pt>
                <c:pt idx="56">
                  <c:v>33</c:v>
                </c:pt>
                <c:pt idx="57">
                  <c:v>27.8</c:v>
                </c:pt>
                <c:pt idx="58">
                  <c:v>20.5</c:v>
                </c:pt>
                <c:pt idx="59">
                  <c:v>16.899999999999999</c:v>
                </c:pt>
                <c:pt idx="60">
                  <c:v>15.6</c:v>
                </c:pt>
                <c:pt idx="61">
                  <c:v>18.600000000000001</c:v>
                </c:pt>
                <c:pt idx="62">
                  <c:v>20.6</c:v>
                </c:pt>
                <c:pt idx="63">
                  <c:v>24.6</c:v>
                </c:pt>
                <c:pt idx="64">
                  <c:v>29.7</c:v>
                </c:pt>
                <c:pt idx="65">
                  <c:v>36.200000000000003</c:v>
                </c:pt>
                <c:pt idx="66">
                  <c:v>39.6</c:v>
                </c:pt>
                <c:pt idx="67">
                  <c:v>38.4</c:v>
                </c:pt>
                <c:pt idx="68">
                  <c:v>35.5</c:v>
                </c:pt>
                <c:pt idx="69">
                  <c:v>30.7</c:v>
                </c:pt>
                <c:pt idx="70">
                  <c:v>19.3</c:v>
                </c:pt>
                <c:pt idx="71">
                  <c:v>17.8</c:v>
                </c:pt>
                <c:pt idx="72">
                  <c:v>15</c:v>
                </c:pt>
                <c:pt idx="73">
                  <c:v>20.399999999999999</c:v>
                </c:pt>
                <c:pt idx="74">
                  <c:v>21.2</c:v>
                </c:pt>
                <c:pt idx="75">
                  <c:v>24.9</c:v>
                </c:pt>
                <c:pt idx="76">
                  <c:v>29.9</c:v>
                </c:pt>
              </c:numCache>
              <c:extLst xmlns:c15="http://schemas.microsoft.com/office/drawing/2012/chart"/>
            </c:numRef>
          </c:xVal>
          <c:yVal>
            <c:numRef>
              <c:f>'Data Set'!$E$48:$CC$48</c:f>
              <c:numCache>
                <c:formatCode>General</c:formatCode>
                <c:ptCount val="77"/>
                <c:pt idx="0">
                  <c:v>467</c:v>
                </c:pt>
                <c:pt idx="1">
                  <c:v>457</c:v>
                </c:pt>
                <c:pt idx="2">
                  <c:v>572</c:v>
                </c:pt>
                <c:pt idx="3">
                  <c:v>599</c:v>
                </c:pt>
                <c:pt idx="4">
                  <c:v>557</c:v>
                </c:pt>
                <c:pt idx="5">
                  <c:v>622</c:v>
                </c:pt>
                <c:pt idx="6">
                  <c:v>646</c:v>
                </c:pt>
                <c:pt idx="7">
                  <c:v>639</c:v>
                </c:pt>
                <c:pt idx="8">
                  <c:v>610</c:v>
                </c:pt>
                <c:pt idx="9">
                  <c:v>616</c:v>
                </c:pt>
                <c:pt idx="10">
                  <c:v>528</c:v>
                </c:pt>
                <c:pt idx="11">
                  <c:v>536</c:v>
                </c:pt>
                <c:pt idx="12">
                  <c:v>726</c:v>
                </c:pt>
                <c:pt idx="13">
                  <c:v>807</c:v>
                </c:pt>
                <c:pt idx="14">
                  <c:v>998</c:v>
                </c:pt>
                <c:pt idx="15">
                  <c:v>571</c:v>
                </c:pt>
                <c:pt idx="16">
                  <c:v>619</c:v>
                </c:pt>
                <c:pt idx="17">
                  <c:v>710</c:v>
                </c:pt>
                <c:pt idx="18">
                  <c:v>785</c:v>
                </c:pt>
                <c:pt idx="19">
                  <c:v>903</c:v>
                </c:pt>
                <c:pt idx="20">
                  <c:v>888</c:v>
                </c:pt>
                <c:pt idx="21">
                  <c:v>873</c:v>
                </c:pt>
                <c:pt idx="22">
                  <c:v>806</c:v>
                </c:pt>
                <c:pt idx="23">
                  <c:v>705</c:v>
                </c:pt>
                <c:pt idx="24">
                  <c:v>699</c:v>
                </c:pt>
                <c:pt idx="25">
                  <c:v>722</c:v>
                </c:pt>
                <c:pt idx="26">
                  <c:v>898</c:v>
                </c:pt>
                <c:pt idx="27">
                  <c:v>941</c:v>
                </c:pt>
                <c:pt idx="28">
                  <c:v>851</c:v>
                </c:pt>
                <c:pt idx="29">
                  <c:v>885</c:v>
                </c:pt>
                <c:pt idx="30">
                  <c:v>918</c:v>
                </c:pt>
                <c:pt idx="31">
                  <c:v>955</c:v>
                </c:pt>
                <c:pt idx="32">
                  <c:v>855</c:v>
                </c:pt>
                <c:pt idx="33">
                  <c:v>857</c:v>
                </c:pt>
                <c:pt idx="34">
                  <c:v>828</c:v>
                </c:pt>
                <c:pt idx="35">
                  <c:v>769</c:v>
                </c:pt>
                <c:pt idx="36">
                  <c:v>678</c:v>
                </c:pt>
                <c:pt idx="37">
                  <c:v>672</c:v>
                </c:pt>
                <c:pt idx="38">
                  <c:v>968</c:v>
                </c:pt>
                <c:pt idx="39">
                  <c:v>1004</c:v>
                </c:pt>
                <c:pt idx="40">
                  <c:v>1050</c:v>
                </c:pt>
                <c:pt idx="41">
                  <c:v>1021</c:v>
                </c:pt>
                <c:pt idx="42">
                  <c:v>936</c:v>
                </c:pt>
                <c:pt idx="43">
                  <c:v>959</c:v>
                </c:pt>
                <c:pt idx="44">
                  <c:v>921</c:v>
                </c:pt>
                <c:pt idx="45">
                  <c:v>951</c:v>
                </c:pt>
                <c:pt idx="46">
                  <c:v>764</c:v>
                </c:pt>
                <c:pt idx="47">
                  <c:v>844</c:v>
                </c:pt>
                <c:pt idx="48">
                  <c:v>794</c:v>
                </c:pt>
                <c:pt idx="49">
                  <c:v>821</c:v>
                </c:pt>
                <c:pt idx="50">
                  <c:v>1081</c:v>
                </c:pt>
                <c:pt idx="51">
                  <c:v>1030</c:v>
                </c:pt>
                <c:pt idx="52">
                  <c:v>1137</c:v>
                </c:pt>
                <c:pt idx="53">
                  <c:v>1222</c:v>
                </c:pt>
                <c:pt idx="54">
                  <c:v>1150</c:v>
                </c:pt>
                <c:pt idx="55">
                  <c:v>1014</c:v>
                </c:pt>
                <c:pt idx="56">
                  <c:v>1066</c:v>
                </c:pt>
                <c:pt idx="57">
                  <c:v>1126</c:v>
                </c:pt>
                <c:pt idx="58">
                  <c:v>909</c:v>
                </c:pt>
                <c:pt idx="59">
                  <c:v>950</c:v>
                </c:pt>
                <c:pt idx="60">
                  <c:v>1074</c:v>
                </c:pt>
                <c:pt idx="61">
                  <c:v>1068</c:v>
                </c:pt>
                <c:pt idx="62">
                  <c:v>1253</c:v>
                </c:pt>
                <c:pt idx="63">
                  <c:v>1398</c:v>
                </c:pt>
                <c:pt idx="64">
                  <c:v>1407</c:v>
                </c:pt>
                <c:pt idx="65">
                  <c:v>1248</c:v>
                </c:pt>
                <c:pt idx="66">
                  <c:v>1224</c:v>
                </c:pt>
                <c:pt idx="67">
                  <c:v>1194</c:v>
                </c:pt>
                <c:pt idx="68">
                  <c:v>1116</c:v>
                </c:pt>
                <c:pt idx="69">
                  <c:v>1095</c:v>
                </c:pt>
                <c:pt idx="70">
                  <c:v>1006</c:v>
                </c:pt>
                <c:pt idx="71">
                  <c:v>922</c:v>
                </c:pt>
                <c:pt idx="72">
                  <c:v>895</c:v>
                </c:pt>
                <c:pt idx="73">
                  <c:v>941</c:v>
                </c:pt>
                <c:pt idx="74">
                  <c:v>1188</c:v>
                </c:pt>
                <c:pt idx="75">
                  <c:v>1139</c:v>
                </c:pt>
                <c:pt idx="76">
                  <c:v>1206</c:v>
                </c:pt>
              </c:numCache>
              <c:extLst xmlns:c15="http://schemas.microsoft.com/office/drawing/2012/chart"/>
            </c:numRef>
          </c:yVal>
          <c:smooth val="0"/>
          <c:extLst>
            <c:ext xmlns:c16="http://schemas.microsoft.com/office/drawing/2014/chart" uri="{C3380CC4-5D6E-409C-BE32-E72D297353CC}">
              <c16:uniqueId val="{00000007-F6D7-4610-B425-AF43948782D9}"/>
            </c:ext>
          </c:extLst>
        </c:ser>
        <c:dLbls>
          <c:showLegendKey val="0"/>
          <c:showVal val="0"/>
          <c:showCatName val="0"/>
          <c:showSerName val="0"/>
          <c:showPercent val="0"/>
          <c:showBubbleSize val="0"/>
        </c:dLbls>
        <c:axId val="76248016"/>
        <c:axId val="76241776"/>
        <c:extLst>
          <c:ext xmlns:c15="http://schemas.microsoft.com/office/drawing/2012/chart" uri="{02D57815-91ED-43cb-92C2-25804820EDAC}">
            <c15:filteredScatterSeries>
              <c15:ser>
                <c:idx val="4"/>
                <c:order val="4"/>
                <c:tx>
                  <c:v>Robos</c:v>
                </c:tx>
                <c:spPr>
                  <a:ln w="25400" cap="rnd">
                    <a:noFill/>
                    <a:round/>
                  </a:ln>
                  <a:effectLst/>
                </c:spPr>
                <c:marker>
                  <c:symbol val="circle"/>
                  <c:size val="5"/>
                  <c:spPr>
                    <a:solidFill>
                      <a:schemeClr val="accent5"/>
                    </a:solidFill>
                    <a:ln w="9525">
                      <a:solidFill>
                        <a:schemeClr val="accent5"/>
                      </a:solidFill>
                    </a:ln>
                    <a:effectLst/>
                  </c:spPr>
                </c:marker>
                <c:trendline>
                  <c:spPr>
                    <a:ln w="19050" cap="rnd">
                      <a:solidFill>
                        <a:schemeClr val="accent5"/>
                      </a:solidFill>
                      <a:prstDash val="sysDot"/>
                    </a:ln>
                    <a:effectLst/>
                  </c:spPr>
                  <c:trendlineType val="poly"/>
                  <c:order val="3"/>
                  <c:dispRSqr val="0"/>
                  <c:dispEq val="0"/>
                </c:trendline>
                <c:xVal>
                  <c:numRef>
                    <c:extLst>
                      <c:ext uri="{02D57815-91ED-43cb-92C2-25804820EDAC}">
                        <c15:formulaRef>
                          <c15:sqref>'Data Set'!$E$50:$CC$50</c15:sqref>
                        </c15:formulaRef>
                      </c:ext>
                    </c:extLst>
                    <c:numCache>
                      <c:formatCode>General</c:formatCode>
                      <c:ptCount val="77"/>
                      <c:pt idx="0">
                        <c:v>13.8</c:v>
                      </c:pt>
                      <c:pt idx="1">
                        <c:v>13.8</c:v>
                      </c:pt>
                      <c:pt idx="2">
                        <c:v>19.399999999999999</c:v>
                      </c:pt>
                      <c:pt idx="3">
                        <c:v>24.9</c:v>
                      </c:pt>
                      <c:pt idx="4">
                        <c:v>24.8</c:v>
                      </c:pt>
                      <c:pt idx="5">
                        <c:v>32.200000000000003</c:v>
                      </c:pt>
                      <c:pt idx="6">
                        <c:v>35.5</c:v>
                      </c:pt>
                      <c:pt idx="7">
                        <c:v>36.5</c:v>
                      </c:pt>
                      <c:pt idx="8">
                        <c:v>31.4</c:v>
                      </c:pt>
                      <c:pt idx="9">
                        <c:v>23.8</c:v>
                      </c:pt>
                      <c:pt idx="10">
                        <c:v>19.399999999999999</c:v>
                      </c:pt>
                      <c:pt idx="11">
                        <c:v>13.3</c:v>
                      </c:pt>
                      <c:pt idx="12">
                        <c:v>14.9</c:v>
                      </c:pt>
                      <c:pt idx="13">
                        <c:v>16.399999999999999</c:v>
                      </c:pt>
                      <c:pt idx="14">
                        <c:v>17.899999999999999</c:v>
                      </c:pt>
                      <c:pt idx="15">
                        <c:v>23.4</c:v>
                      </c:pt>
                      <c:pt idx="16">
                        <c:v>30.6</c:v>
                      </c:pt>
                      <c:pt idx="17">
                        <c:v>32.4</c:v>
                      </c:pt>
                      <c:pt idx="18">
                        <c:v>36</c:v>
                      </c:pt>
                      <c:pt idx="19">
                        <c:v>37.4</c:v>
                      </c:pt>
                      <c:pt idx="20">
                        <c:v>33.6</c:v>
                      </c:pt>
                      <c:pt idx="21">
                        <c:v>27.4</c:v>
                      </c:pt>
                      <c:pt idx="22">
                        <c:v>18.899999999999999</c:v>
                      </c:pt>
                      <c:pt idx="23">
                        <c:v>13.4</c:v>
                      </c:pt>
                      <c:pt idx="24">
                        <c:v>13.8</c:v>
                      </c:pt>
                      <c:pt idx="25">
                        <c:v>16.8</c:v>
                      </c:pt>
                      <c:pt idx="26">
                        <c:v>19.100000000000001</c:v>
                      </c:pt>
                      <c:pt idx="27">
                        <c:v>25.6</c:v>
                      </c:pt>
                      <c:pt idx="28">
                        <c:v>29.2</c:v>
                      </c:pt>
                      <c:pt idx="29">
                        <c:v>35.6</c:v>
                      </c:pt>
                      <c:pt idx="30">
                        <c:v>37.700000000000003</c:v>
                      </c:pt>
                      <c:pt idx="31">
                        <c:v>36.5</c:v>
                      </c:pt>
                      <c:pt idx="32">
                        <c:v>34.299999999999997</c:v>
                      </c:pt>
                      <c:pt idx="33">
                        <c:v>25.7</c:v>
                      </c:pt>
                      <c:pt idx="34">
                        <c:v>22.9</c:v>
                      </c:pt>
                      <c:pt idx="35">
                        <c:v>16.399999999999999</c:v>
                      </c:pt>
                      <c:pt idx="36">
                        <c:v>16</c:v>
                      </c:pt>
                      <c:pt idx="37">
                        <c:v>17</c:v>
                      </c:pt>
                      <c:pt idx="38">
                        <c:v>21.9</c:v>
                      </c:pt>
                      <c:pt idx="39">
                        <c:v>25.6</c:v>
                      </c:pt>
                      <c:pt idx="40">
                        <c:v>29.8</c:v>
                      </c:pt>
                      <c:pt idx="41">
                        <c:v>35.700000000000003</c:v>
                      </c:pt>
                      <c:pt idx="42">
                        <c:v>38</c:v>
                      </c:pt>
                      <c:pt idx="43">
                        <c:v>37.799999999999997</c:v>
                      </c:pt>
                      <c:pt idx="44">
                        <c:v>34.5</c:v>
                      </c:pt>
                      <c:pt idx="45">
                        <c:v>28.2</c:v>
                      </c:pt>
                      <c:pt idx="46">
                        <c:v>18.100000000000001</c:v>
                      </c:pt>
                      <c:pt idx="47">
                        <c:v>15.7</c:v>
                      </c:pt>
                      <c:pt idx="48">
                        <c:v>15.5</c:v>
                      </c:pt>
                      <c:pt idx="49">
                        <c:v>15.8</c:v>
                      </c:pt>
                      <c:pt idx="50">
                        <c:v>19.399999999999999</c:v>
                      </c:pt>
                      <c:pt idx="51">
                        <c:v>25.4</c:v>
                      </c:pt>
                      <c:pt idx="52">
                        <c:v>28.6</c:v>
                      </c:pt>
                      <c:pt idx="53">
                        <c:v>31.3</c:v>
                      </c:pt>
                      <c:pt idx="54">
                        <c:v>39.200000000000003</c:v>
                      </c:pt>
                      <c:pt idx="55">
                        <c:v>36.6</c:v>
                      </c:pt>
                      <c:pt idx="56">
                        <c:v>33</c:v>
                      </c:pt>
                      <c:pt idx="57">
                        <c:v>27.8</c:v>
                      </c:pt>
                      <c:pt idx="58">
                        <c:v>20.5</c:v>
                      </c:pt>
                      <c:pt idx="59">
                        <c:v>16.899999999999999</c:v>
                      </c:pt>
                      <c:pt idx="60">
                        <c:v>15.6</c:v>
                      </c:pt>
                      <c:pt idx="61">
                        <c:v>18.600000000000001</c:v>
                      </c:pt>
                      <c:pt idx="62">
                        <c:v>20.6</c:v>
                      </c:pt>
                      <c:pt idx="63">
                        <c:v>24.6</c:v>
                      </c:pt>
                      <c:pt idx="64">
                        <c:v>29.7</c:v>
                      </c:pt>
                      <c:pt idx="65">
                        <c:v>36.200000000000003</c:v>
                      </c:pt>
                      <c:pt idx="66">
                        <c:v>39.6</c:v>
                      </c:pt>
                      <c:pt idx="67">
                        <c:v>38.4</c:v>
                      </c:pt>
                      <c:pt idx="68">
                        <c:v>35.5</c:v>
                      </c:pt>
                      <c:pt idx="69">
                        <c:v>30.7</c:v>
                      </c:pt>
                      <c:pt idx="70">
                        <c:v>19.3</c:v>
                      </c:pt>
                      <c:pt idx="71">
                        <c:v>17.8</c:v>
                      </c:pt>
                      <c:pt idx="72">
                        <c:v>15</c:v>
                      </c:pt>
                      <c:pt idx="73">
                        <c:v>20.399999999999999</c:v>
                      </c:pt>
                      <c:pt idx="74">
                        <c:v>21.2</c:v>
                      </c:pt>
                      <c:pt idx="75">
                        <c:v>24.9</c:v>
                      </c:pt>
                      <c:pt idx="76">
                        <c:v>29.9</c:v>
                      </c:pt>
                    </c:numCache>
                  </c:numRef>
                </c:xVal>
                <c:yVal>
                  <c:numRef>
                    <c:extLst>
                      <c:ext uri="{02D57815-91ED-43cb-92C2-25804820EDAC}">
                        <c15:formulaRef>
                          <c15:sqref>'Data Set'!$E$39:$CC$39</c15:sqref>
                        </c15:formulaRef>
                      </c:ext>
                    </c:extLst>
                    <c:numCache>
                      <c:formatCode>General</c:formatCode>
                      <c:ptCount val="77"/>
                      <c:pt idx="0">
                        <c:v>1079</c:v>
                      </c:pt>
                      <c:pt idx="1">
                        <c:v>955</c:v>
                      </c:pt>
                      <c:pt idx="2">
                        <c:v>1009</c:v>
                      </c:pt>
                      <c:pt idx="3">
                        <c:v>979</c:v>
                      </c:pt>
                      <c:pt idx="4">
                        <c:v>948</c:v>
                      </c:pt>
                      <c:pt idx="5">
                        <c:v>894</c:v>
                      </c:pt>
                      <c:pt idx="6">
                        <c:v>853</c:v>
                      </c:pt>
                      <c:pt idx="7">
                        <c:v>967</c:v>
                      </c:pt>
                      <c:pt idx="8">
                        <c:v>866</c:v>
                      </c:pt>
                      <c:pt idx="9">
                        <c:v>968</c:v>
                      </c:pt>
                      <c:pt idx="10">
                        <c:v>889</c:v>
                      </c:pt>
                      <c:pt idx="11">
                        <c:v>999</c:v>
                      </c:pt>
                      <c:pt idx="12">
                        <c:v>988</c:v>
                      </c:pt>
                      <c:pt idx="13">
                        <c:v>931</c:v>
                      </c:pt>
                      <c:pt idx="14">
                        <c:v>965</c:v>
                      </c:pt>
                      <c:pt idx="15">
                        <c:v>640</c:v>
                      </c:pt>
                      <c:pt idx="16">
                        <c:v>640</c:v>
                      </c:pt>
                      <c:pt idx="17">
                        <c:v>622</c:v>
                      </c:pt>
                      <c:pt idx="18">
                        <c:v>692</c:v>
                      </c:pt>
                      <c:pt idx="19">
                        <c:v>724</c:v>
                      </c:pt>
                      <c:pt idx="20">
                        <c:v>788</c:v>
                      </c:pt>
                      <c:pt idx="21">
                        <c:v>768</c:v>
                      </c:pt>
                      <c:pt idx="22">
                        <c:v>792</c:v>
                      </c:pt>
                      <c:pt idx="23">
                        <c:v>766</c:v>
                      </c:pt>
                      <c:pt idx="24">
                        <c:v>776</c:v>
                      </c:pt>
                      <c:pt idx="25">
                        <c:v>734</c:v>
                      </c:pt>
                      <c:pt idx="26">
                        <c:v>922</c:v>
                      </c:pt>
                      <c:pt idx="27">
                        <c:v>801</c:v>
                      </c:pt>
                      <c:pt idx="28">
                        <c:v>762</c:v>
                      </c:pt>
                      <c:pt idx="29">
                        <c:v>851</c:v>
                      </c:pt>
                      <c:pt idx="30">
                        <c:v>877</c:v>
                      </c:pt>
                      <c:pt idx="31">
                        <c:v>892</c:v>
                      </c:pt>
                      <c:pt idx="32">
                        <c:v>898</c:v>
                      </c:pt>
                      <c:pt idx="33">
                        <c:v>907</c:v>
                      </c:pt>
                      <c:pt idx="34">
                        <c:v>982</c:v>
                      </c:pt>
                      <c:pt idx="35">
                        <c:v>1052</c:v>
                      </c:pt>
                      <c:pt idx="36">
                        <c:v>989</c:v>
                      </c:pt>
                      <c:pt idx="37">
                        <c:v>945</c:v>
                      </c:pt>
                      <c:pt idx="38">
                        <c:v>1092</c:v>
                      </c:pt>
                      <c:pt idx="39">
                        <c:v>1024</c:v>
                      </c:pt>
                      <c:pt idx="40">
                        <c:v>1097</c:v>
                      </c:pt>
                      <c:pt idx="41">
                        <c:v>963</c:v>
                      </c:pt>
                      <c:pt idx="42">
                        <c:v>1022</c:v>
                      </c:pt>
                      <c:pt idx="43">
                        <c:v>1025</c:v>
                      </c:pt>
                      <c:pt idx="44">
                        <c:v>842</c:v>
                      </c:pt>
                      <c:pt idx="45">
                        <c:v>927</c:v>
                      </c:pt>
                      <c:pt idx="46">
                        <c:v>1046</c:v>
                      </c:pt>
                      <c:pt idx="47">
                        <c:v>1028</c:v>
                      </c:pt>
                      <c:pt idx="48">
                        <c:v>957</c:v>
                      </c:pt>
                      <c:pt idx="49">
                        <c:v>964</c:v>
                      </c:pt>
                      <c:pt idx="50">
                        <c:v>934</c:v>
                      </c:pt>
                      <c:pt idx="51">
                        <c:v>840</c:v>
                      </c:pt>
                      <c:pt idx="52">
                        <c:v>983</c:v>
                      </c:pt>
                      <c:pt idx="53">
                        <c:v>819</c:v>
                      </c:pt>
                      <c:pt idx="54">
                        <c:v>825</c:v>
                      </c:pt>
                      <c:pt idx="55">
                        <c:v>860</c:v>
                      </c:pt>
                      <c:pt idx="56">
                        <c:v>857</c:v>
                      </c:pt>
                      <c:pt idx="57">
                        <c:v>825</c:v>
                      </c:pt>
                      <c:pt idx="58">
                        <c:v>982</c:v>
                      </c:pt>
                      <c:pt idx="59">
                        <c:v>885</c:v>
                      </c:pt>
                      <c:pt idx="60">
                        <c:v>921</c:v>
                      </c:pt>
                      <c:pt idx="61">
                        <c:v>846</c:v>
                      </c:pt>
                      <c:pt idx="62">
                        <c:v>813</c:v>
                      </c:pt>
                      <c:pt idx="63">
                        <c:v>828</c:v>
                      </c:pt>
                      <c:pt idx="64">
                        <c:v>815</c:v>
                      </c:pt>
                      <c:pt idx="65">
                        <c:v>696</c:v>
                      </c:pt>
                      <c:pt idx="66">
                        <c:v>696</c:v>
                      </c:pt>
                      <c:pt idx="67">
                        <c:v>751</c:v>
                      </c:pt>
                      <c:pt idx="68">
                        <c:v>715</c:v>
                      </c:pt>
                      <c:pt idx="69">
                        <c:v>775</c:v>
                      </c:pt>
                      <c:pt idx="70">
                        <c:v>550</c:v>
                      </c:pt>
                      <c:pt idx="71">
                        <c:v>586</c:v>
                      </c:pt>
                      <c:pt idx="72">
                        <c:v>519</c:v>
                      </c:pt>
                      <c:pt idx="73">
                        <c:v>486</c:v>
                      </c:pt>
                      <c:pt idx="74">
                        <c:v>511</c:v>
                      </c:pt>
                      <c:pt idx="75">
                        <c:v>538</c:v>
                      </c:pt>
                      <c:pt idx="76">
                        <c:v>511</c:v>
                      </c:pt>
                    </c:numCache>
                  </c:numRef>
                </c:yVal>
                <c:smooth val="0"/>
                <c:extLst>
                  <c:ext xmlns:c16="http://schemas.microsoft.com/office/drawing/2014/chart" uri="{C3380CC4-5D6E-409C-BE32-E72D297353CC}">
                    <c16:uniqueId val="{00000009-F6D7-4610-B425-AF43948782D9}"/>
                  </c:ext>
                </c:extLst>
              </c15:ser>
            </c15:filteredScatterSeries>
          </c:ext>
        </c:extLst>
      </c:scatterChart>
      <c:valAx>
        <c:axId val="762480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41776"/>
        <c:crosses val="autoZero"/>
        <c:crossBetween val="midCat"/>
      </c:valAx>
      <c:valAx>
        <c:axId val="762417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48016"/>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Aptos Narrow" panose="02110004020202020204"/>
              </a:rPr>
              <a:t>División  de Crimen por Meses</a:t>
            </a:r>
          </a:p>
        </c:rich>
      </c:tx>
      <c:layout>
        <c:manualLayout>
          <c:xMode val="edge"/>
          <c:yMode val="edge"/>
          <c:x val="0.34630810447349802"/>
          <c:y val="0"/>
        </c:manualLayout>
      </c:layout>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5"/>
          <c:order val="5"/>
          <c:tx>
            <c:strRef>
              <c:f>'Data Set'!$A$59</c:f>
              <c:strCache>
                <c:ptCount val="1"/>
                <c:pt idx="0">
                  <c:v>Lesiones</c:v>
                </c:pt>
              </c:strCache>
            </c:strRef>
          </c:tx>
          <c:spPr>
            <a:ln w="28575" cap="rnd">
              <a:solidFill>
                <a:schemeClr val="accent6"/>
              </a:solidFill>
              <a:round/>
            </a:ln>
            <a:effectLst/>
          </c:spPr>
          <c:marker>
            <c:symbol val="none"/>
          </c:marker>
          <c:cat>
            <c:strRef>
              <c:f>'Data Set'!$B$53:$M$53</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'Data Set'!$B$59:$M$59</c:f>
              <c:numCache>
                <c:formatCode>General</c:formatCode>
                <c:ptCount val="12"/>
                <c:pt idx="0">
                  <c:v>153.28571428571428</c:v>
                </c:pt>
                <c:pt idx="1">
                  <c:v>156</c:v>
                </c:pt>
                <c:pt idx="2">
                  <c:v>197.42857142857142</c:v>
                </c:pt>
                <c:pt idx="3">
                  <c:v>190.28571428571428</c:v>
                </c:pt>
                <c:pt idx="4">
                  <c:v>187.85714285714286</c:v>
                </c:pt>
                <c:pt idx="5">
                  <c:v>200.33333333333334</c:v>
                </c:pt>
                <c:pt idx="6">
                  <c:v>185</c:v>
                </c:pt>
                <c:pt idx="7">
                  <c:v>182.66666666666666</c:v>
                </c:pt>
                <c:pt idx="8">
                  <c:v>180.5</c:v>
                </c:pt>
                <c:pt idx="9">
                  <c:v>186.5</c:v>
                </c:pt>
                <c:pt idx="10">
                  <c:v>163</c:v>
                </c:pt>
                <c:pt idx="11">
                  <c:v>158.16666666666666</c:v>
                </c:pt>
              </c:numCache>
            </c:numRef>
          </c:val>
          <c:smooth val="0"/>
          <c:extLst>
            <c:ext xmlns:c16="http://schemas.microsoft.com/office/drawing/2014/chart" uri="{C3380CC4-5D6E-409C-BE32-E72D297353CC}">
              <c16:uniqueId val="{00000000-AFDA-4F88-8B2A-9BAF2B5A8029}"/>
            </c:ext>
          </c:extLst>
        </c:ser>
        <c:ser>
          <c:idx val="7"/>
          <c:order val="7"/>
          <c:tx>
            <c:strRef>
              <c:f>'Data Set'!$A$61</c:f>
              <c:strCache>
                <c:ptCount val="1"/>
                <c:pt idx="0">
                  <c:v>Secuestros</c:v>
                </c:pt>
              </c:strCache>
            </c:strRef>
          </c:tx>
          <c:spPr>
            <a:ln w="28575" cap="rnd">
              <a:solidFill>
                <a:schemeClr val="accent2">
                  <a:lumMod val="60000"/>
                </a:schemeClr>
              </a:solidFill>
              <a:round/>
            </a:ln>
            <a:effectLst/>
          </c:spPr>
          <c:marker>
            <c:symbol val="none"/>
          </c:marker>
          <c:cat>
            <c:strRef>
              <c:f>'Data Set'!$B$53:$M$53</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'Data Set'!$B$61:$M$61</c:f>
              <c:numCache>
                <c:formatCode>General</c:formatCode>
                <c:ptCount val="12"/>
                <c:pt idx="0">
                  <c:v>0.14285714285714285</c:v>
                </c:pt>
                <c:pt idx="1">
                  <c:v>0.2857142857142857</c:v>
                </c:pt>
                <c:pt idx="2">
                  <c:v>0.2857142857142857</c:v>
                </c:pt>
                <c:pt idx="3">
                  <c:v>0</c:v>
                </c:pt>
                <c:pt idx="4">
                  <c:v>0.14285714285714285</c:v>
                </c:pt>
                <c:pt idx="5">
                  <c:v>0.16666666666666666</c:v>
                </c:pt>
                <c:pt idx="6">
                  <c:v>0.16666666666666666</c:v>
                </c:pt>
                <c:pt idx="7">
                  <c:v>0.66666666666666663</c:v>
                </c:pt>
                <c:pt idx="8">
                  <c:v>0.33333333333333331</c:v>
                </c:pt>
                <c:pt idx="9">
                  <c:v>0.16666666666666666</c:v>
                </c:pt>
                <c:pt idx="10">
                  <c:v>0</c:v>
                </c:pt>
                <c:pt idx="11">
                  <c:v>0</c:v>
                </c:pt>
              </c:numCache>
            </c:numRef>
          </c:val>
          <c:smooth val="0"/>
          <c:extLst>
            <c:ext xmlns:c16="http://schemas.microsoft.com/office/drawing/2014/chart" uri="{C3380CC4-5D6E-409C-BE32-E72D297353CC}">
              <c16:uniqueId val="{00000001-AFDA-4F88-8B2A-9BAF2B5A8029}"/>
            </c:ext>
          </c:extLst>
        </c:ser>
        <c:ser>
          <c:idx val="8"/>
          <c:order val="8"/>
          <c:tx>
            <c:strRef>
              <c:f>'Data Set'!$A$62</c:f>
              <c:strCache>
                <c:ptCount val="1"/>
                <c:pt idx="0">
                  <c:v>Violaciones</c:v>
                </c:pt>
              </c:strCache>
            </c:strRef>
          </c:tx>
          <c:spPr>
            <a:ln w="28575" cap="rnd">
              <a:solidFill>
                <a:schemeClr val="accent3">
                  <a:lumMod val="60000"/>
                </a:schemeClr>
              </a:solidFill>
              <a:round/>
            </a:ln>
            <a:effectLst/>
          </c:spPr>
          <c:marker>
            <c:symbol val="none"/>
          </c:marker>
          <c:cat>
            <c:strRef>
              <c:f>'Data Set'!$B$53:$M$53</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'Data Set'!$B$62:$M$62</c:f>
              <c:numCache>
                <c:formatCode>General</c:formatCode>
                <c:ptCount val="12"/>
                <c:pt idx="0">
                  <c:v>12.142857142857142</c:v>
                </c:pt>
                <c:pt idx="1">
                  <c:v>13.714285714285714</c:v>
                </c:pt>
                <c:pt idx="2">
                  <c:v>14.857142857142858</c:v>
                </c:pt>
                <c:pt idx="3">
                  <c:v>15.285714285714286</c:v>
                </c:pt>
                <c:pt idx="4">
                  <c:v>14.857142857142858</c:v>
                </c:pt>
                <c:pt idx="5">
                  <c:v>19.166666666666668</c:v>
                </c:pt>
                <c:pt idx="6">
                  <c:v>16.166666666666668</c:v>
                </c:pt>
                <c:pt idx="7">
                  <c:v>13.833333333333334</c:v>
                </c:pt>
                <c:pt idx="8">
                  <c:v>13.5</c:v>
                </c:pt>
                <c:pt idx="9">
                  <c:v>17.166666666666668</c:v>
                </c:pt>
                <c:pt idx="10">
                  <c:v>13.833333333333334</c:v>
                </c:pt>
                <c:pt idx="11">
                  <c:v>10.833333333333334</c:v>
                </c:pt>
              </c:numCache>
            </c:numRef>
          </c:val>
          <c:smooth val="0"/>
          <c:extLst>
            <c:ext xmlns:c16="http://schemas.microsoft.com/office/drawing/2014/chart" uri="{C3380CC4-5D6E-409C-BE32-E72D297353CC}">
              <c16:uniqueId val="{00000002-AFDA-4F88-8B2A-9BAF2B5A8029}"/>
            </c:ext>
          </c:extLst>
        </c:ser>
        <c:ser>
          <c:idx val="9"/>
          <c:order val="9"/>
          <c:tx>
            <c:strRef>
              <c:f>'Data Set'!$A$63</c:f>
              <c:strCache>
                <c:ptCount val="1"/>
                <c:pt idx="0">
                  <c:v>Otros Delitos</c:v>
                </c:pt>
              </c:strCache>
            </c:strRef>
          </c:tx>
          <c:spPr>
            <a:ln w="28575" cap="rnd">
              <a:solidFill>
                <a:schemeClr val="accent4">
                  <a:lumMod val="60000"/>
                </a:schemeClr>
              </a:solidFill>
              <a:round/>
            </a:ln>
            <a:effectLst/>
          </c:spPr>
          <c:marker>
            <c:symbol val="none"/>
          </c:marker>
          <c:cat>
            <c:strRef>
              <c:f>'Data Set'!$B$53:$M$53</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'Data Set'!$B$63:$M$63</c:f>
              <c:numCache>
                <c:formatCode>General</c:formatCode>
                <c:ptCount val="12"/>
                <c:pt idx="0">
                  <c:v>1174</c:v>
                </c:pt>
                <c:pt idx="1">
                  <c:v>1204.4285714285713</c:v>
                </c:pt>
                <c:pt idx="2">
                  <c:v>1404.2857142857142</c:v>
                </c:pt>
                <c:pt idx="3">
                  <c:v>1321.1428571428571</c:v>
                </c:pt>
                <c:pt idx="4">
                  <c:v>1372.2857142857142</c:v>
                </c:pt>
                <c:pt idx="5">
                  <c:v>1306</c:v>
                </c:pt>
                <c:pt idx="6">
                  <c:v>1316</c:v>
                </c:pt>
                <c:pt idx="7">
                  <c:v>1327.5</c:v>
                </c:pt>
                <c:pt idx="8">
                  <c:v>1281</c:v>
                </c:pt>
                <c:pt idx="9">
                  <c:v>1303</c:v>
                </c:pt>
                <c:pt idx="10">
                  <c:v>1203.1666666666667</c:v>
                </c:pt>
                <c:pt idx="11">
                  <c:v>1154.1666666666667</c:v>
                </c:pt>
              </c:numCache>
            </c:numRef>
          </c:val>
          <c:smooth val="0"/>
          <c:extLst>
            <c:ext xmlns:c16="http://schemas.microsoft.com/office/drawing/2014/chart" uri="{C3380CC4-5D6E-409C-BE32-E72D297353CC}">
              <c16:uniqueId val="{00000003-AFDA-4F88-8B2A-9BAF2B5A8029}"/>
            </c:ext>
          </c:extLst>
        </c:ser>
        <c:ser>
          <c:idx val="10"/>
          <c:order val="10"/>
          <c:tx>
            <c:strRef>
              <c:f>'Data Set'!$A$64</c:f>
              <c:strCache>
                <c:ptCount val="1"/>
                <c:pt idx="0">
                  <c:v>Violencia Familiar</c:v>
                </c:pt>
              </c:strCache>
            </c:strRef>
          </c:tx>
          <c:spPr>
            <a:ln w="28575" cap="rnd">
              <a:solidFill>
                <a:schemeClr val="accent5">
                  <a:lumMod val="60000"/>
                </a:schemeClr>
              </a:solidFill>
              <a:round/>
            </a:ln>
            <a:effectLst/>
          </c:spPr>
          <c:marker>
            <c:symbol val="none"/>
          </c:marker>
          <c:cat>
            <c:strRef>
              <c:f>'Data Set'!$B$53:$M$53</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'Data Set'!$B$64:$M$64</c:f>
              <c:numCache>
                <c:formatCode>General</c:formatCode>
                <c:ptCount val="12"/>
                <c:pt idx="0">
                  <c:v>285.28571428571428</c:v>
                </c:pt>
                <c:pt idx="1">
                  <c:v>299.85714285714283</c:v>
                </c:pt>
                <c:pt idx="2">
                  <c:v>388.85714285714283</c:v>
                </c:pt>
                <c:pt idx="3">
                  <c:v>373.71428571428572</c:v>
                </c:pt>
                <c:pt idx="4">
                  <c:v>388.85714285714283</c:v>
                </c:pt>
                <c:pt idx="5">
                  <c:v>362.83333333333331</c:v>
                </c:pt>
                <c:pt idx="6">
                  <c:v>380.33333333333331</c:v>
                </c:pt>
                <c:pt idx="7">
                  <c:v>369.33333333333331</c:v>
                </c:pt>
                <c:pt idx="8">
                  <c:v>348</c:v>
                </c:pt>
                <c:pt idx="9">
                  <c:v>345.83333333333331</c:v>
                </c:pt>
                <c:pt idx="10">
                  <c:v>292</c:v>
                </c:pt>
                <c:pt idx="11">
                  <c:v>296</c:v>
                </c:pt>
              </c:numCache>
            </c:numRef>
          </c:val>
          <c:smooth val="0"/>
          <c:extLst>
            <c:ext xmlns:c16="http://schemas.microsoft.com/office/drawing/2014/chart" uri="{C3380CC4-5D6E-409C-BE32-E72D297353CC}">
              <c16:uniqueId val="{00000004-AFDA-4F88-8B2A-9BAF2B5A8029}"/>
            </c:ext>
          </c:extLst>
        </c:ser>
        <c:ser>
          <c:idx val="11"/>
          <c:order val="11"/>
          <c:tx>
            <c:strRef>
              <c:f>'Data Set'!$A$65</c:f>
              <c:strCache>
                <c:ptCount val="1"/>
                <c:pt idx="0">
                  <c:v>Delitos Sexuales</c:v>
                </c:pt>
              </c:strCache>
            </c:strRef>
          </c:tx>
          <c:spPr>
            <a:ln w="28575" cap="rnd">
              <a:solidFill>
                <a:schemeClr val="accent6">
                  <a:lumMod val="60000"/>
                </a:schemeClr>
              </a:solidFill>
              <a:round/>
            </a:ln>
            <a:effectLst/>
          </c:spPr>
          <c:marker>
            <c:symbol val="none"/>
          </c:marker>
          <c:cat>
            <c:strRef>
              <c:f>'Data Set'!$B$53:$M$53</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'Data Set'!$B$65:$M$65</c:f>
              <c:numCache>
                <c:formatCode>General</c:formatCode>
                <c:ptCount val="12"/>
                <c:pt idx="0">
                  <c:v>64.714285714285708</c:v>
                </c:pt>
                <c:pt idx="1">
                  <c:v>72.857142857142861</c:v>
                </c:pt>
                <c:pt idx="2">
                  <c:v>88</c:v>
                </c:pt>
                <c:pt idx="3">
                  <c:v>83.857142857142861</c:v>
                </c:pt>
                <c:pt idx="4">
                  <c:v>84.571428571428569</c:v>
                </c:pt>
                <c:pt idx="5">
                  <c:v>80.333333333333329</c:v>
                </c:pt>
                <c:pt idx="6">
                  <c:v>74.5</c:v>
                </c:pt>
                <c:pt idx="7">
                  <c:v>66.5</c:v>
                </c:pt>
                <c:pt idx="8">
                  <c:v>70.5</c:v>
                </c:pt>
                <c:pt idx="9">
                  <c:v>77.666666666666671</c:v>
                </c:pt>
                <c:pt idx="10">
                  <c:v>67.166666666666671</c:v>
                </c:pt>
                <c:pt idx="11">
                  <c:v>51.833333333333336</c:v>
                </c:pt>
              </c:numCache>
            </c:numRef>
          </c:val>
          <c:smooth val="0"/>
          <c:extLst>
            <c:ext xmlns:c16="http://schemas.microsoft.com/office/drawing/2014/chart" uri="{C3380CC4-5D6E-409C-BE32-E72D297353CC}">
              <c16:uniqueId val="{00000005-AFDA-4F88-8B2A-9BAF2B5A8029}"/>
            </c:ext>
          </c:extLst>
        </c:ser>
        <c:ser>
          <c:idx val="12"/>
          <c:order val="12"/>
          <c:tx>
            <c:strRef>
              <c:f>'Data Set'!$A$66</c:f>
              <c:strCache>
                <c:ptCount val="1"/>
                <c:pt idx="0">
                  <c:v>Crimenes Violentos Sin Robo</c:v>
                </c:pt>
              </c:strCache>
            </c:strRef>
          </c:tx>
          <c:spPr>
            <a:ln w="28575" cap="rnd">
              <a:solidFill>
                <a:schemeClr val="accent1">
                  <a:lumMod val="80000"/>
                  <a:lumOff val="20000"/>
                </a:schemeClr>
              </a:solidFill>
              <a:round/>
            </a:ln>
            <a:effectLst/>
          </c:spPr>
          <c:marker>
            <c:symbol val="none"/>
          </c:marker>
          <c:cat>
            <c:strRef>
              <c:f>'Data Set'!$B$53:$M$53</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'Data Set'!$B$66:$M$66</c:f>
              <c:numCache>
                <c:formatCode>General</c:formatCode>
                <c:ptCount val="12"/>
                <c:pt idx="0">
                  <c:v>761.85714285714289</c:v>
                </c:pt>
                <c:pt idx="1">
                  <c:v>784</c:v>
                </c:pt>
                <c:pt idx="2">
                  <c:v>994</c:v>
                </c:pt>
                <c:pt idx="3">
                  <c:v>954.57142857142856</c:v>
                </c:pt>
                <c:pt idx="4">
                  <c:v>975.28571428571433</c:v>
                </c:pt>
                <c:pt idx="5">
                  <c:v>951.33333333333337</c:v>
                </c:pt>
                <c:pt idx="6">
                  <c:v>943.16666666666663</c:v>
                </c:pt>
                <c:pt idx="7">
                  <c:v>944</c:v>
                </c:pt>
                <c:pt idx="8">
                  <c:v>909.33333333333337</c:v>
                </c:pt>
                <c:pt idx="9">
                  <c:v>919.66666666666663</c:v>
                </c:pt>
                <c:pt idx="10">
                  <c:v>806.83333333333337</c:v>
                </c:pt>
                <c:pt idx="11">
                  <c:v>787.66666666666663</c:v>
                </c:pt>
              </c:numCache>
            </c:numRef>
          </c:val>
          <c:smooth val="0"/>
          <c:extLst>
            <c:ext xmlns:c16="http://schemas.microsoft.com/office/drawing/2014/chart" uri="{C3380CC4-5D6E-409C-BE32-E72D297353CC}">
              <c16:uniqueId val="{00000006-AFDA-4F88-8B2A-9BAF2B5A8029}"/>
            </c:ext>
          </c:extLst>
        </c:ser>
        <c:dLbls>
          <c:showLegendKey val="0"/>
          <c:showVal val="0"/>
          <c:showCatName val="0"/>
          <c:showSerName val="0"/>
          <c:showPercent val="0"/>
          <c:showBubbleSize val="0"/>
        </c:dLbls>
        <c:smooth val="0"/>
        <c:axId val="76319056"/>
        <c:axId val="76323856"/>
        <c:extLst>
          <c:ext xmlns:c15="http://schemas.microsoft.com/office/drawing/2012/chart" uri="{02D57815-91ED-43cb-92C2-25804820EDAC}">
            <c15:filteredLineSeries>
              <c15:ser>
                <c:idx val="0"/>
                <c:order val="0"/>
                <c:tx>
                  <c:strRef>
                    <c:extLst>
                      <c:ext uri="{02D57815-91ED-43cb-92C2-25804820EDAC}">
                        <c15:formulaRef>
                          <c15:sqref>'Data Set'!$A$54</c15:sqref>
                        </c15:formulaRef>
                      </c:ext>
                    </c:extLst>
                    <c:strCache>
                      <c:ptCount val="1"/>
                      <c:pt idx="0">
                        <c:v>Crimes Totales</c:v>
                      </c:pt>
                    </c:strCache>
                  </c:strRef>
                </c:tx>
                <c:spPr>
                  <a:ln w="28575" cap="rnd">
                    <a:solidFill>
                      <a:schemeClr val="accent1"/>
                    </a:solidFill>
                    <a:round/>
                  </a:ln>
                  <a:effectLst/>
                </c:spPr>
                <c:marker>
                  <c:symbol val="none"/>
                </c:marker>
                <c:cat>
                  <c:strRef>
                    <c:extLst>
                      <c:ext uri="{02D57815-91ED-43cb-92C2-25804820EDAC}">
                        <c15:formulaRef>
                          <c15:sqref>'Data Set'!$B$53:$M$53</c15:sqref>
                        </c15:formulaRef>
                      </c:ext>
                    </c:extLst>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extLst>
                      <c:ext uri="{02D57815-91ED-43cb-92C2-25804820EDAC}">
                        <c15:formulaRef>
                          <c15:sqref>'Data Set'!$B$54:$M$54</c15:sqref>
                        </c15:formulaRef>
                      </c:ext>
                    </c:extLst>
                    <c:numCache>
                      <c:formatCode>General</c:formatCode>
                      <c:ptCount val="12"/>
                      <c:pt idx="0">
                        <c:v>2518.8571428571427</c:v>
                      </c:pt>
                      <c:pt idx="1">
                        <c:v>2502.8571428571427</c:v>
                      </c:pt>
                      <c:pt idx="2">
                        <c:v>2852.1428571428573</c:v>
                      </c:pt>
                      <c:pt idx="3">
                        <c:v>2679.1428571428573</c:v>
                      </c:pt>
                      <c:pt idx="4">
                        <c:v>2751</c:v>
                      </c:pt>
                      <c:pt idx="5">
                        <c:v>2689.5</c:v>
                      </c:pt>
                      <c:pt idx="6">
                        <c:v>2719</c:v>
                      </c:pt>
                      <c:pt idx="7">
                        <c:v>2783.3333333333335</c:v>
                      </c:pt>
                      <c:pt idx="8">
                        <c:v>2668.6666666666665</c:v>
                      </c:pt>
                      <c:pt idx="9">
                        <c:v>2756.8333333333335</c:v>
                      </c:pt>
                      <c:pt idx="10">
                        <c:v>2611.3333333333335</c:v>
                      </c:pt>
                      <c:pt idx="11">
                        <c:v>2558.3333333333335</c:v>
                      </c:pt>
                    </c:numCache>
                  </c:numRef>
                </c:val>
                <c:smooth val="0"/>
                <c:extLst>
                  <c:ext xmlns:c16="http://schemas.microsoft.com/office/drawing/2014/chart" uri="{C3380CC4-5D6E-409C-BE32-E72D297353CC}">
                    <c16:uniqueId val="{00000007-AFDA-4F88-8B2A-9BAF2B5A8029}"/>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'Data Set'!$A$55</c15:sqref>
                        </c15:formulaRef>
                      </c:ext>
                    </c:extLst>
                    <c:strCache>
                      <c:ptCount val="1"/>
                      <c:pt idx="0">
                        <c:v>Crimenes Violentos</c:v>
                      </c:pt>
                    </c:strCache>
                  </c:strRef>
                </c:tx>
                <c:spPr>
                  <a:ln w="28575" cap="rnd">
                    <a:solidFill>
                      <a:schemeClr val="accent2"/>
                    </a:solidFill>
                    <a:round/>
                  </a:ln>
                  <a:effectLst/>
                </c:spPr>
                <c:marker>
                  <c:symbol val="none"/>
                </c:marker>
                <c:cat>
                  <c:strRef>
                    <c:extLst xmlns:c15="http://schemas.microsoft.com/office/drawing/2012/chart">
                      <c:ext xmlns:c15="http://schemas.microsoft.com/office/drawing/2012/chart" uri="{02D57815-91ED-43cb-92C2-25804820EDAC}">
                        <c15:formulaRef>
                          <c15:sqref>'Data Set'!$B$53:$M$53</c15:sqref>
                        </c15:formulaRef>
                      </c:ext>
                    </c:extLst>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extLst xmlns:c15="http://schemas.microsoft.com/office/drawing/2012/chart">
                      <c:ext xmlns:c15="http://schemas.microsoft.com/office/drawing/2012/chart" uri="{02D57815-91ED-43cb-92C2-25804820EDAC}">
                        <c15:formulaRef>
                          <c15:sqref>'Data Set'!$B$55:$M$55</c15:sqref>
                        </c15:formulaRef>
                      </c:ext>
                    </c:extLst>
                    <c:numCache>
                      <c:formatCode>General</c:formatCode>
                      <c:ptCount val="12"/>
                      <c:pt idx="0">
                        <c:v>1014.5714285714286</c:v>
                      </c:pt>
                      <c:pt idx="1">
                        <c:v>1020.2857142857143</c:v>
                      </c:pt>
                      <c:pt idx="2">
                        <c:v>1255</c:v>
                      </c:pt>
                      <c:pt idx="3">
                        <c:v>1192.1428571428571</c:v>
                      </c:pt>
                      <c:pt idx="4">
                        <c:v>1204.5714285714287</c:v>
                      </c:pt>
                      <c:pt idx="5">
                        <c:v>1156.3333333333333</c:v>
                      </c:pt>
                      <c:pt idx="6">
                        <c:v>1164.6666666666667</c:v>
                      </c:pt>
                      <c:pt idx="7">
                        <c:v>1188.5</c:v>
                      </c:pt>
                      <c:pt idx="8">
                        <c:v>1134</c:v>
                      </c:pt>
                      <c:pt idx="9">
                        <c:v>1181.6666666666667</c:v>
                      </c:pt>
                      <c:pt idx="10">
                        <c:v>1058.5</c:v>
                      </c:pt>
                      <c:pt idx="11">
                        <c:v>1060.1666666666667</c:v>
                      </c:pt>
                    </c:numCache>
                  </c:numRef>
                </c:val>
                <c:smooth val="0"/>
                <c:extLst>
                  <c:ext xmlns:c16="http://schemas.microsoft.com/office/drawing/2014/chart" uri="{C3380CC4-5D6E-409C-BE32-E72D297353CC}">
                    <c16:uniqueId val="{00000008-AFDA-4F88-8B2A-9BAF2B5A8029}"/>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'Data Set'!$A$56</c15:sqref>
                        </c15:formulaRef>
                      </c:ext>
                    </c:extLst>
                    <c:strCache>
                      <c:ptCount val="1"/>
                      <c:pt idx="0">
                        <c:v>Crimenes No Violentos</c:v>
                      </c:pt>
                    </c:strCache>
                  </c:strRef>
                </c:tx>
                <c:spPr>
                  <a:ln w="28575" cap="rnd">
                    <a:solidFill>
                      <a:schemeClr val="accent3"/>
                    </a:solidFill>
                    <a:round/>
                  </a:ln>
                  <a:effectLst/>
                </c:spPr>
                <c:marker>
                  <c:symbol val="none"/>
                </c:marker>
                <c:cat>
                  <c:strRef>
                    <c:extLst xmlns:c15="http://schemas.microsoft.com/office/drawing/2012/chart">
                      <c:ext xmlns:c15="http://schemas.microsoft.com/office/drawing/2012/chart" uri="{02D57815-91ED-43cb-92C2-25804820EDAC}">
                        <c15:formulaRef>
                          <c15:sqref>'Data Set'!$B$53:$M$53</c15:sqref>
                        </c15:formulaRef>
                      </c:ext>
                    </c:extLst>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extLst xmlns:c15="http://schemas.microsoft.com/office/drawing/2012/chart">
                      <c:ext xmlns:c15="http://schemas.microsoft.com/office/drawing/2012/chart" uri="{02D57815-91ED-43cb-92C2-25804820EDAC}">
                        <c15:formulaRef>
                          <c15:sqref>'Data Set'!$B$56:$M$56</c15:sqref>
                        </c15:formulaRef>
                      </c:ext>
                    </c:extLst>
                    <c:numCache>
                      <c:formatCode>General</c:formatCode>
                      <c:ptCount val="12"/>
                      <c:pt idx="0">
                        <c:v>1504.2857142857142</c:v>
                      </c:pt>
                      <c:pt idx="1">
                        <c:v>1482.5714285714287</c:v>
                      </c:pt>
                      <c:pt idx="2">
                        <c:v>1597.1428571428571</c:v>
                      </c:pt>
                      <c:pt idx="3">
                        <c:v>1487</c:v>
                      </c:pt>
                      <c:pt idx="4">
                        <c:v>1546.4285714285713</c:v>
                      </c:pt>
                      <c:pt idx="5">
                        <c:v>1533.1666666666667</c:v>
                      </c:pt>
                      <c:pt idx="6">
                        <c:v>1554.3333333333333</c:v>
                      </c:pt>
                      <c:pt idx="7">
                        <c:v>1594.8333333333333</c:v>
                      </c:pt>
                      <c:pt idx="8">
                        <c:v>1534.6666666666667</c:v>
                      </c:pt>
                      <c:pt idx="9">
                        <c:v>1575.1666666666667</c:v>
                      </c:pt>
                      <c:pt idx="10">
                        <c:v>1552.8333333333333</c:v>
                      </c:pt>
                      <c:pt idx="11">
                        <c:v>1498.1666666666667</c:v>
                      </c:pt>
                    </c:numCache>
                  </c:numRef>
                </c:val>
                <c:smooth val="0"/>
                <c:extLst>
                  <c:ext xmlns:c16="http://schemas.microsoft.com/office/drawing/2014/chart" uri="{C3380CC4-5D6E-409C-BE32-E72D297353CC}">
                    <c16:uniqueId val="{00000009-AFDA-4F88-8B2A-9BAF2B5A8029}"/>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'Data Set'!$A$57</c15:sqref>
                        </c15:formulaRef>
                      </c:ext>
                    </c:extLst>
                    <c:strCache>
                      <c:ptCount val="1"/>
                      <c:pt idx="0">
                        <c:v>Robos</c:v>
                      </c:pt>
                    </c:strCache>
                  </c:strRef>
                </c:tx>
                <c:spPr>
                  <a:ln w="28575" cap="rnd">
                    <a:solidFill>
                      <a:schemeClr val="accent4"/>
                    </a:solidFill>
                    <a:round/>
                  </a:ln>
                  <a:effectLst/>
                </c:spPr>
                <c:marker>
                  <c:symbol val="none"/>
                </c:marker>
                <c:cat>
                  <c:strRef>
                    <c:extLst xmlns:c15="http://schemas.microsoft.com/office/drawing/2012/chart">
                      <c:ext xmlns:c15="http://schemas.microsoft.com/office/drawing/2012/chart" uri="{02D57815-91ED-43cb-92C2-25804820EDAC}">
                        <c15:formulaRef>
                          <c15:sqref>'Data Set'!$B$53:$M$53</c15:sqref>
                        </c15:formulaRef>
                      </c:ext>
                    </c:extLst>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extLst xmlns:c15="http://schemas.microsoft.com/office/drawing/2012/chart">
                      <c:ext xmlns:c15="http://schemas.microsoft.com/office/drawing/2012/chart" uri="{02D57815-91ED-43cb-92C2-25804820EDAC}">
                        <c15:formulaRef>
                          <c15:sqref>'Data Set'!$B$57:$M$57</c15:sqref>
                        </c15:formulaRef>
                      </c:ext>
                    </c:extLst>
                    <c:numCache>
                      <c:formatCode>General</c:formatCode>
                      <c:ptCount val="12"/>
                      <c:pt idx="0">
                        <c:v>889.85714285714289</c:v>
                      </c:pt>
                      <c:pt idx="1">
                        <c:v>837.28571428571433</c:v>
                      </c:pt>
                      <c:pt idx="2">
                        <c:v>892.28571428571433</c:v>
                      </c:pt>
                      <c:pt idx="3">
                        <c:v>807.14285714285711</c:v>
                      </c:pt>
                      <c:pt idx="4">
                        <c:v>822.28571428571433</c:v>
                      </c:pt>
                      <c:pt idx="5">
                        <c:v>807.5</c:v>
                      </c:pt>
                      <c:pt idx="6">
                        <c:v>827.5</c:v>
                      </c:pt>
                      <c:pt idx="7">
                        <c:v>869.83333333333337</c:v>
                      </c:pt>
                      <c:pt idx="8">
                        <c:v>827.66666666666663</c:v>
                      </c:pt>
                      <c:pt idx="9">
                        <c:v>861.66666666666663</c:v>
                      </c:pt>
                      <c:pt idx="10">
                        <c:v>873.5</c:v>
                      </c:pt>
                      <c:pt idx="11">
                        <c:v>886</c:v>
                      </c:pt>
                    </c:numCache>
                  </c:numRef>
                </c:val>
                <c:smooth val="0"/>
                <c:extLst>
                  <c:ext xmlns:c16="http://schemas.microsoft.com/office/drawing/2014/chart" uri="{C3380CC4-5D6E-409C-BE32-E72D297353CC}">
                    <c16:uniqueId val="{0000000A-AFDA-4F88-8B2A-9BAF2B5A8029}"/>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'Data Set'!$A$58</c15:sqref>
                        </c15:formulaRef>
                      </c:ext>
                    </c:extLst>
                    <c:strCache>
                      <c:ptCount val="1"/>
                      <c:pt idx="0">
                        <c:v>Delitos Patrimoniales</c:v>
                      </c:pt>
                    </c:strCache>
                  </c:strRef>
                </c:tx>
                <c:spPr>
                  <a:ln w="28575" cap="rnd">
                    <a:solidFill>
                      <a:schemeClr val="accent5"/>
                    </a:solidFill>
                    <a:round/>
                  </a:ln>
                  <a:effectLst/>
                </c:spPr>
                <c:marker>
                  <c:symbol val="none"/>
                </c:marker>
                <c:cat>
                  <c:strRef>
                    <c:extLst xmlns:c15="http://schemas.microsoft.com/office/drawing/2012/chart">
                      <c:ext xmlns:c15="http://schemas.microsoft.com/office/drawing/2012/chart" uri="{02D57815-91ED-43cb-92C2-25804820EDAC}">
                        <c15:formulaRef>
                          <c15:sqref>'Data Set'!$B$53:$M$53</c15:sqref>
                        </c15:formulaRef>
                      </c:ext>
                    </c:extLst>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extLst xmlns:c15="http://schemas.microsoft.com/office/drawing/2012/chart">
                      <c:ext xmlns:c15="http://schemas.microsoft.com/office/drawing/2012/chart" uri="{02D57815-91ED-43cb-92C2-25804820EDAC}">
                        <c15:formulaRef>
                          <c15:sqref>'Data Set'!$B$58:$M$58</c15:sqref>
                        </c15:formulaRef>
                      </c:ext>
                    </c:extLst>
                    <c:numCache>
                      <c:formatCode>General</c:formatCode>
                      <c:ptCount val="12"/>
                      <c:pt idx="0">
                        <c:v>262.57142857142856</c:v>
                      </c:pt>
                      <c:pt idx="1">
                        <c:v>269.14285714285717</c:v>
                      </c:pt>
                      <c:pt idx="2">
                        <c:v>319.28571428571428</c:v>
                      </c:pt>
                      <c:pt idx="3">
                        <c:v>317.42857142857144</c:v>
                      </c:pt>
                      <c:pt idx="4">
                        <c:v>326</c:v>
                      </c:pt>
                      <c:pt idx="5">
                        <c:v>326.5</c:v>
                      </c:pt>
                      <c:pt idx="6">
                        <c:v>342.66666666666669</c:v>
                      </c:pt>
                      <c:pt idx="7">
                        <c:v>355.5</c:v>
                      </c:pt>
                      <c:pt idx="8">
                        <c:v>337.33333333333331</c:v>
                      </c:pt>
                      <c:pt idx="9">
                        <c:v>358.66666666666669</c:v>
                      </c:pt>
                      <c:pt idx="10">
                        <c:v>331.16666666666669</c:v>
                      </c:pt>
                      <c:pt idx="11">
                        <c:v>320.66666666666669</c:v>
                      </c:pt>
                    </c:numCache>
                  </c:numRef>
                </c:val>
                <c:smooth val="0"/>
                <c:extLst>
                  <c:ext xmlns:c16="http://schemas.microsoft.com/office/drawing/2014/chart" uri="{C3380CC4-5D6E-409C-BE32-E72D297353CC}">
                    <c16:uniqueId val="{0000000B-AFDA-4F88-8B2A-9BAF2B5A8029}"/>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'Data Set'!$A$60</c15:sqref>
                        </c15:formulaRef>
                      </c:ext>
                    </c:extLst>
                    <c:strCache>
                      <c:ptCount val="1"/>
                      <c:pt idx="0">
                        <c:v>Homicidios</c:v>
                      </c:pt>
                    </c:strCache>
                  </c:strRef>
                </c:tx>
                <c:spPr>
                  <a:ln w="28575" cap="rnd">
                    <a:solidFill>
                      <a:schemeClr val="accent1">
                        <a:lumMod val="60000"/>
                      </a:schemeClr>
                    </a:solidFill>
                    <a:round/>
                  </a:ln>
                  <a:effectLst/>
                </c:spPr>
                <c:marker>
                  <c:symbol val="none"/>
                </c:marker>
                <c:cat>
                  <c:strRef>
                    <c:extLst xmlns:c15="http://schemas.microsoft.com/office/drawing/2012/chart">
                      <c:ext xmlns:c15="http://schemas.microsoft.com/office/drawing/2012/chart" uri="{02D57815-91ED-43cb-92C2-25804820EDAC}">
                        <c15:formulaRef>
                          <c15:sqref>'Data Set'!$B$53:$M$53</c15:sqref>
                        </c15:formulaRef>
                      </c:ext>
                    </c:extLst>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extLst xmlns:c15="http://schemas.microsoft.com/office/drawing/2012/chart">
                      <c:ext xmlns:c15="http://schemas.microsoft.com/office/drawing/2012/chart" uri="{02D57815-91ED-43cb-92C2-25804820EDAC}">
                        <c15:formulaRef>
                          <c15:sqref>'Data Set'!$B$60:$M$60</c15:sqref>
                        </c15:formulaRef>
                      </c:ext>
                    </c:extLst>
                    <c:numCache>
                      <c:formatCode>General</c:formatCode>
                      <c:ptCount val="12"/>
                      <c:pt idx="0">
                        <c:v>26.857142857142858</c:v>
                      </c:pt>
                      <c:pt idx="1">
                        <c:v>22</c:v>
                      </c:pt>
                      <c:pt idx="2">
                        <c:v>23.714285714285715</c:v>
                      </c:pt>
                      <c:pt idx="3">
                        <c:v>27.857142857142858</c:v>
                      </c:pt>
                      <c:pt idx="4">
                        <c:v>27.571428571428573</c:v>
                      </c:pt>
                      <c:pt idx="5">
                        <c:v>29.833333333333332</c:v>
                      </c:pt>
                      <c:pt idx="6">
                        <c:v>31.5</c:v>
                      </c:pt>
                      <c:pt idx="7">
                        <c:v>33.333333333333336</c:v>
                      </c:pt>
                      <c:pt idx="8">
                        <c:v>28.333333333333332</c:v>
                      </c:pt>
                      <c:pt idx="9">
                        <c:v>29.666666666666668</c:v>
                      </c:pt>
                      <c:pt idx="10">
                        <c:v>26.666666666666668</c:v>
                      </c:pt>
                      <c:pt idx="11">
                        <c:v>28.5</c:v>
                      </c:pt>
                    </c:numCache>
                  </c:numRef>
                </c:val>
                <c:smooth val="0"/>
                <c:extLst>
                  <c:ext xmlns:c16="http://schemas.microsoft.com/office/drawing/2014/chart" uri="{C3380CC4-5D6E-409C-BE32-E72D297353CC}">
                    <c16:uniqueId val="{0000000C-AFDA-4F88-8B2A-9BAF2B5A8029}"/>
                  </c:ext>
                </c:extLst>
              </c15:ser>
            </c15:filteredLineSeries>
          </c:ext>
        </c:extLst>
      </c:lineChart>
      <c:catAx>
        <c:axId val="76319056"/>
        <c:scaling>
          <c:orientation val="minMax"/>
        </c:scaling>
        <c:delete val="0"/>
        <c:axPos val="b"/>
        <c:title>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76323856"/>
        <c:crosses val="autoZero"/>
        <c:auto val="1"/>
        <c:lblAlgn val="ctr"/>
        <c:lblOffset val="100"/>
        <c:noMultiLvlLbl val="0"/>
      </c:catAx>
      <c:valAx>
        <c:axId val="76323856"/>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76319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Monthly Temperature 2019-2025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val>
            <c:numRef>
              <c:f>'Data Set'!$E$50:$CC$50</c:f>
              <c:numCache>
                <c:formatCode>General</c:formatCode>
                <c:ptCount val="77"/>
                <c:pt idx="0">
                  <c:v>13.8</c:v>
                </c:pt>
                <c:pt idx="1">
                  <c:v>13.8</c:v>
                </c:pt>
                <c:pt idx="2">
                  <c:v>19.399999999999999</c:v>
                </c:pt>
                <c:pt idx="3">
                  <c:v>24.9</c:v>
                </c:pt>
                <c:pt idx="4">
                  <c:v>24.8</c:v>
                </c:pt>
                <c:pt idx="5">
                  <c:v>32.200000000000003</c:v>
                </c:pt>
                <c:pt idx="6">
                  <c:v>35.5</c:v>
                </c:pt>
                <c:pt idx="7">
                  <c:v>36.5</c:v>
                </c:pt>
                <c:pt idx="8">
                  <c:v>31.4</c:v>
                </c:pt>
                <c:pt idx="9">
                  <c:v>23.8</c:v>
                </c:pt>
                <c:pt idx="10">
                  <c:v>19.399999999999999</c:v>
                </c:pt>
                <c:pt idx="11">
                  <c:v>13.3</c:v>
                </c:pt>
                <c:pt idx="12">
                  <c:v>14.9</c:v>
                </c:pt>
                <c:pt idx="13">
                  <c:v>16.399999999999999</c:v>
                </c:pt>
                <c:pt idx="14">
                  <c:v>17.899999999999999</c:v>
                </c:pt>
                <c:pt idx="15">
                  <c:v>23.4</c:v>
                </c:pt>
                <c:pt idx="16">
                  <c:v>30.6</c:v>
                </c:pt>
                <c:pt idx="17">
                  <c:v>32.4</c:v>
                </c:pt>
                <c:pt idx="18">
                  <c:v>36</c:v>
                </c:pt>
                <c:pt idx="19">
                  <c:v>37.4</c:v>
                </c:pt>
                <c:pt idx="20">
                  <c:v>33.6</c:v>
                </c:pt>
                <c:pt idx="21">
                  <c:v>27.4</c:v>
                </c:pt>
                <c:pt idx="22">
                  <c:v>18.899999999999999</c:v>
                </c:pt>
                <c:pt idx="23">
                  <c:v>13.4</c:v>
                </c:pt>
                <c:pt idx="24">
                  <c:v>13.8</c:v>
                </c:pt>
                <c:pt idx="25">
                  <c:v>16.8</c:v>
                </c:pt>
                <c:pt idx="26">
                  <c:v>19.100000000000001</c:v>
                </c:pt>
                <c:pt idx="27">
                  <c:v>25.6</c:v>
                </c:pt>
                <c:pt idx="28">
                  <c:v>29.2</c:v>
                </c:pt>
                <c:pt idx="29">
                  <c:v>35.6</c:v>
                </c:pt>
                <c:pt idx="30">
                  <c:v>37.700000000000003</c:v>
                </c:pt>
                <c:pt idx="31">
                  <c:v>36.5</c:v>
                </c:pt>
                <c:pt idx="32">
                  <c:v>34.299999999999997</c:v>
                </c:pt>
                <c:pt idx="33">
                  <c:v>25.7</c:v>
                </c:pt>
                <c:pt idx="34">
                  <c:v>22.9</c:v>
                </c:pt>
                <c:pt idx="35">
                  <c:v>16.399999999999999</c:v>
                </c:pt>
                <c:pt idx="36">
                  <c:v>16</c:v>
                </c:pt>
                <c:pt idx="37">
                  <c:v>17</c:v>
                </c:pt>
                <c:pt idx="38">
                  <c:v>21.9</c:v>
                </c:pt>
                <c:pt idx="39">
                  <c:v>25.6</c:v>
                </c:pt>
                <c:pt idx="40">
                  <c:v>29.8</c:v>
                </c:pt>
                <c:pt idx="41">
                  <c:v>35.700000000000003</c:v>
                </c:pt>
                <c:pt idx="42">
                  <c:v>38</c:v>
                </c:pt>
                <c:pt idx="43">
                  <c:v>37.799999999999997</c:v>
                </c:pt>
                <c:pt idx="44">
                  <c:v>34.5</c:v>
                </c:pt>
                <c:pt idx="45">
                  <c:v>28.2</c:v>
                </c:pt>
                <c:pt idx="46">
                  <c:v>18.100000000000001</c:v>
                </c:pt>
                <c:pt idx="47">
                  <c:v>15.7</c:v>
                </c:pt>
                <c:pt idx="48">
                  <c:v>15.5</c:v>
                </c:pt>
                <c:pt idx="49">
                  <c:v>15.8</c:v>
                </c:pt>
                <c:pt idx="50">
                  <c:v>19.399999999999999</c:v>
                </c:pt>
                <c:pt idx="51">
                  <c:v>25.4</c:v>
                </c:pt>
                <c:pt idx="52">
                  <c:v>28.6</c:v>
                </c:pt>
                <c:pt idx="53">
                  <c:v>31.3</c:v>
                </c:pt>
                <c:pt idx="54">
                  <c:v>39.200000000000003</c:v>
                </c:pt>
                <c:pt idx="55">
                  <c:v>36.6</c:v>
                </c:pt>
                <c:pt idx="56">
                  <c:v>33</c:v>
                </c:pt>
                <c:pt idx="57">
                  <c:v>27.8</c:v>
                </c:pt>
                <c:pt idx="58">
                  <c:v>20.5</c:v>
                </c:pt>
                <c:pt idx="59">
                  <c:v>16.899999999999999</c:v>
                </c:pt>
                <c:pt idx="60">
                  <c:v>15.6</c:v>
                </c:pt>
                <c:pt idx="61">
                  <c:v>18.600000000000001</c:v>
                </c:pt>
                <c:pt idx="62">
                  <c:v>20.6</c:v>
                </c:pt>
                <c:pt idx="63">
                  <c:v>24.6</c:v>
                </c:pt>
                <c:pt idx="64">
                  <c:v>29.7</c:v>
                </c:pt>
                <c:pt idx="65">
                  <c:v>36.200000000000003</c:v>
                </c:pt>
                <c:pt idx="66">
                  <c:v>39.6</c:v>
                </c:pt>
                <c:pt idx="67">
                  <c:v>38.4</c:v>
                </c:pt>
                <c:pt idx="68">
                  <c:v>35.5</c:v>
                </c:pt>
                <c:pt idx="69">
                  <c:v>30.7</c:v>
                </c:pt>
                <c:pt idx="70">
                  <c:v>19.3</c:v>
                </c:pt>
                <c:pt idx="71">
                  <c:v>17.8</c:v>
                </c:pt>
                <c:pt idx="72">
                  <c:v>15</c:v>
                </c:pt>
                <c:pt idx="73">
                  <c:v>20.399999999999999</c:v>
                </c:pt>
                <c:pt idx="74">
                  <c:v>21.2</c:v>
                </c:pt>
                <c:pt idx="75">
                  <c:v>24.9</c:v>
                </c:pt>
                <c:pt idx="76">
                  <c:v>29.9</c:v>
                </c:pt>
              </c:numCache>
            </c:numRef>
          </c:val>
          <c:smooth val="0"/>
          <c:extLst>
            <c:ext xmlns:c16="http://schemas.microsoft.com/office/drawing/2014/chart" uri="{C3380CC4-5D6E-409C-BE32-E72D297353CC}">
              <c16:uniqueId val="{00000001-ECEE-40F1-9ADA-B1305CA7E07B}"/>
            </c:ext>
          </c:extLst>
        </c:ser>
        <c:dLbls>
          <c:showLegendKey val="0"/>
          <c:showVal val="0"/>
          <c:showCatName val="0"/>
          <c:showSerName val="0"/>
          <c:showPercent val="0"/>
          <c:showBubbleSize val="0"/>
        </c:dLbls>
        <c:smooth val="0"/>
        <c:axId val="76245136"/>
        <c:axId val="76267216"/>
      </c:lineChart>
      <c:catAx>
        <c:axId val="76245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67216"/>
        <c:crosses val="autoZero"/>
        <c:auto val="1"/>
        <c:lblAlgn val="ctr"/>
        <c:lblOffset val="100"/>
        <c:noMultiLvlLbl val="0"/>
      </c:catAx>
      <c:valAx>
        <c:axId val="76267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451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Montly</a:t>
            </a:r>
            <a:r>
              <a:rPr lang="en-US" baseline="0"/>
              <a:t> Crime Totals 2019-2025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trendline>
            <c:spPr>
              <a:ln w="19050" cap="rnd">
                <a:solidFill>
                  <a:schemeClr val="accent1"/>
                </a:solidFill>
                <a:prstDash val="sysDot"/>
              </a:ln>
              <a:effectLst/>
            </c:spPr>
            <c:trendlineType val="poly"/>
            <c:order val="4"/>
            <c:dispRSqr val="0"/>
            <c:dispEq val="0"/>
          </c:trendline>
          <c:val>
            <c:numRef>
              <c:f>'Data Set'!$E$36:$CC$36</c:f>
              <c:numCache>
                <c:formatCode>General</c:formatCode>
                <c:ptCount val="77"/>
                <c:pt idx="0">
                  <c:v>2614</c:v>
                </c:pt>
                <c:pt idx="1">
                  <c:v>2384</c:v>
                </c:pt>
                <c:pt idx="2">
                  <c:v>2730</c:v>
                </c:pt>
                <c:pt idx="3">
                  <c:v>2823</c:v>
                </c:pt>
                <c:pt idx="4">
                  <c:v>2739</c:v>
                </c:pt>
                <c:pt idx="5">
                  <c:v>2683</c:v>
                </c:pt>
                <c:pt idx="6">
                  <c:v>2678</c:v>
                </c:pt>
                <c:pt idx="7">
                  <c:v>2791</c:v>
                </c:pt>
                <c:pt idx="8">
                  <c:v>2583</c:v>
                </c:pt>
                <c:pt idx="9">
                  <c:v>2758</c:v>
                </c:pt>
                <c:pt idx="10">
                  <c:v>2599</c:v>
                </c:pt>
                <c:pt idx="11">
                  <c:v>2858</c:v>
                </c:pt>
                <c:pt idx="12">
                  <c:v>2695</c:v>
                </c:pt>
                <c:pt idx="13">
                  <c:v>2782</c:v>
                </c:pt>
                <c:pt idx="14">
                  <c:v>2965</c:v>
                </c:pt>
                <c:pt idx="15">
                  <c:v>1789</c:v>
                </c:pt>
                <c:pt idx="16">
                  <c:v>1924</c:v>
                </c:pt>
                <c:pt idx="17">
                  <c:v>1887</c:v>
                </c:pt>
                <c:pt idx="18">
                  <c:v>2270</c:v>
                </c:pt>
                <c:pt idx="19">
                  <c:v>2396</c:v>
                </c:pt>
                <c:pt idx="20">
                  <c:v>2438</c:v>
                </c:pt>
                <c:pt idx="21">
                  <c:v>2499</c:v>
                </c:pt>
                <c:pt idx="22">
                  <c:v>2340</c:v>
                </c:pt>
                <c:pt idx="23">
                  <c:v>2153</c:v>
                </c:pt>
                <c:pt idx="24">
                  <c:v>2149</c:v>
                </c:pt>
                <c:pt idx="25">
                  <c:v>2186</c:v>
                </c:pt>
                <c:pt idx="26">
                  <c:v>2586</c:v>
                </c:pt>
                <c:pt idx="27">
                  <c:v>2467</c:v>
                </c:pt>
                <c:pt idx="28">
                  <c:v>2280</c:v>
                </c:pt>
                <c:pt idx="29">
                  <c:v>2489</c:v>
                </c:pt>
                <c:pt idx="30">
                  <c:v>2540</c:v>
                </c:pt>
                <c:pt idx="31">
                  <c:v>2579</c:v>
                </c:pt>
                <c:pt idx="32">
                  <c:v>2418</c:v>
                </c:pt>
                <c:pt idx="33">
                  <c:v>2504</c:v>
                </c:pt>
                <c:pt idx="34">
                  <c:v>2545</c:v>
                </c:pt>
                <c:pt idx="35">
                  <c:v>2540</c:v>
                </c:pt>
                <c:pt idx="36">
                  <c:v>2294</c:v>
                </c:pt>
                <c:pt idx="37">
                  <c:v>2266</c:v>
                </c:pt>
                <c:pt idx="38">
                  <c:v>2888</c:v>
                </c:pt>
                <c:pt idx="39">
                  <c:v>2838</c:v>
                </c:pt>
                <c:pt idx="40">
                  <c:v>3066</c:v>
                </c:pt>
                <c:pt idx="41">
                  <c:v>2974</c:v>
                </c:pt>
                <c:pt idx="42">
                  <c:v>2885</c:v>
                </c:pt>
                <c:pt idx="43">
                  <c:v>3055</c:v>
                </c:pt>
                <c:pt idx="44">
                  <c:v>2814</c:v>
                </c:pt>
                <c:pt idx="45">
                  <c:v>2968</c:v>
                </c:pt>
                <c:pt idx="46">
                  <c:v>2764</c:v>
                </c:pt>
                <c:pt idx="47">
                  <c:v>2803</c:v>
                </c:pt>
                <c:pt idx="48">
                  <c:v>2728</c:v>
                </c:pt>
                <c:pt idx="49">
                  <c:v>2718</c:v>
                </c:pt>
                <c:pt idx="50">
                  <c:v>3076</c:v>
                </c:pt>
                <c:pt idx="51">
                  <c:v>2879</c:v>
                </c:pt>
                <c:pt idx="52">
                  <c:v>3303</c:v>
                </c:pt>
                <c:pt idx="53">
                  <c:v>3195</c:v>
                </c:pt>
                <c:pt idx="54">
                  <c:v>3107</c:v>
                </c:pt>
                <c:pt idx="55">
                  <c:v>2964</c:v>
                </c:pt>
                <c:pt idx="56">
                  <c:v>3082</c:v>
                </c:pt>
                <c:pt idx="57">
                  <c:v>3149</c:v>
                </c:pt>
                <c:pt idx="58">
                  <c:v>3036</c:v>
                </c:pt>
                <c:pt idx="59">
                  <c:v>2740</c:v>
                </c:pt>
                <c:pt idx="60">
                  <c:v>3078</c:v>
                </c:pt>
                <c:pt idx="61">
                  <c:v>3005</c:v>
                </c:pt>
                <c:pt idx="62">
                  <c:v>3167</c:v>
                </c:pt>
                <c:pt idx="63">
                  <c:v>3336</c:v>
                </c:pt>
                <c:pt idx="64">
                  <c:v>3326</c:v>
                </c:pt>
                <c:pt idx="65">
                  <c:v>2909</c:v>
                </c:pt>
                <c:pt idx="66">
                  <c:v>2834</c:v>
                </c:pt>
                <c:pt idx="67">
                  <c:v>2915</c:v>
                </c:pt>
                <c:pt idx="68">
                  <c:v>2677</c:v>
                </c:pt>
                <c:pt idx="69">
                  <c:v>2663</c:v>
                </c:pt>
                <c:pt idx="70">
                  <c:v>2384</c:v>
                </c:pt>
                <c:pt idx="71">
                  <c:v>2256</c:v>
                </c:pt>
                <c:pt idx="72">
                  <c:v>2074</c:v>
                </c:pt>
                <c:pt idx="73">
                  <c:v>2179</c:v>
                </c:pt>
                <c:pt idx="74">
                  <c:v>2553</c:v>
                </c:pt>
                <c:pt idx="75">
                  <c:v>2622</c:v>
                </c:pt>
                <c:pt idx="76">
                  <c:v>2619</c:v>
                </c:pt>
              </c:numCache>
            </c:numRef>
          </c:val>
          <c:smooth val="0"/>
          <c:extLst>
            <c:ext xmlns:c16="http://schemas.microsoft.com/office/drawing/2014/chart" uri="{C3380CC4-5D6E-409C-BE32-E72D297353CC}">
              <c16:uniqueId val="{00000001-245B-4C69-95EF-9CF39BF6ED35}"/>
            </c:ext>
          </c:extLst>
        </c:ser>
        <c:dLbls>
          <c:showLegendKey val="0"/>
          <c:showVal val="0"/>
          <c:showCatName val="0"/>
          <c:showSerName val="0"/>
          <c:showPercent val="0"/>
          <c:showBubbleSize val="0"/>
        </c:dLbls>
        <c:smooth val="0"/>
        <c:axId val="76319536"/>
        <c:axId val="76320976"/>
      </c:lineChart>
      <c:catAx>
        <c:axId val="7631953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20976"/>
        <c:crosses val="autoZero"/>
        <c:auto val="1"/>
        <c:lblAlgn val="ctr"/>
        <c:lblOffset val="100"/>
        <c:noMultiLvlLbl val="0"/>
      </c:catAx>
      <c:valAx>
        <c:axId val="76320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19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76200</xdr:colOff>
      <xdr:row>1</xdr:row>
      <xdr:rowOff>11206</xdr:rowOff>
    </xdr:from>
    <xdr:to>
      <xdr:col>9</xdr:col>
      <xdr:colOff>482974</xdr:colOff>
      <xdr:row>22</xdr:row>
      <xdr:rowOff>145676</xdr:rowOff>
    </xdr:to>
    <xdr:graphicFrame macro="">
      <xdr:nvGraphicFramePr>
        <xdr:cNvPr id="2" name="Chart 1">
          <a:extLst>
            <a:ext uri="{FF2B5EF4-FFF2-40B4-BE49-F238E27FC236}">
              <a16:creationId xmlns:a16="http://schemas.microsoft.com/office/drawing/2014/main" id="{DC3E8CE8-F105-4C1F-9627-E3405EDDB2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266700</xdr:colOff>
      <xdr:row>4</xdr:row>
      <xdr:rowOff>47624</xdr:rowOff>
    </xdr:from>
    <xdr:to>
      <xdr:col>16</xdr:col>
      <xdr:colOff>514350</xdr:colOff>
      <xdr:row>18</xdr:row>
      <xdr:rowOff>171449</xdr:rowOff>
    </xdr:to>
    <xdr:sp macro="" textlink="">
      <xdr:nvSpPr>
        <xdr:cNvPr id="3" name="TextBox 2">
          <a:extLst>
            <a:ext uri="{FF2B5EF4-FFF2-40B4-BE49-F238E27FC236}">
              <a16:creationId xmlns:a16="http://schemas.microsoft.com/office/drawing/2014/main" id="{E045E84C-1730-C070-7557-9F546F192C5A}"/>
            </a:ext>
          </a:extLst>
        </xdr:cNvPr>
        <xdr:cNvSpPr txBox="1"/>
      </xdr:nvSpPr>
      <xdr:spPr>
        <a:xfrm>
          <a:off x="6362700" y="809624"/>
          <a:ext cx="3905250" cy="2790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graph seems to show a sharp uptick with temperatures above 35 degrees celcious, with a smaller local maximum at 26 degrees</a:t>
          </a:r>
          <a:r>
            <a:rPr lang="en-US" sz="1100" baseline="0"/>
            <a:t>; </a:t>
          </a:r>
          <a:br>
            <a:rPr lang="en-US" sz="1100" baseline="0"/>
          </a:br>
          <a:br>
            <a:rPr lang="en-US" sz="1100" baseline="0"/>
          </a:br>
          <a:r>
            <a:rPr lang="en-US" sz="1100" baseline="0"/>
            <a:t>Violent crime, family violence, and property crime all share the sma behaviour or rising sharply after 35 degrees celcious and having a local maximum at 26 degrees celcious</a:t>
          </a:r>
        </a:p>
        <a:p>
          <a:endParaRPr lang="en-US" sz="1100" baseline="0"/>
        </a:p>
        <a:p>
          <a:r>
            <a:rPr lang="en-US" sz="1100" baseline="0">
              <a:solidFill>
                <a:schemeClr val="dk1"/>
              </a:solidFill>
              <a:effectLst/>
              <a:latin typeface="+mn-lt"/>
              <a:ea typeface="+mn-ea"/>
              <a:cs typeface="+mn-cs"/>
            </a:rPr>
            <a:t>Stealing seems generally unaffected by the tempetature</a:t>
          </a:r>
          <a:endParaRPr lang="en-US" sz="1100"/>
        </a:p>
      </xdr:txBody>
    </xdr:sp>
    <xdr:clientData/>
  </xdr:twoCellAnchor>
  <xdr:twoCellAnchor>
    <xdr:from>
      <xdr:col>0</xdr:col>
      <xdr:colOff>238125</xdr:colOff>
      <xdr:row>23</xdr:row>
      <xdr:rowOff>57150</xdr:rowOff>
    </xdr:from>
    <xdr:to>
      <xdr:col>10</xdr:col>
      <xdr:colOff>369393</xdr:colOff>
      <xdr:row>40</xdr:row>
      <xdr:rowOff>99253</xdr:rowOff>
    </xdr:to>
    <xdr:graphicFrame macro="">
      <xdr:nvGraphicFramePr>
        <xdr:cNvPr id="4" name="Chart 3">
          <a:extLst>
            <a:ext uri="{FF2B5EF4-FFF2-40B4-BE49-F238E27FC236}">
              <a16:creationId xmlns:a16="http://schemas.microsoft.com/office/drawing/2014/main" id="{05A9C96F-776B-4995-9034-37EB0F62BF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71717</xdr:colOff>
      <xdr:row>23</xdr:row>
      <xdr:rowOff>155201</xdr:rowOff>
    </xdr:from>
    <xdr:to>
      <xdr:col>17</xdr:col>
      <xdr:colOff>314885</xdr:colOff>
      <xdr:row>38</xdr:row>
      <xdr:rowOff>88526</xdr:rowOff>
    </xdr:to>
    <xdr:sp macro="" textlink="">
      <xdr:nvSpPr>
        <xdr:cNvPr id="6" name="TextBox 5">
          <a:extLst>
            <a:ext uri="{FF2B5EF4-FFF2-40B4-BE49-F238E27FC236}">
              <a16:creationId xmlns:a16="http://schemas.microsoft.com/office/drawing/2014/main" id="{7E35E06D-9AD8-4F90-ACD6-C46B3086F62D}"/>
            </a:ext>
          </a:extLst>
        </xdr:cNvPr>
        <xdr:cNvSpPr txBox="1"/>
      </xdr:nvSpPr>
      <xdr:spPr>
        <a:xfrm>
          <a:off x="6728011" y="4536701"/>
          <a:ext cx="3873874" cy="2790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a:t>
          </a:r>
          <a:r>
            <a:rPr lang="en-US" sz="1100" baseline="0"/>
            <a:t> spite of what one might expect from the results of the last graph, there does not seem to be a higher crime rate during the months of july and august, where temperatures are at their highest.</a:t>
          </a:r>
          <a:br>
            <a:rPr lang="en-US" sz="1100" baseline="0"/>
          </a:br>
          <a:br>
            <a:rPr lang="en-US" sz="1100" baseline="0"/>
          </a:br>
          <a:r>
            <a:rPr lang="en-US" sz="1100" baseline="0"/>
            <a:t>There does seem to be however, a dip in crime rate in the months of dicember and november, that then spikes in march.  This would seem to go aggainst the comon idea that young people going out of school for the hollidays results in an increase in crime rates.</a:t>
          </a:r>
        </a:p>
        <a:p>
          <a:endParaRPr lang="en-US" sz="1100"/>
        </a:p>
        <a:p>
          <a:endParaRPr lang="en-US" sz="1100"/>
        </a:p>
        <a:p>
          <a:endParaRPr lang="en-US" sz="1100"/>
        </a:p>
      </xdr:txBody>
    </xdr:sp>
    <xdr:clientData/>
  </xdr:twoCellAnchor>
  <xdr:twoCellAnchor>
    <xdr:from>
      <xdr:col>0</xdr:col>
      <xdr:colOff>571500</xdr:colOff>
      <xdr:row>41</xdr:row>
      <xdr:rowOff>33618</xdr:rowOff>
    </xdr:from>
    <xdr:to>
      <xdr:col>8</xdr:col>
      <xdr:colOff>302559</xdr:colOff>
      <xdr:row>55</xdr:row>
      <xdr:rowOff>109818</xdr:rowOff>
    </xdr:to>
    <xdr:graphicFrame macro="">
      <xdr:nvGraphicFramePr>
        <xdr:cNvPr id="7" name="Chart 6">
          <a:extLst>
            <a:ext uri="{FF2B5EF4-FFF2-40B4-BE49-F238E27FC236}">
              <a16:creationId xmlns:a16="http://schemas.microsoft.com/office/drawing/2014/main" id="{87B615A5-209A-4BD9-B518-C767F698C5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549087</xdr:colOff>
      <xdr:row>55</xdr:row>
      <xdr:rowOff>100853</xdr:rowOff>
    </xdr:from>
    <xdr:to>
      <xdr:col>8</xdr:col>
      <xdr:colOff>280146</xdr:colOff>
      <xdr:row>69</xdr:row>
      <xdr:rowOff>177053</xdr:rowOff>
    </xdr:to>
    <xdr:graphicFrame macro="">
      <xdr:nvGraphicFramePr>
        <xdr:cNvPr id="8" name="Chart 7">
          <a:extLst>
            <a:ext uri="{FF2B5EF4-FFF2-40B4-BE49-F238E27FC236}">
              <a16:creationId xmlns:a16="http://schemas.microsoft.com/office/drawing/2014/main" id="{334248A1-C375-4C29-963D-E35F623FEC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11206</xdr:colOff>
      <xdr:row>44</xdr:row>
      <xdr:rowOff>89647</xdr:rowOff>
    </xdr:from>
    <xdr:to>
      <xdr:col>15</xdr:col>
      <xdr:colOff>254374</xdr:colOff>
      <xdr:row>59</xdr:row>
      <xdr:rowOff>22972</xdr:rowOff>
    </xdr:to>
    <xdr:sp macro="" textlink="">
      <xdr:nvSpPr>
        <xdr:cNvPr id="9" name="TextBox 8">
          <a:extLst>
            <a:ext uri="{FF2B5EF4-FFF2-40B4-BE49-F238E27FC236}">
              <a16:creationId xmlns:a16="http://schemas.microsoft.com/office/drawing/2014/main" id="{3133D95A-E00F-4127-A507-B9A0428BC543}"/>
            </a:ext>
          </a:extLst>
        </xdr:cNvPr>
        <xdr:cNvSpPr txBox="1"/>
      </xdr:nvSpPr>
      <xdr:spPr>
        <a:xfrm>
          <a:off x="5457265" y="8471647"/>
          <a:ext cx="3873874" cy="2790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While</a:t>
          </a:r>
          <a:r>
            <a:rPr lang="en-US" sz="1100" baseline="0"/>
            <a:t> the observed correlation of 0.39 in some cases is too high to be caused simply by te overall increase in temperatures alongside an increase in crime rate, and is definitely statisticaly significant, it alone does not make a good predictor of crime rates for a given month, specially given how much variation there is month by month.</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E9713-9DFD-4E90-A63D-7E8A58BBE824}">
  <dimension ref="A1:CC66"/>
  <sheetViews>
    <sheetView topLeftCell="A22" zoomScale="85" zoomScaleNormal="85" workbookViewId="0">
      <pane xSplit="6135" activePane="topRight"/>
      <selection activeCell="C53" sqref="C53"/>
      <selection pane="topRight" activeCell="CC36" sqref="E36:CC36"/>
    </sheetView>
  </sheetViews>
  <sheetFormatPr defaultRowHeight="15" x14ac:dyDescent="0.25"/>
  <cols>
    <col min="1" max="1" width="23.7109375" bestFit="1" customWidth="1"/>
    <col min="2" max="2" width="11.28515625" bestFit="1" customWidth="1"/>
    <col min="3" max="4" width="11.5703125" customWidth="1"/>
    <col min="5" max="81" width="8.42578125" bestFit="1" customWidth="1"/>
  </cols>
  <sheetData>
    <row r="1" spans="1:81" s="1" customFormat="1" x14ac:dyDescent="0.25">
      <c r="A1" s="1" t="s">
        <v>0</v>
      </c>
      <c r="B1" s="1" t="s">
        <v>2</v>
      </c>
      <c r="C1" s="1" t="s">
        <v>5</v>
      </c>
      <c r="D1" s="1" t="s">
        <v>46</v>
      </c>
      <c r="E1" s="2">
        <f>DATE(2019,1,1)</f>
        <v>43466</v>
      </c>
      <c r="F1" s="2">
        <f>DATE(2019,2,1)</f>
        <v>43497</v>
      </c>
      <c r="G1" s="2">
        <f>DATE(YEAR(F1), MONTH(F1)+1, 1)</f>
        <v>43525</v>
      </c>
      <c r="H1" s="2">
        <f t="shared" ref="H1:P1" si="0">DATE(YEAR(G1), MONTH(G1)+1, 1)</f>
        <v>43556</v>
      </c>
      <c r="I1" s="2">
        <f t="shared" si="0"/>
        <v>43586</v>
      </c>
      <c r="J1" s="2">
        <f t="shared" si="0"/>
        <v>43617</v>
      </c>
      <c r="K1" s="2">
        <f t="shared" si="0"/>
        <v>43647</v>
      </c>
      <c r="L1" s="2">
        <f t="shared" si="0"/>
        <v>43678</v>
      </c>
      <c r="M1" s="2">
        <f t="shared" si="0"/>
        <v>43709</v>
      </c>
      <c r="N1" s="2">
        <f t="shared" si="0"/>
        <v>43739</v>
      </c>
      <c r="O1" s="2">
        <f t="shared" si="0"/>
        <v>43770</v>
      </c>
      <c r="P1" s="2">
        <f t="shared" si="0"/>
        <v>43800</v>
      </c>
      <c r="Q1" s="2">
        <f>DATE(YEAR(P1), MONTH(P1)+1, 1)</f>
        <v>43831</v>
      </c>
      <c r="R1" s="2">
        <f t="shared" ref="R1:CC1" si="1">DATE(YEAR(Q1), MONTH(Q1)+1, 1)</f>
        <v>43862</v>
      </c>
      <c r="S1" s="2">
        <f t="shared" si="1"/>
        <v>43891</v>
      </c>
      <c r="T1" s="2">
        <f t="shared" si="1"/>
        <v>43922</v>
      </c>
      <c r="U1" s="2">
        <f t="shared" si="1"/>
        <v>43952</v>
      </c>
      <c r="V1" s="2">
        <f t="shared" si="1"/>
        <v>43983</v>
      </c>
      <c r="W1" s="2">
        <f t="shared" si="1"/>
        <v>44013</v>
      </c>
      <c r="X1" s="2">
        <f t="shared" si="1"/>
        <v>44044</v>
      </c>
      <c r="Y1" s="2">
        <f t="shared" si="1"/>
        <v>44075</v>
      </c>
      <c r="Z1" s="2">
        <f t="shared" si="1"/>
        <v>44105</v>
      </c>
      <c r="AA1" s="2">
        <f t="shared" si="1"/>
        <v>44136</v>
      </c>
      <c r="AB1" s="2">
        <f t="shared" si="1"/>
        <v>44166</v>
      </c>
      <c r="AC1" s="2">
        <f t="shared" si="1"/>
        <v>44197</v>
      </c>
      <c r="AD1" s="2">
        <f t="shared" si="1"/>
        <v>44228</v>
      </c>
      <c r="AE1" s="2">
        <f t="shared" si="1"/>
        <v>44256</v>
      </c>
      <c r="AF1" s="2">
        <f t="shared" si="1"/>
        <v>44287</v>
      </c>
      <c r="AG1" s="2">
        <f t="shared" si="1"/>
        <v>44317</v>
      </c>
      <c r="AH1" s="2">
        <f t="shared" si="1"/>
        <v>44348</v>
      </c>
      <c r="AI1" s="2">
        <f t="shared" si="1"/>
        <v>44378</v>
      </c>
      <c r="AJ1" s="2">
        <f t="shared" si="1"/>
        <v>44409</v>
      </c>
      <c r="AK1" s="2">
        <f t="shared" si="1"/>
        <v>44440</v>
      </c>
      <c r="AL1" s="2">
        <f t="shared" si="1"/>
        <v>44470</v>
      </c>
      <c r="AM1" s="2">
        <f t="shared" si="1"/>
        <v>44501</v>
      </c>
      <c r="AN1" s="2">
        <f t="shared" si="1"/>
        <v>44531</v>
      </c>
      <c r="AO1" s="2">
        <f t="shared" si="1"/>
        <v>44562</v>
      </c>
      <c r="AP1" s="2">
        <f t="shared" si="1"/>
        <v>44593</v>
      </c>
      <c r="AQ1" s="2">
        <f t="shared" si="1"/>
        <v>44621</v>
      </c>
      <c r="AR1" s="2">
        <f t="shared" si="1"/>
        <v>44652</v>
      </c>
      <c r="AS1" s="2">
        <f t="shared" si="1"/>
        <v>44682</v>
      </c>
      <c r="AT1" s="2">
        <f t="shared" si="1"/>
        <v>44713</v>
      </c>
      <c r="AU1" s="2">
        <f t="shared" si="1"/>
        <v>44743</v>
      </c>
      <c r="AV1" s="2">
        <f t="shared" si="1"/>
        <v>44774</v>
      </c>
      <c r="AW1" s="2">
        <f t="shared" si="1"/>
        <v>44805</v>
      </c>
      <c r="AX1" s="2">
        <f t="shared" si="1"/>
        <v>44835</v>
      </c>
      <c r="AY1" s="2">
        <f t="shared" si="1"/>
        <v>44866</v>
      </c>
      <c r="AZ1" s="2">
        <f t="shared" si="1"/>
        <v>44896</v>
      </c>
      <c r="BA1" s="2">
        <f t="shared" si="1"/>
        <v>44927</v>
      </c>
      <c r="BB1" s="2">
        <f t="shared" si="1"/>
        <v>44958</v>
      </c>
      <c r="BC1" s="2">
        <f t="shared" si="1"/>
        <v>44986</v>
      </c>
      <c r="BD1" s="2">
        <f t="shared" si="1"/>
        <v>45017</v>
      </c>
      <c r="BE1" s="2">
        <f t="shared" si="1"/>
        <v>45047</v>
      </c>
      <c r="BF1" s="2">
        <f t="shared" si="1"/>
        <v>45078</v>
      </c>
      <c r="BG1" s="2">
        <f t="shared" si="1"/>
        <v>45108</v>
      </c>
      <c r="BH1" s="2">
        <f t="shared" si="1"/>
        <v>45139</v>
      </c>
      <c r="BI1" s="2">
        <f t="shared" si="1"/>
        <v>45170</v>
      </c>
      <c r="BJ1" s="2">
        <f t="shared" si="1"/>
        <v>45200</v>
      </c>
      <c r="BK1" s="2">
        <f t="shared" si="1"/>
        <v>45231</v>
      </c>
      <c r="BL1" s="2">
        <f t="shared" si="1"/>
        <v>45261</v>
      </c>
      <c r="BM1" s="2">
        <f t="shared" si="1"/>
        <v>45292</v>
      </c>
      <c r="BN1" s="2">
        <f t="shared" si="1"/>
        <v>45323</v>
      </c>
      <c r="BO1" s="2">
        <f t="shared" si="1"/>
        <v>45352</v>
      </c>
      <c r="BP1" s="2">
        <f t="shared" si="1"/>
        <v>45383</v>
      </c>
      <c r="BQ1" s="2">
        <f t="shared" si="1"/>
        <v>45413</v>
      </c>
      <c r="BR1" s="2">
        <f t="shared" si="1"/>
        <v>45444</v>
      </c>
      <c r="BS1" s="2">
        <f t="shared" si="1"/>
        <v>45474</v>
      </c>
      <c r="BT1" s="2">
        <f t="shared" si="1"/>
        <v>45505</v>
      </c>
      <c r="BU1" s="2">
        <f t="shared" si="1"/>
        <v>45536</v>
      </c>
      <c r="BV1" s="2">
        <f t="shared" si="1"/>
        <v>45566</v>
      </c>
      <c r="BW1" s="2">
        <f t="shared" si="1"/>
        <v>45597</v>
      </c>
      <c r="BX1" s="2">
        <f t="shared" si="1"/>
        <v>45627</v>
      </c>
      <c r="BY1" s="2">
        <f t="shared" si="1"/>
        <v>45658</v>
      </c>
      <c r="BZ1" s="2">
        <f t="shared" si="1"/>
        <v>45689</v>
      </c>
      <c r="CA1" s="2">
        <f t="shared" si="1"/>
        <v>45717</v>
      </c>
      <c r="CB1" s="2">
        <f t="shared" si="1"/>
        <v>45748</v>
      </c>
      <c r="CC1" s="2">
        <f t="shared" si="1"/>
        <v>45778</v>
      </c>
    </row>
    <row r="2" spans="1:81" x14ac:dyDescent="0.25">
      <c r="A2" t="s">
        <v>1</v>
      </c>
      <c r="B2" t="s">
        <v>22</v>
      </c>
      <c r="C2" t="s">
        <v>6</v>
      </c>
      <c r="D2">
        <f t="shared" ref="D2:D32" si="2">CORREL(E2:CC2,$E$50:$CC$50)</f>
        <v>-0.10156762371419169</v>
      </c>
      <c r="E2">
        <v>26</v>
      </c>
      <c r="F2">
        <v>32</v>
      </c>
      <c r="G2">
        <v>20</v>
      </c>
      <c r="H2">
        <v>24</v>
      </c>
      <c r="I2">
        <v>27</v>
      </c>
      <c r="J2">
        <v>25</v>
      </c>
      <c r="K2">
        <v>23</v>
      </c>
      <c r="L2">
        <v>20</v>
      </c>
      <c r="M2">
        <v>19</v>
      </c>
      <c r="N2">
        <v>27</v>
      </c>
      <c r="O2">
        <v>17</v>
      </c>
      <c r="P2">
        <v>35</v>
      </c>
      <c r="Q2">
        <v>22</v>
      </c>
      <c r="R2">
        <v>20</v>
      </c>
      <c r="S2">
        <v>16</v>
      </c>
      <c r="T2">
        <v>23</v>
      </c>
      <c r="U2">
        <v>20</v>
      </c>
      <c r="V2">
        <v>19</v>
      </c>
      <c r="W2">
        <v>24</v>
      </c>
      <c r="X2">
        <v>18</v>
      </c>
      <c r="Y2">
        <v>16</v>
      </c>
      <c r="Z2">
        <v>27</v>
      </c>
      <c r="AA2">
        <v>27</v>
      </c>
      <c r="AB2">
        <v>19</v>
      </c>
      <c r="AC2">
        <v>22</v>
      </c>
      <c r="AD2">
        <v>17</v>
      </c>
      <c r="AE2">
        <v>27</v>
      </c>
      <c r="AF2">
        <v>23</v>
      </c>
      <c r="AG2">
        <v>25</v>
      </c>
      <c r="AH2">
        <v>39</v>
      </c>
      <c r="AI2">
        <v>32</v>
      </c>
      <c r="AJ2">
        <v>35</v>
      </c>
      <c r="AK2">
        <v>24</v>
      </c>
      <c r="AL2">
        <v>24</v>
      </c>
      <c r="AM2">
        <v>28</v>
      </c>
      <c r="AN2">
        <v>54</v>
      </c>
      <c r="AO2">
        <v>22</v>
      </c>
      <c r="AP2">
        <v>31</v>
      </c>
      <c r="AQ2">
        <v>40</v>
      </c>
      <c r="AR2">
        <v>27</v>
      </c>
      <c r="AS2">
        <v>22</v>
      </c>
      <c r="AT2">
        <v>22</v>
      </c>
      <c r="AU2">
        <v>23</v>
      </c>
      <c r="AV2">
        <v>25</v>
      </c>
      <c r="AW2">
        <v>19</v>
      </c>
      <c r="AX2">
        <v>33</v>
      </c>
      <c r="AY2">
        <v>28</v>
      </c>
      <c r="AZ2">
        <v>26</v>
      </c>
      <c r="BA2">
        <v>28</v>
      </c>
      <c r="BB2">
        <v>27</v>
      </c>
      <c r="BC2">
        <v>31</v>
      </c>
      <c r="BD2">
        <v>27</v>
      </c>
      <c r="BE2">
        <v>27</v>
      </c>
      <c r="BF2">
        <v>22</v>
      </c>
      <c r="BG2">
        <v>33</v>
      </c>
      <c r="BH2">
        <v>16</v>
      </c>
      <c r="BI2">
        <v>19</v>
      </c>
      <c r="BJ2">
        <v>22</v>
      </c>
      <c r="BK2">
        <v>30</v>
      </c>
      <c r="BL2">
        <v>18</v>
      </c>
      <c r="BM2">
        <v>23</v>
      </c>
      <c r="BN2">
        <v>19</v>
      </c>
      <c r="BO2">
        <v>22</v>
      </c>
      <c r="BP2">
        <v>19</v>
      </c>
      <c r="BQ2">
        <v>22</v>
      </c>
      <c r="BR2">
        <v>25</v>
      </c>
      <c r="BS2">
        <v>17</v>
      </c>
      <c r="BT2">
        <v>19</v>
      </c>
      <c r="BU2">
        <v>22</v>
      </c>
      <c r="BV2">
        <v>27</v>
      </c>
      <c r="BW2">
        <v>23</v>
      </c>
      <c r="BX2">
        <v>22</v>
      </c>
      <c r="BY2">
        <v>15</v>
      </c>
      <c r="BZ2">
        <v>16</v>
      </c>
      <c r="CA2">
        <v>21</v>
      </c>
      <c r="CB2">
        <v>14</v>
      </c>
      <c r="CC2">
        <v>12</v>
      </c>
    </row>
    <row r="3" spans="1:81" x14ac:dyDescent="0.25">
      <c r="A3" t="s">
        <v>1</v>
      </c>
      <c r="B3" t="s">
        <v>23</v>
      </c>
      <c r="C3" t="s">
        <v>6</v>
      </c>
      <c r="D3">
        <f t="shared" si="2"/>
        <v>-0.19275745985374296</v>
      </c>
      <c r="E3">
        <v>291</v>
      </c>
      <c r="F3">
        <v>188</v>
      </c>
      <c r="G3">
        <v>170</v>
      </c>
      <c r="H3">
        <v>181</v>
      </c>
      <c r="I3">
        <v>160</v>
      </c>
      <c r="J3">
        <v>175</v>
      </c>
      <c r="K3">
        <v>183</v>
      </c>
      <c r="L3">
        <v>194</v>
      </c>
      <c r="M3">
        <v>172</v>
      </c>
      <c r="N3">
        <v>174</v>
      </c>
      <c r="O3">
        <v>183</v>
      </c>
      <c r="P3">
        <v>226</v>
      </c>
      <c r="Q3">
        <v>222</v>
      </c>
      <c r="R3">
        <v>194</v>
      </c>
      <c r="S3">
        <v>192</v>
      </c>
      <c r="T3">
        <v>146</v>
      </c>
      <c r="U3">
        <v>146</v>
      </c>
      <c r="V3">
        <v>176</v>
      </c>
      <c r="W3">
        <v>164</v>
      </c>
      <c r="X3">
        <v>159</v>
      </c>
      <c r="Y3">
        <v>158</v>
      </c>
      <c r="Z3">
        <v>183</v>
      </c>
      <c r="AA3">
        <v>209</v>
      </c>
      <c r="AB3">
        <v>182</v>
      </c>
      <c r="AC3">
        <v>133</v>
      </c>
      <c r="AD3">
        <v>155</v>
      </c>
      <c r="AE3">
        <v>147</v>
      </c>
      <c r="AF3">
        <v>147</v>
      </c>
      <c r="AG3">
        <v>139</v>
      </c>
      <c r="AH3">
        <v>144</v>
      </c>
      <c r="AI3">
        <v>167</v>
      </c>
      <c r="AJ3">
        <v>176</v>
      </c>
      <c r="AK3">
        <v>186</v>
      </c>
      <c r="AL3">
        <v>192</v>
      </c>
      <c r="AM3">
        <v>191</v>
      </c>
      <c r="AN3">
        <v>216</v>
      </c>
      <c r="AO3">
        <v>240</v>
      </c>
      <c r="AP3">
        <v>231</v>
      </c>
      <c r="AQ3">
        <v>222</v>
      </c>
      <c r="AR3">
        <v>233</v>
      </c>
      <c r="AS3">
        <v>238</v>
      </c>
      <c r="AT3">
        <v>241</v>
      </c>
      <c r="AU3">
        <v>204</v>
      </c>
      <c r="AV3">
        <v>194</v>
      </c>
      <c r="AW3">
        <v>201</v>
      </c>
      <c r="AX3">
        <v>229</v>
      </c>
      <c r="AY3">
        <v>259</v>
      </c>
      <c r="AZ3">
        <v>240</v>
      </c>
      <c r="BA3">
        <v>242</v>
      </c>
      <c r="BB3">
        <v>184</v>
      </c>
      <c r="BC3">
        <v>223</v>
      </c>
      <c r="BD3">
        <v>220</v>
      </c>
      <c r="BE3">
        <v>266</v>
      </c>
      <c r="BF3">
        <v>235</v>
      </c>
      <c r="BG3">
        <v>225</v>
      </c>
      <c r="BH3">
        <v>204</v>
      </c>
      <c r="BI3">
        <v>241</v>
      </c>
      <c r="BJ3">
        <v>211</v>
      </c>
      <c r="BK3">
        <v>222</v>
      </c>
      <c r="BL3">
        <v>226</v>
      </c>
      <c r="BM3">
        <v>245</v>
      </c>
      <c r="BN3">
        <v>242</v>
      </c>
      <c r="BO3">
        <v>269</v>
      </c>
      <c r="BP3">
        <v>208</v>
      </c>
      <c r="BQ3">
        <v>247</v>
      </c>
      <c r="BR3">
        <v>211</v>
      </c>
      <c r="BS3">
        <v>194</v>
      </c>
      <c r="BT3">
        <v>182</v>
      </c>
      <c r="BU3">
        <v>153</v>
      </c>
      <c r="BV3">
        <v>164</v>
      </c>
      <c r="BW3">
        <v>161</v>
      </c>
      <c r="BX3">
        <v>186</v>
      </c>
      <c r="BY3">
        <v>163</v>
      </c>
      <c r="BZ3">
        <v>155</v>
      </c>
      <c r="CA3">
        <v>155</v>
      </c>
      <c r="CB3">
        <v>123</v>
      </c>
      <c r="CC3">
        <v>143</v>
      </c>
    </row>
    <row r="4" spans="1:81" x14ac:dyDescent="0.25">
      <c r="A4" t="s">
        <v>3</v>
      </c>
      <c r="B4" t="s">
        <v>22</v>
      </c>
      <c r="C4" t="s">
        <v>6</v>
      </c>
      <c r="D4">
        <f t="shared" si="2"/>
        <v>6.5844747405739762E-3</v>
      </c>
      <c r="E4">
        <v>12</v>
      </c>
      <c r="F4">
        <v>12</v>
      </c>
      <c r="G4">
        <v>7</v>
      </c>
      <c r="H4">
        <v>9</v>
      </c>
      <c r="I4">
        <v>14</v>
      </c>
      <c r="J4">
        <v>11</v>
      </c>
      <c r="K4">
        <v>10</v>
      </c>
      <c r="L4">
        <v>6</v>
      </c>
      <c r="M4">
        <v>13</v>
      </c>
      <c r="N4">
        <v>9</v>
      </c>
      <c r="O4">
        <v>4</v>
      </c>
      <c r="P4">
        <v>5</v>
      </c>
      <c r="Q4">
        <v>8</v>
      </c>
      <c r="R4">
        <v>8</v>
      </c>
      <c r="S4">
        <v>9</v>
      </c>
      <c r="T4">
        <v>9</v>
      </c>
      <c r="U4">
        <v>7</v>
      </c>
      <c r="V4">
        <v>6</v>
      </c>
      <c r="W4">
        <v>10</v>
      </c>
      <c r="X4">
        <v>11</v>
      </c>
      <c r="Y4">
        <v>4</v>
      </c>
      <c r="Z4">
        <v>10</v>
      </c>
      <c r="AA4">
        <v>7</v>
      </c>
      <c r="AB4">
        <v>10</v>
      </c>
      <c r="AC4">
        <v>11</v>
      </c>
      <c r="AD4">
        <v>4</v>
      </c>
      <c r="AE4">
        <v>8</v>
      </c>
      <c r="AF4">
        <v>6</v>
      </c>
      <c r="AG4">
        <v>11</v>
      </c>
      <c r="AH4">
        <v>10</v>
      </c>
      <c r="AI4">
        <v>12</v>
      </c>
      <c r="AJ4">
        <v>10</v>
      </c>
      <c r="AK4">
        <v>16</v>
      </c>
      <c r="AL4">
        <v>11</v>
      </c>
      <c r="AM4">
        <v>10</v>
      </c>
      <c r="AN4">
        <v>9</v>
      </c>
      <c r="AO4">
        <v>12</v>
      </c>
      <c r="AP4">
        <v>11</v>
      </c>
      <c r="AQ4">
        <v>12</v>
      </c>
      <c r="AR4">
        <v>16</v>
      </c>
      <c r="AS4">
        <v>13</v>
      </c>
      <c r="AT4">
        <v>11</v>
      </c>
      <c r="AU4">
        <v>15</v>
      </c>
      <c r="AV4">
        <v>8</v>
      </c>
      <c r="AW4">
        <v>9</v>
      </c>
      <c r="AX4">
        <v>8</v>
      </c>
      <c r="AY4">
        <v>11</v>
      </c>
      <c r="AZ4">
        <v>20</v>
      </c>
      <c r="BA4">
        <v>10</v>
      </c>
      <c r="BB4">
        <v>9</v>
      </c>
      <c r="BC4">
        <v>7</v>
      </c>
      <c r="BD4">
        <v>10</v>
      </c>
      <c r="BE4">
        <v>12</v>
      </c>
      <c r="BF4">
        <v>9</v>
      </c>
      <c r="BG4">
        <v>2</v>
      </c>
      <c r="BH4">
        <v>5</v>
      </c>
      <c r="BI4">
        <v>6</v>
      </c>
      <c r="BJ4">
        <v>5</v>
      </c>
      <c r="BK4">
        <v>5</v>
      </c>
      <c r="BL4">
        <v>4</v>
      </c>
      <c r="BM4">
        <v>8</v>
      </c>
      <c r="BN4">
        <v>3</v>
      </c>
      <c r="BO4">
        <v>4</v>
      </c>
      <c r="BP4">
        <v>7</v>
      </c>
      <c r="BQ4">
        <v>5</v>
      </c>
      <c r="BR4">
        <v>11</v>
      </c>
      <c r="BS4">
        <v>3</v>
      </c>
      <c r="BT4">
        <v>3</v>
      </c>
      <c r="BU4">
        <v>6</v>
      </c>
      <c r="BV4">
        <v>8</v>
      </c>
      <c r="BW4">
        <v>2</v>
      </c>
      <c r="BX4">
        <v>4</v>
      </c>
      <c r="BY4">
        <v>5</v>
      </c>
      <c r="BZ4">
        <v>2</v>
      </c>
      <c r="CA4">
        <v>10</v>
      </c>
      <c r="CB4">
        <v>5</v>
      </c>
      <c r="CC4">
        <v>4</v>
      </c>
    </row>
    <row r="5" spans="1:81" x14ac:dyDescent="0.25">
      <c r="A5" t="s">
        <v>3</v>
      </c>
      <c r="B5" t="s">
        <v>23</v>
      </c>
      <c r="C5" t="s">
        <v>6</v>
      </c>
      <c r="D5">
        <f t="shared" si="2"/>
        <v>-4.2831223099205326E-2</v>
      </c>
      <c r="E5">
        <v>172</v>
      </c>
      <c r="F5">
        <v>194</v>
      </c>
      <c r="G5">
        <v>197</v>
      </c>
      <c r="H5">
        <v>192</v>
      </c>
      <c r="I5">
        <v>162</v>
      </c>
      <c r="J5">
        <v>179</v>
      </c>
      <c r="K5">
        <v>176</v>
      </c>
      <c r="L5">
        <v>208</v>
      </c>
      <c r="M5">
        <v>168</v>
      </c>
      <c r="N5">
        <v>173</v>
      </c>
      <c r="O5">
        <v>159</v>
      </c>
      <c r="P5">
        <v>174</v>
      </c>
      <c r="Q5">
        <v>161</v>
      </c>
      <c r="R5">
        <v>159</v>
      </c>
      <c r="S5">
        <v>148</v>
      </c>
      <c r="T5">
        <v>86</v>
      </c>
      <c r="U5">
        <v>91</v>
      </c>
      <c r="V5">
        <v>92</v>
      </c>
      <c r="W5">
        <v>107</v>
      </c>
      <c r="X5">
        <v>120</v>
      </c>
      <c r="Y5">
        <v>106</v>
      </c>
      <c r="Z5">
        <v>114</v>
      </c>
      <c r="AA5">
        <v>108</v>
      </c>
      <c r="AB5">
        <v>94</v>
      </c>
      <c r="AC5">
        <v>92</v>
      </c>
      <c r="AD5">
        <v>95</v>
      </c>
      <c r="AE5">
        <v>102</v>
      </c>
      <c r="AF5">
        <v>94</v>
      </c>
      <c r="AG5">
        <v>122</v>
      </c>
      <c r="AH5">
        <v>104</v>
      </c>
      <c r="AI5">
        <v>92</v>
      </c>
      <c r="AJ5">
        <v>107</v>
      </c>
      <c r="AK5">
        <v>104</v>
      </c>
      <c r="AL5">
        <v>115</v>
      </c>
      <c r="AM5">
        <v>93</v>
      </c>
      <c r="AN5">
        <v>113</v>
      </c>
      <c r="AO5">
        <v>101</v>
      </c>
      <c r="AP5">
        <v>92</v>
      </c>
      <c r="AQ5">
        <v>108</v>
      </c>
      <c r="AR5">
        <v>114</v>
      </c>
      <c r="AS5">
        <v>126</v>
      </c>
      <c r="AT5">
        <v>99</v>
      </c>
      <c r="AU5">
        <v>120</v>
      </c>
      <c r="AV5">
        <v>109</v>
      </c>
      <c r="AW5">
        <v>96</v>
      </c>
      <c r="AX5">
        <v>99</v>
      </c>
      <c r="AY5">
        <v>102</v>
      </c>
      <c r="AZ5">
        <v>78</v>
      </c>
      <c r="BA5">
        <v>102</v>
      </c>
      <c r="BB5">
        <v>93</v>
      </c>
      <c r="BC5">
        <v>85</v>
      </c>
      <c r="BD5">
        <v>82</v>
      </c>
      <c r="BE5">
        <v>83</v>
      </c>
      <c r="BF5">
        <v>101</v>
      </c>
      <c r="BG5">
        <v>97</v>
      </c>
      <c r="BH5">
        <v>103</v>
      </c>
      <c r="BI5">
        <v>106</v>
      </c>
      <c r="BJ5">
        <v>77</v>
      </c>
      <c r="BK5">
        <v>91</v>
      </c>
      <c r="BL5">
        <v>86</v>
      </c>
      <c r="BM5">
        <v>74</v>
      </c>
      <c r="BN5">
        <v>79</v>
      </c>
      <c r="BO5">
        <v>73</v>
      </c>
      <c r="BP5">
        <v>78</v>
      </c>
      <c r="BQ5">
        <v>79</v>
      </c>
      <c r="BR5">
        <v>60</v>
      </c>
      <c r="BS5">
        <v>60</v>
      </c>
      <c r="BT5">
        <v>80</v>
      </c>
      <c r="BU5">
        <v>57</v>
      </c>
      <c r="BV5">
        <v>52</v>
      </c>
      <c r="BW5">
        <v>44</v>
      </c>
      <c r="BX5">
        <v>44</v>
      </c>
      <c r="BY5">
        <v>38</v>
      </c>
      <c r="BZ5">
        <v>47</v>
      </c>
      <c r="CA5">
        <v>42</v>
      </c>
      <c r="CB5">
        <v>59</v>
      </c>
      <c r="CC5">
        <v>43</v>
      </c>
    </row>
    <row r="6" spans="1:81" x14ac:dyDescent="0.25">
      <c r="A6" t="s">
        <v>4</v>
      </c>
      <c r="B6" t="s">
        <v>22</v>
      </c>
      <c r="C6" t="s">
        <v>6</v>
      </c>
      <c r="D6">
        <f t="shared" si="2"/>
        <v>-0.23256478530702943</v>
      </c>
      <c r="E6">
        <v>154</v>
      </c>
      <c r="F6">
        <v>129</v>
      </c>
      <c r="G6">
        <v>136</v>
      </c>
      <c r="H6">
        <v>113</v>
      </c>
      <c r="I6">
        <v>81</v>
      </c>
      <c r="J6">
        <v>48</v>
      </c>
      <c r="K6">
        <v>48</v>
      </c>
      <c r="L6">
        <v>84</v>
      </c>
      <c r="M6">
        <v>84</v>
      </c>
      <c r="N6">
        <v>151</v>
      </c>
      <c r="O6">
        <v>115</v>
      </c>
      <c r="P6">
        <v>100</v>
      </c>
      <c r="Q6">
        <v>107</v>
      </c>
      <c r="R6">
        <v>118</v>
      </c>
      <c r="S6">
        <v>130</v>
      </c>
      <c r="T6">
        <v>97</v>
      </c>
      <c r="U6">
        <v>73</v>
      </c>
      <c r="V6">
        <v>42</v>
      </c>
      <c r="W6">
        <v>50</v>
      </c>
      <c r="X6">
        <v>75</v>
      </c>
      <c r="Y6">
        <v>85</v>
      </c>
      <c r="Z6">
        <v>71</v>
      </c>
      <c r="AA6">
        <v>88</v>
      </c>
      <c r="AB6">
        <v>109</v>
      </c>
      <c r="AC6">
        <v>192</v>
      </c>
      <c r="AD6">
        <v>81</v>
      </c>
      <c r="AE6">
        <v>183</v>
      </c>
      <c r="AF6">
        <v>104</v>
      </c>
      <c r="AG6">
        <v>65</v>
      </c>
      <c r="AH6">
        <v>117</v>
      </c>
      <c r="AI6">
        <v>119</v>
      </c>
      <c r="AJ6">
        <v>102</v>
      </c>
      <c r="AK6">
        <v>111</v>
      </c>
      <c r="AL6">
        <v>92</v>
      </c>
      <c r="AM6">
        <v>126</v>
      </c>
      <c r="AN6">
        <v>126</v>
      </c>
      <c r="AO6">
        <v>137</v>
      </c>
      <c r="AP6">
        <v>125</v>
      </c>
      <c r="AQ6">
        <v>191</v>
      </c>
      <c r="AR6">
        <v>160</v>
      </c>
      <c r="AS6">
        <v>165</v>
      </c>
      <c r="AT6">
        <v>112</v>
      </c>
      <c r="AU6">
        <v>134</v>
      </c>
      <c r="AV6">
        <v>139</v>
      </c>
      <c r="AW6">
        <v>53</v>
      </c>
      <c r="AX6">
        <v>85</v>
      </c>
      <c r="AY6">
        <v>148</v>
      </c>
      <c r="AZ6">
        <v>177</v>
      </c>
      <c r="BA6">
        <v>130</v>
      </c>
      <c r="BB6">
        <v>161</v>
      </c>
      <c r="BC6">
        <v>123</v>
      </c>
      <c r="BD6">
        <v>161</v>
      </c>
      <c r="BE6">
        <v>164</v>
      </c>
      <c r="BF6">
        <v>93</v>
      </c>
      <c r="BG6">
        <v>125</v>
      </c>
      <c r="BH6">
        <v>144</v>
      </c>
      <c r="BI6">
        <v>91</v>
      </c>
      <c r="BJ6">
        <v>116</v>
      </c>
      <c r="BK6">
        <v>143</v>
      </c>
      <c r="BL6">
        <v>110</v>
      </c>
      <c r="BM6">
        <v>116</v>
      </c>
      <c r="BN6">
        <v>113</v>
      </c>
      <c r="BO6">
        <v>74</v>
      </c>
      <c r="BP6">
        <v>101</v>
      </c>
      <c r="BQ6">
        <v>107</v>
      </c>
      <c r="BR6">
        <v>94</v>
      </c>
      <c r="BS6">
        <v>95</v>
      </c>
      <c r="BT6">
        <v>125</v>
      </c>
      <c r="BU6">
        <v>154</v>
      </c>
      <c r="BV6">
        <v>186</v>
      </c>
      <c r="BW6">
        <v>73</v>
      </c>
      <c r="BX6">
        <v>96</v>
      </c>
      <c r="BY6">
        <v>62</v>
      </c>
      <c r="BZ6">
        <v>46</v>
      </c>
      <c r="CA6">
        <v>42</v>
      </c>
      <c r="CB6">
        <v>63</v>
      </c>
      <c r="CC6">
        <v>48</v>
      </c>
    </row>
    <row r="7" spans="1:81" x14ac:dyDescent="0.25">
      <c r="A7" t="s">
        <v>4</v>
      </c>
      <c r="B7" t="s">
        <v>23</v>
      </c>
      <c r="C7" t="s">
        <v>6</v>
      </c>
      <c r="D7">
        <f t="shared" si="2"/>
        <v>2.1406680599963254E-2</v>
      </c>
      <c r="E7">
        <v>47</v>
      </c>
      <c r="F7">
        <v>40</v>
      </c>
      <c r="G7">
        <v>47</v>
      </c>
      <c r="H7">
        <v>56</v>
      </c>
      <c r="I7">
        <v>60</v>
      </c>
      <c r="J7">
        <v>42</v>
      </c>
      <c r="K7">
        <v>42</v>
      </c>
      <c r="L7">
        <v>46</v>
      </c>
      <c r="M7">
        <v>33</v>
      </c>
      <c r="N7">
        <v>62</v>
      </c>
      <c r="O7">
        <v>56</v>
      </c>
      <c r="P7">
        <v>53</v>
      </c>
      <c r="Q7">
        <v>54</v>
      </c>
      <c r="R7">
        <v>27</v>
      </c>
      <c r="S7">
        <v>51</v>
      </c>
      <c r="T7">
        <v>36</v>
      </c>
      <c r="U7">
        <v>59</v>
      </c>
      <c r="V7">
        <v>31</v>
      </c>
      <c r="W7">
        <v>64</v>
      </c>
      <c r="X7">
        <v>42</v>
      </c>
      <c r="Y7">
        <v>29</v>
      </c>
      <c r="Z7">
        <v>53</v>
      </c>
      <c r="AA7">
        <v>34</v>
      </c>
      <c r="AB7">
        <v>50</v>
      </c>
      <c r="AC7">
        <v>36</v>
      </c>
      <c r="AD7">
        <v>30</v>
      </c>
      <c r="AE7">
        <v>27</v>
      </c>
      <c r="AF7">
        <v>28</v>
      </c>
      <c r="AG7">
        <v>28</v>
      </c>
      <c r="AH7">
        <v>25</v>
      </c>
      <c r="AI7">
        <v>35</v>
      </c>
      <c r="AJ7">
        <v>24</v>
      </c>
      <c r="AK7">
        <v>27</v>
      </c>
      <c r="AL7">
        <v>20</v>
      </c>
      <c r="AM7">
        <v>32</v>
      </c>
      <c r="AN7">
        <v>15</v>
      </c>
      <c r="AO7">
        <v>35</v>
      </c>
      <c r="AP7">
        <v>31</v>
      </c>
      <c r="AQ7">
        <v>29</v>
      </c>
      <c r="AR7">
        <v>25</v>
      </c>
      <c r="AS7">
        <v>35</v>
      </c>
      <c r="AT7">
        <v>33</v>
      </c>
      <c r="AU7">
        <v>48</v>
      </c>
      <c r="AV7">
        <v>34</v>
      </c>
      <c r="AW7">
        <v>29</v>
      </c>
      <c r="AX7">
        <v>29</v>
      </c>
      <c r="AY7">
        <v>25</v>
      </c>
      <c r="AZ7">
        <v>22</v>
      </c>
      <c r="BA7">
        <v>37</v>
      </c>
      <c r="BB7">
        <v>33</v>
      </c>
      <c r="BC7">
        <v>35</v>
      </c>
      <c r="BD7">
        <v>37</v>
      </c>
      <c r="BE7">
        <v>68</v>
      </c>
      <c r="BF7">
        <v>54</v>
      </c>
      <c r="BG7">
        <v>67</v>
      </c>
      <c r="BH7">
        <v>72</v>
      </c>
      <c r="BI7">
        <v>61</v>
      </c>
      <c r="BJ7">
        <v>60</v>
      </c>
      <c r="BK7">
        <v>75</v>
      </c>
      <c r="BL7">
        <v>100</v>
      </c>
      <c r="BM7">
        <v>88</v>
      </c>
      <c r="BN7">
        <v>76</v>
      </c>
      <c r="BO7">
        <v>57</v>
      </c>
      <c r="BP7">
        <v>58</v>
      </c>
      <c r="BQ7">
        <v>54</v>
      </c>
      <c r="BR7">
        <v>49</v>
      </c>
      <c r="BS7">
        <v>33</v>
      </c>
      <c r="BT7">
        <v>66</v>
      </c>
      <c r="BU7">
        <v>57</v>
      </c>
      <c r="BV7">
        <v>50</v>
      </c>
      <c r="BW7">
        <v>29</v>
      </c>
      <c r="BX7">
        <v>42</v>
      </c>
      <c r="BY7">
        <v>39</v>
      </c>
      <c r="BZ7">
        <v>33</v>
      </c>
      <c r="CA7">
        <v>43</v>
      </c>
      <c r="CB7">
        <v>64</v>
      </c>
      <c r="CC7">
        <v>43</v>
      </c>
    </row>
    <row r="8" spans="1:81" x14ac:dyDescent="0.25">
      <c r="A8" t="s">
        <v>7</v>
      </c>
      <c r="B8" t="s">
        <v>22</v>
      </c>
      <c r="C8" t="s">
        <v>6</v>
      </c>
      <c r="D8">
        <f t="shared" si="2"/>
        <v>-0.19946969680863982</v>
      </c>
      <c r="E8">
        <v>0</v>
      </c>
      <c r="F8">
        <v>0</v>
      </c>
      <c r="G8">
        <v>0</v>
      </c>
      <c r="H8">
        <v>0</v>
      </c>
      <c r="I8">
        <v>0</v>
      </c>
      <c r="J8">
        <v>0</v>
      </c>
      <c r="K8">
        <v>0</v>
      </c>
      <c r="L8">
        <v>0</v>
      </c>
      <c r="M8">
        <v>0</v>
      </c>
      <c r="N8">
        <v>0</v>
      </c>
      <c r="O8">
        <v>0</v>
      </c>
      <c r="P8">
        <v>0</v>
      </c>
      <c r="Q8">
        <v>1</v>
      </c>
      <c r="R8">
        <v>1</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row>
    <row r="9" spans="1:81" x14ac:dyDescent="0.25">
      <c r="A9" t="s">
        <v>7</v>
      </c>
      <c r="B9" t="s">
        <v>23</v>
      </c>
      <c r="C9" t="s">
        <v>6</v>
      </c>
      <c r="D9" t="e">
        <f t="shared" si="2"/>
        <v>#DIV/0!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row>
    <row r="10" spans="1:81" x14ac:dyDescent="0.25">
      <c r="A10" t="s">
        <v>8</v>
      </c>
      <c r="B10" t="s">
        <v>22</v>
      </c>
      <c r="C10" t="s">
        <v>6</v>
      </c>
      <c r="D10">
        <f t="shared" si="2"/>
        <v>-9.068360712078373E-2</v>
      </c>
      <c r="E10">
        <v>74</v>
      </c>
      <c r="F10">
        <v>81</v>
      </c>
      <c r="G10">
        <v>93</v>
      </c>
      <c r="H10">
        <v>75</v>
      </c>
      <c r="I10">
        <v>99</v>
      </c>
      <c r="J10">
        <v>70</v>
      </c>
      <c r="K10">
        <v>74</v>
      </c>
      <c r="L10">
        <v>80</v>
      </c>
      <c r="M10">
        <v>71</v>
      </c>
      <c r="N10">
        <v>86</v>
      </c>
      <c r="O10">
        <v>81</v>
      </c>
      <c r="P10">
        <v>89</v>
      </c>
      <c r="Q10">
        <v>66</v>
      </c>
      <c r="R10">
        <v>94</v>
      </c>
      <c r="S10">
        <v>94</v>
      </c>
      <c r="T10">
        <v>49</v>
      </c>
      <c r="U10">
        <v>51</v>
      </c>
      <c r="V10">
        <v>42</v>
      </c>
      <c r="W10">
        <v>39</v>
      </c>
      <c r="X10">
        <v>44</v>
      </c>
      <c r="Y10">
        <v>75</v>
      </c>
      <c r="Z10">
        <v>58</v>
      </c>
      <c r="AA10">
        <v>45</v>
      </c>
      <c r="AB10">
        <v>61</v>
      </c>
      <c r="AC10">
        <v>42</v>
      </c>
      <c r="AD10">
        <v>55</v>
      </c>
      <c r="AE10">
        <v>49</v>
      </c>
      <c r="AF10">
        <v>46</v>
      </c>
      <c r="AG10">
        <v>51</v>
      </c>
      <c r="AH10">
        <v>57</v>
      </c>
      <c r="AI10">
        <v>49</v>
      </c>
      <c r="AJ10">
        <v>65</v>
      </c>
      <c r="AK10">
        <v>64</v>
      </c>
      <c r="AL10">
        <v>59</v>
      </c>
      <c r="AM10">
        <v>73</v>
      </c>
      <c r="AN10">
        <v>74</v>
      </c>
      <c r="AO10">
        <v>67</v>
      </c>
      <c r="AP10">
        <v>71</v>
      </c>
      <c r="AQ10">
        <v>60</v>
      </c>
      <c r="AR10">
        <v>62</v>
      </c>
      <c r="AS10">
        <v>57</v>
      </c>
      <c r="AT10">
        <v>59</v>
      </c>
      <c r="AU10">
        <v>56</v>
      </c>
      <c r="AV10">
        <v>68</v>
      </c>
      <c r="AW10">
        <v>44</v>
      </c>
      <c r="AX10">
        <v>62</v>
      </c>
      <c r="AY10">
        <v>51</v>
      </c>
      <c r="AZ10">
        <v>64</v>
      </c>
      <c r="BA10">
        <v>53</v>
      </c>
      <c r="BB10">
        <v>40</v>
      </c>
      <c r="BC10">
        <v>52</v>
      </c>
      <c r="BD10">
        <v>49</v>
      </c>
      <c r="BE10">
        <v>63</v>
      </c>
      <c r="BF10">
        <v>50</v>
      </c>
      <c r="BG10">
        <v>39</v>
      </c>
      <c r="BH10">
        <v>47</v>
      </c>
      <c r="BI10">
        <v>59</v>
      </c>
      <c r="BJ10">
        <v>55</v>
      </c>
      <c r="BK10">
        <v>66</v>
      </c>
      <c r="BL10">
        <v>62</v>
      </c>
      <c r="BM10">
        <v>64</v>
      </c>
      <c r="BN10">
        <v>58</v>
      </c>
      <c r="BO10">
        <v>49</v>
      </c>
      <c r="BP10">
        <v>48</v>
      </c>
      <c r="BQ10">
        <v>59</v>
      </c>
      <c r="BR10">
        <v>60</v>
      </c>
      <c r="BS10">
        <v>74</v>
      </c>
      <c r="BT10">
        <v>62</v>
      </c>
      <c r="BU10">
        <v>69</v>
      </c>
      <c r="BV10">
        <v>107</v>
      </c>
      <c r="BW10">
        <v>49</v>
      </c>
      <c r="BX10">
        <v>40</v>
      </c>
      <c r="BY10">
        <v>39</v>
      </c>
      <c r="BZ10">
        <v>27</v>
      </c>
      <c r="CA10">
        <v>45</v>
      </c>
      <c r="CB10">
        <v>33</v>
      </c>
      <c r="CC10">
        <v>36</v>
      </c>
    </row>
    <row r="11" spans="1:81" x14ac:dyDescent="0.25">
      <c r="A11" t="s">
        <v>8</v>
      </c>
      <c r="B11" t="s">
        <v>23</v>
      </c>
      <c r="C11" t="s">
        <v>6</v>
      </c>
      <c r="D11">
        <f t="shared" si="2"/>
        <v>-0.11080921511613395</v>
      </c>
      <c r="E11">
        <v>64</v>
      </c>
      <c r="F11">
        <v>51</v>
      </c>
      <c r="G11">
        <v>74</v>
      </c>
      <c r="H11">
        <v>60</v>
      </c>
      <c r="I11">
        <v>100</v>
      </c>
      <c r="J11">
        <v>77</v>
      </c>
      <c r="K11">
        <v>47</v>
      </c>
      <c r="L11">
        <v>55</v>
      </c>
      <c r="M11">
        <v>58</v>
      </c>
      <c r="N11">
        <v>70</v>
      </c>
      <c r="O11">
        <v>65</v>
      </c>
      <c r="P11">
        <v>79</v>
      </c>
      <c r="Q11">
        <v>68</v>
      </c>
      <c r="R11">
        <v>63</v>
      </c>
      <c r="S11">
        <v>73</v>
      </c>
      <c r="T11">
        <v>32</v>
      </c>
      <c r="U11">
        <v>30</v>
      </c>
      <c r="V11">
        <v>39</v>
      </c>
      <c r="W11">
        <v>39</v>
      </c>
      <c r="X11">
        <v>48</v>
      </c>
      <c r="Y11">
        <v>54</v>
      </c>
      <c r="Z11">
        <v>48</v>
      </c>
      <c r="AA11">
        <v>60</v>
      </c>
      <c r="AB11">
        <v>56</v>
      </c>
      <c r="AC11">
        <v>38</v>
      </c>
      <c r="AD11">
        <v>64</v>
      </c>
      <c r="AE11">
        <v>61</v>
      </c>
      <c r="AF11">
        <v>48</v>
      </c>
      <c r="AG11">
        <v>60</v>
      </c>
      <c r="AH11">
        <v>82</v>
      </c>
      <c r="AI11">
        <v>65</v>
      </c>
      <c r="AJ11">
        <v>57</v>
      </c>
      <c r="AK11">
        <v>60</v>
      </c>
      <c r="AL11">
        <v>62</v>
      </c>
      <c r="AM11">
        <v>74</v>
      </c>
      <c r="AN11">
        <v>90</v>
      </c>
      <c r="AO11">
        <v>73</v>
      </c>
      <c r="AP11">
        <v>85</v>
      </c>
      <c r="AQ11">
        <v>83</v>
      </c>
      <c r="AR11">
        <v>77</v>
      </c>
      <c r="AS11">
        <v>98</v>
      </c>
      <c r="AT11">
        <v>88</v>
      </c>
      <c r="AU11">
        <v>98</v>
      </c>
      <c r="AV11">
        <v>121</v>
      </c>
      <c r="AW11">
        <v>93</v>
      </c>
      <c r="AX11">
        <v>104</v>
      </c>
      <c r="AY11">
        <v>101</v>
      </c>
      <c r="AZ11">
        <v>79</v>
      </c>
      <c r="BA11">
        <v>118</v>
      </c>
      <c r="BB11">
        <v>102</v>
      </c>
      <c r="BC11">
        <v>111</v>
      </c>
      <c r="BD11">
        <v>76</v>
      </c>
      <c r="BE11">
        <v>65</v>
      </c>
      <c r="BF11">
        <v>61</v>
      </c>
      <c r="BG11">
        <v>52</v>
      </c>
      <c r="BH11">
        <v>55</v>
      </c>
      <c r="BI11">
        <v>69</v>
      </c>
      <c r="BJ11">
        <v>90</v>
      </c>
      <c r="BK11">
        <v>88</v>
      </c>
      <c r="BL11">
        <v>60</v>
      </c>
      <c r="BM11">
        <v>79</v>
      </c>
      <c r="BN11">
        <v>75</v>
      </c>
      <c r="BO11">
        <v>85</v>
      </c>
      <c r="BP11">
        <v>80</v>
      </c>
      <c r="BQ11">
        <v>67</v>
      </c>
      <c r="BR11">
        <v>60</v>
      </c>
      <c r="BS11">
        <v>71</v>
      </c>
      <c r="BT11">
        <v>42</v>
      </c>
      <c r="BU11">
        <v>45</v>
      </c>
      <c r="BV11">
        <v>45</v>
      </c>
      <c r="BW11">
        <v>46</v>
      </c>
      <c r="BX11">
        <v>27</v>
      </c>
      <c r="BY11">
        <v>42</v>
      </c>
      <c r="BZ11">
        <v>36</v>
      </c>
      <c r="CA11">
        <v>42</v>
      </c>
      <c r="CB11">
        <v>40</v>
      </c>
      <c r="CC11">
        <v>38</v>
      </c>
    </row>
    <row r="12" spans="1:81" x14ac:dyDescent="0.25">
      <c r="A12" t="s">
        <v>9</v>
      </c>
      <c r="B12" t="s">
        <v>22</v>
      </c>
      <c r="C12" t="s">
        <v>6</v>
      </c>
      <c r="D12">
        <f t="shared" si="2"/>
        <v>-5.8373671151904449E-2</v>
      </c>
      <c r="E12">
        <v>30</v>
      </c>
      <c r="F12">
        <v>25</v>
      </c>
      <c r="G12">
        <v>47</v>
      </c>
      <c r="H12">
        <v>51</v>
      </c>
      <c r="I12">
        <v>47</v>
      </c>
      <c r="J12">
        <v>32</v>
      </c>
      <c r="K12">
        <v>36</v>
      </c>
      <c r="L12">
        <v>29</v>
      </c>
      <c r="M12">
        <v>35</v>
      </c>
      <c r="N12">
        <v>40</v>
      </c>
      <c r="O12">
        <v>24</v>
      </c>
      <c r="P12">
        <v>47</v>
      </c>
      <c r="Q12">
        <v>55</v>
      </c>
      <c r="R12">
        <v>38</v>
      </c>
      <c r="S12">
        <v>49</v>
      </c>
      <c r="T12">
        <v>19</v>
      </c>
      <c r="U12">
        <v>20</v>
      </c>
      <c r="V12">
        <v>24</v>
      </c>
      <c r="W12">
        <v>21</v>
      </c>
      <c r="X12">
        <v>36</v>
      </c>
      <c r="Y12">
        <v>38</v>
      </c>
      <c r="Z12">
        <v>18</v>
      </c>
      <c r="AA12">
        <v>29</v>
      </c>
      <c r="AB12">
        <v>35</v>
      </c>
      <c r="AC12">
        <v>29</v>
      </c>
      <c r="AD12">
        <v>34</v>
      </c>
      <c r="AE12">
        <v>60</v>
      </c>
      <c r="AF12">
        <v>89</v>
      </c>
      <c r="AG12">
        <v>71</v>
      </c>
      <c r="AH12">
        <v>40</v>
      </c>
      <c r="AI12">
        <v>78</v>
      </c>
      <c r="AJ12">
        <v>78</v>
      </c>
      <c r="AK12">
        <v>49</v>
      </c>
      <c r="AL12">
        <v>73</v>
      </c>
      <c r="AM12">
        <v>112</v>
      </c>
      <c r="AN12">
        <v>73</v>
      </c>
      <c r="AO12">
        <v>36</v>
      </c>
      <c r="AP12">
        <v>27</v>
      </c>
      <c r="AQ12">
        <v>42</v>
      </c>
      <c r="AR12">
        <v>33</v>
      </c>
      <c r="AS12">
        <v>36</v>
      </c>
      <c r="AT12">
        <v>25</v>
      </c>
      <c r="AU12">
        <v>30</v>
      </c>
      <c r="AV12">
        <v>39</v>
      </c>
      <c r="AW12">
        <v>28</v>
      </c>
      <c r="AX12">
        <v>43</v>
      </c>
      <c r="AY12">
        <v>28</v>
      </c>
      <c r="AZ12">
        <v>82</v>
      </c>
      <c r="BA12">
        <v>25</v>
      </c>
      <c r="BB12">
        <v>46</v>
      </c>
      <c r="BC12">
        <v>37</v>
      </c>
      <c r="BD12">
        <v>34</v>
      </c>
      <c r="BE12">
        <v>33</v>
      </c>
      <c r="BF12">
        <v>32</v>
      </c>
      <c r="BG12">
        <v>28</v>
      </c>
      <c r="BH12">
        <v>31</v>
      </c>
      <c r="BI12">
        <v>30</v>
      </c>
      <c r="BJ12">
        <v>26</v>
      </c>
      <c r="BK12">
        <v>43</v>
      </c>
      <c r="BL12">
        <v>36</v>
      </c>
      <c r="BM12">
        <v>50</v>
      </c>
      <c r="BN12">
        <v>43</v>
      </c>
      <c r="BO12">
        <v>16</v>
      </c>
      <c r="BP12">
        <v>29</v>
      </c>
      <c r="BQ12">
        <v>22</v>
      </c>
      <c r="BR12">
        <v>23</v>
      </c>
      <c r="BS12">
        <v>30</v>
      </c>
      <c r="BT12">
        <v>43</v>
      </c>
      <c r="BU12">
        <v>35</v>
      </c>
      <c r="BV12">
        <v>33</v>
      </c>
      <c r="BW12">
        <v>24</v>
      </c>
      <c r="BX12">
        <v>28</v>
      </c>
      <c r="BY12">
        <v>16</v>
      </c>
      <c r="BZ12">
        <v>30</v>
      </c>
      <c r="CA12">
        <v>21</v>
      </c>
      <c r="CB12">
        <v>28</v>
      </c>
      <c r="CC12">
        <v>36</v>
      </c>
    </row>
    <row r="13" spans="1:81" x14ac:dyDescent="0.25">
      <c r="A13" t="s">
        <v>9</v>
      </c>
      <c r="B13" t="s">
        <v>23</v>
      </c>
      <c r="C13" t="s">
        <v>6</v>
      </c>
      <c r="D13">
        <f t="shared" si="2"/>
        <v>-4.1892727105488099E-3</v>
      </c>
      <c r="E13">
        <v>209</v>
      </c>
      <c r="F13">
        <v>203</v>
      </c>
      <c r="G13">
        <v>218</v>
      </c>
      <c r="H13">
        <v>218</v>
      </c>
      <c r="I13">
        <v>198</v>
      </c>
      <c r="J13">
        <v>235</v>
      </c>
      <c r="K13">
        <v>214</v>
      </c>
      <c r="L13">
        <v>245</v>
      </c>
      <c r="M13">
        <v>213</v>
      </c>
      <c r="N13">
        <v>176</v>
      </c>
      <c r="O13">
        <v>185</v>
      </c>
      <c r="P13">
        <v>191</v>
      </c>
      <c r="Q13">
        <v>224</v>
      </c>
      <c r="R13">
        <v>209</v>
      </c>
      <c r="S13">
        <v>203</v>
      </c>
      <c r="T13">
        <v>143</v>
      </c>
      <c r="U13">
        <v>143</v>
      </c>
      <c r="V13">
        <v>151</v>
      </c>
      <c r="W13">
        <v>174</v>
      </c>
      <c r="X13">
        <v>171</v>
      </c>
      <c r="Y13">
        <v>223</v>
      </c>
      <c r="Z13">
        <v>186</v>
      </c>
      <c r="AA13">
        <v>185</v>
      </c>
      <c r="AB13">
        <v>150</v>
      </c>
      <c r="AC13">
        <v>181</v>
      </c>
      <c r="AD13">
        <v>199</v>
      </c>
      <c r="AE13">
        <v>258</v>
      </c>
      <c r="AF13">
        <v>216</v>
      </c>
      <c r="AG13">
        <v>190</v>
      </c>
      <c r="AH13">
        <v>233</v>
      </c>
      <c r="AI13">
        <v>228</v>
      </c>
      <c r="AJ13">
        <v>238</v>
      </c>
      <c r="AK13">
        <v>257</v>
      </c>
      <c r="AL13">
        <v>259</v>
      </c>
      <c r="AM13">
        <v>243</v>
      </c>
      <c r="AN13">
        <v>282</v>
      </c>
      <c r="AO13">
        <v>266</v>
      </c>
      <c r="AP13">
        <v>241</v>
      </c>
      <c r="AQ13">
        <v>305</v>
      </c>
      <c r="AR13">
        <v>277</v>
      </c>
      <c r="AS13">
        <v>307</v>
      </c>
      <c r="AT13">
        <v>273</v>
      </c>
      <c r="AU13">
        <v>294</v>
      </c>
      <c r="AV13">
        <v>288</v>
      </c>
      <c r="AW13">
        <v>270</v>
      </c>
      <c r="AX13">
        <v>235</v>
      </c>
      <c r="AY13">
        <v>293</v>
      </c>
      <c r="AZ13">
        <v>240</v>
      </c>
      <c r="BA13">
        <v>212</v>
      </c>
      <c r="BB13">
        <v>269</v>
      </c>
      <c r="BC13">
        <v>230</v>
      </c>
      <c r="BD13">
        <v>144</v>
      </c>
      <c r="BE13">
        <v>202</v>
      </c>
      <c r="BF13">
        <v>162</v>
      </c>
      <c r="BG13">
        <v>157</v>
      </c>
      <c r="BH13">
        <v>183</v>
      </c>
      <c r="BI13">
        <v>175</v>
      </c>
      <c r="BJ13">
        <v>163</v>
      </c>
      <c r="BK13">
        <v>219</v>
      </c>
      <c r="BL13">
        <v>183</v>
      </c>
      <c r="BM13">
        <v>174</v>
      </c>
      <c r="BN13">
        <v>138</v>
      </c>
      <c r="BO13">
        <v>164</v>
      </c>
      <c r="BP13">
        <v>200</v>
      </c>
      <c r="BQ13">
        <v>153</v>
      </c>
      <c r="BR13">
        <v>103</v>
      </c>
      <c r="BS13">
        <v>119</v>
      </c>
      <c r="BT13">
        <v>129</v>
      </c>
      <c r="BU13">
        <v>117</v>
      </c>
      <c r="BV13">
        <v>103</v>
      </c>
      <c r="BW13">
        <v>99</v>
      </c>
      <c r="BX13">
        <v>97</v>
      </c>
      <c r="BY13">
        <v>100</v>
      </c>
      <c r="BZ13">
        <v>94</v>
      </c>
      <c r="CA13">
        <v>90</v>
      </c>
      <c r="CB13">
        <v>109</v>
      </c>
      <c r="CC13">
        <v>108</v>
      </c>
    </row>
    <row r="14" spans="1:81" x14ac:dyDescent="0.25">
      <c r="A14" t="s">
        <v>10</v>
      </c>
      <c r="B14" t="s">
        <v>23</v>
      </c>
      <c r="C14" t="s">
        <v>11</v>
      </c>
      <c r="D14">
        <f t="shared" si="2"/>
        <v>0.1795354493694625</v>
      </c>
      <c r="E14">
        <v>12</v>
      </c>
      <c r="F14">
        <v>7</v>
      </c>
      <c r="G14">
        <v>13</v>
      </c>
      <c r="H14">
        <v>15</v>
      </c>
      <c r="I14">
        <v>16</v>
      </c>
      <c r="J14">
        <v>14</v>
      </c>
      <c r="K14">
        <v>20</v>
      </c>
      <c r="L14">
        <v>10</v>
      </c>
      <c r="M14">
        <v>23</v>
      </c>
      <c r="N14">
        <v>22</v>
      </c>
      <c r="O14">
        <v>17</v>
      </c>
      <c r="P14">
        <v>12</v>
      </c>
      <c r="Q14">
        <v>12</v>
      </c>
      <c r="R14">
        <v>14</v>
      </c>
      <c r="S14">
        <v>9</v>
      </c>
      <c r="T14">
        <v>4</v>
      </c>
      <c r="U14">
        <v>10</v>
      </c>
      <c r="V14">
        <v>9</v>
      </c>
      <c r="W14">
        <v>19</v>
      </c>
      <c r="X14">
        <v>14</v>
      </c>
      <c r="Y14">
        <v>20</v>
      </c>
      <c r="Z14">
        <v>13</v>
      </c>
      <c r="AA14">
        <v>9</v>
      </c>
      <c r="AB14">
        <v>10</v>
      </c>
      <c r="AC14">
        <v>7</v>
      </c>
      <c r="AD14">
        <v>15</v>
      </c>
      <c r="AE14">
        <v>8</v>
      </c>
      <c r="AF14">
        <v>24</v>
      </c>
      <c r="AG14">
        <v>12</v>
      </c>
      <c r="AH14">
        <v>9</v>
      </c>
      <c r="AI14">
        <v>12</v>
      </c>
      <c r="AJ14">
        <v>10</v>
      </c>
      <c r="AK14">
        <v>10</v>
      </c>
      <c r="AL14">
        <v>14</v>
      </c>
      <c r="AM14">
        <v>13</v>
      </c>
      <c r="AN14">
        <v>13</v>
      </c>
      <c r="AO14">
        <v>15</v>
      </c>
      <c r="AP14">
        <v>4</v>
      </c>
      <c r="AQ14">
        <v>15</v>
      </c>
      <c r="AR14">
        <v>3</v>
      </c>
      <c r="AS14">
        <v>10</v>
      </c>
      <c r="AT14">
        <v>8</v>
      </c>
      <c r="AU14">
        <v>10</v>
      </c>
      <c r="AV14">
        <v>17</v>
      </c>
      <c r="AW14">
        <v>10</v>
      </c>
      <c r="AX14">
        <v>10</v>
      </c>
      <c r="AY14">
        <v>9</v>
      </c>
      <c r="AZ14">
        <v>15</v>
      </c>
      <c r="BA14">
        <v>6</v>
      </c>
      <c r="BB14">
        <v>10</v>
      </c>
      <c r="BC14">
        <v>19</v>
      </c>
      <c r="BD14">
        <v>18</v>
      </c>
      <c r="BE14">
        <v>19</v>
      </c>
      <c r="BF14">
        <v>11</v>
      </c>
      <c r="BG14">
        <v>14</v>
      </c>
      <c r="BH14">
        <v>11</v>
      </c>
      <c r="BI14">
        <v>15</v>
      </c>
      <c r="BJ14">
        <v>13</v>
      </c>
      <c r="BK14">
        <v>18</v>
      </c>
      <c r="BL14">
        <v>13</v>
      </c>
      <c r="BM14">
        <v>18</v>
      </c>
      <c r="BN14">
        <v>20</v>
      </c>
      <c r="BO14">
        <v>11</v>
      </c>
      <c r="BP14">
        <v>19</v>
      </c>
      <c r="BQ14">
        <v>19</v>
      </c>
      <c r="BR14">
        <v>15</v>
      </c>
      <c r="BS14">
        <v>18</v>
      </c>
      <c r="BT14">
        <v>18</v>
      </c>
      <c r="BU14">
        <v>20</v>
      </c>
      <c r="BV14">
        <v>30</v>
      </c>
      <c r="BW14">
        <v>21</v>
      </c>
      <c r="BX14">
        <v>20</v>
      </c>
      <c r="BY14">
        <v>8</v>
      </c>
      <c r="BZ14">
        <v>13</v>
      </c>
      <c r="CA14">
        <v>9</v>
      </c>
      <c r="CB14">
        <v>14</v>
      </c>
      <c r="CC14">
        <v>14</v>
      </c>
    </row>
    <row r="15" spans="1:81" x14ac:dyDescent="0.25">
      <c r="A15" t="s">
        <v>12</v>
      </c>
      <c r="B15" t="s">
        <v>22</v>
      </c>
      <c r="C15" t="s">
        <v>11</v>
      </c>
      <c r="D15">
        <f t="shared" si="2"/>
        <v>0.39416772098811181</v>
      </c>
      <c r="E15">
        <v>176</v>
      </c>
      <c r="F15">
        <v>170</v>
      </c>
      <c r="G15">
        <v>202</v>
      </c>
      <c r="H15">
        <v>228</v>
      </c>
      <c r="I15">
        <v>212</v>
      </c>
      <c r="J15">
        <v>225</v>
      </c>
      <c r="K15">
        <v>246</v>
      </c>
      <c r="L15">
        <v>231</v>
      </c>
      <c r="M15">
        <v>234</v>
      </c>
      <c r="N15">
        <v>219</v>
      </c>
      <c r="O15">
        <v>237</v>
      </c>
      <c r="P15">
        <v>208</v>
      </c>
      <c r="Q15">
        <v>168</v>
      </c>
      <c r="R15">
        <v>168</v>
      </c>
      <c r="S15">
        <v>205</v>
      </c>
      <c r="T15">
        <v>97</v>
      </c>
      <c r="U15">
        <v>121</v>
      </c>
      <c r="V15">
        <v>161</v>
      </c>
      <c r="W15">
        <v>196</v>
      </c>
      <c r="X15">
        <v>207</v>
      </c>
      <c r="Y15">
        <v>214</v>
      </c>
      <c r="Z15">
        <v>219</v>
      </c>
      <c r="AA15">
        <v>230</v>
      </c>
      <c r="AB15">
        <v>171</v>
      </c>
      <c r="AC15">
        <v>163</v>
      </c>
      <c r="AD15">
        <v>185</v>
      </c>
      <c r="AE15">
        <v>198</v>
      </c>
      <c r="AF15">
        <v>232</v>
      </c>
      <c r="AG15">
        <v>225</v>
      </c>
      <c r="AH15">
        <v>208</v>
      </c>
      <c r="AI15">
        <v>196</v>
      </c>
      <c r="AJ15">
        <v>212</v>
      </c>
      <c r="AK15">
        <v>192</v>
      </c>
      <c r="AL15">
        <v>202</v>
      </c>
      <c r="AM15">
        <v>186</v>
      </c>
      <c r="AN15">
        <v>172</v>
      </c>
      <c r="AO15">
        <v>112</v>
      </c>
      <c r="AP15">
        <v>134</v>
      </c>
      <c r="AQ15">
        <v>198</v>
      </c>
      <c r="AR15">
        <v>191</v>
      </c>
      <c r="AS15">
        <v>215</v>
      </c>
      <c r="AT15">
        <v>205</v>
      </c>
      <c r="AU15">
        <v>173</v>
      </c>
      <c r="AV15">
        <v>206</v>
      </c>
      <c r="AW15">
        <v>198</v>
      </c>
      <c r="AX15">
        <v>207</v>
      </c>
      <c r="AY15">
        <v>193</v>
      </c>
      <c r="AZ15">
        <v>209</v>
      </c>
      <c r="BA15">
        <v>172</v>
      </c>
      <c r="BB15">
        <v>164</v>
      </c>
      <c r="BC15">
        <v>198</v>
      </c>
      <c r="BD15">
        <v>197</v>
      </c>
      <c r="BE15">
        <v>193</v>
      </c>
      <c r="BF15">
        <v>235</v>
      </c>
      <c r="BG15">
        <v>218</v>
      </c>
      <c r="BH15">
        <v>214</v>
      </c>
      <c r="BI15">
        <v>186</v>
      </c>
      <c r="BJ15">
        <v>248</v>
      </c>
      <c r="BK15">
        <v>180</v>
      </c>
      <c r="BL15">
        <v>230</v>
      </c>
      <c r="BM15">
        <v>212</v>
      </c>
      <c r="BN15">
        <v>198</v>
      </c>
      <c r="BO15">
        <v>251</v>
      </c>
      <c r="BP15">
        <v>269</v>
      </c>
      <c r="BQ15">
        <v>285</v>
      </c>
      <c r="BR15">
        <v>250</v>
      </c>
      <c r="BS15">
        <v>267</v>
      </c>
      <c r="BT15">
        <v>288</v>
      </c>
      <c r="BU15">
        <v>230</v>
      </c>
      <c r="BV15">
        <v>213</v>
      </c>
      <c r="BW15">
        <v>218</v>
      </c>
      <c r="BX15">
        <v>198</v>
      </c>
      <c r="BY15">
        <v>183</v>
      </c>
      <c r="BZ15">
        <v>157</v>
      </c>
      <c r="CA15">
        <v>221</v>
      </c>
      <c r="CB15">
        <v>202</v>
      </c>
      <c r="CC15">
        <v>243</v>
      </c>
    </row>
    <row r="16" spans="1:81" x14ac:dyDescent="0.25">
      <c r="A16" t="s">
        <v>13</v>
      </c>
      <c r="B16" t="s">
        <v>22</v>
      </c>
      <c r="C16" t="s">
        <v>11</v>
      </c>
      <c r="D16">
        <f t="shared" si="2"/>
        <v>9.5300165728555153E-2</v>
      </c>
      <c r="E16">
        <v>9</v>
      </c>
      <c r="F16">
        <v>2</v>
      </c>
      <c r="G16">
        <v>1</v>
      </c>
      <c r="H16">
        <v>3</v>
      </c>
      <c r="I16">
        <v>4</v>
      </c>
      <c r="J16">
        <v>12</v>
      </c>
      <c r="K16">
        <v>10</v>
      </c>
      <c r="L16">
        <v>8</v>
      </c>
      <c r="M16">
        <v>12</v>
      </c>
      <c r="N16">
        <v>10</v>
      </c>
      <c r="O16">
        <v>5</v>
      </c>
      <c r="P16">
        <v>9</v>
      </c>
      <c r="Q16">
        <v>7</v>
      </c>
      <c r="R16">
        <v>7</v>
      </c>
      <c r="S16">
        <v>12</v>
      </c>
      <c r="T16">
        <v>0</v>
      </c>
      <c r="U16">
        <v>1</v>
      </c>
      <c r="V16">
        <v>3</v>
      </c>
      <c r="W16">
        <v>5</v>
      </c>
      <c r="X16">
        <v>3</v>
      </c>
      <c r="Y16">
        <v>5</v>
      </c>
      <c r="Z16">
        <v>7</v>
      </c>
      <c r="AA16">
        <v>6</v>
      </c>
      <c r="AB16">
        <v>2</v>
      </c>
      <c r="AC16">
        <v>3</v>
      </c>
      <c r="AD16">
        <v>2</v>
      </c>
      <c r="AE16">
        <v>10</v>
      </c>
      <c r="AF16">
        <v>10</v>
      </c>
      <c r="AG16">
        <v>8</v>
      </c>
      <c r="AH16">
        <v>4</v>
      </c>
      <c r="AI16">
        <v>6</v>
      </c>
      <c r="AJ16">
        <v>5</v>
      </c>
      <c r="AK16">
        <v>4</v>
      </c>
      <c r="AL16">
        <v>4</v>
      </c>
      <c r="AM16">
        <v>6</v>
      </c>
      <c r="AN16">
        <v>4</v>
      </c>
      <c r="AO16">
        <v>5</v>
      </c>
      <c r="AP16">
        <v>6</v>
      </c>
      <c r="AQ16">
        <v>6</v>
      </c>
      <c r="AR16">
        <v>6</v>
      </c>
      <c r="AS16">
        <v>10</v>
      </c>
      <c r="AT16">
        <v>6</v>
      </c>
      <c r="AU16">
        <v>5</v>
      </c>
      <c r="AV16">
        <v>7</v>
      </c>
      <c r="AW16">
        <v>7</v>
      </c>
      <c r="AX16">
        <v>4</v>
      </c>
      <c r="AY16">
        <v>5</v>
      </c>
      <c r="AZ16">
        <v>3</v>
      </c>
      <c r="BA16">
        <v>3</v>
      </c>
      <c r="BB16">
        <v>1</v>
      </c>
      <c r="BC16">
        <v>2</v>
      </c>
      <c r="BD16">
        <v>4</v>
      </c>
      <c r="BE16">
        <v>3</v>
      </c>
      <c r="BF16">
        <v>8</v>
      </c>
      <c r="BG16">
        <v>5</v>
      </c>
      <c r="BH16">
        <v>2</v>
      </c>
      <c r="BI16">
        <v>2</v>
      </c>
      <c r="BJ16">
        <v>3</v>
      </c>
      <c r="BK16">
        <v>5</v>
      </c>
      <c r="BL16">
        <v>1</v>
      </c>
      <c r="BM16">
        <v>5</v>
      </c>
      <c r="BN16">
        <v>4</v>
      </c>
      <c r="BO16">
        <v>2</v>
      </c>
      <c r="BP16">
        <v>6</v>
      </c>
      <c r="BQ16">
        <v>2</v>
      </c>
      <c r="BR16">
        <v>5</v>
      </c>
      <c r="BS16">
        <v>1</v>
      </c>
      <c r="BT16">
        <v>2</v>
      </c>
      <c r="BU16">
        <v>6</v>
      </c>
      <c r="BV16">
        <v>0</v>
      </c>
      <c r="BW16">
        <v>3</v>
      </c>
      <c r="BX16">
        <v>1</v>
      </c>
      <c r="BY16">
        <v>3</v>
      </c>
      <c r="BZ16">
        <v>3</v>
      </c>
      <c r="CA16">
        <v>1</v>
      </c>
      <c r="CB16">
        <v>3</v>
      </c>
      <c r="CC16">
        <v>3</v>
      </c>
    </row>
    <row r="17" spans="1:81" x14ac:dyDescent="0.25">
      <c r="A17" t="s">
        <v>14</v>
      </c>
      <c r="B17" t="s">
        <v>23</v>
      </c>
      <c r="C17" t="s">
        <v>11</v>
      </c>
      <c r="D17">
        <f t="shared" si="2"/>
        <v>0.1904968676179026</v>
      </c>
      <c r="E17">
        <v>35</v>
      </c>
      <c r="F17">
        <v>49</v>
      </c>
      <c r="G17">
        <v>39</v>
      </c>
      <c r="H17">
        <v>46</v>
      </c>
      <c r="I17">
        <v>61</v>
      </c>
      <c r="J17">
        <v>45</v>
      </c>
      <c r="K17">
        <v>52</v>
      </c>
      <c r="L17">
        <v>57</v>
      </c>
      <c r="M17">
        <v>56</v>
      </c>
      <c r="N17">
        <v>69</v>
      </c>
      <c r="O17">
        <v>48</v>
      </c>
      <c r="P17">
        <v>63</v>
      </c>
      <c r="Q17">
        <v>62</v>
      </c>
      <c r="R17">
        <v>54</v>
      </c>
      <c r="S17">
        <v>34</v>
      </c>
      <c r="T17">
        <v>13</v>
      </c>
      <c r="U17">
        <v>28</v>
      </c>
      <c r="V17">
        <v>25</v>
      </c>
      <c r="W17">
        <v>46</v>
      </c>
      <c r="X17">
        <v>45</v>
      </c>
      <c r="Y17">
        <v>52</v>
      </c>
      <c r="Z17">
        <v>80</v>
      </c>
      <c r="AA17">
        <v>60</v>
      </c>
      <c r="AB17">
        <v>81</v>
      </c>
      <c r="AC17">
        <v>50</v>
      </c>
      <c r="AD17">
        <v>49</v>
      </c>
      <c r="AE17">
        <v>51</v>
      </c>
      <c r="AF17">
        <v>67</v>
      </c>
      <c r="AG17">
        <v>53</v>
      </c>
      <c r="AH17">
        <v>92</v>
      </c>
      <c r="AI17">
        <v>62</v>
      </c>
      <c r="AJ17">
        <v>68</v>
      </c>
      <c r="AK17">
        <v>58</v>
      </c>
      <c r="AL17">
        <v>59</v>
      </c>
      <c r="AM17">
        <v>62</v>
      </c>
      <c r="AN17">
        <v>74</v>
      </c>
      <c r="AO17">
        <v>53</v>
      </c>
      <c r="AP17">
        <v>41</v>
      </c>
      <c r="AQ17">
        <v>63</v>
      </c>
      <c r="AR17">
        <v>50</v>
      </c>
      <c r="AS17">
        <v>77</v>
      </c>
      <c r="AT17">
        <v>77</v>
      </c>
      <c r="AU17">
        <v>68</v>
      </c>
      <c r="AV17">
        <v>70</v>
      </c>
      <c r="AW17">
        <v>89</v>
      </c>
      <c r="AX17">
        <v>92</v>
      </c>
      <c r="AY17">
        <v>75</v>
      </c>
      <c r="AZ17">
        <v>88</v>
      </c>
      <c r="BA17">
        <v>56</v>
      </c>
      <c r="BB17">
        <v>67</v>
      </c>
      <c r="BC17">
        <v>84</v>
      </c>
      <c r="BD17">
        <v>84</v>
      </c>
      <c r="BE17">
        <v>92</v>
      </c>
      <c r="BF17">
        <v>96</v>
      </c>
      <c r="BG17">
        <v>102</v>
      </c>
      <c r="BH17">
        <v>99</v>
      </c>
      <c r="BI17">
        <v>93</v>
      </c>
      <c r="BJ17">
        <v>118</v>
      </c>
      <c r="BK17">
        <v>111</v>
      </c>
      <c r="BL17">
        <v>109</v>
      </c>
      <c r="BM17">
        <v>90</v>
      </c>
      <c r="BN17">
        <v>88</v>
      </c>
      <c r="BO17">
        <v>95</v>
      </c>
      <c r="BP17">
        <v>116</v>
      </c>
      <c r="BQ17">
        <v>94</v>
      </c>
      <c r="BR17">
        <v>76</v>
      </c>
      <c r="BS17">
        <v>87</v>
      </c>
      <c r="BT17">
        <v>108</v>
      </c>
      <c r="BU17">
        <v>97</v>
      </c>
      <c r="BV17">
        <v>82</v>
      </c>
      <c r="BW17">
        <v>78</v>
      </c>
      <c r="BX17">
        <v>59</v>
      </c>
      <c r="BY17">
        <v>48</v>
      </c>
      <c r="BZ17">
        <v>54</v>
      </c>
      <c r="CA17">
        <v>76</v>
      </c>
      <c r="CB17">
        <v>87</v>
      </c>
      <c r="CC17">
        <v>60</v>
      </c>
    </row>
    <row r="18" spans="1:81" x14ac:dyDescent="0.25">
      <c r="A18" t="s">
        <v>15</v>
      </c>
      <c r="B18" t="s">
        <v>23</v>
      </c>
      <c r="C18" t="s">
        <v>11</v>
      </c>
      <c r="D18">
        <f t="shared" si="2"/>
        <v>0.41034145592379218</v>
      </c>
      <c r="E18">
        <v>14</v>
      </c>
      <c r="F18">
        <v>21</v>
      </c>
      <c r="G18">
        <v>23</v>
      </c>
      <c r="H18">
        <v>27</v>
      </c>
      <c r="I18">
        <v>23</v>
      </c>
      <c r="J18">
        <v>31</v>
      </c>
      <c r="K18">
        <v>28</v>
      </c>
      <c r="L18">
        <v>23</v>
      </c>
      <c r="M18">
        <v>26</v>
      </c>
      <c r="N18">
        <v>31</v>
      </c>
      <c r="O18">
        <v>24</v>
      </c>
      <c r="P18">
        <v>17</v>
      </c>
      <c r="Q18">
        <v>20</v>
      </c>
      <c r="R18">
        <v>23</v>
      </c>
      <c r="S18">
        <v>32</v>
      </c>
      <c r="T18">
        <v>12</v>
      </c>
      <c r="U18">
        <v>14</v>
      </c>
      <c r="V18">
        <v>25</v>
      </c>
      <c r="W18">
        <v>36</v>
      </c>
      <c r="X18">
        <v>38</v>
      </c>
      <c r="Y18">
        <v>39</v>
      </c>
      <c r="Z18">
        <v>37</v>
      </c>
      <c r="AA18">
        <v>49</v>
      </c>
      <c r="AB18">
        <v>35</v>
      </c>
      <c r="AC18">
        <v>24</v>
      </c>
      <c r="AD18">
        <v>31</v>
      </c>
      <c r="AE18">
        <v>30</v>
      </c>
      <c r="AF18">
        <v>40</v>
      </c>
      <c r="AG18">
        <v>28</v>
      </c>
      <c r="AH18">
        <v>33</v>
      </c>
      <c r="AI18">
        <v>38</v>
      </c>
      <c r="AJ18">
        <v>29</v>
      </c>
      <c r="AK18">
        <v>34</v>
      </c>
      <c r="AL18">
        <v>31</v>
      </c>
      <c r="AM18">
        <v>30</v>
      </c>
      <c r="AN18">
        <v>34</v>
      </c>
      <c r="AO18">
        <v>16</v>
      </c>
      <c r="AP18">
        <v>23</v>
      </c>
      <c r="AQ18">
        <v>26</v>
      </c>
      <c r="AR18">
        <v>31</v>
      </c>
      <c r="AS18">
        <v>34</v>
      </c>
      <c r="AT18">
        <v>19</v>
      </c>
      <c r="AU18">
        <v>37</v>
      </c>
      <c r="AV18">
        <v>40</v>
      </c>
      <c r="AW18">
        <v>25</v>
      </c>
      <c r="AX18">
        <v>36</v>
      </c>
      <c r="AY18">
        <v>28</v>
      </c>
      <c r="AZ18">
        <v>23</v>
      </c>
      <c r="BA18">
        <v>18</v>
      </c>
      <c r="BB18">
        <v>25</v>
      </c>
      <c r="BC18">
        <v>25</v>
      </c>
      <c r="BD18">
        <v>32</v>
      </c>
      <c r="BE18">
        <v>34</v>
      </c>
      <c r="BF18">
        <v>25</v>
      </c>
      <c r="BG18">
        <v>40</v>
      </c>
      <c r="BH18">
        <v>51</v>
      </c>
      <c r="BI18">
        <v>37</v>
      </c>
      <c r="BJ18">
        <v>40</v>
      </c>
      <c r="BK18">
        <v>33</v>
      </c>
      <c r="BL18">
        <v>23</v>
      </c>
      <c r="BM18">
        <v>30</v>
      </c>
      <c r="BN18">
        <v>42</v>
      </c>
      <c r="BO18">
        <v>32</v>
      </c>
      <c r="BP18">
        <v>42</v>
      </c>
      <c r="BQ18">
        <v>36</v>
      </c>
      <c r="BR18">
        <v>27</v>
      </c>
      <c r="BS18">
        <v>39</v>
      </c>
      <c r="BT18">
        <v>40</v>
      </c>
      <c r="BU18">
        <v>30</v>
      </c>
      <c r="BV18">
        <v>39</v>
      </c>
      <c r="BW18">
        <v>28</v>
      </c>
      <c r="BX18">
        <v>27</v>
      </c>
      <c r="BY18">
        <v>23</v>
      </c>
      <c r="BZ18">
        <v>33</v>
      </c>
      <c r="CA18">
        <v>34</v>
      </c>
      <c r="CB18">
        <v>30</v>
      </c>
      <c r="CC18">
        <v>23</v>
      </c>
    </row>
    <row r="19" spans="1:81" x14ac:dyDescent="0.25">
      <c r="A19" t="s">
        <v>16</v>
      </c>
      <c r="B19" t="s">
        <v>22</v>
      </c>
      <c r="C19" t="s">
        <v>17</v>
      </c>
      <c r="D19">
        <f t="shared" si="2"/>
        <v>0.27203341416336857</v>
      </c>
      <c r="E19">
        <v>145</v>
      </c>
      <c r="F19">
        <v>140</v>
      </c>
      <c r="G19">
        <v>193</v>
      </c>
      <c r="H19">
        <v>182</v>
      </c>
      <c r="I19">
        <v>172</v>
      </c>
      <c r="J19">
        <v>187</v>
      </c>
      <c r="K19">
        <v>220</v>
      </c>
      <c r="L19">
        <v>201</v>
      </c>
      <c r="M19">
        <v>185</v>
      </c>
      <c r="N19">
        <v>175</v>
      </c>
      <c r="O19">
        <v>137</v>
      </c>
      <c r="P19">
        <v>152</v>
      </c>
      <c r="Q19">
        <v>134</v>
      </c>
      <c r="R19">
        <v>146</v>
      </c>
      <c r="S19">
        <v>176</v>
      </c>
      <c r="T19">
        <v>145</v>
      </c>
      <c r="U19">
        <v>152</v>
      </c>
      <c r="V19">
        <v>169</v>
      </c>
      <c r="W19">
        <v>160</v>
      </c>
      <c r="X19">
        <v>168</v>
      </c>
      <c r="Y19">
        <v>162</v>
      </c>
      <c r="Z19">
        <v>133</v>
      </c>
      <c r="AA19">
        <v>141</v>
      </c>
      <c r="AB19">
        <v>126</v>
      </c>
      <c r="AC19">
        <v>113</v>
      </c>
      <c r="AD19">
        <v>124</v>
      </c>
      <c r="AE19">
        <v>153</v>
      </c>
      <c r="AF19">
        <v>148</v>
      </c>
      <c r="AG19">
        <v>126</v>
      </c>
      <c r="AH19">
        <v>137</v>
      </c>
      <c r="AI19">
        <v>135</v>
      </c>
      <c r="AJ19">
        <v>135</v>
      </c>
      <c r="AK19">
        <v>126</v>
      </c>
      <c r="AL19">
        <v>108</v>
      </c>
      <c r="AM19">
        <v>118</v>
      </c>
      <c r="AN19">
        <v>103</v>
      </c>
      <c r="AO19">
        <v>85</v>
      </c>
      <c r="AP19">
        <v>92</v>
      </c>
      <c r="AQ19">
        <v>151</v>
      </c>
      <c r="AR19">
        <v>133</v>
      </c>
      <c r="AS19">
        <v>127</v>
      </c>
      <c r="AT19">
        <v>119</v>
      </c>
      <c r="AU19">
        <v>112</v>
      </c>
      <c r="AV19">
        <v>94</v>
      </c>
      <c r="AW19">
        <v>109</v>
      </c>
      <c r="AX19">
        <v>136</v>
      </c>
      <c r="AY19">
        <v>87</v>
      </c>
      <c r="AZ19">
        <v>96</v>
      </c>
      <c r="BA19">
        <v>101</v>
      </c>
      <c r="BB19">
        <v>96</v>
      </c>
      <c r="BC19">
        <v>128</v>
      </c>
      <c r="BD19">
        <v>113</v>
      </c>
      <c r="BE19">
        <v>131</v>
      </c>
      <c r="BF19">
        <v>155</v>
      </c>
      <c r="BG19">
        <v>152</v>
      </c>
      <c r="BH19">
        <v>114</v>
      </c>
      <c r="BI19">
        <v>148</v>
      </c>
      <c r="BJ19">
        <v>161</v>
      </c>
      <c r="BK19">
        <v>109</v>
      </c>
      <c r="BL19">
        <v>105</v>
      </c>
      <c r="BM19">
        <v>133</v>
      </c>
      <c r="BN19">
        <v>108</v>
      </c>
      <c r="BO19">
        <v>144</v>
      </c>
      <c r="BP19">
        <v>167</v>
      </c>
      <c r="BQ19">
        <v>167</v>
      </c>
      <c r="BR19">
        <v>143</v>
      </c>
      <c r="BS19">
        <v>104</v>
      </c>
      <c r="BT19">
        <v>131</v>
      </c>
      <c r="BU19">
        <v>103</v>
      </c>
      <c r="BV19">
        <v>120</v>
      </c>
      <c r="BW19">
        <v>100</v>
      </c>
      <c r="BX19">
        <v>116</v>
      </c>
      <c r="BY19">
        <v>87</v>
      </c>
      <c r="BZ19">
        <v>113</v>
      </c>
      <c r="CA19">
        <v>116</v>
      </c>
      <c r="CB19">
        <v>118</v>
      </c>
      <c r="CC19">
        <v>132</v>
      </c>
    </row>
    <row r="20" spans="1:81" x14ac:dyDescent="0.25">
      <c r="A20" t="s">
        <v>18</v>
      </c>
      <c r="B20" t="s">
        <v>23</v>
      </c>
      <c r="C20" t="s">
        <v>17</v>
      </c>
      <c r="D20">
        <f t="shared" si="2"/>
        <v>2.6708658260140954E-2</v>
      </c>
      <c r="E20">
        <v>40</v>
      </c>
      <c r="F20">
        <v>43</v>
      </c>
      <c r="G20">
        <v>42</v>
      </c>
      <c r="H20">
        <v>47</v>
      </c>
      <c r="I20">
        <v>43</v>
      </c>
      <c r="J20">
        <v>51</v>
      </c>
      <c r="K20">
        <v>41</v>
      </c>
      <c r="L20">
        <v>45</v>
      </c>
      <c r="M20">
        <v>58</v>
      </c>
      <c r="N20">
        <v>53</v>
      </c>
      <c r="O20">
        <v>56</v>
      </c>
      <c r="P20">
        <v>54</v>
      </c>
      <c r="Q20">
        <v>39</v>
      </c>
      <c r="R20">
        <v>47</v>
      </c>
      <c r="S20">
        <v>37</v>
      </c>
      <c r="T20">
        <v>16</v>
      </c>
      <c r="U20">
        <v>17</v>
      </c>
      <c r="V20">
        <v>27</v>
      </c>
      <c r="W20">
        <v>31</v>
      </c>
      <c r="X20">
        <v>35</v>
      </c>
      <c r="Y20">
        <v>40</v>
      </c>
      <c r="Z20">
        <v>47</v>
      </c>
      <c r="AA20">
        <v>34</v>
      </c>
      <c r="AB20">
        <v>34</v>
      </c>
      <c r="AC20">
        <v>32</v>
      </c>
      <c r="AD20">
        <v>38</v>
      </c>
      <c r="AE20">
        <v>63</v>
      </c>
      <c r="AF20">
        <v>48</v>
      </c>
      <c r="AG20">
        <v>47</v>
      </c>
      <c r="AH20">
        <v>45</v>
      </c>
      <c r="AI20">
        <v>40</v>
      </c>
      <c r="AJ20">
        <v>36</v>
      </c>
      <c r="AK20">
        <v>28</v>
      </c>
      <c r="AL20">
        <v>44</v>
      </c>
      <c r="AM20">
        <v>42</v>
      </c>
      <c r="AN20">
        <v>29</v>
      </c>
      <c r="AO20">
        <v>31</v>
      </c>
      <c r="AP20">
        <v>31</v>
      </c>
      <c r="AQ20">
        <v>36</v>
      </c>
      <c r="AR20">
        <v>58</v>
      </c>
      <c r="AS20">
        <v>36</v>
      </c>
      <c r="AT20">
        <v>52</v>
      </c>
      <c r="AU20">
        <v>29</v>
      </c>
      <c r="AV20">
        <v>43</v>
      </c>
      <c r="AW20">
        <v>35</v>
      </c>
      <c r="AX20">
        <v>35</v>
      </c>
      <c r="AY20">
        <v>33</v>
      </c>
      <c r="AZ20">
        <v>39</v>
      </c>
      <c r="BA20">
        <v>45</v>
      </c>
      <c r="BB20">
        <v>34</v>
      </c>
      <c r="BC20">
        <v>23</v>
      </c>
      <c r="BD20">
        <v>51</v>
      </c>
      <c r="BE20">
        <v>46</v>
      </c>
      <c r="BF20">
        <v>57</v>
      </c>
      <c r="BG20">
        <v>40</v>
      </c>
      <c r="BH20">
        <v>49</v>
      </c>
      <c r="BI20">
        <v>54</v>
      </c>
      <c r="BJ20">
        <v>57</v>
      </c>
      <c r="BK20">
        <v>69</v>
      </c>
      <c r="BL20">
        <v>56</v>
      </c>
      <c r="BM20">
        <v>53</v>
      </c>
      <c r="BN20">
        <v>46</v>
      </c>
      <c r="BO20">
        <v>73</v>
      </c>
      <c r="BP20">
        <v>55</v>
      </c>
      <c r="BQ20">
        <v>69</v>
      </c>
      <c r="BR20">
        <v>60</v>
      </c>
      <c r="BS20">
        <v>46</v>
      </c>
      <c r="BT20">
        <v>45</v>
      </c>
      <c r="BU20">
        <v>35</v>
      </c>
      <c r="BV20">
        <v>50</v>
      </c>
      <c r="BW20">
        <v>52</v>
      </c>
      <c r="BX20">
        <v>39</v>
      </c>
      <c r="BY20">
        <v>35</v>
      </c>
      <c r="BZ20">
        <v>34</v>
      </c>
      <c r="CA20">
        <v>47</v>
      </c>
      <c r="CB20">
        <v>51</v>
      </c>
      <c r="CC20">
        <v>50</v>
      </c>
    </row>
    <row r="21" spans="1:81" x14ac:dyDescent="0.25">
      <c r="A21" t="s">
        <v>19</v>
      </c>
      <c r="B21" t="s">
        <v>22</v>
      </c>
      <c r="C21" t="s">
        <v>39</v>
      </c>
      <c r="D21">
        <f t="shared" si="2"/>
        <v>0.24636561235019683</v>
      </c>
      <c r="E21">
        <v>10</v>
      </c>
      <c r="F21">
        <v>9</v>
      </c>
      <c r="G21">
        <v>9</v>
      </c>
      <c r="H21">
        <v>15</v>
      </c>
      <c r="I21">
        <v>7</v>
      </c>
      <c r="J21">
        <v>9</v>
      </c>
      <c r="K21">
        <v>22</v>
      </c>
      <c r="L21">
        <v>10</v>
      </c>
      <c r="M21">
        <v>7</v>
      </c>
      <c r="N21">
        <v>17</v>
      </c>
      <c r="O21">
        <v>7</v>
      </c>
      <c r="P21">
        <v>13</v>
      </c>
      <c r="Q21">
        <v>9</v>
      </c>
      <c r="R21">
        <v>12</v>
      </c>
      <c r="S21">
        <v>15</v>
      </c>
      <c r="T21">
        <v>7</v>
      </c>
      <c r="U21">
        <v>15</v>
      </c>
      <c r="V21">
        <v>19</v>
      </c>
      <c r="W21">
        <v>16</v>
      </c>
      <c r="X21">
        <v>18</v>
      </c>
      <c r="Y21">
        <v>28</v>
      </c>
      <c r="Z21">
        <v>18</v>
      </c>
      <c r="AA21">
        <v>16</v>
      </c>
      <c r="AB21">
        <v>16</v>
      </c>
      <c r="AC21">
        <v>13</v>
      </c>
      <c r="AD21">
        <v>20</v>
      </c>
      <c r="AE21">
        <v>17</v>
      </c>
      <c r="AF21">
        <v>25</v>
      </c>
      <c r="AG21">
        <v>21</v>
      </c>
      <c r="AH21">
        <v>25</v>
      </c>
      <c r="AI21">
        <v>21</v>
      </c>
      <c r="AJ21">
        <v>33</v>
      </c>
      <c r="AK21">
        <v>17</v>
      </c>
      <c r="AL21">
        <v>20</v>
      </c>
      <c r="AM21">
        <v>25</v>
      </c>
      <c r="AN21">
        <v>24</v>
      </c>
      <c r="AO21">
        <v>29</v>
      </c>
      <c r="AP21">
        <v>18</v>
      </c>
      <c r="AQ21">
        <v>15</v>
      </c>
      <c r="AR21">
        <v>34</v>
      </c>
      <c r="AS21">
        <v>29</v>
      </c>
      <c r="AT21">
        <v>26</v>
      </c>
      <c r="AU21">
        <v>23</v>
      </c>
      <c r="AV21">
        <v>16</v>
      </c>
      <c r="AW21">
        <v>20</v>
      </c>
      <c r="AX21">
        <v>17</v>
      </c>
      <c r="AY21">
        <v>10</v>
      </c>
      <c r="AZ21">
        <v>29</v>
      </c>
      <c r="BA21">
        <v>21</v>
      </c>
      <c r="BB21">
        <v>8</v>
      </c>
      <c r="BC21">
        <v>15</v>
      </c>
      <c r="BD21">
        <v>13</v>
      </c>
      <c r="BE21">
        <v>18</v>
      </c>
      <c r="BF21">
        <v>16</v>
      </c>
      <c r="BG21">
        <v>25</v>
      </c>
      <c r="BH21">
        <v>17</v>
      </c>
      <c r="BI21">
        <v>13</v>
      </c>
      <c r="BJ21">
        <v>13</v>
      </c>
      <c r="BK21">
        <v>11</v>
      </c>
      <c r="BL21">
        <v>11</v>
      </c>
      <c r="BM21">
        <v>14</v>
      </c>
      <c r="BN21">
        <v>11</v>
      </c>
      <c r="BO21">
        <v>15</v>
      </c>
      <c r="BP21">
        <v>20</v>
      </c>
      <c r="BQ21">
        <v>18</v>
      </c>
      <c r="BR21">
        <v>11</v>
      </c>
      <c r="BS21">
        <v>12</v>
      </c>
      <c r="BT21">
        <v>16</v>
      </c>
      <c r="BU21">
        <v>22</v>
      </c>
      <c r="BV21">
        <v>31</v>
      </c>
      <c r="BW21">
        <v>22</v>
      </c>
      <c r="BX21">
        <v>12</v>
      </c>
      <c r="BY21">
        <v>22</v>
      </c>
      <c r="BZ21">
        <v>17</v>
      </c>
      <c r="CA21">
        <v>16</v>
      </c>
      <c r="CB21">
        <v>3</v>
      </c>
      <c r="CC21">
        <v>14</v>
      </c>
    </row>
    <row r="22" spans="1:81" x14ac:dyDescent="0.25">
      <c r="A22" t="s">
        <v>20</v>
      </c>
      <c r="B22" t="s">
        <v>22</v>
      </c>
      <c r="C22" t="s">
        <v>39</v>
      </c>
      <c r="D22">
        <f t="shared" si="2"/>
        <v>0.15193546443299377</v>
      </c>
      <c r="E22">
        <v>1</v>
      </c>
      <c r="F22">
        <v>0</v>
      </c>
      <c r="G22">
        <v>1</v>
      </c>
      <c r="H22">
        <v>0</v>
      </c>
      <c r="I22">
        <v>1</v>
      </c>
      <c r="J22">
        <v>1</v>
      </c>
      <c r="K22">
        <v>0</v>
      </c>
      <c r="L22">
        <v>0</v>
      </c>
      <c r="M22">
        <v>0</v>
      </c>
      <c r="N22">
        <v>1</v>
      </c>
      <c r="O22">
        <v>0</v>
      </c>
      <c r="P22">
        <v>0</v>
      </c>
      <c r="Q22">
        <v>0</v>
      </c>
      <c r="R22">
        <v>2</v>
      </c>
      <c r="S22">
        <v>0</v>
      </c>
      <c r="T22">
        <v>0</v>
      </c>
      <c r="U22">
        <v>0</v>
      </c>
      <c r="V22">
        <v>0</v>
      </c>
      <c r="W22">
        <v>2</v>
      </c>
      <c r="X22">
        <v>0</v>
      </c>
      <c r="Y22">
        <v>1</v>
      </c>
      <c r="Z22">
        <v>0</v>
      </c>
      <c r="AA22">
        <v>0</v>
      </c>
      <c r="AB22">
        <v>0</v>
      </c>
      <c r="AC22">
        <v>0</v>
      </c>
      <c r="AD22">
        <v>0</v>
      </c>
      <c r="AE22">
        <v>0</v>
      </c>
      <c r="AF22">
        <v>0</v>
      </c>
      <c r="AG22">
        <v>0</v>
      </c>
      <c r="AH22">
        <v>0</v>
      </c>
      <c r="AI22">
        <v>2</v>
      </c>
      <c r="AJ22">
        <v>2</v>
      </c>
      <c r="AK22">
        <v>0</v>
      </c>
      <c r="AL22">
        <v>0</v>
      </c>
      <c r="AM22">
        <v>1</v>
      </c>
      <c r="AN22">
        <v>0</v>
      </c>
      <c r="AO22">
        <v>1</v>
      </c>
      <c r="AP22">
        <v>0</v>
      </c>
      <c r="AQ22">
        <v>1</v>
      </c>
      <c r="AR22">
        <v>0</v>
      </c>
      <c r="AS22">
        <v>0</v>
      </c>
      <c r="AT22">
        <v>0</v>
      </c>
      <c r="AU22">
        <v>0</v>
      </c>
      <c r="AV22">
        <v>0</v>
      </c>
      <c r="AW22">
        <v>1</v>
      </c>
      <c r="AX22">
        <v>0</v>
      </c>
      <c r="AY22">
        <v>0</v>
      </c>
      <c r="AZ22">
        <v>1</v>
      </c>
      <c r="BA22">
        <v>1</v>
      </c>
      <c r="BB22">
        <v>0</v>
      </c>
      <c r="BC22">
        <v>1</v>
      </c>
      <c r="BD22">
        <v>0</v>
      </c>
      <c r="BE22">
        <v>0</v>
      </c>
      <c r="BF22">
        <v>0</v>
      </c>
      <c r="BG22">
        <v>0</v>
      </c>
      <c r="BH22">
        <v>0</v>
      </c>
      <c r="BI22">
        <v>0</v>
      </c>
      <c r="BJ22">
        <v>0</v>
      </c>
      <c r="BK22">
        <v>0</v>
      </c>
      <c r="BL22">
        <v>0</v>
      </c>
      <c r="BM22">
        <v>0</v>
      </c>
      <c r="BN22">
        <v>0</v>
      </c>
      <c r="BO22">
        <v>0</v>
      </c>
      <c r="BP22">
        <v>0</v>
      </c>
      <c r="BQ22">
        <v>1</v>
      </c>
      <c r="BR22">
        <v>1</v>
      </c>
      <c r="BS22">
        <v>2</v>
      </c>
      <c r="BT22">
        <v>1</v>
      </c>
      <c r="BU22">
        <v>0</v>
      </c>
      <c r="BV22">
        <v>1</v>
      </c>
      <c r="BW22">
        <v>0</v>
      </c>
      <c r="BX22">
        <v>1</v>
      </c>
      <c r="BY22">
        <v>1</v>
      </c>
      <c r="BZ22">
        <v>0</v>
      </c>
      <c r="CA22">
        <v>0</v>
      </c>
      <c r="CB22">
        <v>0</v>
      </c>
      <c r="CC22">
        <v>2</v>
      </c>
    </row>
    <row r="23" spans="1:81" x14ac:dyDescent="0.25">
      <c r="A23" t="s">
        <v>21</v>
      </c>
      <c r="B23" t="s">
        <v>23</v>
      </c>
      <c r="C23" t="s">
        <v>39</v>
      </c>
      <c r="D23">
        <f t="shared" si="2"/>
        <v>0.25222616508445583</v>
      </c>
      <c r="E23">
        <v>7</v>
      </c>
      <c r="F23">
        <v>5</v>
      </c>
      <c r="G23">
        <v>3</v>
      </c>
      <c r="H23">
        <v>4</v>
      </c>
      <c r="I23">
        <v>6</v>
      </c>
      <c r="J23">
        <v>8</v>
      </c>
      <c r="K23">
        <v>10</v>
      </c>
      <c r="L23">
        <v>5</v>
      </c>
      <c r="M23">
        <v>8</v>
      </c>
      <c r="N23">
        <v>12</v>
      </c>
      <c r="O23">
        <v>14</v>
      </c>
      <c r="P23">
        <v>14</v>
      </c>
      <c r="Q23">
        <v>7</v>
      </c>
      <c r="R23">
        <v>5</v>
      </c>
      <c r="S23">
        <v>9</v>
      </c>
      <c r="T23">
        <v>9</v>
      </c>
      <c r="U23">
        <v>10</v>
      </c>
      <c r="V23">
        <v>4</v>
      </c>
      <c r="W23">
        <v>6</v>
      </c>
      <c r="X23">
        <v>13</v>
      </c>
      <c r="Y23">
        <v>8</v>
      </c>
      <c r="Z23">
        <v>5</v>
      </c>
      <c r="AA23">
        <v>9</v>
      </c>
      <c r="AB23">
        <v>13</v>
      </c>
      <c r="AC23">
        <v>7</v>
      </c>
      <c r="AD23">
        <v>13</v>
      </c>
      <c r="AE23">
        <v>12</v>
      </c>
      <c r="AF23">
        <v>20</v>
      </c>
      <c r="AG23">
        <v>8</v>
      </c>
      <c r="AH23">
        <v>11</v>
      </c>
      <c r="AI23">
        <v>11</v>
      </c>
      <c r="AJ23">
        <v>15</v>
      </c>
      <c r="AK23">
        <v>14</v>
      </c>
      <c r="AL23">
        <v>13</v>
      </c>
      <c r="AM23">
        <v>19</v>
      </c>
      <c r="AN23">
        <v>11</v>
      </c>
      <c r="AO23">
        <v>10</v>
      </c>
      <c r="AP23">
        <v>10</v>
      </c>
      <c r="AQ23">
        <v>8</v>
      </c>
      <c r="AR23">
        <v>15</v>
      </c>
      <c r="AS23">
        <v>14</v>
      </c>
      <c r="AT23">
        <v>20</v>
      </c>
      <c r="AU23">
        <v>17</v>
      </c>
      <c r="AV23">
        <v>20</v>
      </c>
      <c r="AW23">
        <v>14</v>
      </c>
      <c r="AX23">
        <v>12</v>
      </c>
      <c r="AY23">
        <v>9</v>
      </c>
      <c r="AZ23">
        <v>11</v>
      </c>
      <c r="BA23">
        <v>14</v>
      </c>
      <c r="BB23">
        <v>6</v>
      </c>
      <c r="BC23">
        <v>9</v>
      </c>
      <c r="BD23">
        <v>15</v>
      </c>
      <c r="BE23">
        <v>11</v>
      </c>
      <c r="BF23">
        <v>15</v>
      </c>
      <c r="BG23">
        <v>10</v>
      </c>
      <c r="BH23">
        <v>23</v>
      </c>
      <c r="BI23">
        <v>5</v>
      </c>
      <c r="BJ23">
        <v>7</v>
      </c>
      <c r="BK23">
        <v>5</v>
      </c>
      <c r="BL23">
        <v>10</v>
      </c>
      <c r="BM23">
        <v>7</v>
      </c>
      <c r="BN23">
        <v>9</v>
      </c>
      <c r="BO23">
        <v>15</v>
      </c>
      <c r="BP23">
        <v>8</v>
      </c>
      <c r="BQ23">
        <v>10</v>
      </c>
      <c r="BR23">
        <v>13</v>
      </c>
      <c r="BS23">
        <v>10</v>
      </c>
      <c r="BT23">
        <v>11</v>
      </c>
      <c r="BU23">
        <v>12</v>
      </c>
      <c r="BV23">
        <v>11</v>
      </c>
      <c r="BW23">
        <v>12</v>
      </c>
      <c r="BX23">
        <v>5</v>
      </c>
      <c r="BY23">
        <v>14</v>
      </c>
      <c r="BZ23">
        <v>9</v>
      </c>
      <c r="CA23">
        <v>5</v>
      </c>
      <c r="CB23">
        <v>7</v>
      </c>
      <c r="CC23">
        <v>8</v>
      </c>
    </row>
    <row r="24" spans="1:81" x14ac:dyDescent="0.25">
      <c r="A24" t="s">
        <v>24</v>
      </c>
      <c r="B24" t="s">
        <v>22</v>
      </c>
      <c r="C24" t="s">
        <v>40</v>
      </c>
      <c r="D24">
        <f t="shared" si="2"/>
        <v>0.1854537428210293</v>
      </c>
      <c r="E24">
        <v>0</v>
      </c>
      <c r="F24">
        <v>0</v>
      </c>
      <c r="G24">
        <v>0</v>
      </c>
      <c r="H24">
        <v>0</v>
      </c>
      <c r="I24">
        <v>0</v>
      </c>
      <c r="J24">
        <v>0</v>
      </c>
      <c r="K24">
        <v>0</v>
      </c>
      <c r="L24">
        <v>0</v>
      </c>
      <c r="M24">
        <v>0</v>
      </c>
      <c r="N24">
        <v>0</v>
      </c>
      <c r="O24">
        <v>0</v>
      </c>
      <c r="P24">
        <v>0</v>
      </c>
      <c r="Q24">
        <v>0</v>
      </c>
      <c r="R24">
        <v>0</v>
      </c>
      <c r="S24">
        <v>0</v>
      </c>
      <c r="T24">
        <v>0</v>
      </c>
      <c r="U24">
        <v>0</v>
      </c>
      <c r="V24">
        <v>0</v>
      </c>
      <c r="W24">
        <v>0</v>
      </c>
      <c r="X24">
        <v>2</v>
      </c>
      <c r="Y24">
        <v>0</v>
      </c>
      <c r="Z24">
        <v>0</v>
      </c>
      <c r="AA24">
        <v>0</v>
      </c>
      <c r="AB24">
        <v>0</v>
      </c>
      <c r="AC24">
        <v>0</v>
      </c>
      <c r="AD24">
        <v>0</v>
      </c>
      <c r="AE24">
        <v>0</v>
      </c>
      <c r="AF24">
        <v>0</v>
      </c>
      <c r="AG24">
        <v>0</v>
      </c>
      <c r="AH24">
        <v>1</v>
      </c>
      <c r="AI24">
        <v>1</v>
      </c>
      <c r="AJ24">
        <v>0</v>
      </c>
      <c r="AK24">
        <v>1</v>
      </c>
      <c r="AL24">
        <v>1</v>
      </c>
      <c r="AM24">
        <v>0</v>
      </c>
      <c r="AN24">
        <v>0</v>
      </c>
      <c r="AO24">
        <v>0</v>
      </c>
      <c r="AP24">
        <v>1</v>
      </c>
      <c r="AQ24">
        <v>1</v>
      </c>
      <c r="AR24">
        <v>0</v>
      </c>
      <c r="AS24">
        <v>0</v>
      </c>
      <c r="AT24">
        <v>0</v>
      </c>
      <c r="AU24">
        <v>0</v>
      </c>
      <c r="AV24">
        <v>2</v>
      </c>
      <c r="AW24">
        <v>1</v>
      </c>
      <c r="AX24">
        <v>0</v>
      </c>
      <c r="AY24">
        <v>0</v>
      </c>
      <c r="AZ24">
        <v>0</v>
      </c>
      <c r="BA24">
        <v>0</v>
      </c>
      <c r="BB24">
        <v>1</v>
      </c>
      <c r="BC24">
        <v>0</v>
      </c>
      <c r="BD24">
        <v>0</v>
      </c>
      <c r="BE24">
        <v>1</v>
      </c>
      <c r="BF24">
        <v>0</v>
      </c>
      <c r="BG24">
        <v>0</v>
      </c>
      <c r="BH24">
        <v>0</v>
      </c>
      <c r="BI24">
        <v>0</v>
      </c>
      <c r="BJ24">
        <v>0</v>
      </c>
      <c r="BK24">
        <v>0</v>
      </c>
      <c r="BL24">
        <v>0</v>
      </c>
      <c r="BM24">
        <v>0</v>
      </c>
      <c r="BN24">
        <v>0</v>
      </c>
      <c r="BO24">
        <v>1</v>
      </c>
      <c r="BP24">
        <v>0</v>
      </c>
      <c r="BQ24">
        <v>0</v>
      </c>
      <c r="BR24">
        <v>0</v>
      </c>
      <c r="BS24">
        <v>0</v>
      </c>
      <c r="BT24">
        <v>0</v>
      </c>
      <c r="BU24">
        <v>0</v>
      </c>
      <c r="BV24">
        <v>0</v>
      </c>
      <c r="BW24">
        <v>0</v>
      </c>
      <c r="BX24">
        <v>0</v>
      </c>
      <c r="BY24">
        <v>1</v>
      </c>
      <c r="BZ24">
        <v>0</v>
      </c>
      <c r="CA24">
        <v>0</v>
      </c>
      <c r="CB24">
        <v>0</v>
      </c>
      <c r="CC24">
        <v>0</v>
      </c>
    </row>
    <row r="25" spans="1:81" x14ac:dyDescent="0.25">
      <c r="A25" t="s">
        <v>25</v>
      </c>
      <c r="B25" t="s">
        <v>22</v>
      </c>
      <c r="C25" t="s">
        <v>41</v>
      </c>
      <c r="D25">
        <f t="shared" si="2"/>
        <v>0.23321402388784759</v>
      </c>
      <c r="E25">
        <v>9</v>
      </c>
      <c r="F25">
        <v>12</v>
      </c>
      <c r="G25">
        <v>17</v>
      </c>
      <c r="H25">
        <v>14</v>
      </c>
      <c r="I25">
        <v>17</v>
      </c>
      <c r="J25">
        <v>23</v>
      </c>
      <c r="K25">
        <v>20</v>
      </c>
      <c r="L25">
        <v>25</v>
      </c>
      <c r="M25">
        <v>18</v>
      </c>
      <c r="N25">
        <v>24</v>
      </c>
      <c r="O25">
        <v>8</v>
      </c>
      <c r="P25">
        <v>9</v>
      </c>
      <c r="Q25">
        <v>16</v>
      </c>
      <c r="R25">
        <v>21</v>
      </c>
      <c r="S25">
        <v>11</v>
      </c>
      <c r="T25">
        <v>12</v>
      </c>
      <c r="U25">
        <v>6</v>
      </c>
      <c r="V25">
        <v>10</v>
      </c>
      <c r="W25">
        <v>4</v>
      </c>
      <c r="X25">
        <v>13</v>
      </c>
      <c r="Y25">
        <v>8</v>
      </c>
      <c r="Z25">
        <v>14</v>
      </c>
      <c r="AA25">
        <v>9</v>
      </c>
      <c r="AB25">
        <v>12</v>
      </c>
      <c r="AC25">
        <v>8</v>
      </c>
      <c r="AD25">
        <v>11</v>
      </c>
      <c r="AE25">
        <v>18</v>
      </c>
      <c r="AF25">
        <v>13</v>
      </c>
      <c r="AG25">
        <v>16</v>
      </c>
      <c r="AH25">
        <v>21</v>
      </c>
      <c r="AI25">
        <v>13</v>
      </c>
      <c r="AJ25">
        <v>12</v>
      </c>
      <c r="AK25">
        <v>11</v>
      </c>
      <c r="AL25">
        <v>13</v>
      </c>
      <c r="AM25">
        <v>13</v>
      </c>
      <c r="AN25">
        <v>8</v>
      </c>
      <c r="AO25">
        <v>9</v>
      </c>
      <c r="AP25">
        <v>9</v>
      </c>
      <c r="AQ25">
        <v>15</v>
      </c>
      <c r="AR25">
        <v>21</v>
      </c>
      <c r="AS25">
        <v>23</v>
      </c>
      <c r="AT25">
        <v>16</v>
      </c>
      <c r="AU25">
        <v>24</v>
      </c>
      <c r="AV25">
        <v>11</v>
      </c>
      <c r="AW25">
        <v>13</v>
      </c>
      <c r="AX25">
        <v>18</v>
      </c>
      <c r="AY25">
        <v>13</v>
      </c>
      <c r="AZ25">
        <v>14</v>
      </c>
      <c r="BA25">
        <v>12</v>
      </c>
      <c r="BB25">
        <v>11</v>
      </c>
      <c r="BC25">
        <v>17</v>
      </c>
      <c r="BD25">
        <v>20</v>
      </c>
      <c r="BE25">
        <v>20</v>
      </c>
      <c r="BF25">
        <v>26</v>
      </c>
      <c r="BG25">
        <v>22</v>
      </c>
      <c r="BH25">
        <v>9</v>
      </c>
      <c r="BI25">
        <v>9</v>
      </c>
      <c r="BJ25">
        <v>23</v>
      </c>
      <c r="BK25">
        <v>20</v>
      </c>
      <c r="BL25">
        <v>13</v>
      </c>
      <c r="BM25">
        <v>14</v>
      </c>
      <c r="BN25">
        <v>14</v>
      </c>
      <c r="BO25">
        <v>10</v>
      </c>
      <c r="BP25">
        <v>12</v>
      </c>
      <c r="BQ25">
        <v>12</v>
      </c>
      <c r="BR25">
        <v>19</v>
      </c>
      <c r="BS25">
        <v>14</v>
      </c>
      <c r="BT25">
        <v>13</v>
      </c>
      <c r="BU25">
        <v>22</v>
      </c>
      <c r="BV25">
        <v>11</v>
      </c>
      <c r="BW25">
        <v>20</v>
      </c>
      <c r="BX25">
        <v>9</v>
      </c>
      <c r="BY25">
        <v>17</v>
      </c>
      <c r="BZ25">
        <v>18</v>
      </c>
      <c r="CA25">
        <v>16</v>
      </c>
      <c r="CB25">
        <v>15</v>
      </c>
      <c r="CC25">
        <v>10</v>
      </c>
    </row>
    <row r="26" spans="1:81" x14ac:dyDescent="0.25">
      <c r="A26" t="s">
        <v>26</v>
      </c>
      <c r="B26" t="s">
        <v>22</v>
      </c>
      <c r="C26" t="s">
        <v>27</v>
      </c>
      <c r="D26">
        <f t="shared" si="2"/>
        <v>7.8821892305218438E-2</v>
      </c>
      <c r="E26">
        <v>91</v>
      </c>
      <c r="F26">
        <v>82</v>
      </c>
      <c r="G26">
        <v>100</v>
      </c>
      <c r="H26">
        <v>113</v>
      </c>
      <c r="I26">
        <v>98</v>
      </c>
      <c r="J26">
        <v>110</v>
      </c>
      <c r="K26">
        <v>83</v>
      </c>
      <c r="L26">
        <v>116</v>
      </c>
      <c r="M26">
        <v>106</v>
      </c>
      <c r="N26">
        <v>123</v>
      </c>
      <c r="O26">
        <v>94</v>
      </c>
      <c r="P26">
        <v>117</v>
      </c>
      <c r="Q26">
        <v>99</v>
      </c>
      <c r="R26">
        <v>123</v>
      </c>
      <c r="S26">
        <v>167</v>
      </c>
      <c r="T26">
        <v>75</v>
      </c>
      <c r="U26">
        <v>69</v>
      </c>
      <c r="V26">
        <v>82</v>
      </c>
      <c r="W26">
        <v>73</v>
      </c>
      <c r="X26">
        <v>116</v>
      </c>
      <c r="Y26">
        <v>125</v>
      </c>
      <c r="Z26">
        <v>115</v>
      </c>
      <c r="AA26">
        <v>114</v>
      </c>
      <c r="AB26">
        <v>90</v>
      </c>
      <c r="AC26">
        <v>97</v>
      </c>
      <c r="AD26">
        <v>87</v>
      </c>
      <c r="AE26">
        <v>119</v>
      </c>
      <c r="AF26">
        <v>116</v>
      </c>
      <c r="AG26">
        <v>101</v>
      </c>
      <c r="AH26">
        <v>95</v>
      </c>
      <c r="AI26">
        <v>87</v>
      </c>
      <c r="AJ26">
        <v>120</v>
      </c>
      <c r="AK26">
        <v>120</v>
      </c>
      <c r="AL26">
        <v>89</v>
      </c>
      <c r="AM26">
        <v>101</v>
      </c>
      <c r="AN26">
        <v>100</v>
      </c>
      <c r="AO26">
        <v>102</v>
      </c>
      <c r="AP26">
        <v>75</v>
      </c>
      <c r="AQ26">
        <v>125</v>
      </c>
      <c r="AR26">
        <v>141</v>
      </c>
      <c r="AS26">
        <v>126</v>
      </c>
      <c r="AT26">
        <v>152</v>
      </c>
      <c r="AU26">
        <v>115</v>
      </c>
      <c r="AV26">
        <v>118</v>
      </c>
      <c r="AW26">
        <v>115</v>
      </c>
      <c r="AX26">
        <v>115</v>
      </c>
      <c r="AY26">
        <v>96</v>
      </c>
      <c r="AZ26">
        <v>103</v>
      </c>
      <c r="BA26">
        <v>116</v>
      </c>
      <c r="BB26">
        <v>118</v>
      </c>
      <c r="BC26">
        <v>124</v>
      </c>
      <c r="BD26">
        <v>117</v>
      </c>
      <c r="BE26">
        <v>145</v>
      </c>
      <c r="BF26">
        <v>127</v>
      </c>
      <c r="BG26">
        <v>111</v>
      </c>
      <c r="BH26">
        <v>109</v>
      </c>
      <c r="BI26">
        <v>134</v>
      </c>
      <c r="BJ26">
        <v>138</v>
      </c>
      <c r="BK26">
        <v>124</v>
      </c>
      <c r="BL26">
        <v>124</v>
      </c>
      <c r="BM26">
        <v>157</v>
      </c>
      <c r="BN26">
        <v>166</v>
      </c>
      <c r="BO26">
        <v>182</v>
      </c>
      <c r="BP26">
        <v>206</v>
      </c>
      <c r="BQ26">
        <v>196</v>
      </c>
      <c r="BR26">
        <v>142</v>
      </c>
      <c r="BS26">
        <v>124</v>
      </c>
      <c r="BT26">
        <v>125</v>
      </c>
      <c r="BU26">
        <v>111</v>
      </c>
      <c r="BV26">
        <v>109</v>
      </c>
      <c r="BW26">
        <v>99</v>
      </c>
      <c r="BX26">
        <v>92</v>
      </c>
      <c r="BY26">
        <v>79</v>
      </c>
      <c r="BZ26">
        <v>109</v>
      </c>
      <c r="CA26">
        <v>128</v>
      </c>
      <c r="CB26">
        <v>140</v>
      </c>
      <c r="CC26">
        <v>119</v>
      </c>
    </row>
    <row r="27" spans="1:81" x14ac:dyDescent="0.25">
      <c r="A27" t="s">
        <v>28</v>
      </c>
      <c r="B27" t="s">
        <v>23</v>
      </c>
      <c r="C27" t="s">
        <v>27</v>
      </c>
      <c r="D27">
        <f t="shared" si="2"/>
        <v>0.12665846948526777</v>
      </c>
      <c r="E27">
        <v>3</v>
      </c>
      <c r="F27">
        <v>5</v>
      </c>
      <c r="G27">
        <v>6</v>
      </c>
      <c r="H27">
        <v>4</v>
      </c>
      <c r="I27">
        <v>4</v>
      </c>
      <c r="J27">
        <v>5</v>
      </c>
      <c r="K27">
        <v>3</v>
      </c>
      <c r="L27">
        <v>10</v>
      </c>
      <c r="M27">
        <v>5</v>
      </c>
      <c r="N27">
        <v>8</v>
      </c>
      <c r="O27">
        <v>10</v>
      </c>
      <c r="P27">
        <v>11</v>
      </c>
      <c r="Q27">
        <v>30</v>
      </c>
      <c r="R27">
        <v>38</v>
      </c>
      <c r="S27">
        <v>39</v>
      </c>
      <c r="T27">
        <v>23</v>
      </c>
      <c r="U27">
        <v>9</v>
      </c>
      <c r="V27">
        <v>19</v>
      </c>
      <c r="W27">
        <v>24</v>
      </c>
      <c r="X27">
        <v>26</v>
      </c>
      <c r="Y27">
        <v>26</v>
      </c>
      <c r="Z27">
        <v>23</v>
      </c>
      <c r="AA27">
        <v>21</v>
      </c>
      <c r="AB27">
        <v>12</v>
      </c>
      <c r="AC27">
        <v>16</v>
      </c>
      <c r="AD27">
        <v>22</v>
      </c>
      <c r="AE27">
        <v>24</v>
      </c>
      <c r="AF27">
        <v>14</v>
      </c>
      <c r="AG27">
        <v>23</v>
      </c>
      <c r="AH27">
        <v>33</v>
      </c>
      <c r="AI27">
        <v>39</v>
      </c>
      <c r="AJ27">
        <v>34</v>
      </c>
      <c r="AK27">
        <v>29</v>
      </c>
      <c r="AL27">
        <v>18</v>
      </c>
      <c r="AM27">
        <v>12</v>
      </c>
      <c r="AN27">
        <v>7</v>
      </c>
      <c r="AO27">
        <v>9</v>
      </c>
      <c r="AP27">
        <v>17</v>
      </c>
      <c r="AQ27">
        <v>31</v>
      </c>
      <c r="AR27">
        <v>28</v>
      </c>
      <c r="AS27">
        <v>29</v>
      </c>
      <c r="AT27">
        <v>26</v>
      </c>
      <c r="AU27">
        <v>24</v>
      </c>
      <c r="AV27">
        <v>27</v>
      </c>
      <c r="AW27">
        <v>28</v>
      </c>
      <c r="AX27">
        <v>29</v>
      </c>
      <c r="AY27">
        <v>36</v>
      </c>
      <c r="AZ27">
        <v>30</v>
      </c>
      <c r="BA27">
        <v>35</v>
      </c>
      <c r="BB27">
        <v>30</v>
      </c>
      <c r="BC27">
        <v>31</v>
      </c>
      <c r="BD27">
        <v>29</v>
      </c>
      <c r="BE27">
        <v>29</v>
      </c>
      <c r="BF27">
        <v>26</v>
      </c>
      <c r="BG27">
        <v>26</v>
      </c>
      <c r="BH27">
        <v>24</v>
      </c>
      <c r="BI27">
        <v>26</v>
      </c>
      <c r="BJ27">
        <v>28</v>
      </c>
      <c r="BK27">
        <v>25</v>
      </c>
      <c r="BL27">
        <v>21</v>
      </c>
      <c r="BM27">
        <v>18</v>
      </c>
      <c r="BN27">
        <v>18</v>
      </c>
      <c r="BO27">
        <v>15</v>
      </c>
      <c r="BP27">
        <v>7</v>
      </c>
      <c r="BQ27">
        <v>11</v>
      </c>
      <c r="BR27">
        <v>9</v>
      </c>
      <c r="BS27">
        <v>22</v>
      </c>
      <c r="BT27">
        <v>22</v>
      </c>
      <c r="BU27">
        <v>19</v>
      </c>
      <c r="BV27">
        <v>25</v>
      </c>
      <c r="BW27">
        <v>30</v>
      </c>
      <c r="BX27">
        <v>25</v>
      </c>
      <c r="BY27">
        <v>16</v>
      </c>
      <c r="BZ27">
        <v>10</v>
      </c>
      <c r="CA27">
        <v>18</v>
      </c>
      <c r="CB27">
        <v>14</v>
      </c>
      <c r="CC27">
        <v>8</v>
      </c>
    </row>
    <row r="28" spans="1:81" x14ac:dyDescent="0.25">
      <c r="A28" t="s">
        <v>29</v>
      </c>
      <c r="B28" t="s">
        <v>22</v>
      </c>
      <c r="C28" t="s">
        <v>27</v>
      </c>
      <c r="D28">
        <f t="shared" si="2"/>
        <v>0.17240077580307844</v>
      </c>
      <c r="E28">
        <v>0</v>
      </c>
      <c r="F28">
        <v>0</v>
      </c>
      <c r="G28">
        <v>0</v>
      </c>
      <c r="H28">
        <v>1</v>
      </c>
      <c r="I28">
        <v>0</v>
      </c>
      <c r="J28">
        <v>3</v>
      </c>
      <c r="K28">
        <v>1</v>
      </c>
      <c r="L28">
        <v>1</v>
      </c>
      <c r="M28">
        <v>0</v>
      </c>
      <c r="N28">
        <v>1</v>
      </c>
      <c r="O28">
        <v>1</v>
      </c>
      <c r="P28">
        <v>1</v>
      </c>
      <c r="Q28">
        <v>1</v>
      </c>
      <c r="R28">
        <v>2</v>
      </c>
      <c r="S28">
        <v>4</v>
      </c>
      <c r="T28">
        <v>2</v>
      </c>
      <c r="U28">
        <v>1</v>
      </c>
      <c r="V28">
        <v>0</v>
      </c>
      <c r="W28">
        <v>1</v>
      </c>
      <c r="X28">
        <v>1</v>
      </c>
      <c r="Y28">
        <v>4</v>
      </c>
      <c r="Z28">
        <v>1</v>
      </c>
      <c r="AA28">
        <v>0</v>
      </c>
      <c r="AB28">
        <v>0</v>
      </c>
      <c r="AC28">
        <v>1</v>
      </c>
      <c r="AD28">
        <v>1</v>
      </c>
      <c r="AE28">
        <v>3</v>
      </c>
      <c r="AF28">
        <v>0</v>
      </c>
      <c r="AG28">
        <v>0</v>
      </c>
      <c r="AH28">
        <v>0</v>
      </c>
      <c r="AI28">
        <v>1</v>
      </c>
      <c r="AJ28">
        <v>1</v>
      </c>
      <c r="AK28">
        <v>2</v>
      </c>
      <c r="AL28">
        <v>0</v>
      </c>
      <c r="AM28">
        <v>1</v>
      </c>
      <c r="AN28">
        <v>0</v>
      </c>
      <c r="AO28">
        <v>0</v>
      </c>
      <c r="AP28">
        <v>0</v>
      </c>
      <c r="AQ28">
        <v>1</v>
      </c>
      <c r="AR28">
        <v>2</v>
      </c>
      <c r="AS28">
        <v>3</v>
      </c>
      <c r="AT28">
        <v>3</v>
      </c>
      <c r="AU28">
        <v>0</v>
      </c>
      <c r="AV28">
        <v>2</v>
      </c>
      <c r="AW28">
        <v>1</v>
      </c>
      <c r="AX28">
        <v>0</v>
      </c>
      <c r="AY28">
        <v>1</v>
      </c>
      <c r="AZ28">
        <v>2</v>
      </c>
      <c r="BA28">
        <v>0</v>
      </c>
      <c r="BB28">
        <v>1</v>
      </c>
      <c r="BC28">
        <v>2</v>
      </c>
      <c r="BD28">
        <v>4</v>
      </c>
      <c r="BE28">
        <v>0</v>
      </c>
      <c r="BF28">
        <v>2</v>
      </c>
      <c r="BG28">
        <v>6</v>
      </c>
      <c r="BH28">
        <v>2</v>
      </c>
      <c r="BI28">
        <v>1</v>
      </c>
      <c r="BJ28">
        <v>1</v>
      </c>
      <c r="BK28">
        <v>1</v>
      </c>
      <c r="BL28">
        <v>2</v>
      </c>
      <c r="BM28">
        <v>2</v>
      </c>
      <c r="BN28">
        <v>1</v>
      </c>
      <c r="BO28">
        <v>4</v>
      </c>
      <c r="BP28">
        <v>0</v>
      </c>
      <c r="BQ28">
        <v>3</v>
      </c>
      <c r="BR28">
        <v>2</v>
      </c>
      <c r="BS28">
        <v>3</v>
      </c>
      <c r="BT28">
        <v>3</v>
      </c>
      <c r="BU28">
        <v>2</v>
      </c>
      <c r="BV28">
        <v>1</v>
      </c>
      <c r="BW28">
        <v>3</v>
      </c>
      <c r="BX28">
        <v>3</v>
      </c>
      <c r="BY28">
        <v>4</v>
      </c>
      <c r="BZ28">
        <v>2</v>
      </c>
      <c r="CA28">
        <v>2</v>
      </c>
      <c r="CB28">
        <v>2</v>
      </c>
      <c r="CC28">
        <v>4</v>
      </c>
    </row>
    <row r="29" spans="1:81" x14ac:dyDescent="0.25">
      <c r="A29" t="s">
        <v>30</v>
      </c>
      <c r="B29" t="s">
        <v>23</v>
      </c>
      <c r="C29" t="s">
        <v>27</v>
      </c>
      <c r="D29">
        <f t="shared" si="2"/>
        <v>-0.19646290294308119</v>
      </c>
      <c r="E29">
        <v>273</v>
      </c>
      <c r="F29">
        <v>183</v>
      </c>
      <c r="G29">
        <v>200</v>
      </c>
      <c r="H29">
        <v>281</v>
      </c>
      <c r="I29">
        <v>292</v>
      </c>
      <c r="J29">
        <v>202</v>
      </c>
      <c r="K29">
        <v>223</v>
      </c>
      <c r="L29">
        <v>212</v>
      </c>
      <c r="M29">
        <v>160</v>
      </c>
      <c r="N29">
        <v>168</v>
      </c>
      <c r="O29">
        <v>196</v>
      </c>
      <c r="P29">
        <v>262</v>
      </c>
      <c r="Q29">
        <v>234</v>
      </c>
      <c r="R29">
        <v>203</v>
      </c>
      <c r="S29">
        <v>153</v>
      </c>
      <c r="T29">
        <v>96</v>
      </c>
      <c r="U29">
        <v>107</v>
      </c>
      <c r="V29">
        <v>66</v>
      </c>
      <c r="W29">
        <v>94</v>
      </c>
      <c r="X29">
        <v>70</v>
      </c>
      <c r="Y29">
        <v>87</v>
      </c>
      <c r="Z29">
        <v>108</v>
      </c>
      <c r="AA29">
        <v>80</v>
      </c>
      <c r="AB29">
        <v>85</v>
      </c>
      <c r="AC29">
        <v>93</v>
      </c>
      <c r="AD29">
        <v>92</v>
      </c>
      <c r="AE29">
        <v>95</v>
      </c>
      <c r="AF29">
        <v>74</v>
      </c>
      <c r="AG29">
        <v>79</v>
      </c>
      <c r="AH29">
        <v>59</v>
      </c>
      <c r="AI29">
        <v>69</v>
      </c>
      <c r="AJ29">
        <v>65</v>
      </c>
      <c r="AK29">
        <v>58</v>
      </c>
      <c r="AL29">
        <v>70</v>
      </c>
      <c r="AM29">
        <v>72</v>
      </c>
      <c r="AN29">
        <v>83</v>
      </c>
      <c r="AO29">
        <v>82</v>
      </c>
      <c r="AP29">
        <v>89</v>
      </c>
      <c r="AQ29">
        <v>69</v>
      </c>
      <c r="AR29">
        <v>71</v>
      </c>
      <c r="AS29">
        <v>94</v>
      </c>
      <c r="AT29">
        <v>70</v>
      </c>
      <c r="AU29">
        <v>80</v>
      </c>
      <c r="AV29">
        <v>82</v>
      </c>
      <c r="AW29">
        <v>52</v>
      </c>
      <c r="AX29">
        <v>79</v>
      </c>
      <c r="AY29">
        <v>61</v>
      </c>
      <c r="AZ29">
        <v>66</v>
      </c>
      <c r="BA29">
        <v>58</v>
      </c>
      <c r="BB29">
        <v>60</v>
      </c>
      <c r="BC29">
        <v>90</v>
      </c>
      <c r="BD29">
        <v>79</v>
      </c>
      <c r="BE29">
        <v>118</v>
      </c>
      <c r="BF29">
        <v>102</v>
      </c>
      <c r="BG29">
        <v>84</v>
      </c>
      <c r="BH29">
        <v>91</v>
      </c>
      <c r="BI29">
        <v>67</v>
      </c>
      <c r="BJ29">
        <v>86</v>
      </c>
      <c r="BK29">
        <v>93</v>
      </c>
      <c r="BL29">
        <v>77</v>
      </c>
      <c r="BM29">
        <v>104</v>
      </c>
      <c r="BN29">
        <v>104</v>
      </c>
      <c r="BO29">
        <v>109</v>
      </c>
      <c r="BP29">
        <v>88</v>
      </c>
      <c r="BQ29">
        <v>122</v>
      </c>
      <c r="BR29">
        <v>99</v>
      </c>
      <c r="BS29">
        <v>88</v>
      </c>
      <c r="BT29">
        <v>109</v>
      </c>
      <c r="BU29">
        <v>83</v>
      </c>
      <c r="BV29">
        <v>89</v>
      </c>
      <c r="BW29">
        <v>96</v>
      </c>
      <c r="BX29">
        <v>79</v>
      </c>
      <c r="BY29">
        <v>89</v>
      </c>
      <c r="BZ29">
        <v>82</v>
      </c>
      <c r="CA29">
        <v>92</v>
      </c>
      <c r="CB29">
        <v>97</v>
      </c>
      <c r="CC29">
        <v>105</v>
      </c>
    </row>
    <row r="30" spans="1:81" x14ac:dyDescent="0.25">
      <c r="A30" t="s">
        <v>31</v>
      </c>
      <c r="B30" t="s">
        <v>22</v>
      </c>
      <c r="C30" t="s">
        <v>27</v>
      </c>
      <c r="D30">
        <f t="shared" si="2"/>
        <v>0.3792858194795507</v>
      </c>
      <c r="Q30">
        <v>246</v>
      </c>
      <c r="R30">
        <v>283</v>
      </c>
      <c r="S30">
        <v>356</v>
      </c>
      <c r="T30">
        <v>210</v>
      </c>
      <c r="U30">
        <v>227</v>
      </c>
      <c r="V30">
        <v>244</v>
      </c>
      <c r="W30">
        <v>294</v>
      </c>
      <c r="X30">
        <v>344</v>
      </c>
      <c r="Y30">
        <v>307</v>
      </c>
      <c r="Z30">
        <v>332</v>
      </c>
      <c r="AA30">
        <v>266</v>
      </c>
      <c r="AB30">
        <v>268</v>
      </c>
      <c r="AC30">
        <v>277</v>
      </c>
      <c r="AD30">
        <v>266</v>
      </c>
      <c r="AE30">
        <v>345</v>
      </c>
      <c r="AF30">
        <v>363</v>
      </c>
      <c r="AG30">
        <v>319</v>
      </c>
      <c r="AH30">
        <v>352</v>
      </c>
      <c r="AI30">
        <v>411</v>
      </c>
      <c r="AJ30">
        <v>392</v>
      </c>
      <c r="AK30">
        <v>353</v>
      </c>
      <c r="AL30">
        <v>384</v>
      </c>
      <c r="AM30">
        <v>347</v>
      </c>
      <c r="AN30">
        <v>328</v>
      </c>
      <c r="AO30">
        <v>300</v>
      </c>
      <c r="AP30">
        <v>313</v>
      </c>
      <c r="AQ30">
        <v>416</v>
      </c>
      <c r="AR30">
        <v>430</v>
      </c>
      <c r="AS30">
        <v>475</v>
      </c>
      <c r="AT30">
        <v>445</v>
      </c>
      <c r="AU30">
        <v>440</v>
      </c>
      <c r="AV30">
        <v>451</v>
      </c>
      <c r="AW30">
        <v>420</v>
      </c>
      <c r="AX30">
        <v>395</v>
      </c>
      <c r="AY30">
        <v>308</v>
      </c>
      <c r="AZ30">
        <v>340</v>
      </c>
      <c r="BA30">
        <v>326</v>
      </c>
      <c r="BB30">
        <v>381</v>
      </c>
      <c r="BC30">
        <v>529</v>
      </c>
      <c r="BD30">
        <v>510</v>
      </c>
      <c r="BE30">
        <v>566</v>
      </c>
      <c r="BF30">
        <v>587</v>
      </c>
      <c r="BG30">
        <v>568</v>
      </c>
      <c r="BH30">
        <v>516</v>
      </c>
      <c r="BI30">
        <v>522</v>
      </c>
      <c r="BJ30">
        <v>479</v>
      </c>
      <c r="BK30">
        <v>399</v>
      </c>
      <c r="BL30">
        <v>425</v>
      </c>
      <c r="BM30">
        <v>434</v>
      </c>
      <c r="BN30">
        <v>438</v>
      </c>
      <c r="BO30">
        <v>527</v>
      </c>
      <c r="BP30">
        <v>570</v>
      </c>
      <c r="BQ30">
        <v>577</v>
      </c>
      <c r="BR30">
        <v>549</v>
      </c>
      <c r="BS30">
        <v>569</v>
      </c>
      <c r="BT30">
        <v>513</v>
      </c>
      <c r="BU30">
        <v>486</v>
      </c>
      <c r="BV30">
        <v>485</v>
      </c>
      <c r="BW30">
        <v>432</v>
      </c>
      <c r="BX30">
        <v>415</v>
      </c>
      <c r="BY30">
        <v>414</v>
      </c>
      <c r="BZ30">
        <v>418</v>
      </c>
      <c r="CA30">
        <v>549</v>
      </c>
      <c r="CB30">
        <v>533</v>
      </c>
      <c r="CC30">
        <v>558</v>
      </c>
    </row>
    <row r="31" spans="1:81" x14ac:dyDescent="0.25">
      <c r="A31" t="s">
        <v>32</v>
      </c>
      <c r="B31" t="s">
        <v>22</v>
      </c>
      <c r="C31" t="s">
        <v>27</v>
      </c>
      <c r="D31">
        <f t="shared" si="2"/>
        <v>0.11070008219539154</v>
      </c>
      <c r="E31">
        <v>26</v>
      </c>
      <c r="F31">
        <v>42</v>
      </c>
      <c r="G31">
        <v>49</v>
      </c>
      <c r="H31">
        <v>43</v>
      </c>
      <c r="I31">
        <v>46</v>
      </c>
      <c r="J31">
        <v>52</v>
      </c>
      <c r="K31">
        <v>44</v>
      </c>
      <c r="L31">
        <v>47</v>
      </c>
      <c r="M31">
        <v>48</v>
      </c>
      <c r="N31">
        <v>46</v>
      </c>
      <c r="O31">
        <v>39</v>
      </c>
      <c r="P31">
        <v>27</v>
      </c>
      <c r="Q31">
        <v>46</v>
      </c>
      <c r="R31">
        <v>43</v>
      </c>
      <c r="S31">
        <v>52</v>
      </c>
      <c r="T31">
        <v>23</v>
      </c>
      <c r="U31">
        <v>27</v>
      </c>
      <c r="V31">
        <v>22</v>
      </c>
      <c r="W31">
        <v>34</v>
      </c>
      <c r="X31">
        <v>31</v>
      </c>
      <c r="Y31">
        <v>34</v>
      </c>
      <c r="Z31">
        <v>34</v>
      </c>
      <c r="AA31">
        <v>24</v>
      </c>
      <c r="AB31">
        <v>20</v>
      </c>
      <c r="AC31">
        <v>24</v>
      </c>
      <c r="AD31">
        <v>26</v>
      </c>
      <c r="AE31">
        <v>35</v>
      </c>
      <c r="AF31">
        <v>34</v>
      </c>
      <c r="AG31">
        <v>35</v>
      </c>
      <c r="AH31">
        <v>42</v>
      </c>
      <c r="AI31">
        <v>45</v>
      </c>
      <c r="AJ31">
        <v>43</v>
      </c>
      <c r="AK31">
        <v>29</v>
      </c>
      <c r="AL31">
        <v>36</v>
      </c>
      <c r="AM31">
        <v>30</v>
      </c>
      <c r="AN31">
        <v>30</v>
      </c>
      <c r="AO31">
        <v>35</v>
      </c>
      <c r="AP31">
        <v>24</v>
      </c>
      <c r="AQ31">
        <v>39</v>
      </c>
      <c r="AR31">
        <v>46</v>
      </c>
      <c r="AS31">
        <v>42</v>
      </c>
      <c r="AT31">
        <v>49</v>
      </c>
      <c r="AU31">
        <v>44</v>
      </c>
      <c r="AV31">
        <v>52</v>
      </c>
      <c r="AW31">
        <v>36</v>
      </c>
      <c r="AX31">
        <v>59</v>
      </c>
      <c r="AY31">
        <v>51</v>
      </c>
      <c r="AZ31">
        <v>47</v>
      </c>
      <c r="BA31">
        <v>42</v>
      </c>
      <c r="BB31">
        <v>40</v>
      </c>
      <c r="BC31">
        <v>65</v>
      </c>
      <c r="BD31">
        <v>52</v>
      </c>
      <c r="BE31">
        <v>60</v>
      </c>
      <c r="BF31">
        <v>66</v>
      </c>
      <c r="BG31">
        <v>43</v>
      </c>
      <c r="BH31">
        <v>31</v>
      </c>
      <c r="BI31">
        <v>51</v>
      </c>
      <c r="BJ31">
        <v>60</v>
      </c>
      <c r="BK31">
        <v>60</v>
      </c>
      <c r="BL31">
        <v>39</v>
      </c>
      <c r="BM31">
        <v>103</v>
      </c>
      <c r="BN31">
        <v>128</v>
      </c>
      <c r="BO31">
        <v>117</v>
      </c>
      <c r="BP31">
        <v>148</v>
      </c>
      <c r="BQ31">
        <v>146</v>
      </c>
      <c r="BR31">
        <v>126</v>
      </c>
      <c r="BS31">
        <v>128</v>
      </c>
      <c r="BT31">
        <v>102</v>
      </c>
      <c r="BU31">
        <v>134</v>
      </c>
      <c r="BV31">
        <v>124</v>
      </c>
      <c r="BW31">
        <v>109</v>
      </c>
      <c r="BX31">
        <v>75</v>
      </c>
      <c r="BY31">
        <v>84</v>
      </c>
      <c r="BZ31">
        <v>104</v>
      </c>
      <c r="CA31">
        <v>139</v>
      </c>
      <c r="CB31">
        <v>123</v>
      </c>
      <c r="CC31">
        <v>121</v>
      </c>
    </row>
    <row r="32" spans="1:81" s="3" customFormat="1" x14ac:dyDescent="0.25">
      <c r="A32" s="3" t="s">
        <v>33</v>
      </c>
      <c r="B32" s="3" t="s">
        <v>23</v>
      </c>
      <c r="C32" s="3" t="s">
        <v>27</v>
      </c>
      <c r="D32">
        <f t="shared" si="2"/>
        <v>9.14575589764519E-2</v>
      </c>
      <c r="E32" s="3">
        <v>684</v>
      </c>
      <c r="F32" s="3">
        <v>659</v>
      </c>
      <c r="G32" s="3">
        <v>823</v>
      </c>
      <c r="H32" s="3">
        <v>821</v>
      </c>
      <c r="I32" s="3">
        <v>789</v>
      </c>
      <c r="J32" s="3">
        <v>811</v>
      </c>
      <c r="K32" s="3">
        <v>802</v>
      </c>
      <c r="L32" s="3">
        <v>823</v>
      </c>
      <c r="M32" s="3">
        <v>771</v>
      </c>
      <c r="N32" s="3">
        <v>811</v>
      </c>
      <c r="O32" s="3">
        <v>817</v>
      </c>
      <c r="P32" s="3">
        <v>890</v>
      </c>
      <c r="Q32" s="3">
        <v>577</v>
      </c>
      <c r="R32" s="3">
        <v>660</v>
      </c>
      <c r="S32" s="3">
        <v>689</v>
      </c>
      <c r="T32" s="3">
        <v>405</v>
      </c>
      <c r="U32" s="3">
        <v>470</v>
      </c>
      <c r="V32" s="3">
        <v>380</v>
      </c>
      <c r="W32" s="3">
        <v>537</v>
      </c>
      <c r="X32" s="3">
        <v>528</v>
      </c>
      <c r="Y32" s="3">
        <v>490</v>
      </c>
      <c r="Z32" s="3">
        <v>545</v>
      </c>
      <c r="AA32" s="3">
        <v>480</v>
      </c>
      <c r="AB32" s="3">
        <v>412</v>
      </c>
      <c r="AC32" s="3">
        <v>445</v>
      </c>
      <c r="AD32" s="3">
        <v>470</v>
      </c>
      <c r="AE32" s="3">
        <v>483</v>
      </c>
      <c r="AF32" s="3">
        <v>438</v>
      </c>
      <c r="AG32" s="3">
        <v>417</v>
      </c>
      <c r="AH32" s="3">
        <v>471</v>
      </c>
      <c r="AI32" s="3">
        <v>474</v>
      </c>
      <c r="AJ32" s="3">
        <v>475</v>
      </c>
      <c r="AK32" s="3">
        <v>434</v>
      </c>
      <c r="AL32" s="3">
        <v>491</v>
      </c>
      <c r="AM32" s="3">
        <v>485</v>
      </c>
      <c r="AN32" s="3">
        <v>468</v>
      </c>
      <c r="AO32" s="3">
        <v>411</v>
      </c>
      <c r="AP32" s="3">
        <v>434</v>
      </c>
      <c r="AQ32" s="3">
        <v>580</v>
      </c>
      <c r="AR32" s="3">
        <v>554</v>
      </c>
      <c r="AS32" s="3">
        <v>625</v>
      </c>
      <c r="AT32" s="3">
        <v>718</v>
      </c>
      <c r="AU32" s="3">
        <v>662</v>
      </c>
      <c r="AV32" s="3">
        <v>772</v>
      </c>
      <c r="AW32" s="3">
        <v>798</v>
      </c>
      <c r="AX32" s="3">
        <v>797</v>
      </c>
      <c r="AY32" s="3">
        <v>703</v>
      </c>
      <c r="AZ32" s="3">
        <v>659</v>
      </c>
      <c r="BA32" s="3">
        <v>745</v>
      </c>
      <c r="BB32" s="3">
        <v>701</v>
      </c>
      <c r="BC32" s="3">
        <v>780</v>
      </c>
      <c r="BD32" s="3">
        <v>701</v>
      </c>
      <c r="BE32" s="3">
        <v>834</v>
      </c>
      <c r="BF32" s="3">
        <v>822</v>
      </c>
      <c r="BG32" s="3">
        <v>816</v>
      </c>
      <c r="BH32" s="3">
        <v>742</v>
      </c>
      <c r="BI32" s="3">
        <v>862</v>
      </c>
      <c r="BJ32" s="3">
        <v>849</v>
      </c>
      <c r="BK32" s="3">
        <v>791</v>
      </c>
      <c r="BL32" s="3">
        <v>596</v>
      </c>
      <c r="BM32" s="3">
        <v>763</v>
      </c>
      <c r="BN32" s="3">
        <v>764</v>
      </c>
      <c r="BO32" s="3">
        <v>751</v>
      </c>
      <c r="BP32" s="3">
        <v>775</v>
      </c>
      <c r="BQ32" s="3">
        <v>743</v>
      </c>
      <c r="BR32" s="3">
        <v>666</v>
      </c>
      <c r="BS32" s="3">
        <v>604</v>
      </c>
      <c r="BT32" s="3">
        <v>617</v>
      </c>
      <c r="BU32" s="3">
        <v>550</v>
      </c>
      <c r="BV32" s="3">
        <v>467</v>
      </c>
      <c r="BW32" s="3">
        <v>511</v>
      </c>
      <c r="BX32" s="3">
        <v>494</v>
      </c>
      <c r="BY32" s="3">
        <v>427</v>
      </c>
      <c r="BZ32" s="3">
        <v>517</v>
      </c>
      <c r="CA32" s="3">
        <v>573</v>
      </c>
      <c r="CB32" s="3">
        <v>645</v>
      </c>
      <c r="CC32" s="3">
        <v>634</v>
      </c>
    </row>
    <row r="33" spans="1:81" s="4" customFormat="1" x14ac:dyDescent="0.25">
      <c r="A33" s="6" t="s">
        <v>61</v>
      </c>
      <c r="D33"/>
    </row>
    <row r="35" spans="1:81" s="1" customFormat="1" x14ac:dyDescent="0.25">
      <c r="A35" s="1" t="s">
        <v>34</v>
      </c>
      <c r="B35" s="1" t="s">
        <v>38</v>
      </c>
      <c r="C35" s="1" t="s">
        <v>34</v>
      </c>
      <c r="D35" s="1" t="s">
        <v>45</v>
      </c>
      <c r="E35" s="2">
        <f>DATE(2019,1,1)</f>
        <v>43466</v>
      </c>
      <c r="F35" s="2">
        <f>DATE(2019,2,1)</f>
        <v>43497</v>
      </c>
      <c r="G35" s="2">
        <f>DATE(YEAR(F35), MONTH(F35)+1, 1)</f>
        <v>43525</v>
      </c>
      <c r="H35" s="2">
        <f t="shared" ref="H35" si="3">DATE(YEAR(G35), MONTH(G35)+1, 1)</f>
        <v>43556</v>
      </c>
      <c r="I35" s="2">
        <f t="shared" ref="I35" si="4">DATE(YEAR(H35), MONTH(H35)+1, 1)</f>
        <v>43586</v>
      </c>
      <c r="J35" s="2">
        <f t="shared" ref="J35" si="5">DATE(YEAR(I35), MONTH(I35)+1, 1)</f>
        <v>43617</v>
      </c>
      <c r="K35" s="2">
        <f t="shared" ref="K35" si="6">DATE(YEAR(J35), MONTH(J35)+1, 1)</f>
        <v>43647</v>
      </c>
      <c r="L35" s="2">
        <f t="shared" ref="L35" si="7">DATE(YEAR(K35), MONTH(K35)+1, 1)</f>
        <v>43678</v>
      </c>
      <c r="M35" s="2">
        <f t="shared" ref="M35" si="8">DATE(YEAR(L35), MONTH(L35)+1, 1)</f>
        <v>43709</v>
      </c>
      <c r="N35" s="2">
        <f t="shared" ref="N35" si="9">DATE(YEAR(M35), MONTH(M35)+1, 1)</f>
        <v>43739</v>
      </c>
      <c r="O35" s="2">
        <f t="shared" ref="O35" si="10">DATE(YEAR(N35), MONTH(N35)+1, 1)</f>
        <v>43770</v>
      </c>
      <c r="P35" s="2">
        <f t="shared" ref="P35" si="11">DATE(YEAR(O35), MONTH(O35)+1, 1)</f>
        <v>43800</v>
      </c>
      <c r="Q35" s="2">
        <f>DATE(YEAR(P35), MONTH(P35)+1, 1)</f>
        <v>43831</v>
      </c>
      <c r="R35" s="2">
        <f t="shared" ref="R35" si="12">DATE(YEAR(Q35), MONTH(Q35)+1, 1)</f>
        <v>43862</v>
      </c>
      <c r="S35" s="2">
        <f t="shared" ref="S35" si="13">DATE(YEAR(R35), MONTH(R35)+1, 1)</f>
        <v>43891</v>
      </c>
      <c r="T35" s="2">
        <f t="shared" ref="T35" si="14">DATE(YEAR(S35), MONTH(S35)+1, 1)</f>
        <v>43922</v>
      </c>
      <c r="U35" s="2">
        <f t="shared" ref="U35" si="15">DATE(YEAR(T35), MONTH(T35)+1, 1)</f>
        <v>43952</v>
      </c>
      <c r="V35" s="2">
        <f t="shared" ref="V35" si="16">DATE(YEAR(U35), MONTH(U35)+1, 1)</f>
        <v>43983</v>
      </c>
      <c r="W35" s="2">
        <f t="shared" ref="W35" si="17">DATE(YEAR(V35), MONTH(V35)+1, 1)</f>
        <v>44013</v>
      </c>
      <c r="X35" s="2">
        <f t="shared" ref="X35" si="18">DATE(YEAR(W35), MONTH(W35)+1, 1)</f>
        <v>44044</v>
      </c>
      <c r="Y35" s="2">
        <f t="shared" ref="Y35" si="19">DATE(YEAR(X35), MONTH(X35)+1, 1)</f>
        <v>44075</v>
      </c>
      <c r="Z35" s="2">
        <f t="shared" ref="Z35" si="20">DATE(YEAR(Y35), MONTH(Y35)+1, 1)</f>
        <v>44105</v>
      </c>
      <c r="AA35" s="2">
        <f t="shared" ref="AA35" si="21">DATE(YEAR(Z35), MONTH(Z35)+1, 1)</f>
        <v>44136</v>
      </c>
      <c r="AB35" s="2">
        <f t="shared" ref="AB35" si="22">DATE(YEAR(AA35), MONTH(AA35)+1, 1)</f>
        <v>44166</v>
      </c>
      <c r="AC35" s="2">
        <f t="shared" ref="AC35" si="23">DATE(YEAR(AB35), MONTH(AB35)+1, 1)</f>
        <v>44197</v>
      </c>
      <c r="AD35" s="2">
        <f t="shared" ref="AD35" si="24">DATE(YEAR(AC35), MONTH(AC35)+1, 1)</f>
        <v>44228</v>
      </c>
      <c r="AE35" s="2">
        <f t="shared" ref="AE35" si="25">DATE(YEAR(AD35), MONTH(AD35)+1, 1)</f>
        <v>44256</v>
      </c>
      <c r="AF35" s="2">
        <f t="shared" ref="AF35" si="26">DATE(YEAR(AE35), MONTH(AE35)+1, 1)</f>
        <v>44287</v>
      </c>
      <c r="AG35" s="2">
        <f t="shared" ref="AG35" si="27">DATE(YEAR(AF35), MONTH(AF35)+1, 1)</f>
        <v>44317</v>
      </c>
      <c r="AH35" s="2">
        <f t="shared" ref="AH35" si="28">DATE(YEAR(AG35), MONTH(AG35)+1, 1)</f>
        <v>44348</v>
      </c>
      <c r="AI35" s="2">
        <f t="shared" ref="AI35" si="29">DATE(YEAR(AH35), MONTH(AH35)+1, 1)</f>
        <v>44378</v>
      </c>
      <c r="AJ35" s="2">
        <f t="shared" ref="AJ35" si="30">DATE(YEAR(AI35), MONTH(AI35)+1, 1)</f>
        <v>44409</v>
      </c>
      <c r="AK35" s="2">
        <f t="shared" ref="AK35" si="31">DATE(YEAR(AJ35), MONTH(AJ35)+1, 1)</f>
        <v>44440</v>
      </c>
      <c r="AL35" s="2">
        <f t="shared" ref="AL35" si="32">DATE(YEAR(AK35), MONTH(AK35)+1, 1)</f>
        <v>44470</v>
      </c>
      <c r="AM35" s="2">
        <f t="shared" ref="AM35" si="33">DATE(YEAR(AL35), MONTH(AL35)+1, 1)</f>
        <v>44501</v>
      </c>
      <c r="AN35" s="2">
        <f t="shared" ref="AN35" si="34">DATE(YEAR(AM35), MONTH(AM35)+1, 1)</f>
        <v>44531</v>
      </c>
      <c r="AO35" s="2">
        <f t="shared" ref="AO35" si="35">DATE(YEAR(AN35), MONTH(AN35)+1, 1)</f>
        <v>44562</v>
      </c>
      <c r="AP35" s="2">
        <f t="shared" ref="AP35" si="36">DATE(YEAR(AO35), MONTH(AO35)+1, 1)</f>
        <v>44593</v>
      </c>
      <c r="AQ35" s="2">
        <f t="shared" ref="AQ35" si="37">DATE(YEAR(AP35), MONTH(AP35)+1, 1)</f>
        <v>44621</v>
      </c>
      <c r="AR35" s="2">
        <f t="shared" ref="AR35" si="38">DATE(YEAR(AQ35), MONTH(AQ35)+1, 1)</f>
        <v>44652</v>
      </c>
      <c r="AS35" s="2">
        <f t="shared" ref="AS35" si="39">DATE(YEAR(AR35), MONTH(AR35)+1, 1)</f>
        <v>44682</v>
      </c>
      <c r="AT35" s="2">
        <f t="shared" ref="AT35" si="40">DATE(YEAR(AS35), MONTH(AS35)+1, 1)</f>
        <v>44713</v>
      </c>
      <c r="AU35" s="2">
        <f t="shared" ref="AU35" si="41">DATE(YEAR(AT35), MONTH(AT35)+1, 1)</f>
        <v>44743</v>
      </c>
      <c r="AV35" s="2">
        <f t="shared" ref="AV35" si="42">DATE(YEAR(AU35), MONTH(AU35)+1, 1)</f>
        <v>44774</v>
      </c>
      <c r="AW35" s="2">
        <f t="shared" ref="AW35" si="43">DATE(YEAR(AV35), MONTH(AV35)+1, 1)</f>
        <v>44805</v>
      </c>
      <c r="AX35" s="2">
        <f t="shared" ref="AX35" si="44">DATE(YEAR(AW35), MONTH(AW35)+1, 1)</f>
        <v>44835</v>
      </c>
      <c r="AY35" s="2">
        <f t="shared" ref="AY35" si="45">DATE(YEAR(AX35), MONTH(AX35)+1, 1)</f>
        <v>44866</v>
      </c>
      <c r="AZ35" s="2">
        <f t="shared" ref="AZ35" si="46">DATE(YEAR(AY35), MONTH(AY35)+1, 1)</f>
        <v>44896</v>
      </c>
      <c r="BA35" s="2">
        <f t="shared" ref="BA35" si="47">DATE(YEAR(AZ35), MONTH(AZ35)+1, 1)</f>
        <v>44927</v>
      </c>
      <c r="BB35" s="2">
        <f t="shared" ref="BB35" si="48">DATE(YEAR(BA35), MONTH(BA35)+1, 1)</f>
        <v>44958</v>
      </c>
      <c r="BC35" s="2">
        <f t="shared" ref="BC35" si="49">DATE(YEAR(BB35), MONTH(BB35)+1, 1)</f>
        <v>44986</v>
      </c>
      <c r="BD35" s="2">
        <f t="shared" ref="BD35" si="50">DATE(YEAR(BC35), MONTH(BC35)+1, 1)</f>
        <v>45017</v>
      </c>
      <c r="BE35" s="2">
        <f t="shared" ref="BE35" si="51">DATE(YEAR(BD35), MONTH(BD35)+1, 1)</f>
        <v>45047</v>
      </c>
      <c r="BF35" s="2">
        <f t="shared" ref="BF35" si="52">DATE(YEAR(BE35), MONTH(BE35)+1, 1)</f>
        <v>45078</v>
      </c>
      <c r="BG35" s="2">
        <f t="shared" ref="BG35" si="53">DATE(YEAR(BF35), MONTH(BF35)+1, 1)</f>
        <v>45108</v>
      </c>
      <c r="BH35" s="2">
        <f t="shared" ref="BH35" si="54">DATE(YEAR(BG35), MONTH(BG35)+1, 1)</f>
        <v>45139</v>
      </c>
      <c r="BI35" s="2">
        <f t="shared" ref="BI35" si="55">DATE(YEAR(BH35), MONTH(BH35)+1, 1)</f>
        <v>45170</v>
      </c>
      <c r="BJ35" s="2">
        <f t="shared" ref="BJ35" si="56">DATE(YEAR(BI35), MONTH(BI35)+1, 1)</f>
        <v>45200</v>
      </c>
      <c r="BK35" s="2">
        <f t="shared" ref="BK35" si="57">DATE(YEAR(BJ35), MONTH(BJ35)+1, 1)</f>
        <v>45231</v>
      </c>
      <c r="BL35" s="2">
        <f t="shared" ref="BL35" si="58">DATE(YEAR(BK35), MONTH(BK35)+1, 1)</f>
        <v>45261</v>
      </c>
      <c r="BM35" s="2">
        <f t="shared" ref="BM35" si="59">DATE(YEAR(BL35), MONTH(BL35)+1, 1)</f>
        <v>45292</v>
      </c>
      <c r="BN35" s="2">
        <f t="shared" ref="BN35" si="60">DATE(YEAR(BM35), MONTH(BM35)+1, 1)</f>
        <v>45323</v>
      </c>
      <c r="BO35" s="2">
        <f t="shared" ref="BO35" si="61">DATE(YEAR(BN35), MONTH(BN35)+1, 1)</f>
        <v>45352</v>
      </c>
      <c r="BP35" s="2">
        <f t="shared" ref="BP35" si="62">DATE(YEAR(BO35), MONTH(BO35)+1, 1)</f>
        <v>45383</v>
      </c>
      <c r="BQ35" s="2">
        <f t="shared" ref="BQ35" si="63">DATE(YEAR(BP35), MONTH(BP35)+1, 1)</f>
        <v>45413</v>
      </c>
      <c r="BR35" s="2">
        <f t="shared" ref="BR35" si="64">DATE(YEAR(BQ35), MONTH(BQ35)+1, 1)</f>
        <v>45444</v>
      </c>
      <c r="BS35" s="2">
        <f t="shared" ref="BS35" si="65">DATE(YEAR(BR35), MONTH(BR35)+1, 1)</f>
        <v>45474</v>
      </c>
      <c r="BT35" s="2">
        <f t="shared" ref="BT35" si="66">DATE(YEAR(BS35), MONTH(BS35)+1, 1)</f>
        <v>45505</v>
      </c>
      <c r="BU35" s="2">
        <f t="shared" ref="BU35" si="67">DATE(YEAR(BT35), MONTH(BT35)+1, 1)</f>
        <v>45536</v>
      </c>
      <c r="BV35" s="2">
        <f t="shared" ref="BV35" si="68">DATE(YEAR(BU35), MONTH(BU35)+1, 1)</f>
        <v>45566</v>
      </c>
      <c r="BW35" s="2">
        <f t="shared" ref="BW35" si="69">DATE(YEAR(BV35), MONTH(BV35)+1, 1)</f>
        <v>45597</v>
      </c>
      <c r="BX35" s="2">
        <f t="shared" ref="BX35" si="70">DATE(YEAR(BW35), MONTH(BW35)+1, 1)</f>
        <v>45627</v>
      </c>
      <c r="BY35" s="2">
        <f t="shared" ref="BY35" si="71">DATE(YEAR(BX35), MONTH(BX35)+1, 1)</f>
        <v>45658</v>
      </c>
      <c r="BZ35" s="2">
        <f t="shared" ref="BZ35" si="72">DATE(YEAR(BY35), MONTH(BY35)+1, 1)</f>
        <v>45689</v>
      </c>
      <c r="CA35" s="2">
        <f t="shared" ref="CA35" si="73">DATE(YEAR(BZ35), MONTH(BZ35)+1, 1)</f>
        <v>45717</v>
      </c>
      <c r="CB35" s="2">
        <f t="shared" ref="CB35" si="74">DATE(YEAR(CA35), MONTH(CA35)+1, 1)</f>
        <v>45748</v>
      </c>
      <c r="CC35" s="2">
        <f t="shared" ref="CC35" si="75">DATE(YEAR(CB35), MONTH(CB35)+1, 1)</f>
        <v>45778</v>
      </c>
    </row>
    <row r="36" spans="1:81" s="3" customFormat="1" x14ac:dyDescent="0.25">
      <c r="A36" s="3" t="s">
        <v>37</v>
      </c>
      <c r="B36" s="3">
        <f>AVERAGE(E36:CC36)</f>
        <v>2673.3766233766232</v>
      </c>
      <c r="C36" s="3">
        <f>SUM(E36:CC36)</f>
        <v>205850</v>
      </c>
      <c r="D36" s="3">
        <f>CORREL(E36:CC36,$E$50:$CC$50)</f>
        <v>0.19267716961018683</v>
      </c>
      <c r="E36" s="3">
        <f>SUM(E2:E32)</f>
        <v>2614</v>
      </c>
      <c r="F36" s="3">
        <f>SUM(F2:F32)</f>
        <v>2384</v>
      </c>
      <c r="G36" s="3">
        <f>SUM(G2:G32)</f>
        <v>2730</v>
      </c>
      <c r="H36" s="3">
        <f>SUM(H2:H32)</f>
        <v>2823</v>
      </c>
      <c r="I36" s="3">
        <f>SUM(I2:I32)</f>
        <v>2739</v>
      </c>
      <c r="J36" s="3">
        <f>SUM(J2:J32)</f>
        <v>2683</v>
      </c>
      <c r="K36" s="3">
        <f>SUM(K2:K32)</f>
        <v>2678</v>
      </c>
      <c r="L36" s="3">
        <f>SUM(L2:L32)</f>
        <v>2791</v>
      </c>
      <c r="M36" s="3">
        <f>SUM(M2:M32)</f>
        <v>2583</v>
      </c>
      <c r="N36" s="3">
        <f>SUM(N2:N32)</f>
        <v>2758</v>
      </c>
      <c r="O36" s="3">
        <f>SUM(O2:O32)</f>
        <v>2599</v>
      </c>
      <c r="P36" s="3">
        <f t="shared" ref="P36:CA36" si="76">SUM(P2:P32)</f>
        <v>2858</v>
      </c>
      <c r="Q36" s="3">
        <f t="shared" si="76"/>
        <v>2695</v>
      </c>
      <c r="R36" s="3">
        <f t="shared" si="76"/>
        <v>2782</v>
      </c>
      <c r="S36" s="3">
        <f t="shared" si="76"/>
        <v>2965</v>
      </c>
      <c r="T36" s="3">
        <f t="shared" si="76"/>
        <v>1789</v>
      </c>
      <c r="U36" s="3">
        <f t="shared" si="76"/>
        <v>1924</v>
      </c>
      <c r="V36" s="3">
        <f t="shared" si="76"/>
        <v>1887</v>
      </c>
      <c r="W36" s="3">
        <f t="shared" si="76"/>
        <v>2270</v>
      </c>
      <c r="X36" s="3">
        <f t="shared" si="76"/>
        <v>2396</v>
      </c>
      <c r="Y36" s="3">
        <f t="shared" si="76"/>
        <v>2438</v>
      </c>
      <c r="Z36" s="3">
        <f t="shared" si="76"/>
        <v>2499</v>
      </c>
      <c r="AA36" s="3">
        <f t="shared" si="76"/>
        <v>2340</v>
      </c>
      <c r="AB36" s="3">
        <f t="shared" si="76"/>
        <v>2153</v>
      </c>
      <c r="AC36" s="3">
        <f t="shared" si="76"/>
        <v>2149</v>
      </c>
      <c r="AD36" s="3">
        <f t="shared" si="76"/>
        <v>2186</v>
      </c>
      <c r="AE36" s="3">
        <f t="shared" si="76"/>
        <v>2586</v>
      </c>
      <c r="AF36" s="3">
        <f t="shared" si="76"/>
        <v>2467</v>
      </c>
      <c r="AG36" s="3">
        <f t="shared" si="76"/>
        <v>2280</v>
      </c>
      <c r="AH36" s="3">
        <f t="shared" si="76"/>
        <v>2489</v>
      </c>
      <c r="AI36" s="3">
        <f t="shared" si="76"/>
        <v>2540</v>
      </c>
      <c r="AJ36" s="3">
        <f t="shared" si="76"/>
        <v>2579</v>
      </c>
      <c r="AK36" s="3">
        <f t="shared" si="76"/>
        <v>2418</v>
      </c>
      <c r="AL36" s="3">
        <f t="shared" si="76"/>
        <v>2504</v>
      </c>
      <c r="AM36" s="3">
        <f t="shared" si="76"/>
        <v>2545</v>
      </c>
      <c r="AN36" s="3">
        <f t="shared" si="76"/>
        <v>2540</v>
      </c>
      <c r="AO36" s="3">
        <f t="shared" si="76"/>
        <v>2294</v>
      </c>
      <c r="AP36" s="3">
        <f t="shared" si="76"/>
        <v>2266</v>
      </c>
      <c r="AQ36" s="3">
        <f t="shared" si="76"/>
        <v>2888</v>
      </c>
      <c r="AR36" s="3">
        <f t="shared" si="76"/>
        <v>2838</v>
      </c>
      <c r="AS36" s="3">
        <f t="shared" si="76"/>
        <v>3066</v>
      </c>
      <c r="AT36" s="3">
        <f t="shared" si="76"/>
        <v>2974</v>
      </c>
      <c r="AU36" s="3">
        <f t="shared" si="76"/>
        <v>2885</v>
      </c>
      <c r="AV36" s="3">
        <f t="shared" si="76"/>
        <v>3055</v>
      </c>
      <c r="AW36" s="3">
        <f t="shared" si="76"/>
        <v>2814</v>
      </c>
      <c r="AX36" s="3">
        <f t="shared" si="76"/>
        <v>2968</v>
      </c>
      <c r="AY36" s="3">
        <f t="shared" si="76"/>
        <v>2764</v>
      </c>
      <c r="AZ36" s="3">
        <f t="shared" si="76"/>
        <v>2803</v>
      </c>
      <c r="BA36" s="3">
        <f t="shared" si="76"/>
        <v>2728</v>
      </c>
      <c r="BB36" s="3">
        <f t="shared" si="76"/>
        <v>2718</v>
      </c>
      <c r="BC36" s="3">
        <f t="shared" si="76"/>
        <v>3076</v>
      </c>
      <c r="BD36" s="3">
        <f t="shared" si="76"/>
        <v>2879</v>
      </c>
      <c r="BE36" s="3">
        <f t="shared" si="76"/>
        <v>3303</v>
      </c>
      <c r="BF36" s="3">
        <f t="shared" si="76"/>
        <v>3195</v>
      </c>
      <c r="BG36" s="3">
        <f t="shared" si="76"/>
        <v>3107</v>
      </c>
      <c r="BH36" s="3">
        <f t="shared" si="76"/>
        <v>2964</v>
      </c>
      <c r="BI36" s="3">
        <f t="shared" si="76"/>
        <v>3082</v>
      </c>
      <c r="BJ36" s="3">
        <f t="shared" si="76"/>
        <v>3149</v>
      </c>
      <c r="BK36" s="3">
        <f t="shared" si="76"/>
        <v>3036</v>
      </c>
      <c r="BL36" s="3">
        <f t="shared" si="76"/>
        <v>2740</v>
      </c>
      <c r="BM36" s="3">
        <f t="shared" si="76"/>
        <v>3078</v>
      </c>
      <c r="BN36" s="3">
        <f t="shared" si="76"/>
        <v>3005</v>
      </c>
      <c r="BO36" s="3">
        <f t="shared" si="76"/>
        <v>3167</v>
      </c>
      <c r="BP36" s="3">
        <f t="shared" si="76"/>
        <v>3336</v>
      </c>
      <c r="BQ36" s="3">
        <f t="shared" si="76"/>
        <v>3326</v>
      </c>
      <c r="BR36" s="3">
        <f t="shared" si="76"/>
        <v>2909</v>
      </c>
      <c r="BS36" s="3">
        <f t="shared" si="76"/>
        <v>2834</v>
      </c>
      <c r="BT36" s="3">
        <f t="shared" si="76"/>
        <v>2915</v>
      </c>
      <c r="BU36" s="3">
        <f t="shared" si="76"/>
        <v>2677</v>
      </c>
      <c r="BV36" s="3">
        <f t="shared" si="76"/>
        <v>2663</v>
      </c>
      <c r="BW36" s="3">
        <f t="shared" si="76"/>
        <v>2384</v>
      </c>
      <c r="BX36" s="3">
        <f t="shared" si="76"/>
        <v>2256</v>
      </c>
      <c r="BY36" s="3">
        <f t="shared" si="76"/>
        <v>2074</v>
      </c>
      <c r="BZ36" s="3">
        <f t="shared" si="76"/>
        <v>2179</v>
      </c>
      <c r="CA36" s="3">
        <f t="shared" si="76"/>
        <v>2553</v>
      </c>
      <c r="CB36" s="3">
        <f t="shared" ref="CB36:CC36" si="77">SUM(CB2:CB32)</f>
        <v>2622</v>
      </c>
      <c r="CC36" s="3">
        <f t="shared" si="77"/>
        <v>2619</v>
      </c>
    </row>
    <row r="37" spans="1:81" x14ac:dyDescent="0.25">
      <c r="A37" t="s">
        <v>35</v>
      </c>
      <c r="B37">
        <f>AVERAGE(E37:CC37)</f>
        <v>1135.9610389610389</v>
      </c>
      <c r="C37">
        <f>SUM(E37:CC37)</f>
        <v>87469</v>
      </c>
      <c r="D37">
        <f>CORREL(E37:CC37,$E$50:$CC$50)</f>
        <v>0.29290270252088102</v>
      </c>
      <c r="E37">
        <f>SUMIF($B2:$B32,"=Violento",E2:E32)</f>
        <v>763</v>
      </c>
      <c r="F37">
        <f>SUMIF($B2:$B32,"=Violento",F2:F32)</f>
        <v>736</v>
      </c>
      <c r="G37">
        <f>SUMIF($B2:$B32,"=Violento",G2:G32)</f>
        <v>875</v>
      </c>
      <c r="H37">
        <f>SUMIF($B2:$B32,"=Violento",H2:H32)</f>
        <v>871</v>
      </c>
      <c r="I37">
        <f>SUMIF($B2:$B32,"=Violento",I2:I32)</f>
        <v>825</v>
      </c>
      <c r="J37">
        <f>SUMIF($B2:$B32,"=Violento",J2:J32)</f>
        <v>808</v>
      </c>
      <c r="K37">
        <f>SUMIF($B2:$B32,"=Violento",K2:K32)</f>
        <v>837</v>
      </c>
      <c r="L37">
        <f>SUMIF($B2:$B32,"=Violento",L2:L32)</f>
        <v>858</v>
      </c>
      <c r="M37">
        <f>SUMIF($B2:$B32,"=Violento",M2:M32)</f>
        <v>832</v>
      </c>
      <c r="N37">
        <f>SUMIF($B2:$B32,"=Violento",N2:N32)</f>
        <v>929</v>
      </c>
      <c r="O37">
        <f>SUMIF($B2:$B32,"=Violento",O2:O32)</f>
        <v>769</v>
      </c>
      <c r="P37">
        <f t="shared" ref="P37:CA37" si="78">SUMIF($B2:$B32,"=Violento",P2:P32)</f>
        <v>812</v>
      </c>
      <c r="Q37">
        <f t="shared" si="78"/>
        <v>985</v>
      </c>
      <c r="R37">
        <f t="shared" si="78"/>
        <v>1086</v>
      </c>
      <c r="S37">
        <f t="shared" si="78"/>
        <v>1296</v>
      </c>
      <c r="T37">
        <f t="shared" si="78"/>
        <v>768</v>
      </c>
      <c r="U37">
        <f t="shared" si="78"/>
        <v>790</v>
      </c>
      <c r="V37">
        <f t="shared" si="78"/>
        <v>843</v>
      </c>
      <c r="W37">
        <f t="shared" si="78"/>
        <v>929</v>
      </c>
      <c r="X37">
        <f t="shared" si="78"/>
        <v>1087</v>
      </c>
      <c r="Y37">
        <f t="shared" si="78"/>
        <v>1106</v>
      </c>
      <c r="Z37">
        <f t="shared" si="78"/>
        <v>1057</v>
      </c>
      <c r="AA37">
        <f t="shared" si="78"/>
        <v>1002</v>
      </c>
      <c r="AB37">
        <f t="shared" si="78"/>
        <v>939</v>
      </c>
      <c r="AC37">
        <f t="shared" si="78"/>
        <v>995</v>
      </c>
      <c r="AD37">
        <f t="shared" si="78"/>
        <v>913</v>
      </c>
      <c r="AE37">
        <f t="shared" si="78"/>
        <v>1225</v>
      </c>
      <c r="AF37">
        <f t="shared" si="78"/>
        <v>1209</v>
      </c>
      <c r="AG37">
        <f t="shared" si="78"/>
        <v>1074</v>
      </c>
      <c r="AH37">
        <f t="shared" si="78"/>
        <v>1148</v>
      </c>
      <c r="AI37">
        <f t="shared" si="78"/>
        <v>1208</v>
      </c>
      <c r="AJ37">
        <f t="shared" si="78"/>
        <v>1245</v>
      </c>
      <c r="AK37">
        <f t="shared" si="78"/>
        <v>1119</v>
      </c>
      <c r="AL37">
        <f t="shared" si="78"/>
        <v>1116</v>
      </c>
      <c r="AM37">
        <f t="shared" si="78"/>
        <v>1177</v>
      </c>
      <c r="AN37">
        <f t="shared" si="78"/>
        <v>1105</v>
      </c>
      <c r="AO37">
        <f t="shared" si="78"/>
        <v>952</v>
      </c>
      <c r="AP37">
        <f t="shared" si="78"/>
        <v>937</v>
      </c>
      <c r="AQ37">
        <f t="shared" si="78"/>
        <v>1313</v>
      </c>
      <c r="AR37">
        <f t="shared" si="78"/>
        <v>1302</v>
      </c>
      <c r="AS37">
        <f t="shared" si="78"/>
        <v>1343</v>
      </c>
      <c r="AT37">
        <f t="shared" si="78"/>
        <v>1250</v>
      </c>
      <c r="AU37">
        <f t="shared" si="78"/>
        <v>1194</v>
      </c>
      <c r="AV37">
        <f t="shared" si="78"/>
        <v>1238</v>
      </c>
      <c r="AW37">
        <f t="shared" si="78"/>
        <v>1074</v>
      </c>
      <c r="AX37">
        <f t="shared" si="78"/>
        <v>1182</v>
      </c>
      <c r="AY37">
        <f t="shared" si="78"/>
        <v>1030</v>
      </c>
      <c r="AZ37">
        <f t="shared" si="78"/>
        <v>1213</v>
      </c>
      <c r="BA37">
        <f t="shared" si="78"/>
        <v>1040</v>
      </c>
      <c r="BB37">
        <f t="shared" si="78"/>
        <v>1104</v>
      </c>
      <c r="BC37">
        <f t="shared" si="78"/>
        <v>1331</v>
      </c>
      <c r="BD37">
        <f t="shared" si="78"/>
        <v>1311</v>
      </c>
      <c r="BE37">
        <f t="shared" si="78"/>
        <v>1436</v>
      </c>
      <c r="BF37">
        <f t="shared" si="78"/>
        <v>1428</v>
      </c>
      <c r="BG37">
        <f t="shared" si="78"/>
        <v>1377</v>
      </c>
      <c r="BH37">
        <f t="shared" si="78"/>
        <v>1257</v>
      </c>
      <c r="BI37">
        <f t="shared" si="78"/>
        <v>1271</v>
      </c>
      <c r="BJ37">
        <f t="shared" si="78"/>
        <v>1350</v>
      </c>
      <c r="BK37">
        <f t="shared" si="78"/>
        <v>1196</v>
      </c>
      <c r="BL37">
        <f t="shared" si="78"/>
        <v>1180</v>
      </c>
      <c r="BM37">
        <f t="shared" si="78"/>
        <v>1335</v>
      </c>
      <c r="BN37">
        <f t="shared" si="78"/>
        <v>1304</v>
      </c>
      <c r="BO37">
        <f t="shared" si="78"/>
        <v>1418</v>
      </c>
      <c r="BP37">
        <f t="shared" si="78"/>
        <v>1602</v>
      </c>
      <c r="BQ37">
        <f t="shared" si="78"/>
        <v>1622</v>
      </c>
      <c r="BR37">
        <f t="shared" si="78"/>
        <v>1461</v>
      </c>
      <c r="BS37">
        <f t="shared" si="78"/>
        <v>1443</v>
      </c>
      <c r="BT37">
        <f t="shared" si="78"/>
        <v>1446</v>
      </c>
      <c r="BU37">
        <f t="shared" si="78"/>
        <v>1402</v>
      </c>
      <c r="BV37">
        <f t="shared" si="78"/>
        <v>1456</v>
      </c>
      <c r="BW37">
        <f t="shared" si="78"/>
        <v>1177</v>
      </c>
      <c r="BX37">
        <f t="shared" si="78"/>
        <v>1112</v>
      </c>
      <c r="BY37">
        <f t="shared" si="78"/>
        <v>1032</v>
      </c>
      <c r="BZ37">
        <f t="shared" si="78"/>
        <v>1062</v>
      </c>
      <c r="CA37">
        <f t="shared" si="78"/>
        <v>1327</v>
      </c>
      <c r="CB37">
        <f t="shared" ref="CB37:CC37" si="79">SUMIF($B2:$B32,"=Violento",CB2:CB32)</f>
        <v>1282</v>
      </c>
      <c r="CC37">
        <f t="shared" si="79"/>
        <v>1342</v>
      </c>
    </row>
    <row r="38" spans="1:81" s="3" customFormat="1" x14ac:dyDescent="0.25">
      <c r="A38" s="3" t="s">
        <v>36</v>
      </c>
      <c r="B38" s="3">
        <f>AVERAGE(E38:CC38)</f>
        <v>1537.4155844155844</v>
      </c>
      <c r="C38" s="3">
        <f>SUM(E38:CC38)</f>
        <v>118381</v>
      </c>
      <c r="D38" s="3">
        <f>CORREL(E38:CC38,$E$50:$CC$50)</f>
        <v>8.1216203689865388E-3</v>
      </c>
      <c r="E38" s="3">
        <f>SUMIF($B2:$B32,"=No Violento",E2:E32)</f>
        <v>1851</v>
      </c>
      <c r="F38" s="3">
        <f>SUMIF($B2:$B32,"=No Violento",F2:F32)</f>
        <v>1648</v>
      </c>
      <c r="G38" s="3">
        <f>SUMIF($B2:$B32,"=No Violento",G2:G32)</f>
        <v>1855</v>
      </c>
      <c r="H38" s="3">
        <f>SUMIF($B2:$B32,"=No Violento",H2:H32)</f>
        <v>1952</v>
      </c>
      <c r="I38" s="3">
        <f>SUMIF($B2:$B32,"=No Violento",I2:I32)</f>
        <v>1914</v>
      </c>
      <c r="J38" s="3">
        <f>SUMIF($B2:$B32,"=No Violento",J2:J32)</f>
        <v>1875</v>
      </c>
      <c r="K38" s="3">
        <f>SUMIF($B2:$B32,"=No Violento",K2:K32)</f>
        <v>1841</v>
      </c>
      <c r="L38" s="3">
        <f>SUMIF($B2:$B32,"=No Violento",L2:L32)</f>
        <v>1933</v>
      </c>
      <c r="M38" s="3">
        <f>SUMIF($B2:$B32,"=No Violento",M2:M32)</f>
        <v>1751</v>
      </c>
      <c r="N38" s="3">
        <f>SUMIF($B2:$B32,"=No Violento",N2:N32)</f>
        <v>1829</v>
      </c>
      <c r="O38" s="3">
        <f>SUMIF($B2:$B32,"=No Violento",O2:O32)</f>
        <v>1830</v>
      </c>
      <c r="P38" s="3">
        <f t="shared" ref="P38:CA38" si="80">SUMIF($B2:$B32,"=No Violento",P2:P32)</f>
        <v>2046</v>
      </c>
      <c r="Q38" s="3">
        <f t="shared" si="80"/>
        <v>1710</v>
      </c>
      <c r="R38" s="3">
        <f t="shared" si="80"/>
        <v>1696</v>
      </c>
      <c r="S38" s="3">
        <f t="shared" si="80"/>
        <v>1669</v>
      </c>
      <c r="T38" s="3">
        <f t="shared" si="80"/>
        <v>1021</v>
      </c>
      <c r="U38" s="3">
        <f t="shared" si="80"/>
        <v>1134</v>
      </c>
      <c r="V38" s="3">
        <f t="shared" si="80"/>
        <v>1044</v>
      </c>
      <c r="W38" s="3">
        <f t="shared" si="80"/>
        <v>1341</v>
      </c>
      <c r="X38" s="3">
        <f t="shared" si="80"/>
        <v>1309</v>
      </c>
      <c r="Y38" s="3">
        <f t="shared" si="80"/>
        <v>1332</v>
      </c>
      <c r="Z38" s="3">
        <f t="shared" si="80"/>
        <v>1442</v>
      </c>
      <c r="AA38" s="3">
        <f t="shared" si="80"/>
        <v>1338</v>
      </c>
      <c r="AB38" s="3">
        <f t="shared" si="80"/>
        <v>1214</v>
      </c>
      <c r="AC38" s="3">
        <f t="shared" si="80"/>
        <v>1154</v>
      </c>
      <c r="AD38" s="3">
        <f t="shared" si="80"/>
        <v>1273</v>
      </c>
      <c r="AE38" s="3">
        <f t="shared" si="80"/>
        <v>1361</v>
      </c>
      <c r="AF38" s="3">
        <f t="shared" si="80"/>
        <v>1258</v>
      </c>
      <c r="AG38" s="3">
        <f t="shared" si="80"/>
        <v>1206</v>
      </c>
      <c r="AH38" s="3">
        <f t="shared" si="80"/>
        <v>1341</v>
      </c>
      <c r="AI38" s="3">
        <f t="shared" si="80"/>
        <v>1332</v>
      </c>
      <c r="AJ38" s="3">
        <f t="shared" si="80"/>
        <v>1334</v>
      </c>
      <c r="AK38" s="3">
        <f t="shared" si="80"/>
        <v>1299</v>
      </c>
      <c r="AL38" s="3">
        <f t="shared" si="80"/>
        <v>1388</v>
      </c>
      <c r="AM38" s="3">
        <f t="shared" si="80"/>
        <v>1368</v>
      </c>
      <c r="AN38" s="3">
        <f t="shared" si="80"/>
        <v>1435</v>
      </c>
      <c r="AO38" s="3">
        <f t="shared" si="80"/>
        <v>1342</v>
      </c>
      <c r="AP38" s="3">
        <f t="shared" si="80"/>
        <v>1329</v>
      </c>
      <c r="AQ38" s="3">
        <f t="shared" si="80"/>
        <v>1575</v>
      </c>
      <c r="AR38" s="3">
        <f t="shared" si="80"/>
        <v>1536</v>
      </c>
      <c r="AS38" s="3">
        <f t="shared" si="80"/>
        <v>1723</v>
      </c>
      <c r="AT38" s="3">
        <f t="shared" si="80"/>
        <v>1724</v>
      </c>
      <c r="AU38" s="3">
        <f t="shared" si="80"/>
        <v>1691</v>
      </c>
      <c r="AV38" s="3">
        <f t="shared" si="80"/>
        <v>1817</v>
      </c>
      <c r="AW38" s="3">
        <f t="shared" si="80"/>
        <v>1740</v>
      </c>
      <c r="AX38" s="3">
        <f t="shared" si="80"/>
        <v>1786</v>
      </c>
      <c r="AY38" s="3">
        <f t="shared" si="80"/>
        <v>1734</v>
      </c>
      <c r="AZ38" s="3">
        <f t="shared" si="80"/>
        <v>1590</v>
      </c>
      <c r="BA38" s="3">
        <f t="shared" si="80"/>
        <v>1688</v>
      </c>
      <c r="BB38" s="3">
        <f t="shared" si="80"/>
        <v>1614</v>
      </c>
      <c r="BC38" s="3">
        <f t="shared" si="80"/>
        <v>1745</v>
      </c>
      <c r="BD38" s="3">
        <f t="shared" si="80"/>
        <v>1568</v>
      </c>
      <c r="BE38" s="3">
        <f t="shared" si="80"/>
        <v>1867</v>
      </c>
      <c r="BF38" s="3">
        <f t="shared" si="80"/>
        <v>1767</v>
      </c>
      <c r="BG38" s="3">
        <f t="shared" si="80"/>
        <v>1730</v>
      </c>
      <c r="BH38" s="3">
        <f t="shared" si="80"/>
        <v>1707</v>
      </c>
      <c r="BI38" s="3">
        <f t="shared" si="80"/>
        <v>1811</v>
      </c>
      <c r="BJ38" s="3">
        <f t="shared" si="80"/>
        <v>1799</v>
      </c>
      <c r="BK38" s="3">
        <f t="shared" si="80"/>
        <v>1840</v>
      </c>
      <c r="BL38" s="3">
        <f t="shared" si="80"/>
        <v>1560</v>
      </c>
      <c r="BM38" s="3">
        <f t="shared" si="80"/>
        <v>1743</v>
      </c>
      <c r="BN38" s="3">
        <f t="shared" si="80"/>
        <v>1701</v>
      </c>
      <c r="BO38" s="3">
        <f t="shared" si="80"/>
        <v>1749</v>
      </c>
      <c r="BP38" s="3">
        <f t="shared" si="80"/>
        <v>1734</v>
      </c>
      <c r="BQ38" s="3">
        <f t="shared" si="80"/>
        <v>1704</v>
      </c>
      <c r="BR38" s="3">
        <f t="shared" si="80"/>
        <v>1448</v>
      </c>
      <c r="BS38" s="3">
        <f t="shared" si="80"/>
        <v>1391</v>
      </c>
      <c r="BT38" s="3">
        <f t="shared" si="80"/>
        <v>1469</v>
      </c>
      <c r="BU38" s="3">
        <f t="shared" si="80"/>
        <v>1275</v>
      </c>
      <c r="BV38" s="3">
        <f t="shared" si="80"/>
        <v>1207</v>
      </c>
      <c r="BW38" s="3">
        <f t="shared" si="80"/>
        <v>1207</v>
      </c>
      <c r="BX38" s="3">
        <f t="shared" si="80"/>
        <v>1144</v>
      </c>
      <c r="BY38" s="3">
        <f t="shared" si="80"/>
        <v>1042</v>
      </c>
      <c r="BZ38" s="3">
        <f t="shared" si="80"/>
        <v>1117</v>
      </c>
      <c r="CA38" s="3">
        <f t="shared" si="80"/>
        <v>1226</v>
      </c>
      <c r="CB38" s="3">
        <f t="shared" ref="CB38:CC38" si="81">SUMIF($B2:$B32,"=No Violento",CB2:CB32)</f>
        <v>1340</v>
      </c>
      <c r="CC38" s="3">
        <f t="shared" si="81"/>
        <v>1277</v>
      </c>
    </row>
    <row r="39" spans="1:81" x14ac:dyDescent="0.25">
      <c r="A39" t="s">
        <v>6</v>
      </c>
      <c r="B39">
        <f>AVERAGE(E39:CC39)</f>
        <v>850.18181818181813</v>
      </c>
      <c r="C39">
        <f>SUM(E39:CC39)</f>
        <v>65464</v>
      </c>
      <c r="D39">
        <f>CORREL(E39:CC39,$E$50:$CC$50)</f>
        <v>-0.15326267413217706</v>
      </c>
      <c r="E39">
        <f>SUMIF($C$2:$C$32,"=Robos",E$2:E$32)</f>
        <v>1079</v>
      </c>
      <c r="F39">
        <f t="shared" ref="F39:BQ39" si="82">SUMIF($C$2:$C$32,"=Robos",F$2:F$32)</f>
        <v>955</v>
      </c>
      <c r="G39">
        <f t="shared" si="82"/>
        <v>1009</v>
      </c>
      <c r="H39">
        <f t="shared" si="82"/>
        <v>979</v>
      </c>
      <c r="I39">
        <f t="shared" si="82"/>
        <v>948</v>
      </c>
      <c r="J39">
        <f t="shared" si="82"/>
        <v>894</v>
      </c>
      <c r="K39">
        <f t="shared" si="82"/>
        <v>853</v>
      </c>
      <c r="L39">
        <f t="shared" si="82"/>
        <v>967</v>
      </c>
      <c r="M39">
        <f t="shared" si="82"/>
        <v>866</v>
      </c>
      <c r="N39">
        <f t="shared" si="82"/>
        <v>968</v>
      </c>
      <c r="O39">
        <f t="shared" si="82"/>
        <v>889</v>
      </c>
      <c r="P39">
        <f t="shared" si="82"/>
        <v>999</v>
      </c>
      <c r="Q39">
        <f t="shared" si="82"/>
        <v>988</v>
      </c>
      <c r="R39">
        <f t="shared" si="82"/>
        <v>931</v>
      </c>
      <c r="S39">
        <f t="shared" si="82"/>
        <v>965</v>
      </c>
      <c r="T39">
        <f t="shared" si="82"/>
        <v>640</v>
      </c>
      <c r="U39">
        <f t="shared" si="82"/>
        <v>640</v>
      </c>
      <c r="V39">
        <f t="shared" si="82"/>
        <v>622</v>
      </c>
      <c r="W39">
        <f t="shared" si="82"/>
        <v>692</v>
      </c>
      <c r="X39">
        <f t="shared" si="82"/>
        <v>724</v>
      </c>
      <c r="Y39">
        <f t="shared" si="82"/>
        <v>788</v>
      </c>
      <c r="Z39">
        <f t="shared" si="82"/>
        <v>768</v>
      </c>
      <c r="AA39">
        <f t="shared" si="82"/>
        <v>792</v>
      </c>
      <c r="AB39">
        <f t="shared" si="82"/>
        <v>766</v>
      </c>
      <c r="AC39">
        <f t="shared" si="82"/>
        <v>776</v>
      </c>
      <c r="AD39">
        <f t="shared" si="82"/>
        <v>734</v>
      </c>
      <c r="AE39">
        <f t="shared" si="82"/>
        <v>922</v>
      </c>
      <c r="AF39">
        <f t="shared" si="82"/>
        <v>801</v>
      </c>
      <c r="AG39">
        <f t="shared" si="82"/>
        <v>762</v>
      </c>
      <c r="AH39">
        <f t="shared" si="82"/>
        <v>851</v>
      </c>
      <c r="AI39">
        <f t="shared" si="82"/>
        <v>877</v>
      </c>
      <c r="AJ39">
        <f t="shared" si="82"/>
        <v>892</v>
      </c>
      <c r="AK39">
        <f t="shared" si="82"/>
        <v>898</v>
      </c>
      <c r="AL39">
        <f t="shared" si="82"/>
        <v>907</v>
      </c>
      <c r="AM39">
        <f t="shared" si="82"/>
        <v>982</v>
      </c>
      <c r="AN39">
        <f t="shared" si="82"/>
        <v>1052</v>
      </c>
      <c r="AO39">
        <f t="shared" si="82"/>
        <v>989</v>
      </c>
      <c r="AP39">
        <f t="shared" si="82"/>
        <v>945</v>
      </c>
      <c r="AQ39">
        <f t="shared" si="82"/>
        <v>1092</v>
      </c>
      <c r="AR39">
        <f t="shared" si="82"/>
        <v>1024</v>
      </c>
      <c r="AS39">
        <f t="shared" si="82"/>
        <v>1097</v>
      </c>
      <c r="AT39">
        <f t="shared" si="82"/>
        <v>963</v>
      </c>
      <c r="AU39">
        <f t="shared" si="82"/>
        <v>1022</v>
      </c>
      <c r="AV39">
        <f t="shared" si="82"/>
        <v>1025</v>
      </c>
      <c r="AW39">
        <f t="shared" si="82"/>
        <v>842</v>
      </c>
      <c r="AX39">
        <f t="shared" si="82"/>
        <v>927</v>
      </c>
      <c r="AY39">
        <f t="shared" si="82"/>
        <v>1046</v>
      </c>
      <c r="AZ39">
        <f t="shared" si="82"/>
        <v>1028</v>
      </c>
      <c r="BA39">
        <f t="shared" si="82"/>
        <v>957</v>
      </c>
      <c r="BB39">
        <f t="shared" si="82"/>
        <v>964</v>
      </c>
      <c r="BC39">
        <f t="shared" si="82"/>
        <v>934</v>
      </c>
      <c r="BD39">
        <f t="shared" si="82"/>
        <v>840</v>
      </c>
      <c r="BE39">
        <f t="shared" si="82"/>
        <v>983</v>
      </c>
      <c r="BF39">
        <f t="shared" si="82"/>
        <v>819</v>
      </c>
      <c r="BG39">
        <f t="shared" si="82"/>
        <v>825</v>
      </c>
      <c r="BH39">
        <f t="shared" si="82"/>
        <v>860</v>
      </c>
      <c r="BI39">
        <f t="shared" si="82"/>
        <v>857</v>
      </c>
      <c r="BJ39">
        <f t="shared" si="82"/>
        <v>825</v>
      </c>
      <c r="BK39">
        <f t="shared" si="82"/>
        <v>982</v>
      </c>
      <c r="BL39">
        <f t="shared" si="82"/>
        <v>885</v>
      </c>
      <c r="BM39">
        <f t="shared" si="82"/>
        <v>921</v>
      </c>
      <c r="BN39">
        <f t="shared" si="82"/>
        <v>846</v>
      </c>
      <c r="BO39">
        <f t="shared" si="82"/>
        <v>813</v>
      </c>
      <c r="BP39">
        <f t="shared" si="82"/>
        <v>828</v>
      </c>
      <c r="BQ39">
        <f t="shared" si="82"/>
        <v>815</v>
      </c>
      <c r="BR39">
        <f t="shared" ref="BR39:CC39" si="83">SUMIF($C$2:$C$32,"=Robos",BR$2:BR$32)</f>
        <v>696</v>
      </c>
      <c r="BS39">
        <f t="shared" si="83"/>
        <v>696</v>
      </c>
      <c r="BT39">
        <f t="shared" si="83"/>
        <v>751</v>
      </c>
      <c r="BU39">
        <f t="shared" si="83"/>
        <v>715</v>
      </c>
      <c r="BV39">
        <f t="shared" si="83"/>
        <v>775</v>
      </c>
      <c r="BW39">
        <f t="shared" si="83"/>
        <v>550</v>
      </c>
      <c r="BX39">
        <f t="shared" si="83"/>
        <v>586</v>
      </c>
      <c r="BY39">
        <f t="shared" si="83"/>
        <v>519</v>
      </c>
      <c r="BZ39">
        <f t="shared" si="83"/>
        <v>486</v>
      </c>
      <c r="CA39">
        <f t="shared" si="83"/>
        <v>511</v>
      </c>
      <c r="CB39">
        <f t="shared" si="83"/>
        <v>538</v>
      </c>
      <c r="CC39">
        <f t="shared" si="83"/>
        <v>511</v>
      </c>
    </row>
    <row r="40" spans="1:81" x14ac:dyDescent="0.25">
      <c r="A40" t="s">
        <v>11</v>
      </c>
      <c r="B40">
        <f>AVERAGE(E40:CC40)</f>
        <v>320.72727272727275</v>
      </c>
      <c r="C40">
        <f>SUM(E40:CC40)</f>
        <v>24696</v>
      </c>
      <c r="D40">
        <f>CORREL(E40:CC40,$E$50:$CC$50)</f>
        <v>0.38842395484541581</v>
      </c>
      <c r="E40">
        <f>SUMIF($C$2:$C$32,"=Delitos Patrimoniales",E$2:E$32)</f>
        <v>246</v>
      </c>
      <c r="F40">
        <f t="shared" ref="F40:BQ40" si="84">SUMIF($C$2:$C$32,"=Delitos Patrimoniales",F$2:F$32)</f>
        <v>249</v>
      </c>
      <c r="G40">
        <f t="shared" si="84"/>
        <v>278</v>
      </c>
      <c r="H40">
        <f t="shared" si="84"/>
        <v>319</v>
      </c>
      <c r="I40">
        <f t="shared" si="84"/>
        <v>316</v>
      </c>
      <c r="J40">
        <f t="shared" si="84"/>
        <v>327</v>
      </c>
      <c r="K40">
        <f t="shared" si="84"/>
        <v>356</v>
      </c>
      <c r="L40">
        <f t="shared" si="84"/>
        <v>329</v>
      </c>
      <c r="M40">
        <f t="shared" si="84"/>
        <v>351</v>
      </c>
      <c r="N40">
        <f t="shared" si="84"/>
        <v>351</v>
      </c>
      <c r="O40">
        <f t="shared" si="84"/>
        <v>331</v>
      </c>
      <c r="P40">
        <f t="shared" si="84"/>
        <v>309</v>
      </c>
      <c r="Q40">
        <f t="shared" si="84"/>
        <v>269</v>
      </c>
      <c r="R40">
        <f t="shared" si="84"/>
        <v>266</v>
      </c>
      <c r="S40">
        <f t="shared" si="84"/>
        <v>292</v>
      </c>
      <c r="T40">
        <f t="shared" si="84"/>
        <v>126</v>
      </c>
      <c r="U40">
        <f t="shared" si="84"/>
        <v>174</v>
      </c>
      <c r="V40">
        <f t="shared" si="84"/>
        <v>223</v>
      </c>
      <c r="W40">
        <f t="shared" si="84"/>
        <v>302</v>
      </c>
      <c r="X40">
        <f t="shared" si="84"/>
        <v>307</v>
      </c>
      <c r="Y40">
        <f t="shared" si="84"/>
        <v>330</v>
      </c>
      <c r="Z40">
        <f t="shared" si="84"/>
        <v>356</v>
      </c>
      <c r="AA40">
        <f t="shared" si="84"/>
        <v>354</v>
      </c>
      <c r="AB40">
        <f t="shared" si="84"/>
        <v>299</v>
      </c>
      <c r="AC40">
        <f t="shared" si="84"/>
        <v>247</v>
      </c>
      <c r="AD40">
        <f t="shared" si="84"/>
        <v>282</v>
      </c>
      <c r="AE40">
        <f t="shared" si="84"/>
        <v>297</v>
      </c>
      <c r="AF40">
        <f t="shared" si="84"/>
        <v>373</v>
      </c>
      <c r="AG40">
        <f t="shared" si="84"/>
        <v>326</v>
      </c>
      <c r="AH40">
        <f t="shared" si="84"/>
        <v>346</v>
      </c>
      <c r="AI40">
        <f t="shared" si="84"/>
        <v>314</v>
      </c>
      <c r="AJ40">
        <f t="shared" si="84"/>
        <v>324</v>
      </c>
      <c r="AK40">
        <f t="shared" si="84"/>
        <v>298</v>
      </c>
      <c r="AL40">
        <f t="shared" si="84"/>
        <v>310</v>
      </c>
      <c r="AM40">
        <f t="shared" si="84"/>
        <v>297</v>
      </c>
      <c r="AN40">
        <f t="shared" si="84"/>
        <v>297</v>
      </c>
      <c r="AO40">
        <f t="shared" si="84"/>
        <v>201</v>
      </c>
      <c r="AP40">
        <f t="shared" si="84"/>
        <v>208</v>
      </c>
      <c r="AQ40">
        <f t="shared" si="84"/>
        <v>308</v>
      </c>
      <c r="AR40">
        <f t="shared" si="84"/>
        <v>281</v>
      </c>
      <c r="AS40">
        <f t="shared" si="84"/>
        <v>346</v>
      </c>
      <c r="AT40">
        <f t="shared" si="84"/>
        <v>315</v>
      </c>
      <c r="AU40">
        <f t="shared" si="84"/>
        <v>293</v>
      </c>
      <c r="AV40">
        <f t="shared" si="84"/>
        <v>340</v>
      </c>
      <c r="AW40">
        <f t="shared" si="84"/>
        <v>329</v>
      </c>
      <c r="AX40">
        <f t="shared" si="84"/>
        <v>349</v>
      </c>
      <c r="AY40">
        <f t="shared" si="84"/>
        <v>310</v>
      </c>
      <c r="AZ40">
        <f t="shared" si="84"/>
        <v>338</v>
      </c>
      <c r="BA40">
        <f t="shared" si="84"/>
        <v>255</v>
      </c>
      <c r="BB40">
        <f t="shared" si="84"/>
        <v>267</v>
      </c>
      <c r="BC40">
        <f t="shared" si="84"/>
        <v>328</v>
      </c>
      <c r="BD40">
        <f t="shared" si="84"/>
        <v>335</v>
      </c>
      <c r="BE40">
        <f t="shared" si="84"/>
        <v>341</v>
      </c>
      <c r="BF40">
        <f t="shared" si="84"/>
        <v>375</v>
      </c>
      <c r="BG40">
        <f t="shared" si="84"/>
        <v>379</v>
      </c>
      <c r="BH40">
        <f t="shared" si="84"/>
        <v>377</v>
      </c>
      <c r="BI40">
        <f t="shared" si="84"/>
        <v>333</v>
      </c>
      <c r="BJ40">
        <f t="shared" si="84"/>
        <v>422</v>
      </c>
      <c r="BK40">
        <f t="shared" si="84"/>
        <v>347</v>
      </c>
      <c r="BL40">
        <f t="shared" si="84"/>
        <v>376</v>
      </c>
      <c r="BM40">
        <f t="shared" si="84"/>
        <v>355</v>
      </c>
      <c r="BN40">
        <f t="shared" si="84"/>
        <v>352</v>
      </c>
      <c r="BO40">
        <f t="shared" si="84"/>
        <v>391</v>
      </c>
      <c r="BP40">
        <f t="shared" si="84"/>
        <v>452</v>
      </c>
      <c r="BQ40">
        <f t="shared" si="84"/>
        <v>436</v>
      </c>
      <c r="BR40">
        <f t="shared" ref="BR40:CC40" si="85">SUMIF($C$2:$C$32,"=Delitos Patrimoniales",BR$2:BR$32)</f>
        <v>373</v>
      </c>
      <c r="BS40">
        <f t="shared" si="85"/>
        <v>412</v>
      </c>
      <c r="BT40">
        <f t="shared" si="85"/>
        <v>456</v>
      </c>
      <c r="BU40">
        <f t="shared" si="85"/>
        <v>383</v>
      </c>
      <c r="BV40">
        <f t="shared" si="85"/>
        <v>364</v>
      </c>
      <c r="BW40">
        <f t="shared" si="85"/>
        <v>348</v>
      </c>
      <c r="BX40">
        <f t="shared" si="85"/>
        <v>305</v>
      </c>
      <c r="BY40">
        <f t="shared" si="85"/>
        <v>265</v>
      </c>
      <c r="BZ40">
        <f t="shared" si="85"/>
        <v>260</v>
      </c>
      <c r="CA40">
        <f t="shared" si="85"/>
        <v>341</v>
      </c>
      <c r="CB40">
        <f t="shared" si="85"/>
        <v>336</v>
      </c>
      <c r="CC40">
        <f t="shared" si="85"/>
        <v>343</v>
      </c>
    </row>
    <row r="41" spans="1:81" x14ac:dyDescent="0.25">
      <c r="A41" t="s">
        <v>17</v>
      </c>
      <c r="B41">
        <f>AVERAGE(E41:CC41)</f>
        <v>178.32467532467533</v>
      </c>
      <c r="C41">
        <f>SUM(E41:CC41)</f>
        <v>13731</v>
      </c>
      <c r="D41">
        <f>CORREL(E41:CC41,$E$50:$CC$50)</f>
        <v>0.24829768563654561</v>
      </c>
      <c r="E41">
        <f>SUMIF($C$2:$C$32,"=Lesiones",E$2:E$32)</f>
        <v>185</v>
      </c>
      <c r="F41">
        <f t="shared" ref="F41:BQ41" si="86">SUMIF($C$2:$C$32,"=Lesiones",F$2:F$32)</f>
        <v>183</v>
      </c>
      <c r="G41">
        <f t="shared" si="86"/>
        <v>235</v>
      </c>
      <c r="H41">
        <f t="shared" si="86"/>
        <v>229</v>
      </c>
      <c r="I41">
        <f t="shared" si="86"/>
        <v>215</v>
      </c>
      <c r="J41">
        <f t="shared" si="86"/>
        <v>238</v>
      </c>
      <c r="K41">
        <f t="shared" si="86"/>
        <v>261</v>
      </c>
      <c r="L41">
        <f t="shared" si="86"/>
        <v>246</v>
      </c>
      <c r="M41">
        <f t="shared" si="86"/>
        <v>243</v>
      </c>
      <c r="N41">
        <f t="shared" si="86"/>
        <v>228</v>
      </c>
      <c r="O41">
        <f t="shared" si="86"/>
        <v>193</v>
      </c>
      <c r="P41">
        <f t="shared" si="86"/>
        <v>206</v>
      </c>
      <c r="Q41">
        <f t="shared" si="86"/>
        <v>173</v>
      </c>
      <c r="R41">
        <f t="shared" si="86"/>
        <v>193</v>
      </c>
      <c r="S41">
        <f t="shared" si="86"/>
        <v>213</v>
      </c>
      <c r="T41">
        <f t="shared" si="86"/>
        <v>161</v>
      </c>
      <c r="U41">
        <f t="shared" si="86"/>
        <v>169</v>
      </c>
      <c r="V41">
        <f t="shared" si="86"/>
        <v>196</v>
      </c>
      <c r="W41">
        <f t="shared" si="86"/>
        <v>191</v>
      </c>
      <c r="X41">
        <f t="shared" si="86"/>
        <v>203</v>
      </c>
      <c r="Y41">
        <f t="shared" si="86"/>
        <v>202</v>
      </c>
      <c r="Z41">
        <f t="shared" si="86"/>
        <v>180</v>
      </c>
      <c r="AA41">
        <f t="shared" si="86"/>
        <v>175</v>
      </c>
      <c r="AB41">
        <f t="shared" si="86"/>
        <v>160</v>
      </c>
      <c r="AC41">
        <f t="shared" si="86"/>
        <v>145</v>
      </c>
      <c r="AD41">
        <f t="shared" si="86"/>
        <v>162</v>
      </c>
      <c r="AE41">
        <f t="shared" si="86"/>
        <v>216</v>
      </c>
      <c r="AF41">
        <f t="shared" si="86"/>
        <v>196</v>
      </c>
      <c r="AG41">
        <f t="shared" si="86"/>
        <v>173</v>
      </c>
      <c r="AH41">
        <f t="shared" si="86"/>
        <v>182</v>
      </c>
      <c r="AI41">
        <f t="shared" si="86"/>
        <v>175</v>
      </c>
      <c r="AJ41">
        <f t="shared" si="86"/>
        <v>171</v>
      </c>
      <c r="AK41">
        <f t="shared" si="86"/>
        <v>154</v>
      </c>
      <c r="AL41">
        <f t="shared" si="86"/>
        <v>152</v>
      </c>
      <c r="AM41">
        <f t="shared" si="86"/>
        <v>160</v>
      </c>
      <c r="AN41">
        <f t="shared" si="86"/>
        <v>132</v>
      </c>
      <c r="AO41">
        <f t="shared" si="86"/>
        <v>116</v>
      </c>
      <c r="AP41">
        <f t="shared" si="86"/>
        <v>123</v>
      </c>
      <c r="AQ41">
        <f t="shared" si="86"/>
        <v>187</v>
      </c>
      <c r="AR41">
        <f t="shared" si="86"/>
        <v>191</v>
      </c>
      <c r="AS41">
        <f t="shared" si="86"/>
        <v>163</v>
      </c>
      <c r="AT41">
        <f t="shared" si="86"/>
        <v>171</v>
      </c>
      <c r="AU41">
        <f t="shared" si="86"/>
        <v>141</v>
      </c>
      <c r="AV41">
        <f t="shared" si="86"/>
        <v>137</v>
      </c>
      <c r="AW41">
        <f t="shared" si="86"/>
        <v>144</v>
      </c>
      <c r="AX41">
        <f t="shared" si="86"/>
        <v>171</v>
      </c>
      <c r="AY41">
        <f t="shared" si="86"/>
        <v>120</v>
      </c>
      <c r="AZ41">
        <f t="shared" si="86"/>
        <v>135</v>
      </c>
      <c r="BA41">
        <f t="shared" si="86"/>
        <v>146</v>
      </c>
      <c r="BB41">
        <f t="shared" si="86"/>
        <v>130</v>
      </c>
      <c r="BC41">
        <f t="shared" si="86"/>
        <v>151</v>
      </c>
      <c r="BD41">
        <f t="shared" si="86"/>
        <v>164</v>
      </c>
      <c r="BE41">
        <f t="shared" si="86"/>
        <v>177</v>
      </c>
      <c r="BF41">
        <f t="shared" si="86"/>
        <v>212</v>
      </c>
      <c r="BG41">
        <f t="shared" si="86"/>
        <v>192</v>
      </c>
      <c r="BH41">
        <f t="shared" si="86"/>
        <v>163</v>
      </c>
      <c r="BI41">
        <f t="shared" si="86"/>
        <v>202</v>
      </c>
      <c r="BJ41">
        <f t="shared" si="86"/>
        <v>218</v>
      </c>
      <c r="BK41">
        <f t="shared" si="86"/>
        <v>178</v>
      </c>
      <c r="BL41">
        <f t="shared" si="86"/>
        <v>161</v>
      </c>
      <c r="BM41">
        <f t="shared" si="86"/>
        <v>186</v>
      </c>
      <c r="BN41">
        <f t="shared" si="86"/>
        <v>154</v>
      </c>
      <c r="BO41">
        <f t="shared" si="86"/>
        <v>217</v>
      </c>
      <c r="BP41">
        <f t="shared" si="86"/>
        <v>222</v>
      </c>
      <c r="BQ41">
        <f t="shared" si="86"/>
        <v>236</v>
      </c>
      <c r="BR41">
        <f t="shared" ref="BR41:CC41" si="87">SUMIF($C$2:$C$32,"=Lesiones",BR$2:BR$32)</f>
        <v>203</v>
      </c>
      <c r="BS41">
        <f t="shared" si="87"/>
        <v>150</v>
      </c>
      <c r="BT41">
        <f t="shared" si="87"/>
        <v>176</v>
      </c>
      <c r="BU41">
        <f t="shared" si="87"/>
        <v>138</v>
      </c>
      <c r="BV41">
        <f t="shared" si="87"/>
        <v>170</v>
      </c>
      <c r="BW41">
        <f t="shared" si="87"/>
        <v>152</v>
      </c>
      <c r="BX41">
        <f t="shared" si="87"/>
        <v>155</v>
      </c>
      <c r="BY41">
        <f t="shared" si="87"/>
        <v>122</v>
      </c>
      <c r="BZ41">
        <f t="shared" si="87"/>
        <v>147</v>
      </c>
      <c r="CA41">
        <f t="shared" si="87"/>
        <v>163</v>
      </c>
      <c r="CB41">
        <f t="shared" si="87"/>
        <v>169</v>
      </c>
      <c r="CC41">
        <f t="shared" si="87"/>
        <v>182</v>
      </c>
    </row>
    <row r="42" spans="1:81" x14ac:dyDescent="0.25">
      <c r="A42" t="s">
        <v>39</v>
      </c>
      <c r="B42">
        <f>AVERAGE(E42:CC42)</f>
        <v>27.831168831168831</v>
      </c>
      <c r="C42">
        <f>SUM(E42:CC42)</f>
        <v>2143</v>
      </c>
      <c r="D42">
        <f>CORREL(E42:CC42,$E$50:$CC$50)</f>
        <v>0.29736510921332926</v>
      </c>
      <c r="E42">
        <f>SUMIF($C$2:$C$32,"=Homicidios",E$2:E$32)</f>
        <v>18</v>
      </c>
      <c r="F42">
        <f t="shared" ref="F42:BQ42" si="88">SUMIF($C$2:$C$32,"=Homicidios",F$2:F$32)</f>
        <v>14</v>
      </c>
      <c r="G42">
        <f t="shared" si="88"/>
        <v>13</v>
      </c>
      <c r="H42">
        <f t="shared" si="88"/>
        <v>19</v>
      </c>
      <c r="I42">
        <f t="shared" si="88"/>
        <v>14</v>
      </c>
      <c r="J42">
        <f t="shared" si="88"/>
        <v>18</v>
      </c>
      <c r="K42">
        <f t="shared" si="88"/>
        <v>32</v>
      </c>
      <c r="L42">
        <f t="shared" si="88"/>
        <v>15</v>
      </c>
      <c r="M42">
        <f t="shared" si="88"/>
        <v>15</v>
      </c>
      <c r="N42">
        <f t="shared" si="88"/>
        <v>30</v>
      </c>
      <c r="O42">
        <f t="shared" si="88"/>
        <v>21</v>
      </c>
      <c r="P42">
        <f t="shared" si="88"/>
        <v>27</v>
      </c>
      <c r="Q42">
        <f t="shared" si="88"/>
        <v>16</v>
      </c>
      <c r="R42">
        <f t="shared" si="88"/>
        <v>19</v>
      </c>
      <c r="S42">
        <f t="shared" si="88"/>
        <v>24</v>
      </c>
      <c r="T42">
        <f t="shared" si="88"/>
        <v>16</v>
      </c>
      <c r="U42">
        <f t="shared" si="88"/>
        <v>25</v>
      </c>
      <c r="V42">
        <f t="shared" si="88"/>
        <v>23</v>
      </c>
      <c r="W42">
        <f t="shared" si="88"/>
        <v>24</v>
      </c>
      <c r="X42">
        <f t="shared" si="88"/>
        <v>31</v>
      </c>
      <c r="Y42">
        <f t="shared" si="88"/>
        <v>37</v>
      </c>
      <c r="Z42">
        <f t="shared" si="88"/>
        <v>23</v>
      </c>
      <c r="AA42">
        <f t="shared" si="88"/>
        <v>25</v>
      </c>
      <c r="AB42">
        <f t="shared" si="88"/>
        <v>29</v>
      </c>
      <c r="AC42">
        <f t="shared" si="88"/>
        <v>20</v>
      </c>
      <c r="AD42">
        <f t="shared" si="88"/>
        <v>33</v>
      </c>
      <c r="AE42">
        <f t="shared" si="88"/>
        <v>29</v>
      </c>
      <c r="AF42">
        <f t="shared" si="88"/>
        <v>45</v>
      </c>
      <c r="AG42">
        <f t="shared" si="88"/>
        <v>29</v>
      </c>
      <c r="AH42">
        <f t="shared" si="88"/>
        <v>36</v>
      </c>
      <c r="AI42">
        <f t="shared" si="88"/>
        <v>34</v>
      </c>
      <c r="AJ42">
        <f t="shared" si="88"/>
        <v>50</v>
      </c>
      <c r="AK42">
        <f t="shared" si="88"/>
        <v>31</v>
      </c>
      <c r="AL42">
        <f t="shared" si="88"/>
        <v>33</v>
      </c>
      <c r="AM42">
        <f t="shared" si="88"/>
        <v>45</v>
      </c>
      <c r="AN42">
        <f t="shared" si="88"/>
        <v>35</v>
      </c>
      <c r="AO42">
        <f t="shared" si="88"/>
        <v>40</v>
      </c>
      <c r="AP42">
        <f t="shared" si="88"/>
        <v>28</v>
      </c>
      <c r="AQ42">
        <f t="shared" si="88"/>
        <v>24</v>
      </c>
      <c r="AR42">
        <f t="shared" si="88"/>
        <v>49</v>
      </c>
      <c r="AS42">
        <f t="shared" si="88"/>
        <v>43</v>
      </c>
      <c r="AT42">
        <f t="shared" si="88"/>
        <v>46</v>
      </c>
      <c r="AU42">
        <f t="shared" si="88"/>
        <v>40</v>
      </c>
      <c r="AV42">
        <f t="shared" si="88"/>
        <v>36</v>
      </c>
      <c r="AW42">
        <f t="shared" si="88"/>
        <v>35</v>
      </c>
      <c r="AX42">
        <f t="shared" si="88"/>
        <v>29</v>
      </c>
      <c r="AY42">
        <f t="shared" si="88"/>
        <v>19</v>
      </c>
      <c r="AZ42">
        <f t="shared" si="88"/>
        <v>41</v>
      </c>
      <c r="BA42">
        <f t="shared" si="88"/>
        <v>36</v>
      </c>
      <c r="BB42">
        <f t="shared" si="88"/>
        <v>14</v>
      </c>
      <c r="BC42">
        <f t="shared" si="88"/>
        <v>25</v>
      </c>
      <c r="BD42">
        <f t="shared" si="88"/>
        <v>28</v>
      </c>
      <c r="BE42">
        <f t="shared" si="88"/>
        <v>29</v>
      </c>
      <c r="BF42">
        <f t="shared" si="88"/>
        <v>31</v>
      </c>
      <c r="BG42">
        <f t="shared" si="88"/>
        <v>35</v>
      </c>
      <c r="BH42">
        <f t="shared" si="88"/>
        <v>40</v>
      </c>
      <c r="BI42">
        <f t="shared" si="88"/>
        <v>18</v>
      </c>
      <c r="BJ42">
        <f t="shared" si="88"/>
        <v>20</v>
      </c>
      <c r="BK42">
        <f t="shared" si="88"/>
        <v>16</v>
      </c>
      <c r="BL42">
        <f t="shared" si="88"/>
        <v>21</v>
      </c>
      <c r="BM42">
        <f t="shared" si="88"/>
        <v>21</v>
      </c>
      <c r="BN42">
        <f t="shared" si="88"/>
        <v>20</v>
      </c>
      <c r="BO42">
        <f t="shared" si="88"/>
        <v>30</v>
      </c>
      <c r="BP42">
        <f t="shared" si="88"/>
        <v>28</v>
      </c>
      <c r="BQ42">
        <f t="shared" si="88"/>
        <v>29</v>
      </c>
      <c r="BR42">
        <f t="shared" ref="BR42:CC42" si="89">SUMIF($C$2:$C$32,"=Homicidios",BR$2:BR$32)</f>
        <v>25</v>
      </c>
      <c r="BS42">
        <f t="shared" si="89"/>
        <v>24</v>
      </c>
      <c r="BT42">
        <f t="shared" si="89"/>
        <v>28</v>
      </c>
      <c r="BU42">
        <f t="shared" si="89"/>
        <v>34</v>
      </c>
      <c r="BV42">
        <f t="shared" si="89"/>
        <v>43</v>
      </c>
      <c r="BW42">
        <f t="shared" si="89"/>
        <v>34</v>
      </c>
      <c r="BX42">
        <f t="shared" si="89"/>
        <v>18</v>
      </c>
      <c r="BY42">
        <f t="shared" si="89"/>
        <v>37</v>
      </c>
      <c r="BZ42">
        <f t="shared" si="89"/>
        <v>26</v>
      </c>
      <c r="CA42">
        <f t="shared" si="89"/>
        <v>21</v>
      </c>
      <c r="CB42">
        <f t="shared" si="89"/>
        <v>10</v>
      </c>
      <c r="CC42">
        <f t="shared" si="89"/>
        <v>24</v>
      </c>
    </row>
    <row r="43" spans="1:81" x14ac:dyDescent="0.25">
      <c r="A43" t="s">
        <v>40</v>
      </c>
      <c r="B43">
        <f>AVERAGE(E43:CC43)</f>
        <v>0.19480519480519481</v>
      </c>
      <c r="C43">
        <f>SUM(E43:CC43)</f>
        <v>15</v>
      </c>
      <c r="D43">
        <f>CORREL(E43:CC43,$E$50:$CC$50)</f>
        <v>0.1854537428210293</v>
      </c>
      <c r="E43">
        <f>SUMIF($C$2:$C$32,"=Secuestros",E$2:E$32)</f>
        <v>0</v>
      </c>
      <c r="F43">
        <f t="shared" ref="F43:BQ43" si="90">SUMIF($C$2:$C$32,"=Secuestros",F$2:F$32)</f>
        <v>0</v>
      </c>
      <c r="G43">
        <f t="shared" si="90"/>
        <v>0</v>
      </c>
      <c r="H43">
        <f t="shared" si="90"/>
        <v>0</v>
      </c>
      <c r="I43">
        <f t="shared" si="90"/>
        <v>0</v>
      </c>
      <c r="J43">
        <f t="shared" si="90"/>
        <v>0</v>
      </c>
      <c r="K43">
        <f t="shared" si="90"/>
        <v>0</v>
      </c>
      <c r="L43">
        <f t="shared" si="90"/>
        <v>0</v>
      </c>
      <c r="M43">
        <f t="shared" si="90"/>
        <v>0</v>
      </c>
      <c r="N43">
        <f t="shared" si="90"/>
        <v>0</v>
      </c>
      <c r="O43">
        <f t="shared" si="90"/>
        <v>0</v>
      </c>
      <c r="P43">
        <f t="shared" si="90"/>
        <v>0</v>
      </c>
      <c r="Q43">
        <f t="shared" si="90"/>
        <v>0</v>
      </c>
      <c r="R43">
        <f t="shared" si="90"/>
        <v>0</v>
      </c>
      <c r="S43">
        <f t="shared" si="90"/>
        <v>0</v>
      </c>
      <c r="T43">
        <f t="shared" si="90"/>
        <v>0</v>
      </c>
      <c r="U43">
        <f t="shared" si="90"/>
        <v>0</v>
      </c>
      <c r="V43">
        <f t="shared" si="90"/>
        <v>0</v>
      </c>
      <c r="W43">
        <f t="shared" si="90"/>
        <v>0</v>
      </c>
      <c r="X43">
        <f t="shared" si="90"/>
        <v>2</v>
      </c>
      <c r="Y43">
        <f t="shared" si="90"/>
        <v>0</v>
      </c>
      <c r="Z43">
        <f t="shared" si="90"/>
        <v>0</v>
      </c>
      <c r="AA43">
        <f t="shared" si="90"/>
        <v>0</v>
      </c>
      <c r="AB43">
        <f t="shared" si="90"/>
        <v>0</v>
      </c>
      <c r="AC43">
        <f t="shared" si="90"/>
        <v>0</v>
      </c>
      <c r="AD43">
        <f t="shared" si="90"/>
        <v>0</v>
      </c>
      <c r="AE43">
        <f t="shared" si="90"/>
        <v>0</v>
      </c>
      <c r="AF43">
        <f t="shared" si="90"/>
        <v>0</v>
      </c>
      <c r="AG43">
        <f t="shared" si="90"/>
        <v>0</v>
      </c>
      <c r="AH43">
        <f t="shared" si="90"/>
        <v>1</v>
      </c>
      <c r="AI43">
        <f t="shared" si="90"/>
        <v>1</v>
      </c>
      <c r="AJ43">
        <f t="shared" si="90"/>
        <v>0</v>
      </c>
      <c r="AK43">
        <f t="shared" si="90"/>
        <v>1</v>
      </c>
      <c r="AL43">
        <f t="shared" si="90"/>
        <v>1</v>
      </c>
      <c r="AM43">
        <f t="shared" si="90"/>
        <v>0</v>
      </c>
      <c r="AN43">
        <f t="shared" si="90"/>
        <v>0</v>
      </c>
      <c r="AO43">
        <f t="shared" si="90"/>
        <v>0</v>
      </c>
      <c r="AP43">
        <f t="shared" si="90"/>
        <v>1</v>
      </c>
      <c r="AQ43">
        <f t="shared" si="90"/>
        <v>1</v>
      </c>
      <c r="AR43">
        <f t="shared" si="90"/>
        <v>0</v>
      </c>
      <c r="AS43">
        <f t="shared" si="90"/>
        <v>0</v>
      </c>
      <c r="AT43">
        <f t="shared" si="90"/>
        <v>0</v>
      </c>
      <c r="AU43">
        <f t="shared" si="90"/>
        <v>0</v>
      </c>
      <c r="AV43">
        <f t="shared" si="90"/>
        <v>2</v>
      </c>
      <c r="AW43">
        <f t="shared" si="90"/>
        <v>1</v>
      </c>
      <c r="AX43">
        <f t="shared" si="90"/>
        <v>0</v>
      </c>
      <c r="AY43">
        <f t="shared" si="90"/>
        <v>0</v>
      </c>
      <c r="AZ43">
        <f t="shared" si="90"/>
        <v>0</v>
      </c>
      <c r="BA43">
        <f t="shared" si="90"/>
        <v>0</v>
      </c>
      <c r="BB43">
        <f t="shared" si="90"/>
        <v>1</v>
      </c>
      <c r="BC43">
        <f t="shared" si="90"/>
        <v>0</v>
      </c>
      <c r="BD43">
        <f t="shared" si="90"/>
        <v>0</v>
      </c>
      <c r="BE43">
        <f t="shared" si="90"/>
        <v>1</v>
      </c>
      <c r="BF43">
        <f t="shared" si="90"/>
        <v>0</v>
      </c>
      <c r="BG43">
        <f t="shared" si="90"/>
        <v>0</v>
      </c>
      <c r="BH43">
        <f t="shared" si="90"/>
        <v>0</v>
      </c>
      <c r="BI43">
        <f t="shared" si="90"/>
        <v>0</v>
      </c>
      <c r="BJ43">
        <f t="shared" si="90"/>
        <v>0</v>
      </c>
      <c r="BK43">
        <f t="shared" si="90"/>
        <v>0</v>
      </c>
      <c r="BL43">
        <f t="shared" si="90"/>
        <v>0</v>
      </c>
      <c r="BM43">
        <f t="shared" si="90"/>
        <v>0</v>
      </c>
      <c r="BN43">
        <f t="shared" si="90"/>
        <v>0</v>
      </c>
      <c r="BO43">
        <f t="shared" si="90"/>
        <v>1</v>
      </c>
      <c r="BP43">
        <f t="shared" si="90"/>
        <v>0</v>
      </c>
      <c r="BQ43">
        <f t="shared" si="90"/>
        <v>0</v>
      </c>
      <c r="BR43">
        <f t="shared" ref="BR43:CC43" si="91">SUMIF($C$2:$C$32,"=Secuestros",BR$2:BR$32)</f>
        <v>0</v>
      </c>
      <c r="BS43">
        <f t="shared" si="91"/>
        <v>0</v>
      </c>
      <c r="BT43">
        <f t="shared" si="91"/>
        <v>0</v>
      </c>
      <c r="BU43">
        <f t="shared" si="91"/>
        <v>0</v>
      </c>
      <c r="BV43">
        <f t="shared" si="91"/>
        <v>0</v>
      </c>
      <c r="BW43">
        <f t="shared" si="91"/>
        <v>0</v>
      </c>
      <c r="BX43">
        <f t="shared" si="91"/>
        <v>0</v>
      </c>
      <c r="BY43">
        <f t="shared" si="91"/>
        <v>1</v>
      </c>
      <c r="BZ43">
        <f t="shared" si="91"/>
        <v>0</v>
      </c>
      <c r="CA43">
        <f t="shared" si="91"/>
        <v>0</v>
      </c>
      <c r="CB43">
        <f t="shared" si="91"/>
        <v>0</v>
      </c>
      <c r="CC43">
        <f t="shared" si="91"/>
        <v>0</v>
      </c>
    </row>
    <row r="44" spans="1:81" x14ac:dyDescent="0.25">
      <c r="A44" t="s">
        <v>41</v>
      </c>
      <c r="B44">
        <f>AVERAGE(E44:CC44)</f>
        <v>14.584415584415584</v>
      </c>
      <c r="C44">
        <f>SUM(E44:CC44)</f>
        <v>1123</v>
      </c>
      <c r="D44">
        <f>CORREL(E44:CC44,$E$50:$CC$50)</f>
        <v>0.23321402388784759</v>
      </c>
      <c r="E44">
        <f>SUMIF($C$2:$C$32,"=Violaciones",E$2:E$32)</f>
        <v>9</v>
      </c>
      <c r="F44">
        <f t="shared" ref="F44:BQ44" si="92">SUMIF($C$2:$C$32,"=Violaciones",F$2:F$32)</f>
        <v>12</v>
      </c>
      <c r="G44">
        <f t="shared" si="92"/>
        <v>17</v>
      </c>
      <c r="H44">
        <f t="shared" si="92"/>
        <v>14</v>
      </c>
      <c r="I44">
        <f t="shared" si="92"/>
        <v>17</v>
      </c>
      <c r="J44">
        <f t="shared" si="92"/>
        <v>23</v>
      </c>
      <c r="K44">
        <f t="shared" si="92"/>
        <v>20</v>
      </c>
      <c r="L44">
        <f t="shared" si="92"/>
        <v>25</v>
      </c>
      <c r="M44">
        <f t="shared" si="92"/>
        <v>18</v>
      </c>
      <c r="N44">
        <f t="shared" si="92"/>
        <v>24</v>
      </c>
      <c r="O44">
        <f t="shared" si="92"/>
        <v>8</v>
      </c>
      <c r="P44">
        <f t="shared" si="92"/>
        <v>9</v>
      </c>
      <c r="Q44">
        <f t="shared" si="92"/>
        <v>16</v>
      </c>
      <c r="R44">
        <f t="shared" si="92"/>
        <v>21</v>
      </c>
      <c r="S44">
        <f t="shared" si="92"/>
        <v>11</v>
      </c>
      <c r="T44">
        <f t="shared" si="92"/>
        <v>12</v>
      </c>
      <c r="U44">
        <f t="shared" si="92"/>
        <v>6</v>
      </c>
      <c r="V44">
        <f t="shared" si="92"/>
        <v>10</v>
      </c>
      <c r="W44">
        <f t="shared" si="92"/>
        <v>4</v>
      </c>
      <c r="X44">
        <f t="shared" si="92"/>
        <v>13</v>
      </c>
      <c r="Y44">
        <f t="shared" si="92"/>
        <v>8</v>
      </c>
      <c r="Z44">
        <f t="shared" si="92"/>
        <v>14</v>
      </c>
      <c r="AA44">
        <f t="shared" si="92"/>
        <v>9</v>
      </c>
      <c r="AB44">
        <f t="shared" si="92"/>
        <v>12</v>
      </c>
      <c r="AC44">
        <f t="shared" si="92"/>
        <v>8</v>
      </c>
      <c r="AD44">
        <f t="shared" si="92"/>
        <v>11</v>
      </c>
      <c r="AE44">
        <f t="shared" si="92"/>
        <v>18</v>
      </c>
      <c r="AF44">
        <f t="shared" si="92"/>
        <v>13</v>
      </c>
      <c r="AG44">
        <f t="shared" si="92"/>
        <v>16</v>
      </c>
      <c r="AH44">
        <f t="shared" si="92"/>
        <v>21</v>
      </c>
      <c r="AI44">
        <f t="shared" si="92"/>
        <v>13</v>
      </c>
      <c r="AJ44">
        <f t="shared" si="92"/>
        <v>12</v>
      </c>
      <c r="AK44">
        <f t="shared" si="92"/>
        <v>11</v>
      </c>
      <c r="AL44">
        <f t="shared" si="92"/>
        <v>13</v>
      </c>
      <c r="AM44">
        <f t="shared" si="92"/>
        <v>13</v>
      </c>
      <c r="AN44">
        <f t="shared" si="92"/>
        <v>8</v>
      </c>
      <c r="AO44">
        <f t="shared" si="92"/>
        <v>9</v>
      </c>
      <c r="AP44">
        <f t="shared" si="92"/>
        <v>9</v>
      </c>
      <c r="AQ44">
        <f t="shared" si="92"/>
        <v>15</v>
      </c>
      <c r="AR44">
        <f t="shared" si="92"/>
        <v>21</v>
      </c>
      <c r="AS44">
        <f t="shared" si="92"/>
        <v>23</v>
      </c>
      <c r="AT44">
        <f t="shared" si="92"/>
        <v>16</v>
      </c>
      <c r="AU44">
        <f t="shared" si="92"/>
        <v>24</v>
      </c>
      <c r="AV44">
        <f t="shared" si="92"/>
        <v>11</v>
      </c>
      <c r="AW44">
        <f t="shared" si="92"/>
        <v>13</v>
      </c>
      <c r="AX44">
        <f t="shared" si="92"/>
        <v>18</v>
      </c>
      <c r="AY44">
        <f t="shared" si="92"/>
        <v>13</v>
      </c>
      <c r="AZ44">
        <f t="shared" si="92"/>
        <v>14</v>
      </c>
      <c r="BA44">
        <f t="shared" si="92"/>
        <v>12</v>
      </c>
      <c r="BB44">
        <f t="shared" si="92"/>
        <v>11</v>
      </c>
      <c r="BC44">
        <f t="shared" si="92"/>
        <v>17</v>
      </c>
      <c r="BD44">
        <f t="shared" si="92"/>
        <v>20</v>
      </c>
      <c r="BE44">
        <f t="shared" si="92"/>
        <v>20</v>
      </c>
      <c r="BF44">
        <f t="shared" si="92"/>
        <v>26</v>
      </c>
      <c r="BG44">
        <f t="shared" si="92"/>
        <v>22</v>
      </c>
      <c r="BH44">
        <f t="shared" si="92"/>
        <v>9</v>
      </c>
      <c r="BI44">
        <f t="shared" si="92"/>
        <v>9</v>
      </c>
      <c r="BJ44">
        <f t="shared" si="92"/>
        <v>23</v>
      </c>
      <c r="BK44">
        <f t="shared" si="92"/>
        <v>20</v>
      </c>
      <c r="BL44">
        <f t="shared" si="92"/>
        <v>13</v>
      </c>
      <c r="BM44">
        <f t="shared" si="92"/>
        <v>14</v>
      </c>
      <c r="BN44">
        <f t="shared" si="92"/>
        <v>14</v>
      </c>
      <c r="BO44">
        <f t="shared" si="92"/>
        <v>10</v>
      </c>
      <c r="BP44">
        <f t="shared" si="92"/>
        <v>12</v>
      </c>
      <c r="BQ44">
        <f t="shared" si="92"/>
        <v>12</v>
      </c>
      <c r="BR44">
        <f t="shared" ref="BR44:CC44" si="93">SUMIF($C$2:$C$32,"=Violaciones",BR$2:BR$32)</f>
        <v>19</v>
      </c>
      <c r="BS44">
        <f t="shared" si="93"/>
        <v>14</v>
      </c>
      <c r="BT44">
        <f t="shared" si="93"/>
        <v>13</v>
      </c>
      <c r="BU44">
        <f t="shared" si="93"/>
        <v>22</v>
      </c>
      <c r="BV44">
        <f t="shared" si="93"/>
        <v>11</v>
      </c>
      <c r="BW44">
        <f t="shared" si="93"/>
        <v>20</v>
      </c>
      <c r="BX44">
        <f t="shared" si="93"/>
        <v>9</v>
      </c>
      <c r="BY44">
        <f t="shared" si="93"/>
        <v>17</v>
      </c>
      <c r="BZ44">
        <f t="shared" si="93"/>
        <v>18</v>
      </c>
      <c r="CA44">
        <f t="shared" si="93"/>
        <v>16</v>
      </c>
      <c r="CB44">
        <f t="shared" si="93"/>
        <v>15</v>
      </c>
      <c r="CC44">
        <f t="shared" si="93"/>
        <v>10</v>
      </c>
    </row>
    <row r="45" spans="1:81" s="3" customFormat="1" x14ac:dyDescent="0.25">
      <c r="A45" s="3" t="s">
        <v>27</v>
      </c>
      <c r="B45" s="3">
        <f>AVERAGE(E45:CC45)</f>
        <v>1281.5324675324675</v>
      </c>
      <c r="C45" s="3">
        <f>SUM(E45:CC45)</f>
        <v>98678</v>
      </c>
      <c r="D45" s="3">
        <f>CORREL(E45:CC45,$E$50:$CC$50)</f>
        <v>0.21616774075642153</v>
      </c>
      <c r="E45" s="3">
        <f>SUMIF($C$2:$C$32,"=Otros Delitos",E$2:E$32)</f>
        <v>1077</v>
      </c>
      <c r="F45" s="3">
        <f t="shared" ref="F45:BQ45" si="94">SUMIF($C$2:$C$32,"=Otros Delitos",F$2:F$32)</f>
        <v>971</v>
      </c>
      <c r="G45" s="3">
        <f t="shared" si="94"/>
        <v>1178</v>
      </c>
      <c r="H45" s="3">
        <f t="shared" si="94"/>
        <v>1263</v>
      </c>
      <c r="I45" s="3">
        <f t="shared" si="94"/>
        <v>1229</v>
      </c>
      <c r="J45" s="3">
        <f t="shared" si="94"/>
        <v>1183</v>
      </c>
      <c r="K45" s="3">
        <f t="shared" si="94"/>
        <v>1156</v>
      </c>
      <c r="L45" s="3">
        <f t="shared" si="94"/>
        <v>1209</v>
      </c>
      <c r="M45" s="3">
        <f t="shared" si="94"/>
        <v>1090</v>
      </c>
      <c r="N45" s="3">
        <f t="shared" si="94"/>
        <v>1157</v>
      </c>
      <c r="O45" s="3">
        <f t="shared" si="94"/>
        <v>1157</v>
      </c>
      <c r="P45" s="3">
        <f t="shared" si="94"/>
        <v>1308</v>
      </c>
      <c r="Q45" s="3">
        <f t="shared" si="94"/>
        <v>1233</v>
      </c>
      <c r="R45" s="3">
        <f t="shared" si="94"/>
        <v>1352</v>
      </c>
      <c r="S45" s="3">
        <f t="shared" si="94"/>
        <v>1460</v>
      </c>
      <c r="T45" s="3">
        <f t="shared" si="94"/>
        <v>834</v>
      </c>
      <c r="U45" s="3">
        <f t="shared" si="94"/>
        <v>910</v>
      </c>
      <c r="V45" s="3">
        <f t="shared" si="94"/>
        <v>813</v>
      </c>
      <c r="W45" s="3">
        <f t="shared" si="94"/>
        <v>1057</v>
      </c>
      <c r="X45" s="3">
        <f t="shared" si="94"/>
        <v>1116</v>
      </c>
      <c r="Y45" s="3">
        <f t="shared" si="94"/>
        <v>1073</v>
      </c>
      <c r="Z45" s="3">
        <f t="shared" si="94"/>
        <v>1158</v>
      </c>
      <c r="AA45" s="3">
        <f t="shared" si="94"/>
        <v>985</v>
      </c>
      <c r="AB45" s="3">
        <f t="shared" si="94"/>
        <v>887</v>
      </c>
      <c r="AC45" s="3">
        <f t="shared" si="94"/>
        <v>953</v>
      </c>
      <c r="AD45" s="3">
        <f t="shared" si="94"/>
        <v>964</v>
      </c>
      <c r="AE45" s="3">
        <f t="shared" si="94"/>
        <v>1104</v>
      </c>
      <c r="AF45" s="3">
        <f t="shared" si="94"/>
        <v>1039</v>
      </c>
      <c r="AG45" s="3">
        <f t="shared" si="94"/>
        <v>974</v>
      </c>
      <c r="AH45" s="3">
        <f t="shared" si="94"/>
        <v>1052</v>
      </c>
      <c r="AI45" s="3">
        <f t="shared" si="94"/>
        <v>1126</v>
      </c>
      <c r="AJ45" s="3">
        <f t="shared" si="94"/>
        <v>1130</v>
      </c>
      <c r="AK45" s="3">
        <f t="shared" si="94"/>
        <v>1025</v>
      </c>
      <c r="AL45" s="3">
        <f t="shared" si="94"/>
        <v>1088</v>
      </c>
      <c r="AM45" s="3">
        <f t="shared" si="94"/>
        <v>1048</v>
      </c>
      <c r="AN45" s="3">
        <f t="shared" si="94"/>
        <v>1016</v>
      </c>
      <c r="AO45" s="3">
        <f t="shared" si="94"/>
        <v>939</v>
      </c>
      <c r="AP45" s="3">
        <f t="shared" si="94"/>
        <v>952</v>
      </c>
      <c r="AQ45" s="3">
        <f t="shared" si="94"/>
        <v>1261</v>
      </c>
      <c r="AR45" s="3">
        <f t="shared" si="94"/>
        <v>1272</v>
      </c>
      <c r="AS45" s="3">
        <f t="shared" si="94"/>
        <v>1394</v>
      </c>
      <c r="AT45" s="3">
        <f t="shared" si="94"/>
        <v>1463</v>
      </c>
      <c r="AU45" s="3">
        <f t="shared" si="94"/>
        <v>1365</v>
      </c>
      <c r="AV45" s="3">
        <f t="shared" si="94"/>
        <v>1504</v>
      </c>
      <c r="AW45" s="3">
        <f t="shared" si="94"/>
        <v>1450</v>
      </c>
      <c r="AX45" s="3">
        <f t="shared" si="94"/>
        <v>1474</v>
      </c>
      <c r="AY45" s="3">
        <f t="shared" si="94"/>
        <v>1256</v>
      </c>
      <c r="AZ45" s="3">
        <f t="shared" si="94"/>
        <v>1247</v>
      </c>
      <c r="BA45" s="3">
        <f t="shared" si="94"/>
        <v>1322</v>
      </c>
      <c r="BB45" s="3">
        <f t="shared" si="94"/>
        <v>1331</v>
      </c>
      <c r="BC45" s="3">
        <f t="shared" si="94"/>
        <v>1621</v>
      </c>
      <c r="BD45" s="3">
        <f t="shared" si="94"/>
        <v>1492</v>
      </c>
      <c r="BE45" s="3">
        <f t="shared" si="94"/>
        <v>1752</v>
      </c>
      <c r="BF45" s="3">
        <f t="shared" si="94"/>
        <v>1732</v>
      </c>
      <c r="BG45" s="3">
        <f t="shared" si="94"/>
        <v>1654</v>
      </c>
      <c r="BH45" s="3">
        <f t="shared" si="94"/>
        <v>1515</v>
      </c>
      <c r="BI45" s="3">
        <f t="shared" si="94"/>
        <v>1663</v>
      </c>
      <c r="BJ45" s="3">
        <f t="shared" si="94"/>
        <v>1641</v>
      </c>
      <c r="BK45" s="3">
        <f t="shared" si="94"/>
        <v>1493</v>
      </c>
      <c r="BL45" s="3">
        <f t="shared" si="94"/>
        <v>1284</v>
      </c>
      <c r="BM45" s="3">
        <f t="shared" si="94"/>
        <v>1581</v>
      </c>
      <c r="BN45" s="3">
        <f t="shared" si="94"/>
        <v>1619</v>
      </c>
      <c r="BO45" s="3">
        <f t="shared" si="94"/>
        <v>1705</v>
      </c>
      <c r="BP45" s="3">
        <f t="shared" si="94"/>
        <v>1794</v>
      </c>
      <c r="BQ45" s="3">
        <f t="shared" si="94"/>
        <v>1798</v>
      </c>
      <c r="BR45" s="3">
        <f t="shared" ref="BR45:CC45" si="95">SUMIF($C$2:$C$32,"=Otros Delitos",BR$2:BR$32)</f>
        <v>1593</v>
      </c>
      <c r="BS45" s="3">
        <f t="shared" si="95"/>
        <v>1538</v>
      </c>
      <c r="BT45" s="3">
        <f t="shared" si="95"/>
        <v>1491</v>
      </c>
      <c r="BU45" s="3">
        <f t="shared" si="95"/>
        <v>1385</v>
      </c>
      <c r="BV45" s="3">
        <f t="shared" si="95"/>
        <v>1300</v>
      </c>
      <c r="BW45" s="3">
        <f t="shared" si="95"/>
        <v>1280</v>
      </c>
      <c r="BX45" s="3">
        <f t="shared" si="95"/>
        <v>1183</v>
      </c>
      <c r="BY45" s="3">
        <f t="shared" si="95"/>
        <v>1113</v>
      </c>
      <c r="BZ45" s="3">
        <f t="shared" si="95"/>
        <v>1242</v>
      </c>
      <c r="CA45" s="3">
        <f t="shared" si="95"/>
        <v>1501</v>
      </c>
      <c r="CB45" s="3">
        <f t="shared" si="95"/>
        <v>1554</v>
      </c>
      <c r="CC45" s="3">
        <f t="shared" si="95"/>
        <v>1549</v>
      </c>
    </row>
    <row r="46" spans="1:81" s="4" customFormat="1" x14ac:dyDescent="0.25">
      <c r="A46" s="4" t="s">
        <v>31</v>
      </c>
      <c r="B46" s="4">
        <f>AVERAGE(E46:CC46)</f>
        <v>344.44155844155841</v>
      </c>
      <c r="C46" s="4">
        <f>SUM(E46:CC46)</f>
        <v>26522</v>
      </c>
      <c r="D46">
        <f>CORREL(Q46:CC46,$Q$50:$CC$50)</f>
        <v>0.3792858194795507</v>
      </c>
      <c r="E46" s="4">
        <f>SUMIF($A$2:$A$32,"=Violencia Familiar",E$2:E$32)</f>
        <v>0</v>
      </c>
      <c r="F46" s="4">
        <f t="shared" ref="F46:BQ46" si="96">SUMIF($A$2:$A$32,"=Violencia Familiar",F$2:F$32)</f>
        <v>0</v>
      </c>
      <c r="G46" s="4">
        <f t="shared" si="96"/>
        <v>0</v>
      </c>
      <c r="H46" s="4">
        <f t="shared" si="96"/>
        <v>0</v>
      </c>
      <c r="I46" s="4">
        <f t="shared" si="96"/>
        <v>0</v>
      </c>
      <c r="J46" s="4">
        <f t="shared" si="96"/>
        <v>0</v>
      </c>
      <c r="K46" s="4">
        <f t="shared" si="96"/>
        <v>0</v>
      </c>
      <c r="L46" s="4">
        <f t="shared" si="96"/>
        <v>0</v>
      </c>
      <c r="M46" s="4">
        <f t="shared" si="96"/>
        <v>0</v>
      </c>
      <c r="N46" s="4">
        <f t="shared" si="96"/>
        <v>0</v>
      </c>
      <c r="O46" s="4">
        <f t="shared" si="96"/>
        <v>0</v>
      </c>
      <c r="P46" s="4">
        <f t="shared" si="96"/>
        <v>0</v>
      </c>
      <c r="Q46" s="4">
        <f t="shared" si="96"/>
        <v>246</v>
      </c>
      <c r="R46" s="4">
        <f t="shared" si="96"/>
        <v>283</v>
      </c>
      <c r="S46" s="4">
        <f t="shared" si="96"/>
        <v>356</v>
      </c>
      <c r="T46" s="4">
        <f t="shared" si="96"/>
        <v>210</v>
      </c>
      <c r="U46" s="4">
        <f t="shared" si="96"/>
        <v>227</v>
      </c>
      <c r="V46" s="4">
        <f t="shared" si="96"/>
        <v>244</v>
      </c>
      <c r="W46" s="4">
        <f t="shared" si="96"/>
        <v>294</v>
      </c>
      <c r="X46" s="4">
        <f t="shared" si="96"/>
        <v>344</v>
      </c>
      <c r="Y46" s="4">
        <f t="shared" si="96"/>
        <v>307</v>
      </c>
      <c r="Z46" s="4">
        <f t="shared" si="96"/>
        <v>332</v>
      </c>
      <c r="AA46" s="4">
        <f t="shared" si="96"/>
        <v>266</v>
      </c>
      <c r="AB46" s="4">
        <f t="shared" si="96"/>
        <v>268</v>
      </c>
      <c r="AC46" s="4">
        <f t="shared" si="96"/>
        <v>277</v>
      </c>
      <c r="AD46" s="4">
        <f t="shared" si="96"/>
        <v>266</v>
      </c>
      <c r="AE46" s="4">
        <f t="shared" si="96"/>
        <v>345</v>
      </c>
      <c r="AF46" s="4">
        <f t="shared" si="96"/>
        <v>363</v>
      </c>
      <c r="AG46" s="4">
        <f t="shared" si="96"/>
        <v>319</v>
      </c>
      <c r="AH46" s="4">
        <f t="shared" si="96"/>
        <v>352</v>
      </c>
      <c r="AI46" s="4">
        <f t="shared" si="96"/>
        <v>411</v>
      </c>
      <c r="AJ46" s="4">
        <f t="shared" si="96"/>
        <v>392</v>
      </c>
      <c r="AK46" s="4">
        <f t="shared" si="96"/>
        <v>353</v>
      </c>
      <c r="AL46" s="4">
        <f t="shared" si="96"/>
        <v>384</v>
      </c>
      <c r="AM46" s="4">
        <f t="shared" si="96"/>
        <v>347</v>
      </c>
      <c r="AN46" s="4">
        <f t="shared" si="96"/>
        <v>328</v>
      </c>
      <c r="AO46" s="4">
        <f t="shared" si="96"/>
        <v>300</v>
      </c>
      <c r="AP46" s="4">
        <f t="shared" si="96"/>
        <v>313</v>
      </c>
      <c r="AQ46" s="4">
        <f t="shared" si="96"/>
        <v>416</v>
      </c>
      <c r="AR46" s="4">
        <f t="shared" si="96"/>
        <v>430</v>
      </c>
      <c r="AS46" s="4">
        <f t="shared" si="96"/>
        <v>475</v>
      </c>
      <c r="AT46" s="4">
        <f t="shared" si="96"/>
        <v>445</v>
      </c>
      <c r="AU46" s="4">
        <f t="shared" si="96"/>
        <v>440</v>
      </c>
      <c r="AV46" s="4">
        <f t="shared" si="96"/>
        <v>451</v>
      </c>
      <c r="AW46" s="4">
        <f t="shared" si="96"/>
        <v>420</v>
      </c>
      <c r="AX46" s="4">
        <f t="shared" si="96"/>
        <v>395</v>
      </c>
      <c r="AY46" s="4">
        <f t="shared" si="96"/>
        <v>308</v>
      </c>
      <c r="AZ46" s="4">
        <f t="shared" si="96"/>
        <v>340</v>
      </c>
      <c r="BA46" s="4">
        <f t="shared" si="96"/>
        <v>326</v>
      </c>
      <c r="BB46" s="4">
        <f t="shared" si="96"/>
        <v>381</v>
      </c>
      <c r="BC46" s="4">
        <f t="shared" si="96"/>
        <v>529</v>
      </c>
      <c r="BD46" s="4">
        <f t="shared" si="96"/>
        <v>510</v>
      </c>
      <c r="BE46" s="4">
        <f t="shared" si="96"/>
        <v>566</v>
      </c>
      <c r="BF46" s="4">
        <f t="shared" si="96"/>
        <v>587</v>
      </c>
      <c r="BG46" s="4">
        <f t="shared" si="96"/>
        <v>568</v>
      </c>
      <c r="BH46" s="4">
        <f t="shared" si="96"/>
        <v>516</v>
      </c>
      <c r="BI46" s="4">
        <f t="shared" si="96"/>
        <v>522</v>
      </c>
      <c r="BJ46" s="4">
        <f t="shared" si="96"/>
        <v>479</v>
      </c>
      <c r="BK46" s="4">
        <f t="shared" si="96"/>
        <v>399</v>
      </c>
      <c r="BL46" s="4">
        <f t="shared" si="96"/>
        <v>425</v>
      </c>
      <c r="BM46" s="4">
        <f t="shared" si="96"/>
        <v>434</v>
      </c>
      <c r="BN46" s="4">
        <f t="shared" si="96"/>
        <v>438</v>
      </c>
      <c r="BO46" s="4">
        <f t="shared" si="96"/>
        <v>527</v>
      </c>
      <c r="BP46" s="4">
        <f t="shared" si="96"/>
        <v>570</v>
      </c>
      <c r="BQ46" s="4">
        <f t="shared" si="96"/>
        <v>577</v>
      </c>
      <c r="BR46" s="4">
        <f t="shared" ref="BR46:CC46" si="97">SUMIF($A$2:$A$32,"=Violencia Familiar",BR$2:BR$32)</f>
        <v>549</v>
      </c>
      <c r="BS46" s="4">
        <f t="shared" si="97"/>
        <v>569</v>
      </c>
      <c r="BT46" s="4">
        <f t="shared" si="97"/>
        <v>513</v>
      </c>
      <c r="BU46" s="4">
        <f t="shared" si="97"/>
        <v>486</v>
      </c>
      <c r="BV46" s="4">
        <f t="shared" si="97"/>
        <v>485</v>
      </c>
      <c r="BW46" s="4">
        <f t="shared" si="97"/>
        <v>432</v>
      </c>
      <c r="BX46" s="4">
        <f t="shared" si="97"/>
        <v>415</v>
      </c>
      <c r="BY46" s="4">
        <f t="shared" si="97"/>
        <v>414</v>
      </c>
      <c r="BZ46" s="4">
        <f t="shared" si="97"/>
        <v>418</v>
      </c>
      <c r="CA46" s="4">
        <f t="shared" si="97"/>
        <v>549</v>
      </c>
      <c r="CB46" s="4">
        <f t="shared" si="97"/>
        <v>533</v>
      </c>
      <c r="CC46" s="4">
        <f t="shared" si="97"/>
        <v>558</v>
      </c>
    </row>
    <row r="47" spans="1:81" s="4" customFormat="1" x14ac:dyDescent="0.25">
      <c r="A47" s="4" t="s">
        <v>42</v>
      </c>
      <c r="B47" s="4">
        <f>AVERAGE(E47:CC47)</f>
        <v>73.883116883116884</v>
      </c>
      <c r="C47" s="4">
        <f>SUM(E47:CC47)</f>
        <v>5689</v>
      </c>
      <c r="D47">
        <f>CORREL(E47:CC47,$E$50:$CC$50)</f>
        <v>0.14383095320817724</v>
      </c>
      <c r="E47" s="4">
        <f>SUMIF($C$2:$C$32,"=Violaciones",E$2:E$32) + SUMIF($A$2:$A$32,"=Esturpo",E$2:E$32) + SUMIF($A$2:$A$32,"=Otros Sexuales",E$2:E$32)</f>
        <v>35</v>
      </c>
      <c r="F47" s="4">
        <f>SUMIF($C$2:$C$32,"=Violaciones",F$2:F$32) + SUMIF($A$2:$A$32,"=Esturpo",F$2:F$32) + SUMIF($A$2:$A$32,"=Otros Sexuales",F$2:F$32)</f>
        <v>54</v>
      </c>
      <c r="G47" s="4">
        <f>SUMIF($C$2:$C$32,"=Violaciones",G$2:G$32) + SUMIF($A$2:$A$32,"=Esturpo",G$2:G$32) + SUMIF($A$2:$A$32,"=Otros Sexuales",G$2:G$32)</f>
        <v>66</v>
      </c>
      <c r="H47" s="4">
        <f>SUMIF($C$2:$C$32,"=Violaciones",H$2:H$32) + SUMIF($A$2:$A$32,"=Esturpo",H$2:H$32) + SUMIF($A$2:$A$32,"=Otros Sexuales",H$2:H$32)</f>
        <v>58</v>
      </c>
      <c r="I47" s="4">
        <f>SUMIF($C$2:$C$32,"=Violaciones",I$2:I$32) + SUMIF($A$2:$A$32,"=Esturpo",I$2:I$32) + SUMIF($A$2:$A$32,"=Otros Sexuales",I$2:I$32)</f>
        <v>63</v>
      </c>
      <c r="J47" s="4">
        <f>SUMIF($C$2:$C$32,"=Violaciones",J$2:J$32) + SUMIF($A$2:$A$32,"=Esturpo",J$2:J$32) + SUMIF($A$2:$A$32,"=Otros Sexuales",J$2:J$32)</f>
        <v>78</v>
      </c>
      <c r="K47" s="4">
        <f>SUMIF($C$2:$C$32,"=Violaciones",K$2:K$32) + SUMIF($A$2:$A$32,"=Esturpo",K$2:K$32) + SUMIF($A$2:$A$32,"=Otros Sexuales",K$2:K$32)</f>
        <v>65</v>
      </c>
      <c r="L47" s="4">
        <f>SUMIF($C$2:$C$32,"=Violaciones",L$2:L$32) + SUMIF($A$2:$A$32,"=Esturpo",L$2:L$32) + SUMIF($A$2:$A$32,"=Otros Sexuales",L$2:L$32)</f>
        <v>73</v>
      </c>
      <c r="M47" s="4">
        <f>SUMIF($C$2:$C$32,"=Violaciones",M$2:M$32) + SUMIF($A$2:$A$32,"=Esturpo",M$2:M$32) + SUMIF($A$2:$A$32,"=Otros Sexuales",M$2:M$32)</f>
        <v>66</v>
      </c>
      <c r="N47" s="4">
        <f>SUMIF($C$2:$C$32,"=Violaciones",N$2:N$32) + SUMIF($A$2:$A$32,"=Esturpo",N$2:N$32) + SUMIF($A$2:$A$32,"=Otros Sexuales",N$2:N$32)</f>
        <v>71</v>
      </c>
      <c r="O47" s="4">
        <f>SUMIF($C$2:$C$32,"=Violaciones",O$2:O$32) + SUMIF($A$2:$A$32,"=Esturpo",O$2:O$32) + SUMIF($A$2:$A$32,"=Otros Sexuales",O$2:O$32)</f>
        <v>48</v>
      </c>
      <c r="P47" s="4">
        <f>SUMIF($C$2:$C$32,"=Violaciones",P$2:P$32) + SUMIF($A$2:$A$32,"=Esturpo",P$2:P$32) + SUMIF($A$2:$A$32,"=Otros Sexuales",P$2:P$32)</f>
        <v>37</v>
      </c>
      <c r="Q47" s="4">
        <f>SUMIF($C$2:$C$32,"=Violaciones",Q$2:Q$32) + SUMIF($A$2:$A$32,"=Esturpo",Q$2:Q$32) + SUMIF($A$2:$A$32,"=Otros Sexuales",Q$2:Q$32)</f>
        <v>63</v>
      </c>
      <c r="R47" s="4">
        <f>SUMIF($C$2:$C$32,"=Violaciones",R$2:R$32) + SUMIF($A$2:$A$32,"=Esturpo",R$2:R$32) + SUMIF($A$2:$A$32,"=Otros Sexuales",R$2:R$32)</f>
        <v>66</v>
      </c>
      <c r="S47" s="4">
        <f>SUMIF($C$2:$C$32,"=Violaciones",S$2:S$32) + SUMIF($A$2:$A$32,"=Esturpo",S$2:S$32) + SUMIF($A$2:$A$32,"=Otros Sexuales",S$2:S$32)</f>
        <v>67</v>
      </c>
      <c r="T47" s="4">
        <f>SUMIF($C$2:$C$32,"=Violaciones",T$2:T$32) + SUMIF($A$2:$A$32,"=Esturpo",T$2:T$32) + SUMIF($A$2:$A$32,"=Otros Sexuales",T$2:T$32)</f>
        <v>37</v>
      </c>
      <c r="U47" s="4">
        <f>SUMIF($C$2:$C$32,"=Violaciones",U$2:U$32) + SUMIF($A$2:$A$32,"=Esturpo",U$2:U$32) + SUMIF($A$2:$A$32,"=Otros Sexuales",U$2:U$32)</f>
        <v>34</v>
      </c>
      <c r="V47" s="4">
        <f>SUMIF($C$2:$C$32,"=Violaciones",V$2:V$32) + SUMIF($A$2:$A$32,"=Esturpo",V$2:V$32) + SUMIF($A$2:$A$32,"=Otros Sexuales",V$2:V$32)</f>
        <v>32</v>
      </c>
      <c r="W47" s="4">
        <f>SUMIF($C$2:$C$32,"=Violaciones",W$2:W$32) + SUMIF($A$2:$A$32,"=Esturpo",W$2:W$32) + SUMIF($A$2:$A$32,"=Otros Sexuales",W$2:W$32)</f>
        <v>39</v>
      </c>
      <c r="X47" s="4">
        <f>SUMIF($C$2:$C$32,"=Violaciones",X$2:X$32) + SUMIF($A$2:$A$32,"=Esturpo",X$2:X$32) + SUMIF($A$2:$A$32,"=Otros Sexuales",X$2:X$32)</f>
        <v>45</v>
      </c>
      <c r="Y47" s="4">
        <f>SUMIF($C$2:$C$32,"=Violaciones",Y$2:Y$32) + SUMIF($A$2:$A$32,"=Esturpo",Y$2:Y$32) + SUMIF($A$2:$A$32,"=Otros Sexuales",Y$2:Y$32)</f>
        <v>46</v>
      </c>
      <c r="Z47" s="4">
        <f>SUMIF($C$2:$C$32,"=Violaciones",Z$2:Z$32) + SUMIF($A$2:$A$32,"=Esturpo",Z$2:Z$32) + SUMIF($A$2:$A$32,"=Otros Sexuales",Z$2:Z$32)</f>
        <v>49</v>
      </c>
      <c r="AA47" s="4">
        <f>SUMIF($C$2:$C$32,"=Violaciones",AA$2:AA$32) + SUMIF($A$2:$A$32,"=Esturpo",AA$2:AA$32) + SUMIF($A$2:$A$32,"=Otros Sexuales",AA$2:AA$32)</f>
        <v>33</v>
      </c>
      <c r="AB47" s="4">
        <f>SUMIF($C$2:$C$32,"=Violaciones",AB$2:AB$32) + SUMIF($A$2:$A$32,"=Esturpo",AB$2:AB$32) + SUMIF($A$2:$A$32,"=Otros Sexuales",AB$2:AB$32)</f>
        <v>32</v>
      </c>
      <c r="AC47" s="4">
        <f>SUMIF($C$2:$C$32,"=Violaciones",AC$2:AC$32) + SUMIF($A$2:$A$32,"=Esturpo",AC$2:AC$32) + SUMIF($A$2:$A$32,"=Otros Sexuales",AC$2:AC$32)</f>
        <v>33</v>
      </c>
      <c r="AD47" s="4">
        <f>SUMIF($C$2:$C$32,"=Violaciones",AD$2:AD$32) + SUMIF($A$2:$A$32,"=Esturpo",AD$2:AD$32) + SUMIF($A$2:$A$32,"=Otros Sexuales",AD$2:AD$32)</f>
        <v>38</v>
      </c>
      <c r="AE47" s="4">
        <f>SUMIF($C$2:$C$32,"=Violaciones",AE$2:AE$32) + SUMIF($A$2:$A$32,"=Esturpo",AE$2:AE$32) + SUMIF($A$2:$A$32,"=Otros Sexuales",AE$2:AE$32)</f>
        <v>56</v>
      </c>
      <c r="AF47" s="4">
        <f>SUMIF($C$2:$C$32,"=Violaciones",AF$2:AF$32) + SUMIF($A$2:$A$32,"=Esturpo",AF$2:AF$32) + SUMIF($A$2:$A$32,"=Otros Sexuales",AF$2:AF$32)</f>
        <v>47</v>
      </c>
      <c r="AG47" s="4">
        <f>SUMIF($C$2:$C$32,"=Violaciones",AG$2:AG$32) + SUMIF($A$2:$A$32,"=Esturpo",AG$2:AG$32) + SUMIF($A$2:$A$32,"=Otros Sexuales",AG$2:AG$32)</f>
        <v>51</v>
      </c>
      <c r="AH47" s="4">
        <f>SUMIF($C$2:$C$32,"=Violaciones",AH$2:AH$32) + SUMIF($A$2:$A$32,"=Esturpo",AH$2:AH$32) + SUMIF($A$2:$A$32,"=Otros Sexuales",AH$2:AH$32)</f>
        <v>63</v>
      </c>
      <c r="AI47" s="4">
        <f>SUMIF($C$2:$C$32,"=Violaciones",AI$2:AI$32) + SUMIF($A$2:$A$32,"=Esturpo",AI$2:AI$32) + SUMIF($A$2:$A$32,"=Otros Sexuales",AI$2:AI$32)</f>
        <v>59</v>
      </c>
      <c r="AJ47" s="4">
        <f>SUMIF($C$2:$C$32,"=Violaciones",AJ$2:AJ$32) + SUMIF($A$2:$A$32,"=Esturpo",AJ$2:AJ$32) + SUMIF($A$2:$A$32,"=Otros Sexuales",AJ$2:AJ$32)</f>
        <v>56</v>
      </c>
      <c r="AK47" s="4">
        <f>SUMIF($C$2:$C$32,"=Violaciones",AK$2:AK$32) + SUMIF($A$2:$A$32,"=Esturpo",AK$2:AK$32) + SUMIF($A$2:$A$32,"=Otros Sexuales",AK$2:AK$32)</f>
        <v>42</v>
      </c>
      <c r="AL47" s="4">
        <f>SUMIF($C$2:$C$32,"=Violaciones",AL$2:AL$32) + SUMIF($A$2:$A$32,"=Esturpo",AL$2:AL$32) + SUMIF($A$2:$A$32,"=Otros Sexuales",AL$2:AL$32)</f>
        <v>49</v>
      </c>
      <c r="AM47" s="4">
        <f>SUMIF($C$2:$C$32,"=Violaciones",AM$2:AM$32) + SUMIF($A$2:$A$32,"=Esturpo",AM$2:AM$32) + SUMIF($A$2:$A$32,"=Otros Sexuales",AM$2:AM$32)</f>
        <v>44</v>
      </c>
      <c r="AN47" s="4">
        <f>SUMIF($C$2:$C$32,"=Violaciones",AN$2:AN$32) + SUMIF($A$2:$A$32,"=Esturpo",AN$2:AN$32) + SUMIF($A$2:$A$32,"=Otros Sexuales",AN$2:AN$32)</f>
        <v>38</v>
      </c>
      <c r="AO47" s="4">
        <f>SUMIF($C$2:$C$32,"=Violaciones",AO$2:AO$32) + SUMIF($A$2:$A$32,"=Esturpo",AO$2:AO$32) + SUMIF($A$2:$A$32,"=Otros Sexuales",AO$2:AO$32)</f>
        <v>44</v>
      </c>
      <c r="AP47" s="4">
        <f>SUMIF($C$2:$C$32,"=Violaciones",AP$2:AP$32) + SUMIF($A$2:$A$32,"=Esturpo",AP$2:AP$32) + SUMIF($A$2:$A$32,"=Otros Sexuales",AP$2:AP$32)</f>
        <v>33</v>
      </c>
      <c r="AQ47" s="4">
        <f>SUMIF($C$2:$C$32,"=Violaciones",AQ$2:AQ$32) + SUMIF($A$2:$A$32,"=Esturpo",AQ$2:AQ$32) + SUMIF($A$2:$A$32,"=Otros Sexuales",AQ$2:AQ$32)</f>
        <v>55</v>
      </c>
      <c r="AR47" s="4">
        <f>SUMIF($C$2:$C$32,"=Violaciones",AR$2:AR$32) + SUMIF($A$2:$A$32,"=Esturpo",AR$2:AR$32) + SUMIF($A$2:$A$32,"=Otros Sexuales",AR$2:AR$32)</f>
        <v>69</v>
      </c>
      <c r="AS47" s="4">
        <f>SUMIF($C$2:$C$32,"=Violaciones",AS$2:AS$32) + SUMIF($A$2:$A$32,"=Esturpo",AS$2:AS$32) + SUMIF($A$2:$A$32,"=Otros Sexuales",AS$2:AS$32)</f>
        <v>68</v>
      </c>
      <c r="AT47" s="4">
        <f>SUMIF($C$2:$C$32,"=Violaciones",AT$2:AT$32) + SUMIF($A$2:$A$32,"=Esturpo",AT$2:AT$32) + SUMIF($A$2:$A$32,"=Otros Sexuales",AT$2:AT$32)</f>
        <v>68</v>
      </c>
      <c r="AU47" s="4">
        <f>SUMIF($C$2:$C$32,"=Violaciones",AU$2:AU$32) + SUMIF($A$2:$A$32,"=Esturpo",AU$2:AU$32) + SUMIF($A$2:$A$32,"=Otros Sexuales",AU$2:AU$32)</f>
        <v>68</v>
      </c>
      <c r="AV47" s="4">
        <f>SUMIF($C$2:$C$32,"=Violaciones",AV$2:AV$32) + SUMIF($A$2:$A$32,"=Esturpo",AV$2:AV$32) + SUMIF($A$2:$A$32,"=Otros Sexuales",AV$2:AV$32)</f>
        <v>65</v>
      </c>
      <c r="AW47" s="4">
        <f>SUMIF($C$2:$C$32,"=Violaciones",AW$2:AW$32) + SUMIF($A$2:$A$32,"=Esturpo",AW$2:AW$32) + SUMIF($A$2:$A$32,"=Otros Sexuales",AW$2:AW$32)</f>
        <v>50</v>
      </c>
      <c r="AX47" s="4">
        <f>SUMIF($C$2:$C$32,"=Violaciones",AX$2:AX$32) + SUMIF($A$2:$A$32,"=Esturpo",AX$2:AX$32) + SUMIF($A$2:$A$32,"=Otros Sexuales",AX$2:AX$32)</f>
        <v>77</v>
      </c>
      <c r="AY47" s="4">
        <f>SUMIF($C$2:$C$32,"=Violaciones",AY$2:AY$32) + SUMIF($A$2:$A$32,"=Esturpo",AY$2:AY$32) + SUMIF($A$2:$A$32,"=Otros Sexuales",AY$2:AY$32)</f>
        <v>65</v>
      </c>
      <c r="AZ47" s="4">
        <f>SUMIF($C$2:$C$32,"=Violaciones",AZ$2:AZ$32) + SUMIF($A$2:$A$32,"=Esturpo",AZ$2:AZ$32) + SUMIF($A$2:$A$32,"=Otros Sexuales",AZ$2:AZ$32)</f>
        <v>63</v>
      </c>
      <c r="BA47" s="4">
        <f>SUMIF($C$2:$C$32,"=Violaciones",BA$2:BA$32) + SUMIF($A$2:$A$32,"=Esturpo",BA$2:BA$32) + SUMIF($A$2:$A$32,"=Otros Sexuales",BA$2:BA$32)</f>
        <v>54</v>
      </c>
      <c r="BB47" s="4">
        <f>SUMIF($C$2:$C$32,"=Violaciones",BB$2:BB$32) + SUMIF($A$2:$A$32,"=Esturpo",BB$2:BB$32) + SUMIF($A$2:$A$32,"=Otros Sexuales",BB$2:BB$32)</f>
        <v>52</v>
      </c>
      <c r="BC47" s="4">
        <f>SUMIF($C$2:$C$32,"=Violaciones",BC$2:BC$32) + SUMIF($A$2:$A$32,"=Esturpo",BC$2:BC$32) + SUMIF($A$2:$A$32,"=Otros Sexuales",BC$2:BC$32)</f>
        <v>84</v>
      </c>
      <c r="BD47" s="4">
        <f>SUMIF($C$2:$C$32,"=Violaciones",BD$2:BD$32) + SUMIF($A$2:$A$32,"=Esturpo",BD$2:BD$32) + SUMIF($A$2:$A$32,"=Otros Sexuales",BD$2:BD$32)</f>
        <v>76</v>
      </c>
      <c r="BE47" s="4">
        <f>SUMIF($C$2:$C$32,"=Violaciones",BE$2:BE$32) + SUMIF($A$2:$A$32,"=Esturpo",BE$2:BE$32) + SUMIF($A$2:$A$32,"=Otros Sexuales",BE$2:BE$32)</f>
        <v>80</v>
      </c>
      <c r="BF47" s="4">
        <f>SUMIF($C$2:$C$32,"=Violaciones",BF$2:BF$32) + SUMIF($A$2:$A$32,"=Esturpo",BF$2:BF$32) + SUMIF($A$2:$A$32,"=Otros Sexuales",BF$2:BF$32)</f>
        <v>94</v>
      </c>
      <c r="BG47" s="4">
        <f>SUMIF($C$2:$C$32,"=Violaciones",BG$2:BG$32) + SUMIF($A$2:$A$32,"=Esturpo",BG$2:BG$32) + SUMIF($A$2:$A$32,"=Otros Sexuales",BG$2:BG$32)</f>
        <v>71</v>
      </c>
      <c r="BH47" s="4">
        <f>SUMIF($C$2:$C$32,"=Violaciones",BH$2:BH$32) + SUMIF($A$2:$A$32,"=Esturpo",BH$2:BH$32) + SUMIF($A$2:$A$32,"=Otros Sexuales",BH$2:BH$32)</f>
        <v>42</v>
      </c>
      <c r="BI47" s="4">
        <f>SUMIF($C$2:$C$32,"=Violaciones",BI$2:BI$32) + SUMIF($A$2:$A$32,"=Esturpo",BI$2:BI$32) + SUMIF($A$2:$A$32,"=Otros Sexuales",BI$2:BI$32)</f>
        <v>61</v>
      </c>
      <c r="BJ47" s="4">
        <f>SUMIF($C$2:$C$32,"=Violaciones",BJ$2:BJ$32) + SUMIF($A$2:$A$32,"=Esturpo",BJ$2:BJ$32) + SUMIF($A$2:$A$32,"=Otros Sexuales",BJ$2:BJ$32)</f>
        <v>84</v>
      </c>
      <c r="BK47" s="4">
        <f>SUMIF($C$2:$C$32,"=Violaciones",BK$2:BK$32) + SUMIF($A$2:$A$32,"=Esturpo",BK$2:BK$32) + SUMIF($A$2:$A$32,"=Otros Sexuales",BK$2:BK$32)</f>
        <v>81</v>
      </c>
      <c r="BL47" s="4">
        <f>SUMIF($C$2:$C$32,"=Violaciones",BL$2:BL$32) + SUMIF($A$2:$A$32,"=Esturpo",BL$2:BL$32) + SUMIF($A$2:$A$32,"=Otros Sexuales",BL$2:BL$32)</f>
        <v>54</v>
      </c>
      <c r="BM47" s="4">
        <f>SUMIF($C$2:$C$32,"=Violaciones",BM$2:BM$32) + SUMIF($A$2:$A$32,"=Esturpo",BM$2:BM$32) + SUMIF($A$2:$A$32,"=Otros Sexuales",BM$2:BM$32)</f>
        <v>119</v>
      </c>
      <c r="BN47" s="4">
        <f>SUMIF($C$2:$C$32,"=Violaciones",BN$2:BN$32) + SUMIF($A$2:$A$32,"=Esturpo",BN$2:BN$32) + SUMIF($A$2:$A$32,"=Otros Sexuales",BN$2:BN$32)</f>
        <v>143</v>
      </c>
      <c r="BO47" s="4">
        <f>SUMIF($C$2:$C$32,"=Violaciones",BO$2:BO$32) + SUMIF($A$2:$A$32,"=Esturpo",BO$2:BO$32) + SUMIF($A$2:$A$32,"=Otros Sexuales",BO$2:BO$32)</f>
        <v>131</v>
      </c>
      <c r="BP47" s="4">
        <f>SUMIF($C$2:$C$32,"=Violaciones",BP$2:BP$32) + SUMIF($A$2:$A$32,"=Esturpo",BP$2:BP$32) + SUMIF($A$2:$A$32,"=Otros Sexuales",BP$2:BP$32)</f>
        <v>160</v>
      </c>
      <c r="BQ47" s="4">
        <f>SUMIF($C$2:$C$32,"=Violaciones",BQ$2:BQ$32) + SUMIF($A$2:$A$32,"=Esturpo",BQ$2:BQ$32) + SUMIF($A$2:$A$32,"=Otros Sexuales",BQ$2:BQ$32)</f>
        <v>161</v>
      </c>
      <c r="BR47" s="4">
        <f>SUMIF($C$2:$C$32,"=Violaciones",BR$2:BR$32) + SUMIF($A$2:$A$32,"=Esturpo",BR$2:BR$32) + SUMIF($A$2:$A$32,"=Otros Sexuales",BR$2:BR$32)</f>
        <v>147</v>
      </c>
      <c r="BS47" s="4">
        <f>SUMIF($C$2:$C$32,"=Violaciones",BS$2:BS$32) + SUMIF($A$2:$A$32,"=Esturpo",BS$2:BS$32) + SUMIF($A$2:$A$32,"=Otros Sexuales",BS$2:BS$32)</f>
        <v>145</v>
      </c>
      <c r="BT47" s="4">
        <f>SUMIF($C$2:$C$32,"=Violaciones",BT$2:BT$32) + SUMIF($A$2:$A$32,"=Esturpo",BT$2:BT$32) + SUMIF($A$2:$A$32,"=Otros Sexuales",BT$2:BT$32)</f>
        <v>118</v>
      </c>
      <c r="BU47" s="4">
        <f>SUMIF($C$2:$C$32,"=Violaciones",BU$2:BU$32) + SUMIF($A$2:$A$32,"=Esturpo",BU$2:BU$32) + SUMIF($A$2:$A$32,"=Otros Sexuales",BU$2:BU$32)</f>
        <v>158</v>
      </c>
      <c r="BV47" s="4">
        <f>SUMIF($C$2:$C$32,"=Violaciones",BV$2:BV$32) + SUMIF($A$2:$A$32,"=Esturpo",BV$2:BV$32) + SUMIF($A$2:$A$32,"=Otros Sexuales",BV$2:BV$32)</f>
        <v>136</v>
      </c>
      <c r="BW47" s="4">
        <f>SUMIF($C$2:$C$32,"=Violaciones",BW$2:BW$32) + SUMIF($A$2:$A$32,"=Esturpo",BW$2:BW$32) + SUMIF($A$2:$A$32,"=Otros Sexuales",BW$2:BW$32)</f>
        <v>132</v>
      </c>
      <c r="BX47" s="4">
        <f>SUMIF($C$2:$C$32,"=Violaciones",BX$2:BX$32) + SUMIF($A$2:$A$32,"=Esturpo",BX$2:BX$32) + SUMIF($A$2:$A$32,"=Otros Sexuales",BX$2:BX$32)</f>
        <v>87</v>
      </c>
      <c r="BY47" s="4">
        <f>SUMIF($C$2:$C$32,"=Violaciones",BY$2:BY$32) + SUMIF($A$2:$A$32,"=Esturpo",BY$2:BY$32) + SUMIF($A$2:$A$32,"=Otros Sexuales",BY$2:BY$32)</f>
        <v>105</v>
      </c>
      <c r="BZ47" s="4">
        <f>SUMIF($C$2:$C$32,"=Violaciones",BZ$2:BZ$32) + SUMIF($A$2:$A$32,"=Esturpo",BZ$2:BZ$32) + SUMIF($A$2:$A$32,"=Otros Sexuales",BZ$2:BZ$32)</f>
        <v>124</v>
      </c>
      <c r="CA47" s="4">
        <f>SUMIF($C$2:$C$32,"=Violaciones",CA$2:CA$32) + SUMIF($A$2:$A$32,"=Esturpo",CA$2:CA$32) + SUMIF($A$2:$A$32,"=Otros Sexuales",CA$2:CA$32)</f>
        <v>157</v>
      </c>
      <c r="CB47" s="4">
        <f>SUMIF($C$2:$C$32,"=Violaciones",CB$2:CB$32) + SUMIF($A$2:$A$32,"=Esturpo",CB$2:CB$32) + SUMIF($A$2:$A$32,"=Otros Sexuales",CB$2:CB$32)</f>
        <v>140</v>
      </c>
      <c r="CC47" s="4">
        <f>SUMIF($C$2:$C$32,"=Violaciones",CC$2:CC$32) + SUMIF($A$2:$A$32,"=Esturpo",CC$2:CC$32) + SUMIF($A$2:$A$32,"=Otros Sexuales",CC$2:CC$32)</f>
        <v>135</v>
      </c>
    </row>
    <row r="48" spans="1:81" x14ac:dyDescent="0.25">
      <c r="A48" s="5" t="s">
        <v>47</v>
      </c>
      <c r="B48" s="4">
        <f>AVERAGE(E48:CC48)</f>
        <v>894.28571428571433</v>
      </c>
      <c r="C48" s="4">
        <f>SUM(E48:CC48)</f>
        <v>68860</v>
      </c>
      <c r="D48">
        <f>CORREL(E48:CC48,$E$50:$CC$50)</f>
        <v>0.34433673858471142</v>
      </c>
      <c r="E48">
        <f>SUMIFS(E2:E32,$C2:$C32,"&lt;&gt;Robos",$B2:$B32,"=Violento")</f>
        <v>467</v>
      </c>
      <c r="F48">
        <f t="shared" ref="F48:BQ48" si="98">SUMIFS(F2:F32,$C2:$C32,"&lt;&gt;Robos",$B2:$B32,"=Violento")</f>
        <v>457</v>
      </c>
      <c r="G48">
        <f t="shared" si="98"/>
        <v>572</v>
      </c>
      <c r="H48">
        <f t="shared" si="98"/>
        <v>599</v>
      </c>
      <c r="I48">
        <f t="shared" si="98"/>
        <v>557</v>
      </c>
      <c r="J48">
        <f t="shared" si="98"/>
        <v>622</v>
      </c>
      <c r="K48">
        <f t="shared" si="98"/>
        <v>646</v>
      </c>
      <c r="L48">
        <f t="shared" si="98"/>
        <v>639</v>
      </c>
      <c r="M48">
        <f t="shared" si="98"/>
        <v>610</v>
      </c>
      <c r="N48">
        <f t="shared" si="98"/>
        <v>616</v>
      </c>
      <c r="O48">
        <f t="shared" si="98"/>
        <v>528</v>
      </c>
      <c r="P48">
        <f t="shared" si="98"/>
        <v>536</v>
      </c>
      <c r="Q48">
        <f t="shared" si="98"/>
        <v>726</v>
      </c>
      <c r="R48">
        <f t="shared" si="98"/>
        <v>807</v>
      </c>
      <c r="S48">
        <f t="shared" si="98"/>
        <v>998</v>
      </c>
      <c r="T48">
        <f t="shared" si="98"/>
        <v>571</v>
      </c>
      <c r="U48">
        <f t="shared" si="98"/>
        <v>619</v>
      </c>
      <c r="V48">
        <f t="shared" si="98"/>
        <v>710</v>
      </c>
      <c r="W48">
        <f t="shared" si="98"/>
        <v>785</v>
      </c>
      <c r="X48">
        <f t="shared" si="98"/>
        <v>903</v>
      </c>
      <c r="Y48">
        <f t="shared" si="98"/>
        <v>888</v>
      </c>
      <c r="Z48">
        <f t="shared" si="98"/>
        <v>873</v>
      </c>
      <c r="AA48">
        <f t="shared" si="98"/>
        <v>806</v>
      </c>
      <c r="AB48">
        <f t="shared" si="98"/>
        <v>705</v>
      </c>
      <c r="AC48">
        <f t="shared" si="98"/>
        <v>699</v>
      </c>
      <c r="AD48">
        <f t="shared" si="98"/>
        <v>722</v>
      </c>
      <c r="AE48">
        <f t="shared" si="98"/>
        <v>898</v>
      </c>
      <c r="AF48">
        <f t="shared" si="98"/>
        <v>941</v>
      </c>
      <c r="AG48">
        <f t="shared" si="98"/>
        <v>851</v>
      </c>
      <c r="AH48">
        <f t="shared" si="98"/>
        <v>885</v>
      </c>
      <c r="AI48">
        <f t="shared" si="98"/>
        <v>918</v>
      </c>
      <c r="AJ48">
        <f t="shared" si="98"/>
        <v>955</v>
      </c>
      <c r="AK48">
        <f t="shared" si="98"/>
        <v>855</v>
      </c>
      <c r="AL48">
        <f t="shared" si="98"/>
        <v>857</v>
      </c>
      <c r="AM48">
        <f t="shared" si="98"/>
        <v>828</v>
      </c>
      <c r="AN48">
        <f t="shared" si="98"/>
        <v>769</v>
      </c>
      <c r="AO48">
        <f t="shared" si="98"/>
        <v>678</v>
      </c>
      <c r="AP48">
        <f t="shared" si="98"/>
        <v>672</v>
      </c>
      <c r="AQ48">
        <f t="shared" si="98"/>
        <v>968</v>
      </c>
      <c r="AR48">
        <f t="shared" si="98"/>
        <v>1004</v>
      </c>
      <c r="AS48">
        <f t="shared" si="98"/>
        <v>1050</v>
      </c>
      <c r="AT48">
        <f t="shared" si="98"/>
        <v>1021</v>
      </c>
      <c r="AU48">
        <f t="shared" si="98"/>
        <v>936</v>
      </c>
      <c r="AV48">
        <f t="shared" si="98"/>
        <v>959</v>
      </c>
      <c r="AW48">
        <f t="shared" si="98"/>
        <v>921</v>
      </c>
      <c r="AX48">
        <f t="shared" si="98"/>
        <v>951</v>
      </c>
      <c r="AY48">
        <f t="shared" si="98"/>
        <v>764</v>
      </c>
      <c r="AZ48">
        <f t="shared" si="98"/>
        <v>844</v>
      </c>
      <c r="BA48">
        <f t="shared" si="98"/>
        <v>794</v>
      </c>
      <c r="BB48">
        <f t="shared" si="98"/>
        <v>821</v>
      </c>
      <c r="BC48">
        <f t="shared" si="98"/>
        <v>1081</v>
      </c>
      <c r="BD48">
        <f t="shared" si="98"/>
        <v>1030</v>
      </c>
      <c r="BE48">
        <f t="shared" si="98"/>
        <v>1137</v>
      </c>
      <c r="BF48">
        <f t="shared" si="98"/>
        <v>1222</v>
      </c>
      <c r="BG48">
        <f t="shared" si="98"/>
        <v>1150</v>
      </c>
      <c r="BH48">
        <f t="shared" si="98"/>
        <v>1014</v>
      </c>
      <c r="BI48">
        <f t="shared" si="98"/>
        <v>1066</v>
      </c>
      <c r="BJ48">
        <f t="shared" si="98"/>
        <v>1126</v>
      </c>
      <c r="BK48">
        <f t="shared" si="98"/>
        <v>909</v>
      </c>
      <c r="BL48">
        <f t="shared" si="98"/>
        <v>950</v>
      </c>
      <c r="BM48">
        <f t="shared" si="98"/>
        <v>1074</v>
      </c>
      <c r="BN48">
        <f t="shared" si="98"/>
        <v>1068</v>
      </c>
      <c r="BO48">
        <f t="shared" si="98"/>
        <v>1253</v>
      </c>
      <c r="BP48">
        <f t="shared" si="98"/>
        <v>1398</v>
      </c>
      <c r="BQ48">
        <f t="shared" si="98"/>
        <v>1407</v>
      </c>
      <c r="BR48">
        <f t="shared" ref="BR48:CC48" si="99">SUMIFS(BR2:BR32,$C2:$C32,"&lt;&gt;Robos",$B2:$B32,"=Violento")</f>
        <v>1248</v>
      </c>
      <c r="BS48">
        <f t="shared" si="99"/>
        <v>1224</v>
      </c>
      <c r="BT48">
        <f t="shared" si="99"/>
        <v>1194</v>
      </c>
      <c r="BU48">
        <f t="shared" si="99"/>
        <v>1116</v>
      </c>
      <c r="BV48">
        <f t="shared" si="99"/>
        <v>1095</v>
      </c>
      <c r="BW48">
        <f t="shared" si="99"/>
        <v>1006</v>
      </c>
      <c r="BX48">
        <f t="shared" si="99"/>
        <v>922</v>
      </c>
      <c r="BY48">
        <f t="shared" si="99"/>
        <v>895</v>
      </c>
      <c r="BZ48">
        <f t="shared" si="99"/>
        <v>941</v>
      </c>
      <c r="CA48">
        <f t="shared" si="99"/>
        <v>1188</v>
      </c>
      <c r="CB48">
        <f t="shared" si="99"/>
        <v>1139</v>
      </c>
      <c r="CC48">
        <f t="shared" si="99"/>
        <v>1206</v>
      </c>
    </row>
    <row r="49" spans="1:81" x14ac:dyDescent="0.25">
      <c r="A49" s="1" t="s">
        <v>43</v>
      </c>
      <c r="B49" s="1" t="s">
        <v>38</v>
      </c>
      <c r="C49" s="1" t="s">
        <v>63</v>
      </c>
      <c r="D49" s="1" t="s">
        <v>64</v>
      </c>
    </row>
    <row r="50" spans="1:81" x14ac:dyDescent="0.25">
      <c r="A50" s="1" t="s">
        <v>44</v>
      </c>
      <c r="B50" s="4">
        <f>AVERAGE(E50:CC50)</f>
        <v>25.597402597402596</v>
      </c>
      <c r="C50" s="4">
        <f>MAX(E50:CC50)</f>
        <v>39.6</v>
      </c>
      <c r="D50">
        <f>MIN(E50:CC50)</f>
        <v>13.3</v>
      </c>
      <c r="E50">
        <v>13.8</v>
      </c>
      <c r="F50">
        <v>13.8</v>
      </c>
      <c r="G50">
        <v>19.399999999999999</v>
      </c>
      <c r="H50">
        <v>24.9</v>
      </c>
      <c r="I50">
        <v>24.8</v>
      </c>
      <c r="J50">
        <v>32.200000000000003</v>
      </c>
      <c r="K50">
        <v>35.5</v>
      </c>
      <c r="L50">
        <v>36.5</v>
      </c>
      <c r="M50">
        <v>31.4</v>
      </c>
      <c r="N50">
        <v>23.8</v>
      </c>
      <c r="O50">
        <v>19.399999999999999</v>
      </c>
      <c r="P50">
        <v>13.3</v>
      </c>
      <c r="Q50">
        <v>14.9</v>
      </c>
      <c r="R50">
        <v>16.399999999999999</v>
      </c>
      <c r="S50">
        <v>17.899999999999999</v>
      </c>
      <c r="T50">
        <v>23.4</v>
      </c>
      <c r="U50">
        <v>30.6</v>
      </c>
      <c r="V50">
        <v>32.4</v>
      </c>
      <c r="W50">
        <v>36</v>
      </c>
      <c r="X50">
        <v>37.4</v>
      </c>
      <c r="Y50">
        <v>33.6</v>
      </c>
      <c r="Z50">
        <v>27.4</v>
      </c>
      <c r="AA50">
        <v>18.899999999999999</v>
      </c>
      <c r="AB50">
        <v>13.4</v>
      </c>
      <c r="AC50">
        <v>13.8</v>
      </c>
      <c r="AD50">
        <v>16.8</v>
      </c>
      <c r="AE50">
        <v>19.100000000000001</v>
      </c>
      <c r="AF50">
        <v>25.6</v>
      </c>
      <c r="AG50">
        <v>29.2</v>
      </c>
      <c r="AH50">
        <v>35.6</v>
      </c>
      <c r="AI50">
        <v>37.700000000000003</v>
      </c>
      <c r="AJ50">
        <v>36.5</v>
      </c>
      <c r="AK50">
        <v>34.299999999999997</v>
      </c>
      <c r="AL50">
        <v>25.7</v>
      </c>
      <c r="AM50">
        <v>22.9</v>
      </c>
      <c r="AN50">
        <v>16.399999999999999</v>
      </c>
      <c r="AO50">
        <v>16</v>
      </c>
      <c r="AP50">
        <v>17</v>
      </c>
      <c r="AQ50">
        <v>21.9</v>
      </c>
      <c r="AR50">
        <v>25.6</v>
      </c>
      <c r="AS50">
        <v>29.8</v>
      </c>
      <c r="AT50">
        <v>35.700000000000003</v>
      </c>
      <c r="AU50">
        <v>38</v>
      </c>
      <c r="AV50">
        <v>37.799999999999997</v>
      </c>
      <c r="AW50">
        <v>34.5</v>
      </c>
      <c r="AX50">
        <v>28.2</v>
      </c>
      <c r="AY50">
        <v>18.100000000000001</v>
      </c>
      <c r="AZ50">
        <v>15.7</v>
      </c>
      <c r="BA50">
        <v>15.5</v>
      </c>
      <c r="BB50">
        <v>15.8</v>
      </c>
      <c r="BC50">
        <v>19.399999999999999</v>
      </c>
      <c r="BD50">
        <v>25.4</v>
      </c>
      <c r="BE50">
        <v>28.6</v>
      </c>
      <c r="BF50">
        <v>31.3</v>
      </c>
      <c r="BG50">
        <v>39.200000000000003</v>
      </c>
      <c r="BH50">
        <v>36.6</v>
      </c>
      <c r="BI50">
        <v>33</v>
      </c>
      <c r="BJ50">
        <v>27.8</v>
      </c>
      <c r="BK50">
        <v>20.5</v>
      </c>
      <c r="BL50">
        <v>16.899999999999999</v>
      </c>
      <c r="BM50">
        <v>15.6</v>
      </c>
      <c r="BN50">
        <v>18.600000000000001</v>
      </c>
      <c r="BO50">
        <v>20.6</v>
      </c>
      <c r="BP50">
        <v>24.6</v>
      </c>
      <c r="BQ50">
        <v>29.7</v>
      </c>
      <c r="BR50">
        <v>36.200000000000003</v>
      </c>
      <c r="BS50">
        <v>39.6</v>
      </c>
      <c r="BT50">
        <v>38.4</v>
      </c>
      <c r="BU50">
        <v>35.5</v>
      </c>
      <c r="BV50">
        <v>30.7</v>
      </c>
      <c r="BW50">
        <v>19.3</v>
      </c>
      <c r="BX50">
        <v>17.8</v>
      </c>
      <c r="BY50">
        <v>15</v>
      </c>
      <c r="BZ50">
        <v>20.399999999999999</v>
      </c>
      <c r="CA50">
        <v>21.2</v>
      </c>
      <c r="CB50">
        <v>24.9</v>
      </c>
      <c r="CC50">
        <v>29.9</v>
      </c>
    </row>
    <row r="51" spans="1:81" x14ac:dyDescent="0.25">
      <c r="A51" s="7" t="s">
        <v>62</v>
      </c>
    </row>
    <row r="53" spans="1:81" x14ac:dyDescent="0.25">
      <c r="A53" s="1" t="s">
        <v>48</v>
      </c>
      <c r="B53" s="1" t="s">
        <v>49</v>
      </c>
      <c r="C53" s="1" t="s">
        <v>50</v>
      </c>
      <c r="D53" s="1" t="s">
        <v>51</v>
      </c>
      <c r="E53" s="1" t="s">
        <v>52</v>
      </c>
      <c r="F53" s="1" t="s">
        <v>53</v>
      </c>
      <c r="G53" s="1" t="s">
        <v>54</v>
      </c>
      <c r="H53" s="1" t="s">
        <v>55</v>
      </c>
      <c r="I53" s="1" t="s">
        <v>56</v>
      </c>
      <c r="J53" s="1" t="s">
        <v>57</v>
      </c>
      <c r="K53" s="1" t="s">
        <v>58</v>
      </c>
      <c r="L53" s="1" t="s">
        <v>59</v>
      </c>
      <c r="M53" s="1" t="s">
        <v>60</v>
      </c>
    </row>
    <row r="54" spans="1:81" x14ac:dyDescent="0.25">
      <c r="A54" s="3" t="s">
        <v>37</v>
      </c>
      <c r="B54" s="3" cm="1">
        <f t="array" ref="B54">SUMPRODUCT((MONTH($E$35:$CC$35)=1)*($E36:$CC36)) / SUMPRODUCT(--(MONTH($E$35:$CC$35)=1))</f>
        <v>2518.8571428571427</v>
      </c>
      <c r="C54" s="3" cm="1">
        <f t="array" ref="C54">SUMPRODUCT((MONTH($E$35:$CC$35)=2)*($E36:$CC36)) / SUMPRODUCT(--(MONTH($E$35:$CC$35)=2))</f>
        <v>2502.8571428571427</v>
      </c>
      <c r="D54" s="3" cm="1">
        <f t="array" ref="D54">SUMPRODUCT((MONTH($E$35:$CC$35)=3)*($E36:$CC36)) / SUMPRODUCT(--(MONTH($E$35:$CC$35)=3))</f>
        <v>2852.1428571428573</v>
      </c>
      <c r="E54" s="3" cm="1">
        <f t="array" ref="E54">SUMPRODUCT((MONTH($E$35:$CC$35)=4)*($E36:$CC36)) / SUMPRODUCT(--(MONTH($E$35:$CC$35)=4))</f>
        <v>2679.1428571428573</v>
      </c>
      <c r="F54" s="3" cm="1">
        <f t="array" ref="F54">SUMPRODUCT((MONTH($E$35:$CC$35)=5)*($E36:$CC36)) / SUMPRODUCT(--(MONTH($E$35:$CC$35)=5))</f>
        <v>2751</v>
      </c>
      <c r="G54" s="3" cm="1">
        <f t="array" ref="G54">SUMPRODUCT((MONTH($E$35:$CC$35)=6)*($E36:$CC36)) / SUMPRODUCT(--(MONTH($E$35:$CC$35)=6))</f>
        <v>2689.5</v>
      </c>
      <c r="H54" s="3" cm="1">
        <f t="array" ref="H54">SUMPRODUCT((MONTH($E$35:$CC$35)=7)*($E36:$CC36)) / SUMPRODUCT(--(MONTH($E$35:$CC$35)=7))</f>
        <v>2719</v>
      </c>
      <c r="I54" s="3" cm="1">
        <f t="array" ref="I54">SUMPRODUCT((MONTH($E$35:$CC$35)=8)*($E36:$CC36)) / SUMPRODUCT(--(MONTH($E$35:$CC$35)=8))</f>
        <v>2783.3333333333335</v>
      </c>
      <c r="J54" s="3" cm="1">
        <f t="array" ref="J54">SUMPRODUCT((MONTH($E$35:$CC$35)=9)*($E36:$CC36)) / SUMPRODUCT(--(MONTH($E$35:$CC$35)=9))</f>
        <v>2668.6666666666665</v>
      </c>
      <c r="K54" s="3" cm="1">
        <f t="array" ref="K54">SUMPRODUCT((MONTH($E$35:$CC$35)=10)*($E36:$CC36)) / SUMPRODUCT(--(MONTH($E$35:$CC$35)=10))</f>
        <v>2756.8333333333335</v>
      </c>
      <c r="L54" s="3" cm="1">
        <f t="array" ref="L54">SUMPRODUCT((MONTH($E$35:$CC$35)=11)*($E36:$CC36)) / SUMPRODUCT(--(MONTH($E$35:$CC$35)=11))</f>
        <v>2611.3333333333335</v>
      </c>
      <c r="M54" s="3" cm="1">
        <f t="array" ref="M54">SUMPRODUCT((MONTH($E$35:$CC$35)=12)*($E36:$CC36)) / SUMPRODUCT(--(MONTH($E$35:$CC$35)=12))</f>
        <v>2558.3333333333335</v>
      </c>
    </row>
    <row r="55" spans="1:81" x14ac:dyDescent="0.25">
      <c r="A55" t="s">
        <v>35</v>
      </c>
      <c r="B55" cm="1">
        <f t="array" ref="B55">SUMPRODUCT((MONTH($E$35:$CC$35)=1)*($E37:$CC37)) / SUMPRODUCT(--(MONTH($E$35:$CC$35)=1))</f>
        <v>1014.5714285714286</v>
      </c>
      <c r="C55" cm="1">
        <f t="array" ref="C55">SUMPRODUCT((MONTH($E$35:$CC$35)=2)*($E37:$CC37)) / SUMPRODUCT(--(MONTH($E$35:$CC$35)=2))</f>
        <v>1020.2857142857143</v>
      </c>
      <c r="D55" cm="1">
        <f t="array" ref="D55">SUMPRODUCT((MONTH($E$35:$CC$35)=3)*($E37:$CC37)) / SUMPRODUCT(--(MONTH($E$35:$CC$35)=3))</f>
        <v>1255</v>
      </c>
      <c r="E55" cm="1">
        <f t="array" ref="E55">SUMPRODUCT((MONTH($E$35:$CC$35)=4)*($E37:$CC37)) / SUMPRODUCT(--(MONTH($E$35:$CC$35)=4))</f>
        <v>1192.1428571428571</v>
      </c>
      <c r="F55" cm="1">
        <f t="array" ref="F55">SUMPRODUCT((MONTH($E$35:$CC$35)=5)*($E37:$CC37)) / SUMPRODUCT(--(MONTH($E$35:$CC$35)=5))</f>
        <v>1204.5714285714287</v>
      </c>
      <c r="G55" cm="1">
        <f t="array" ref="G55">SUMPRODUCT((MONTH($E$35:$CC$35)=6)*($E37:$CC37)) / SUMPRODUCT(--(MONTH($E$35:$CC$35)=6))</f>
        <v>1156.3333333333333</v>
      </c>
      <c r="H55" cm="1">
        <f t="array" ref="H55">SUMPRODUCT((MONTH($E$35:$CC$35)=7)*($E37:$CC37)) / SUMPRODUCT(--(MONTH($E$35:$CC$35)=7))</f>
        <v>1164.6666666666667</v>
      </c>
      <c r="I55" cm="1">
        <f t="array" ref="I55">SUMPRODUCT((MONTH($E$35:$CC$35)=8)*($E37:$CC37)) / SUMPRODUCT(--(MONTH($E$35:$CC$35)=8))</f>
        <v>1188.5</v>
      </c>
      <c r="J55" cm="1">
        <f t="array" ref="J55">SUMPRODUCT((MONTH($E$35:$CC$35)=9)*($E37:$CC37)) / SUMPRODUCT(--(MONTH($E$35:$CC$35)=9))</f>
        <v>1134</v>
      </c>
      <c r="K55" cm="1">
        <f t="array" ref="K55">SUMPRODUCT((MONTH($E$35:$CC$35)=10)*($E37:$CC37)) / SUMPRODUCT(--(MONTH($E$35:$CC$35)=10))</f>
        <v>1181.6666666666667</v>
      </c>
      <c r="L55" cm="1">
        <f t="array" ref="L55">SUMPRODUCT((MONTH($E$35:$CC$35)=11)*($E37:$CC37)) / SUMPRODUCT(--(MONTH($E$35:$CC$35)=11))</f>
        <v>1058.5</v>
      </c>
      <c r="M55" cm="1">
        <f t="array" ref="M55">SUMPRODUCT((MONTH($E$35:$CC$35)=12)*($E37:$CC37)) / SUMPRODUCT(--(MONTH($E$35:$CC$35)=12))</f>
        <v>1060.1666666666667</v>
      </c>
    </row>
    <row r="56" spans="1:81" x14ac:dyDescent="0.25">
      <c r="A56" s="3" t="s">
        <v>36</v>
      </c>
      <c r="B56" s="3" cm="1">
        <f t="array" ref="B56">SUMPRODUCT((MONTH($E$35:$CC$35)=1)*($E38:$CC38)) / SUMPRODUCT(--(MONTH($E$35:$CC$35)=1))</f>
        <v>1504.2857142857142</v>
      </c>
      <c r="C56" s="3" cm="1">
        <f t="array" ref="C56">SUMPRODUCT((MONTH($E$35:$CC$35)=2)*($E38:$CC38)) / SUMPRODUCT(--(MONTH($E$35:$CC$35)=2))</f>
        <v>1482.5714285714287</v>
      </c>
      <c r="D56" s="3" cm="1">
        <f t="array" ref="D56">SUMPRODUCT((MONTH($E$35:$CC$35)=3)*($E38:$CC38)) / SUMPRODUCT(--(MONTH($E$35:$CC$35)=3))</f>
        <v>1597.1428571428571</v>
      </c>
      <c r="E56" s="3" cm="1">
        <f t="array" ref="E56">SUMPRODUCT((MONTH($E$35:$CC$35)=4)*($E38:$CC38)) / SUMPRODUCT(--(MONTH($E$35:$CC$35)=4))</f>
        <v>1487</v>
      </c>
      <c r="F56" s="3" cm="1">
        <f t="array" ref="F56">SUMPRODUCT((MONTH($E$35:$CC$35)=5)*($E38:$CC38)) / SUMPRODUCT(--(MONTH($E$35:$CC$35)=5))</f>
        <v>1546.4285714285713</v>
      </c>
      <c r="G56" s="3" cm="1">
        <f t="array" ref="G56">SUMPRODUCT((MONTH($E$35:$CC$35)=6)*($E38:$CC38)) / SUMPRODUCT(--(MONTH($E$35:$CC$35)=6))</f>
        <v>1533.1666666666667</v>
      </c>
      <c r="H56" s="3" cm="1">
        <f t="array" ref="H56">SUMPRODUCT((MONTH($E$35:$CC$35)=7)*($E38:$CC38)) / SUMPRODUCT(--(MONTH($E$35:$CC$35)=7))</f>
        <v>1554.3333333333333</v>
      </c>
      <c r="I56" s="3" cm="1">
        <f t="array" ref="I56">SUMPRODUCT((MONTH($E$35:$CC$35)=8)*($E38:$CC38)) / SUMPRODUCT(--(MONTH($E$35:$CC$35)=8))</f>
        <v>1594.8333333333333</v>
      </c>
      <c r="J56" s="3" cm="1">
        <f t="array" ref="J56">SUMPRODUCT((MONTH($E$35:$CC$35)=9)*($E38:$CC38)) / SUMPRODUCT(--(MONTH($E$35:$CC$35)=9))</f>
        <v>1534.6666666666667</v>
      </c>
      <c r="K56" s="3" cm="1">
        <f t="array" ref="K56">SUMPRODUCT((MONTH($E$35:$CC$35)=10)*($E38:$CC38)) / SUMPRODUCT(--(MONTH($E$35:$CC$35)=10))</f>
        <v>1575.1666666666667</v>
      </c>
      <c r="L56" s="3" cm="1">
        <f t="array" ref="L56">SUMPRODUCT((MONTH($E$35:$CC$35)=11)*($E38:$CC38)) / SUMPRODUCT(--(MONTH($E$35:$CC$35)=11))</f>
        <v>1552.8333333333333</v>
      </c>
      <c r="M56" s="3" cm="1">
        <f t="array" ref="M56">SUMPRODUCT((MONTH($E$35:$CC$35)=12)*($E38:$CC38)) / SUMPRODUCT(--(MONTH($E$35:$CC$35)=12))</f>
        <v>1498.1666666666667</v>
      </c>
    </row>
    <row r="57" spans="1:81" x14ac:dyDescent="0.25">
      <c r="A57" t="s">
        <v>6</v>
      </c>
      <c r="B57" cm="1">
        <f t="array" ref="B57">SUMPRODUCT((MONTH($E$35:$CC$35)=1)*($E39:$CC39)) / SUMPRODUCT(--(MONTH($E$35:$CC$35)=1))</f>
        <v>889.85714285714289</v>
      </c>
      <c r="C57" cm="1">
        <f t="array" ref="C57">SUMPRODUCT((MONTH($E$35:$CC$35)=2)*($E39:$CC39)) / SUMPRODUCT(--(MONTH($E$35:$CC$35)=2))</f>
        <v>837.28571428571433</v>
      </c>
      <c r="D57" cm="1">
        <f t="array" ref="D57">SUMPRODUCT((MONTH($E$35:$CC$35)=3)*($E39:$CC39)) / SUMPRODUCT(--(MONTH($E$35:$CC$35)=3))</f>
        <v>892.28571428571433</v>
      </c>
      <c r="E57" cm="1">
        <f t="array" ref="E57">SUMPRODUCT((MONTH($E$35:$CC$35)=4)*($E39:$CC39)) / SUMPRODUCT(--(MONTH($E$35:$CC$35)=4))</f>
        <v>807.14285714285711</v>
      </c>
      <c r="F57" cm="1">
        <f t="array" ref="F57">SUMPRODUCT((MONTH($E$35:$CC$35)=5)*($E39:$CC39)) / SUMPRODUCT(--(MONTH($E$35:$CC$35)=5))</f>
        <v>822.28571428571433</v>
      </c>
      <c r="G57" cm="1">
        <f t="array" ref="G57">SUMPRODUCT((MONTH($E$35:$CC$35)=6)*($E39:$CC39)) / SUMPRODUCT(--(MONTH($E$35:$CC$35)=6))</f>
        <v>807.5</v>
      </c>
      <c r="H57" cm="1">
        <f t="array" ref="H57">SUMPRODUCT((MONTH($E$35:$CC$35)=7)*($E39:$CC39)) / SUMPRODUCT(--(MONTH($E$35:$CC$35)=7))</f>
        <v>827.5</v>
      </c>
      <c r="I57" cm="1">
        <f t="array" ref="I57">SUMPRODUCT((MONTH($E$35:$CC$35)=8)*($E39:$CC39)) / SUMPRODUCT(--(MONTH($E$35:$CC$35)=8))</f>
        <v>869.83333333333337</v>
      </c>
      <c r="J57" cm="1">
        <f t="array" ref="J57">SUMPRODUCT((MONTH($E$35:$CC$35)=9)*($E39:$CC39)) / SUMPRODUCT(--(MONTH($E$35:$CC$35)=9))</f>
        <v>827.66666666666663</v>
      </c>
      <c r="K57" cm="1">
        <f t="array" ref="K57">SUMPRODUCT((MONTH($E$35:$CC$35)=10)*($E39:$CC39)) / SUMPRODUCT(--(MONTH($E$35:$CC$35)=10))</f>
        <v>861.66666666666663</v>
      </c>
      <c r="L57" cm="1">
        <f t="array" ref="L57">SUMPRODUCT((MONTH($E$35:$CC$35)=11)*($E39:$CC39)) / SUMPRODUCT(--(MONTH($E$35:$CC$35)=11))</f>
        <v>873.5</v>
      </c>
      <c r="M57" cm="1">
        <f t="array" ref="M57">SUMPRODUCT((MONTH($E$35:$CC$35)=12)*($E39:$CC39)) / SUMPRODUCT(--(MONTH($E$35:$CC$35)=12))</f>
        <v>886</v>
      </c>
    </row>
    <row r="58" spans="1:81" x14ac:dyDescent="0.25">
      <c r="A58" t="s">
        <v>11</v>
      </c>
      <c r="B58" cm="1">
        <f t="array" ref="B58">SUMPRODUCT((MONTH($E$35:$CC$35)=1)*($E40:$CC40)) / SUMPRODUCT(--(MONTH($E$35:$CC$35)=1))</f>
        <v>262.57142857142856</v>
      </c>
      <c r="C58" cm="1">
        <f t="array" ref="C58">SUMPRODUCT((MONTH($E$35:$CC$35)=2)*($E40:$CC40)) / SUMPRODUCT(--(MONTH($E$35:$CC$35)=2))</f>
        <v>269.14285714285717</v>
      </c>
      <c r="D58" cm="1">
        <f t="array" ref="D58">SUMPRODUCT((MONTH($E$35:$CC$35)=3)*($E40:$CC40)) / SUMPRODUCT(--(MONTH($E$35:$CC$35)=3))</f>
        <v>319.28571428571428</v>
      </c>
      <c r="E58" cm="1">
        <f t="array" ref="E58">SUMPRODUCT((MONTH($E$35:$CC$35)=4)*($E40:$CC40)) / SUMPRODUCT(--(MONTH($E$35:$CC$35)=4))</f>
        <v>317.42857142857144</v>
      </c>
      <c r="F58" cm="1">
        <f t="array" ref="F58">SUMPRODUCT((MONTH($E$35:$CC$35)=5)*($E40:$CC40)) / SUMPRODUCT(--(MONTH($E$35:$CC$35)=5))</f>
        <v>326</v>
      </c>
      <c r="G58" cm="1">
        <f t="array" ref="G58">SUMPRODUCT((MONTH($E$35:$CC$35)=6)*($E40:$CC40)) / SUMPRODUCT(--(MONTH($E$35:$CC$35)=6))</f>
        <v>326.5</v>
      </c>
      <c r="H58" cm="1">
        <f t="array" ref="H58">SUMPRODUCT((MONTH($E$35:$CC$35)=7)*($E40:$CC40)) / SUMPRODUCT(--(MONTH($E$35:$CC$35)=7))</f>
        <v>342.66666666666669</v>
      </c>
      <c r="I58" cm="1">
        <f t="array" ref="I58">SUMPRODUCT((MONTH($E$35:$CC$35)=8)*($E40:$CC40)) / SUMPRODUCT(--(MONTH($E$35:$CC$35)=8))</f>
        <v>355.5</v>
      </c>
      <c r="J58" cm="1">
        <f t="array" ref="J58">SUMPRODUCT((MONTH($E$35:$CC$35)=9)*($E40:$CC40)) / SUMPRODUCT(--(MONTH($E$35:$CC$35)=9))</f>
        <v>337.33333333333331</v>
      </c>
      <c r="K58" cm="1">
        <f t="array" ref="K58">SUMPRODUCT((MONTH($E$35:$CC$35)=10)*($E40:$CC40)) / SUMPRODUCT(--(MONTH($E$35:$CC$35)=10))</f>
        <v>358.66666666666669</v>
      </c>
      <c r="L58" cm="1">
        <f t="array" ref="L58">SUMPRODUCT((MONTH($E$35:$CC$35)=11)*($E40:$CC40)) / SUMPRODUCT(--(MONTH($E$35:$CC$35)=11))</f>
        <v>331.16666666666669</v>
      </c>
      <c r="M58" cm="1">
        <f t="array" ref="M58">SUMPRODUCT((MONTH($E$35:$CC$35)=12)*($E40:$CC40)) / SUMPRODUCT(--(MONTH($E$35:$CC$35)=12))</f>
        <v>320.66666666666669</v>
      </c>
    </row>
    <row r="59" spans="1:81" x14ac:dyDescent="0.25">
      <c r="A59" t="s">
        <v>17</v>
      </c>
      <c r="B59" cm="1">
        <f t="array" ref="B59">SUMPRODUCT((MONTH($E$35:$CC$35)=1)*($E41:$CC41)) / SUMPRODUCT(--(MONTH($E$35:$CC$35)=1))</f>
        <v>153.28571428571428</v>
      </c>
      <c r="C59" cm="1">
        <f t="array" ref="C59">SUMPRODUCT((MONTH($E$35:$CC$35)=2)*($E41:$CC41)) / SUMPRODUCT(--(MONTH($E$35:$CC$35)=2))</f>
        <v>156</v>
      </c>
      <c r="D59" cm="1">
        <f t="array" ref="D59">SUMPRODUCT((MONTH($E$35:$CC$35)=3)*($E41:$CC41)) / SUMPRODUCT(--(MONTH($E$35:$CC$35)=3))</f>
        <v>197.42857142857142</v>
      </c>
      <c r="E59" cm="1">
        <f t="array" ref="E59">SUMPRODUCT((MONTH($E$35:$CC$35)=4)*($E41:$CC41)) / SUMPRODUCT(--(MONTH($E$35:$CC$35)=4))</f>
        <v>190.28571428571428</v>
      </c>
      <c r="F59" cm="1">
        <f t="array" ref="F59">SUMPRODUCT((MONTH($E$35:$CC$35)=5)*($E41:$CC41)) / SUMPRODUCT(--(MONTH($E$35:$CC$35)=5))</f>
        <v>187.85714285714286</v>
      </c>
      <c r="G59" cm="1">
        <f t="array" ref="G59">SUMPRODUCT((MONTH($E$35:$CC$35)=6)*($E41:$CC41)) / SUMPRODUCT(--(MONTH($E$35:$CC$35)=6))</f>
        <v>200.33333333333334</v>
      </c>
      <c r="H59" cm="1">
        <f t="array" ref="H59">SUMPRODUCT((MONTH($E$35:$CC$35)=7)*($E41:$CC41)) / SUMPRODUCT(--(MONTH($E$35:$CC$35)=7))</f>
        <v>185</v>
      </c>
      <c r="I59" cm="1">
        <f t="array" ref="I59">SUMPRODUCT((MONTH($E$35:$CC$35)=8)*($E41:$CC41)) / SUMPRODUCT(--(MONTH($E$35:$CC$35)=8))</f>
        <v>182.66666666666666</v>
      </c>
      <c r="J59" cm="1">
        <f t="array" ref="J59">SUMPRODUCT((MONTH($E$35:$CC$35)=9)*($E41:$CC41)) / SUMPRODUCT(--(MONTH($E$35:$CC$35)=9))</f>
        <v>180.5</v>
      </c>
      <c r="K59" cm="1">
        <f t="array" ref="K59">SUMPRODUCT((MONTH($E$35:$CC$35)=10)*($E41:$CC41)) / SUMPRODUCT(--(MONTH($E$35:$CC$35)=10))</f>
        <v>186.5</v>
      </c>
      <c r="L59" cm="1">
        <f t="array" ref="L59">SUMPRODUCT((MONTH($E$35:$CC$35)=11)*($E41:$CC41)) / SUMPRODUCT(--(MONTH($E$35:$CC$35)=11))</f>
        <v>163</v>
      </c>
      <c r="M59" cm="1">
        <f t="array" ref="M59">SUMPRODUCT((MONTH($E$35:$CC$35)=12)*($E41:$CC41)) / SUMPRODUCT(--(MONTH($E$35:$CC$35)=12))</f>
        <v>158.16666666666666</v>
      </c>
    </row>
    <row r="60" spans="1:81" x14ac:dyDescent="0.25">
      <c r="A60" t="s">
        <v>39</v>
      </c>
      <c r="B60" cm="1">
        <f t="array" ref="B60">SUMPRODUCT((MONTH($E$35:$CC$35)=1)*($E42:$CC42)) / SUMPRODUCT(--(MONTH($E$35:$CC$35)=1))</f>
        <v>26.857142857142858</v>
      </c>
      <c r="C60" cm="1">
        <f t="array" ref="C60">SUMPRODUCT((MONTH($E$35:$CC$35)=2)*($E42:$CC42)) / SUMPRODUCT(--(MONTH($E$35:$CC$35)=2))</f>
        <v>22</v>
      </c>
      <c r="D60" cm="1">
        <f t="array" ref="D60">SUMPRODUCT((MONTH($E$35:$CC$35)=3)*($E42:$CC42)) / SUMPRODUCT(--(MONTH($E$35:$CC$35)=3))</f>
        <v>23.714285714285715</v>
      </c>
      <c r="E60" cm="1">
        <f t="array" ref="E60">SUMPRODUCT((MONTH($E$35:$CC$35)=4)*($E42:$CC42)) / SUMPRODUCT(--(MONTH($E$35:$CC$35)=4))</f>
        <v>27.857142857142858</v>
      </c>
      <c r="F60" cm="1">
        <f t="array" ref="F60">SUMPRODUCT((MONTH($E$35:$CC$35)=5)*($E42:$CC42)) / SUMPRODUCT(--(MONTH($E$35:$CC$35)=5))</f>
        <v>27.571428571428573</v>
      </c>
      <c r="G60" cm="1">
        <f t="array" ref="G60">SUMPRODUCT((MONTH($E$35:$CC$35)=6)*($E42:$CC42)) / SUMPRODUCT(--(MONTH($E$35:$CC$35)=6))</f>
        <v>29.833333333333332</v>
      </c>
      <c r="H60" cm="1">
        <f t="array" ref="H60">SUMPRODUCT((MONTH($E$35:$CC$35)=7)*($E42:$CC42)) / SUMPRODUCT(--(MONTH($E$35:$CC$35)=7))</f>
        <v>31.5</v>
      </c>
      <c r="I60" cm="1">
        <f t="array" ref="I60">SUMPRODUCT((MONTH($E$35:$CC$35)=8)*($E42:$CC42)) / SUMPRODUCT(--(MONTH($E$35:$CC$35)=8))</f>
        <v>33.333333333333336</v>
      </c>
      <c r="J60" cm="1">
        <f t="array" ref="J60">SUMPRODUCT((MONTH($E$35:$CC$35)=9)*($E42:$CC42)) / SUMPRODUCT(--(MONTH($E$35:$CC$35)=9))</f>
        <v>28.333333333333332</v>
      </c>
      <c r="K60" cm="1">
        <f t="array" ref="K60">SUMPRODUCT((MONTH($E$35:$CC$35)=10)*($E42:$CC42)) / SUMPRODUCT(--(MONTH($E$35:$CC$35)=10))</f>
        <v>29.666666666666668</v>
      </c>
      <c r="L60" cm="1">
        <f t="array" ref="L60">SUMPRODUCT((MONTH($E$35:$CC$35)=11)*($E42:$CC42)) / SUMPRODUCT(--(MONTH($E$35:$CC$35)=11))</f>
        <v>26.666666666666668</v>
      </c>
      <c r="M60" cm="1">
        <f t="array" ref="M60">SUMPRODUCT((MONTH($E$35:$CC$35)=12)*($E42:$CC42)) / SUMPRODUCT(--(MONTH($E$35:$CC$35)=12))</f>
        <v>28.5</v>
      </c>
    </row>
    <row r="61" spans="1:81" x14ac:dyDescent="0.25">
      <c r="A61" t="s">
        <v>40</v>
      </c>
      <c r="B61" cm="1">
        <f t="array" ref="B61">SUMPRODUCT((MONTH($E$35:$CC$35)=1)*($E43:$CC43)) / SUMPRODUCT(--(MONTH($E$35:$CC$35)=1))</f>
        <v>0.14285714285714285</v>
      </c>
      <c r="C61" cm="1">
        <f t="array" ref="C61">SUMPRODUCT((MONTH($E$35:$CC$35)=2)*($E43:$CC43)) / SUMPRODUCT(--(MONTH($E$35:$CC$35)=2))</f>
        <v>0.2857142857142857</v>
      </c>
      <c r="D61" cm="1">
        <f t="array" ref="D61">SUMPRODUCT((MONTH($E$35:$CC$35)=3)*($E43:$CC43)) / SUMPRODUCT(--(MONTH($E$35:$CC$35)=3))</f>
        <v>0.2857142857142857</v>
      </c>
      <c r="E61" cm="1">
        <f t="array" ref="E61">SUMPRODUCT((MONTH($E$35:$CC$35)=4)*($E43:$CC43)) / SUMPRODUCT(--(MONTH($E$35:$CC$35)=4))</f>
        <v>0</v>
      </c>
      <c r="F61" cm="1">
        <f t="array" ref="F61">SUMPRODUCT((MONTH($E$35:$CC$35)=5)*($E43:$CC43)) / SUMPRODUCT(--(MONTH($E$35:$CC$35)=5))</f>
        <v>0.14285714285714285</v>
      </c>
      <c r="G61" cm="1">
        <f t="array" ref="G61">SUMPRODUCT((MONTH($E$35:$CC$35)=6)*($E43:$CC43)) / SUMPRODUCT(--(MONTH($E$35:$CC$35)=6))</f>
        <v>0.16666666666666666</v>
      </c>
      <c r="H61" cm="1">
        <f t="array" ref="H61">SUMPRODUCT((MONTH($E$35:$CC$35)=7)*($E43:$CC43)) / SUMPRODUCT(--(MONTH($E$35:$CC$35)=7))</f>
        <v>0.16666666666666666</v>
      </c>
      <c r="I61" cm="1">
        <f t="array" ref="I61">SUMPRODUCT((MONTH($E$35:$CC$35)=8)*($E43:$CC43)) / SUMPRODUCT(--(MONTH($E$35:$CC$35)=8))</f>
        <v>0.66666666666666663</v>
      </c>
      <c r="J61" cm="1">
        <f t="array" ref="J61">SUMPRODUCT((MONTH($E$35:$CC$35)=9)*($E43:$CC43)) / SUMPRODUCT(--(MONTH($E$35:$CC$35)=9))</f>
        <v>0.33333333333333331</v>
      </c>
      <c r="K61" cm="1">
        <f t="array" ref="K61">SUMPRODUCT((MONTH($E$35:$CC$35)=10)*($E43:$CC43)) / SUMPRODUCT(--(MONTH($E$35:$CC$35)=10))</f>
        <v>0.16666666666666666</v>
      </c>
      <c r="L61" cm="1">
        <f t="array" ref="L61">SUMPRODUCT((MONTH($E$35:$CC$35)=11)*($E43:$CC43)) / SUMPRODUCT(--(MONTH($E$35:$CC$35)=11))</f>
        <v>0</v>
      </c>
      <c r="M61" cm="1">
        <f t="array" ref="M61">SUMPRODUCT((MONTH($E$35:$CC$35)=12)*($E43:$CC43)) / SUMPRODUCT(--(MONTH($E$35:$CC$35)=12))</f>
        <v>0</v>
      </c>
    </row>
    <row r="62" spans="1:81" x14ac:dyDescent="0.25">
      <c r="A62" t="s">
        <v>41</v>
      </c>
      <c r="B62" cm="1">
        <f t="array" ref="B62">SUMPRODUCT((MONTH($E$35:$CC$35)=1)*($E44:$CC44)) / SUMPRODUCT(--(MONTH($E$35:$CC$35)=1))</f>
        <v>12.142857142857142</v>
      </c>
      <c r="C62" cm="1">
        <f t="array" ref="C62">SUMPRODUCT((MONTH($E$35:$CC$35)=2)*($E44:$CC44)) / SUMPRODUCT(--(MONTH($E$35:$CC$35)=2))</f>
        <v>13.714285714285714</v>
      </c>
      <c r="D62" cm="1">
        <f t="array" ref="D62">SUMPRODUCT((MONTH($E$35:$CC$35)=3)*($E44:$CC44)) / SUMPRODUCT(--(MONTH($E$35:$CC$35)=3))</f>
        <v>14.857142857142858</v>
      </c>
      <c r="E62" cm="1">
        <f t="array" ref="E62">SUMPRODUCT((MONTH($E$35:$CC$35)=4)*($E44:$CC44)) / SUMPRODUCT(--(MONTH($E$35:$CC$35)=4))</f>
        <v>15.285714285714286</v>
      </c>
      <c r="F62" cm="1">
        <f t="array" ref="F62">SUMPRODUCT((MONTH($E$35:$CC$35)=5)*($E44:$CC44)) / SUMPRODUCT(--(MONTH($E$35:$CC$35)=5))</f>
        <v>14.857142857142858</v>
      </c>
      <c r="G62" cm="1">
        <f t="array" ref="G62">SUMPRODUCT((MONTH($E$35:$CC$35)=6)*($E44:$CC44)) / SUMPRODUCT(--(MONTH($E$35:$CC$35)=6))</f>
        <v>19.166666666666668</v>
      </c>
      <c r="H62" cm="1">
        <f t="array" ref="H62">SUMPRODUCT((MONTH($E$35:$CC$35)=7)*($E44:$CC44)) / SUMPRODUCT(--(MONTH($E$35:$CC$35)=7))</f>
        <v>16.166666666666668</v>
      </c>
      <c r="I62" cm="1">
        <f t="array" ref="I62">SUMPRODUCT((MONTH($E$35:$CC$35)=8)*($E44:$CC44)) / SUMPRODUCT(--(MONTH($E$35:$CC$35)=8))</f>
        <v>13.833333333333334</v>
      </c>
      <c r="J62" cm="1">
        <f t="array" ref="J62">SUMPRODUCT((MONTH($E$35:$CC$35)=9)*($E44:$CC44)) / SUMPRODUCT(--(MONTH($E$35:$CC$35)=9))</f>
        <v>13.5</v>
      </c>
      <c r="K62" cm="1">
        <f t="array" ref="K62">SUMPRODUCT((MONTH($E$35:$CC$35)=10)*($E44:$CC44)) / SUMPRODUCT(--(MONTH($E$35:$CC$35)=10))</f>
        <v>17.166666666666668</v>
      </c>
      <c r="L62" cm="1">
        <f t="array" ref="L62">SUMPRODUCT((MONTH($E$35:$CC$35)=11)*($E44:$CC44)) / SUMPRODUCT(--(MONTH($E$35:$CC$35)=11))</f>
        <v>13.833333333333334</v>
      </c>
      <c r="M62" cm="1">
        <f t="array" ref="M62">SUMPRODUCT((MONTH($E$35:$CC$35)=12)*($E44:$CC44)) / SUMPRODUCT(--(MONTH($E$35:$CC$35)=12))</f>
        <v>10.833333333333334</v>
      </c>
    </row>
    <row r="63" spans="1:81" x14ac:dyDescent="0.25">
      <c r="A63" s="3" t="s">
        <v>27</v>
      </c>
      <c r="B63" s="3" cm="1">
        <f t="array" ref="B63">SUMPRODUCT((MONTH($E$35:$CC$35)=1)*($E45:$CC45)) / SUMPRODUCT(--(MONTH($E$35:$CC$35)=1))</f>
        <v>1174</v>
      </c>
      <c r="C63" s="3" cm="1">
        <f t="array" ref="C63">SUMPRODUCT((MONTH($E$35:$CC$35)=2)*($E45:$CC45)) / SUMPRODUCT(--(MONTH($E$35:$CC$35)=2))</f>
        <v>1204.4285714285713</v>
      </c>
      <c r="D63" s="3" cm="1">
        <f t="array" ref="D63">SUMPRODUCT((MONTH($E$35:$CC$35)=3)*($E45:$CC45)) / SUMPRODUCT(--(MONTH($E$35:$CC$35)=3))</f>
        <v>1404.2857142857142</v>
      </c>
      <c r="E63" s="3" cm="1">
        <f t="array" ref="E63">SUMPRODUCT((MONTH($E$35:$CC$35)=4)*($E45:$CC45)) / SUMPRODUCT(--(MONTH($E$35:$CC$35)=4))</f>
        <v>1321.1428571428571</v>
      </c>
      <c r="F63" s="3" cm="1">
        <f t="array" ref="F63">SUMPRODUCT((MONTH($E$35:$CC$35)=5)*($E45:$CC45)) / SUMPRODUCT(--(MONTH($E$35:$CC$35)=5))</f>
        <v>1372.2857142857142</v>
      </c>
      <c r="G63" s="3" cm="1">
        <f t="array" ref="G63">SUMPRODUCT((MONTH($E$35:$CC$35)=6)*($E45:$CC45)) / SUMPRODUCT(--(MONTH($E$35:$CC$35)=6))</f>
        <v>1306</v>
      </c>
      <c r="H63" s="3" cm="1">
        <f t="array" ref="H63">SUMPRODUCT((MONTH($E$35:$CC$35)=7)*($E45:$CC45)) / SUMPRODUCT(--(MONTH($E$35:$CC$35)=7))</f>
        <v>1316</v>
      </c>
      <c r="I63" s="3" cm="1">
        <f t="array" ref="I63">SUMPRODUCT((MONTH($E$35:$CC$35)=8)*($E45:$CC45)) / SUMPRODUCT(--(MONTH($E$35:$CC$35)=8))</f>
        <v>1327.5</v>
      </c>
      <c r="J63" s="3" cm="1">
        <f t="array" ref="J63">SUMPRODUCT((MONTH($E$35:$CC$35)=9)*($E45:$CC45)) / SUMPRODUCT(--(MONTH($E$35:$CC$35)=9))</f>
        <v>1281</v>
      </c>
      <c r="K63" s="3" cm="1">
        <f t="array" ref="K63">SUMPRODUCT((MONTH($E$35:$CC$35)=10)*($E45:$CC45)) / SUMPRODUCT(--(MONTH($E$35:$CC$35)=10))</f>
        <v>1303</v>
      </c>
      <c r="L63" s="3" cm="1">
        <f t="array" ref="L63">SUMPRODUCT((MONTH($E$35:$CC$35)=11)*($E45:$CC45)) / SUMPRODUCT(--(MONTH($E$35:$CC$35)=11))</f>
        <v>1203.1666666666667</v>
      </c>
      <c r="M63" s="3" cm="1">
        <f t="array" ref="M63">SUMPRODUCT((MONTH($E$35:$CC$35)=12)*($E45:$CC45)) / SUMPRODUCT(--(MONTH($E$35:$CC$35)=12))</f>
        <v>1154.1666666666667</v>
      </c>
    </row>
    <row r="64" spans="1:81" x14ac:dyDescent="0.25">
      <c r="A64" s="4" t="s">
        <v>31</v>
      </c>
      <c r="B64" cm="1">
        <f t="array" ref="B64">SUMPRODUCT((MONTH($E$35:$CC$35)=1)*($E46:$CC46)) / SUMPRODUCT(--(MONTH($E$35:$CC$35)=1))</f>
        <v>285.28571428571428</v>
      </c>
      <c r="C64" cm="1">
        <f t="array" ref="C64">SUMPRODUCT((MONTH($E$35:$CC$35)=2)*($E46:$CC46)) / SUMPRODUCT(--(MONTH($E$35:$CC$35)=2))</f>
        <v>299.85714285714283</v>
      </c>
      <c r="D64" cm="1">
        <f t="array" ref="D64">SUMPRODUCT((MONTH($E$35:$CC$35)=3)*($E46:$CC46)) / SUMPRODUCT(--(MONTH($E$35:$CC$35)=3))</f>
        <v>388.85714285714283</v>
      </c>
      <c r="E64" cm="1">
        <f t="array" ref="E64">SUMPRODUCT((MONTH($E$35:$CC$35)=4)*($E46:$CC46)) / SUMPRODUCT(--(MONTH($E$35:$CC$35)=4))</f>
        <v>373.71428571428572</v>
      </c>
      <c r="F64" cm="1">
        <f t="array" ref="F64">SUMPRODUCT((MONTH($E$35:$CC$35)=5)*($E46:$CC46)) / SUMPRODUCT(--(MONTH($E$35:$CC$35)=5))</f>
        <v>388.85714285714283</v>
      </c>
      <c r="G64" cm="1">
        <f t="array" ref="G64">SUMPRODUCT((MONTH($E$35:$CC$35)=6)*($E46:$CC46)) / SUMPRODUCT(--(MONTH($E$35:$CC$35)=6))</f>
        <v>362.83333333333331</v>
      </c>
      <c r="H64" cm="1">
        <f t="array" ref="H64">SUMPRODUCT((MONTH($E$35:$CC$35)=7)*($E46:$CC46)) / SUMPRODUCT(--(MONTH($E$35:$CC$35)=7))</f>
        <v>380.33333333333331</v>
      </c>
      <c r="I64" cm="1">
        <f t="array" ref="I64">SUMPRODUCT((MONTH($E$35:$CC$35)=8)*($E46:$CC46)) / SUMPRODUCT(--(MONTH($E$35:$CC$35)=8))</f>
        <v>369.33333333333331</v>
      </c>
      <c r="J64" cm="1">
        <f t="array" ref="J64">SUMPRODUCT((MONTH($E$35:$CC$35)=9)*($E46:$CC46)) / SUMPRODUCT(--(MONTH($E$35:$CC$35)=9))</f>
        <v>348</v>
      </c>
      <c r="K64" cm="1">
        <f t="array" ref="K64">SUMPRODUCT((MONTH($E$35:$CC$35)=10)*($E46:$CC46)) / SUMPRODUCT(--(MONTH($E$35:$CC$35)=10))</f>
        <v>345.83333333333331</v>
      </c>
      <c r="L64" cm="1">
        <f t="array" ref="L64">SUMPRODUCT((MONTH($E$35:$CC$35)=11)*($E46:$CC46)) / SUMPRODUCT(--(MONTH($E$35:$CC$35)=11))</f>
        <v>292</v>
      </c>
      <c r="M64" cm="1">
        <f t="array" ref="M64">SUMPRODUCT((MONTH($E$35:$CC$35)=12)*($E46:$CC46)) / SUMPRODUCT(--(MONTH($E$35:$CC$35)=12))</f>
        <v>296</v>
      </c>
    </row>
    <row r="65" spans="1:13" x14ac:dyDescent="0.25">
      <c r="A65" s="4" t="s">
        <v>42</v>
      </c>
      <c r="B65" cm="1">
        <f t="array" ref="B65">SUMPRODUCT((MONTH($E$35:$CC$35)=1)*($E47:$CC47)) / SUMPRODUCT(--(MONTH($E$35:$CC$35)=1))</f>
        <v>64.714285714285708</v>
      </c>
      <c r="C65" cm="1">
        <f t="array" ref="C65">SUMPRODUCT((MONTH($E$35:$CC$35)=2)*($E47:$CC47)) / SUMPRODUCT(--(MONTH($E$35:$CC$35)=2))</f>
        <v>72.857142857142861</v>
      </c>
      <c r="D65" cm="1">
        <f t="array" ref="D65">SUMPRODUCT((MONTH($E$35:$CC$35)=3)*($E47:$CC47)) / SUMPRODUCT(--(MONTH($E$35:$CC$35)=3))</f>
        <v>88</v>
      </c>
      <c r="E65" cm="1">
        <f t="array" ref="E65">SUMPRODUCT((MONTH($E$35:$CC$35)=4)*($E47:$CC47)) / SUMPRODUCT(--(MONTH($E$35:$CC$35)=4))</f>
        <v>83.857142857142861</v>
      </c>
      <c r="F65" cm="1">
        <f t="array" ref="F65">SUMPRODUCT((MONTH($E$35:$CC$35)=5)*($E47:$CC47)) / SUMPRODUCT(--(MONTH($E$35:$CC$35)=5))</f>
        <v>84.571428571428569</v>
      </c>
      <c r="G65" cm="1">
        <f t="array" ref="G65">SUMPRODUCT((MONTH($E$35:$CC$35)=6)*($E47:$CC47)) / SUMPRODUCT(--(MONTH($E$35:$CC$35)=6))</f>
        <v>80.333333333333329</v>
      </c>
      <c r="H65" cm="1">
        <f t="array" ref="H65">SUMPRODUCT((MONTH($E$35:$CC$35)=7)*($E47:$CC47)) / SUMPRODUCT(--(MONTH($E$35:$CC$35)=7))</f>
        <v>74.5</v>
      </c>
      <c r="I65" cm="1">
        <f t="array" ref="I65">SUMPRODUCT((MONTH($E$35:$CC$35)=8)*($E47:$CC47)) / SUMPRODUCT(--(MONTH($E$35:$CC$35)=8))</f>
        <v>66.5</v>
      </c>
      <c r="J65" cm="1">
        <f t="array" ref="J65">SUMPRODUCT((MONTH($E$35:$CC$35)=9)*($E47:$CC47)) / SUMPRODUCT(--(MONTH($E$35:$CC$35)=9))</f>
        <v>70.5</v>
      </c>
      <c r="K65" cm="1">
        <f t="array" ref="K65">SUMPRODUCT((MONTH($E$35:$CC$35)=10)*($E47:$CC47)) / SUMPRODUCT(--(MONTH($E$35:$CC$35)=10))</f>
        <v>77.666666666666671</v>
      </c>
      <c r="L65" cm="1">
        <f t="array" ref="L65">SUMPRODUCT((MONTH($E$35:$CC$35)=11)*($E47:$CC47)) / SUMPRODUCT(--(MONTH($E$35:$CC$35)=11))</f>
        <v>67.166666666666671</v>
      </c>
      <c r="M65" cm="1">
        <f t="array" ref="M65">SUMPRODUCT((MONTH($E$35:$CC$35)=12)*($E47:$CC47)) / SUMPRODUCT(--(MONTH($E$35:$CC$35)=12))</f>
        <v>51.833333333333336</v>
      </c>
    </row>
    <row r="66" spans="1:13" x14ac:dyDescent="0.25">
      <c r="A66" s="5" t="s">
        <v>47</v>
      </c>
      <c r="B66" cm="1">
        <f t="array" ref="B66">SUMPRODUCT((MONTH($E$35:$CC$35)=1)*($E48:$CC48)) / SUMPRODUCT(--(MONTH($E$35:$CC$35)=1))</f>
        <v>761.85714285714289</v>
      </c>
      <c r="C66" cm="1">
        <f t="array" ref="C66">SUMPRODUCT((MONTH($E$35:$CC$35)=2)*($E48:$CC48)) / SUMPRODUCT(--(MONTH($E$35:$CC$35)=2))</f>
        <v>784</v>
      </c>
      <c r="D66" cm="1">
        <f t="array" ref="D66">SUMPRODUCT((MONTH($E$35:$CC$35)=3)*($E48:$CC48)) / SUMPRODUCT(--(MONTH($E$35:$CC$35)=3))</f>
        <v>994</v>
      </c>
      <c r="E66" cm="1">
        <f t="array" ref="E66">SUMPRODUCT((MONTH($E$35:$CC$35)=4)*($E48:$CC48)) / SUMPRODUCT(--(MONTH($E$35:$CC$35)=4))</f>
        <v>954.57142857142856</v>
      </c>
      <c r="F66" cm="1">
        <f t="array" ref="F66">SUMPRODUCT((MONTH($E$35:$CC$35)=5)*($E48:$CC48)) / SUMPRODUCT(--(MONTH($E$35:$CC$35)=5))</f>
        <v>975.28571428571433</v>
      </c>
      <c r="G66" cm="1">
        <f t="array" ref="G66">SUMPRODUCT((MONTH($E$35:$CC$35)=6)*($E48:$CC48)) / SUMPRODUCT(--(MONTH($E$35:$CC$35)=6))</f>
        <v>951.33333333333337</v>
      </c>
      <c r="H66" cm="1">
        <f t="array" ref="H66">SUMPRODUCT((MONTH($E$35:$CC$35)=7)*($E48:$CC48)) / SUMPRODUCT(--(MONTH($E$35:$CC$35)=7))</f>
        <v>943.16666666666663</v>
      </c>
      <c r="I66" cm="1">
        <f t="array" ref="I66">SUMPRODUCT((MONTH($E$35:$CC$35)=8)*($E48:$CC48)) / SUMPRODUCT(--(MONTH($E$35:$CC$35)=8))</f>
        <v>944</v>
      </c>
      <c r="J66" cm="1">
        <f t="array" ref="J66">SUMPRODUCT((MONTH($E$35:$CC$35)=9)*($E48:$CC48)) / SUMPRODUCT(--(MONTH($E$35:$CC$35)=9))</f>
        <v>909.33333333333337</v>
      </c>
      <c r="K66" cm="1">
        <f t="array" ref="K66">SUMPRODUCT((MONTH($E$35:$CC$35)=10)*($E48:$CC48)) / SUMPRODUCT(--(MONTH($E$35:$CC$35)=10))</f>
        <v>919.66666666666663</v>
      </c>
      <c r="L66" cm="1">
        <f t="array" ref="L66">SUMPRODUCT((MONTH($E$35:$CC$35)=11)*($E48:$CC48)) / SUMPRODUCT(--(MONTH($E$35:$CC$35)=11))</f>
        <v>806.83333333333337</v>
      </c>
      <c r="M66" cm="1">
        <f t="array" ref="M66">SUMPRODUCT((MONTH($E$35:$CC$35)=12)*($E48:$CC48)) / SUMPRODUCT(--(MONTH($E$35:$CC$35)=12))</f>
        <v>787.66666666666663</v>
      </c>
    </row>
  </sheetData>
  <phoneticPr fontId="1"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12B88-D82A-47DE-A3C7-521668224FE4}">
  <dimension ref="A1"/>
  <sheetViews>
    <sheetView tabSelected="1" zoomScale="85" zoomScaleNormal="85" workbookViewId="0">
      <selection activeCell="K3" sqref="K3"/>
    </sheetView>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B9D4FE4-9011-443D-AF9C-5A5C0E0E347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Set</vt:lpstr>
      <vt:lpstr>Graphs &amp;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Roque Work Email</dc:creator>
  <cp:lastModifiedBy>Teams Administrator</cp:lastModifiedBy>
  <dcterms:created xsi:type="dcterms:W3CDTF">2025-06-19T17:29:49Z</dcterms:created>
  <dcterms:modified xsi:type="dcterms:W3CDTF">2025-06-20T20:58:40Z</dcterms:modified>
</cp:coreProperties>
</file>