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DelGrosso\Desktop\Deliverables Stiland\"/>
    </mc:Choice>
  </mc:AlternateContent>
  <xr:revisionPtr revIDLastSave="0" documentId="8_{AA10CBA7-8499-4E24-87D1-801E65287B32}" xr6:coauthVersionLast="36" xr6:coauthVersionMax="36" xr10:uidLastSave="{00000000-0000-0000-0000-000000000000}"/>
  <bookViews>
    <workbookView xWindow="0" yWindow="0" windowWidth="24000" windowHeight="9525" activeTab="2" xr2:uid="{00000000-000D-0000-FFFF-FFFF00000000}"/>
  </bookViews>
  <sheets>
    <sheet name="Dati" sheetId="6" r:id="rId1"/>
    <sheet name="Investimenti" sheetId="1" r:id="rId2"/>
    <sheet name="Ammortamenti" sheetId="3" r:id="rId3"/>
    <sheet name="Conto economico" sheetId="4" r:id="rId4"/>
    <sheet name="Finanziamento" sheetId="2" r:id="rId5"/>
    <sheet name="Cf-analisi" sheetId="5" r:id="rId6"/>
  </sheets>
  <externalReferences>
    <externalReference r:id="rId7"/>
  </externalReferences>
  <definedNames>
    <definedName name="_xlnm.Print_Area" localSheetId="2">Ammortamenti!$A$1:$E$14</definedName>
    <definedName name="_xlnm.Print_Area" localSheetId="5">'Cf-analisi'!$A$1:$E$22</definedName>
    <definedName name="_xlnm.Print_Area" localSheetId="3">'Conto economico'!$A$1:$D$46</definedName>
    <definedName name="_xlnm.Print_Area" localSheetId="0">Dati!$A$1:$F$18</definedName>
    <definedName name="_xlnm.Print_Area" localSheetId="4">Finanziamento!$A$1:$D$16</definedName>
    <definedName name="_xlnm.Print_Area" localSheetId="1">Investimenti!$A$1:$D$18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3" i="4" l="1"/>
  <c r="C9" i="4" l="1"/>
  <c r="D9" i="4"/>
  <c r="B9" i="4"/>
  <c r="C5" i="3"/>
  <c r="C4" i="3"/>
  <c r="E11" i="3" l="1"/>
  <c r="D11" i="3"/>
  <c r="B20" i="4" l="1"/>
  <c r="B34" i="4" s="1"/>
  <c r="B12" i="5" l="1"/>
  <c r="C20" i="4" l="1"/>
  <c r="C34" i="4" s="1"/>
  <c r="D20" i="4"/>
  <c r="D34" i="4" s="1"/>
  <c r="C9" i="5"/>
  <c r="D9" i="5"/>
  <c r="B9" i="5"/>
  <c r="C12" i="1"/>
  <c r="D12" i="1"/>
  <c r="C7" i="1"/>
  <c r="D7" i="1"/>
  <c r="B7" i="1"/>
  <c r="A3" i="5"/>
  <c r="A3" i="4"/>
  <c r="A3" i="3"/>
  <c r="A3" i="2"/>
  <c r="A3" i="1"/>
  <c r="C12" i="5"/>
  <c r="D12" i="5"/>
  <c r="C14" i="4"/>
  <c r="D14" i="4"/>
  <c r="D16" i="4" s="1"/>
  <c r="B14" i="4"/>
  <c r="C11" i="3"/>
  <c r="C4" i="5"/>
  <c r="B4" i="5"/>
  <c r="C10" i="3"/>
  <c r="D10" i="3"/>
  <c r="E10" i="3"/>
  <c r="E9" i="3"/>
  <c r="D9" i="3"/>
  <c r="C9" i="3"/>
  <c r="D4" i="3"/>
  <c r="E4" i="3"/>
  <c r="D5" i="3"/>
  <c r="E5" i="3"/>
  <c r="C6" i="3"/>
  <c r="D6" i="3"/>
  <c r="E6" i="3"/>
  <c r="B12" i="1"/>
  <c r="D12" i="3" l="1"/>
  <c r="C12" i="3"/>
  <c r="D14" i="1"/>
  <c r="D8" i="5"/>
  <c r="D10" i="5" s="1"/>
  <c r="D4" i="2"/>
  <c r="B5" i="5"/>
  <c r="B6" i="5" s="1"/>
  <c r="D5" i="5"/>
  <c r="D36" i="4"/>
  <c r="D4" i="5"/>
  <c r="C16" i="4"/>
  <c r="C36" i="4" s="1"/>
  <c r="D7" i="3"/>
  <c r="D14" i="3" s="1"/>
  <c r="C38" i="4" s="1"/>
  <c r="E12" i="3"/>
  <c r="C7" i="3"/>
  <c r="C14" i="3" s="1"/>
  <c r="B38" i="4" s="1"/>
  <c r="E7" i="3"/>
  <c r="C14" i="1"/>
  <c r="C4" i="2" s="1"/>
  <c r="B14" i="1"/>
  <c r="C5" i="5"/>
  <c r="B16" i="4"/>
  <c r="B36" i="4" s="1"/>
  <c r="B5" i="2" l="1"/>
  <c r="D6" i="5"/>
  <c r="D5" i="2" s="1"/>
  <c r="D6" i="2" s="1"/>
  <c r="D9" i="2" s="1"/>
  <c r="D13" i="5" s="1"/>
  <c r="D14" i="5" s="1"/>
  <c r="D16" i="5" s="1"/>
  <c r="D21" i="5" s="1"/>
  <c r="E14" i="3"/>
  <c r="D38" i="4" s="1"/>
  <c r="C8" i="5"/>
  <c r="C10" i="5" s="1"/>
  <c r="B8" i="5"/>
  <c r="B10" i="5" s="1"/>
  <c r="B4" i="2"/>
  <c r="C6" i="5"/>
  <c r="B6" i="2" l="1"/>
  <c r="B9" i="2" s="1"/>
  <c r="B10" i="2" s="1"/>
  <c r="C5" i="2"/>
  <c r="C6" i="2" s="1"/>
  <c r="C9" i="2" s="1"/>
  <c r="C13" i="5" s="1"/>
  <c r="C14" i="5" s="1"/>
  <c r="C16" i="5" s="1"/>
  <c r="C21" i="5" s="1"/>
  <c r="B13" i="5" l="1"/>
  <c r="B14" i="5" s="1"/>
  <c r="B16" i="5" s="1"/>
  <c r="B21" i="5" s="1"/>
  <c r="C10" i="2"/>
  <c r="B13" i="2"/>
  <c r="B39" i="4" s="1"/>
  <c r="B16" i="2"/>
  <c r="B40" i="4" s="1"/>
  <c r="B42" i="4" l="1"/>
  <c r="B44" i="4" s="1"/>
  <c r="C13" i="2"/>
  <c r="C39" i="4" s="1"/>
  <c r="C16" i="2"/>
  <c r="C40" i="4" s="1"/>
  <c r="D10" i="2"/>
  <c r="C42" i="4" l="1"/>
  <c r="C44" i="4" s="1"/>
  <c r="C46" i="4" s="1"/>
  <c r="D13" i="2"/>
  <c r="D39" i="4" s="1"/>
  <c r="D16" i="2"/>
  <c r="D40" i="4" s="1"/>
  <c r="B46" i="4"/>
  <c r="D42" i="4" l="1"/>
  <c r="D44" i="4" l="1"/>
  <c r="D46" i="4" s="1"/>
</calcChain>
</file>

<file path=xl/sharedStrings.xml><?xml version="1.0" encoding="utf-8"?>
<sst xmlns="http://schemas.openxmlformats.org/spreadsheetml/2006/main" count="94" uniqueCount="86">
  <si>
    <t>Software</t>
  </si>
  <si>
    <t>Afa-Sätze</t>
  </si>
  <si>
    <t>EBITDA</t>
  </si>
  <si>
    <t>CASH-FLOW</t>
  </si>
  <si>
    <t>Business Model adventureX</t>
  </si>
  <si>
    <t>Nome idea</t>
  </si>
  <si>
    <t>Breve descrizione dell'idea</t>
  </si>
  <si>
    <t>Numero di persone nel team</t>
  </si>
  <si>
    <t>Settore</t>
  </si>
  <si>
    <t>Data</t>
  </si>
  <si>
    <t>Programma investimenti e immobilizzazioni</t>
  </si>
  <si>
    <t>Mobili e arredamenti</t>
  </si>
  <si>
    <t>Macchine ufficio elettroniche</t>
  </si>
  <si>
    <t>Altri</t>
  </si>
  <si>
    <t>Altri beni immateriali</t>
  </si>
  <si>
    <t>Totale Investimenti</t>
  </si>
  <si>
    <t>Vendite pianificate immobilizzazioni</t>
  </si>
  <si>
    <t>Totale immobilizzazioni materiali</t>
  </si>
  <si>
    <t>Totale immobilizzazioni Immateriali</t>
  </si>
  <si>
    <t>Ammortamenti</t>
  </si>
  <si>
    <t>Totale ammortamenti</t>
  </si>
  <si>
    <t>Totale immobilizzazioni immateriali</t>
  </si>
  <si>
    <r>
      <rPr>
        <b/>
        <sz val="11"/>
        <color rgb="FFFFFF00"/>
        <rFont val="Arial"/>
        <family val="2"/>
      </rPr>
      <t>CONSIGLIO</t>
    </r>
    <r>
      <rPr>
        <sz val="11"/>
        <color rgb="FFFFFF00"/>
        <rFont val="Arial"/>
        <family val="2"/>
      </rPr>
      <t xml:space="preserve">
Questi campi vengono compilati automaticamente. 
L'ammortamento è calcolato per ciascun investimento in base al tempo di utilizzazione e viene calcolato automaticamente. Si sottolinea che nel presente modello sono utilizzate quote di ammortamento generali.</t>
    </r>
  </si>
  <si>
    <t>Conto economico - CONTRIBUTO COPERTURE</t>
  </si>
  <si>
    <t>Totale ricavi</t>
  </si>
  <si>
    <t>Acquisto merci</t>
  </si>
  <si>
    <t>beni di consumo per prodotto</t>
  </si>
  <si>
    <t>servizi diretti per prodotto</t>
  </si>
  <si>
    <t>Totale costi variabili</t>
  </si>
  <si>
    <t>Contributo copertura</t>
  </si>
  <si>
    <t>Compenso amministratori</t>
  </si>
  <si>
    <t>Costi personale</t>
  </si>
  <si>
    <t>Costi telefono</t>
  </si>
  <si>
    <t>Pubblicità</t>
  </si>
  <si>
    <t>Spese bancarie</t>
  </si>
  <si>
    <t>Totale costi fissi</t>
  </si>
  <si>
    <t>Costi finanziamenti</t>
  </si>
  <si>
    <t>tassi interesse attivi</t>
  </si>
  <si>
    <t>Risultato ante imposte</t>
  </si>
  <si>
    <t>Imposte del periodo</t>
  </si>
  <si>
    <t>Risultato del periodo</t>
  </si>
  <si>
    <t>Finanziamento</t>
  </si>
  <si>
    <t>fabbisogno finanziario per investimenti</t>
  </si>
  <si>
    <t>fabbisogno finanziario per attività corrente</t>
  </si>
  <si>
    <t>Totale fabbisogno finanziario</t>
  </si>
  <si>
    <t>Capitale proprio a disponibilità</t>
  </si>
  <si>
    <t>fabbisogno capitale terzi per periodo</t>
  </si>
  <si>
    <t>fabbisogno fin.capitale terzi cumulativo</t>
  </si>
  <si>
    <t>tasso interessi calcolato per capitale terzi</t>
  </si>
  <si>
    <t>Interessi capitale terzi</t>
  </si>
  <si>
    <t>tasso interessi attivo calcolato</t>
  </si>
  <si>
    <t>tassi interessi attivi</t>
  </si>
  <si>
    <r>
      <t xml:space="preserve">CONSIGLIO
</t>
    </r>
    <r>
      <rPr>
        <sz val="11"/>
        <color rgb="FFFFFF00"/>
        <rFont val="Arial"/>
        <family val="2"/>
      </rPr>
      <t>Questi campi vengono compilati automaticamente.</t>
    </r>
  </si>
  <si>
    <r>
      <rPr>
        <b/>
        <sz val="11"/>
        <color rgb="FFFFFF00"/>
        <rFont val="Arial"/>
        <family val="2"/>
      </rPr>
      <t xml:space="preserve">CONSIGLIO
</t>
    </r>
    <r>
      <rPr>
        <sz val="11"/>
        <color rgb="FFFFFF00"/>
        <rFont val="Arial"/>
        <family val="2"/>
      </rPr>
      <t>Investimenti:</t>
    </r>
    <r>
      <rPr>
        <b/>
        <sz val="11"/>
        <color rgb="FFFFFF00"/>
        <rFont val="Arial"/>
        <family val="2"/>
      </rPr>
      <t xml:space="preserve"> </t>
    </r>
    <r>
      <rPr>
        <sz val="11"/>
        <color rgb="FFFFFF00"/>
        <rFont val="Arial"/>
        <family val="2"/>
      </rPr>
      <t xml:space="preserve">Inserite il vostro fabbisogno di investimento nei campi previsti. 
Se possedete già immobili e strutture (p.es. PC, auto, ecc.), dovete osservare quanto segue: Inserire nel prospetto dei finanziamenti, tra le voci di patrimonio netto, i beni già acquisiti in passato al prezzo corrente di mercato. 
</t>
    </r>
    <r>
      <rPr>
        <b/>
        <sz val="11"/>
        <color rgb="FFFFFF00"/>
        <rFont val="Arial"/>
        <family val="2"/>
      </rPr>
      <t xml:space="preserve">Immaterielles Anlagevermögen: </t>
    </r>
    <r>
      <rPr>
        <sz val="11"/>
        <color rgb="FFFFFF00"/>
        <rFont val="Arial"/>
        <family val="2"/>
      </rPr>
      <t xml:space="preserve">wie z.B. Patente usw. 
</t>
    </r>
    <r>
      <rPr>
        <b/>
        <sz val="11"/>
        <color rgb="FFFFFF00"/>
        <rFont val="Arial"/>
        <family val="2"/>
      </rPr>
      <t>Costi di impianto:</t>
    </r>
    <r>
      <rPr>
        <sz val="11"/>
        <color rgb="FFFFFF00"/>
        <rFont val="Arial"/>
        <family val="2"/>
      </rPr>
      <t xml:space="preserve"> p.es. consulente di gestione, consulente commerciale o fiscale, avvocato, notaio, approvazioni/registrazioni, concetto di marketing, cerimonia di apertura, ecc. 
</t>
    </r>
    <r>
      <rPr>
        <b/>
        <sz val="11"/>
        <color rgb="FFFFFF00"/>
        <rFont val="Arial"/>
        <family val="2"/>
      </rPr>
      <t>Altri beni immateriali:</t>
    </r>
    <r>
      <rPr>
        <sz val="11"/>
        <color rgb="FFFFFF00"/>
        <rFont val="Arial"/>
        <family val="2"/>
      </rPr>
      <t xml:space="preserve"> p.es. brevetti ecc. </t>
    </r>
  </si>
  <si>
    <t>ANALISI DEL CASH-FLOW</t>
  </si>
  <si>
    <t>entrate di cassa attività corrente</t>
  </si>
  <si>
    <t xml:space="preserve">uscite di cassa attività corrente </t>
  </si>
  <si>
    <t>CASH-FLOW AC</t>
  </si>
  <si>
    <t>Investimenti</t>
  </si>
  <si>
    <t xml:space="preserve">Vendite Investimenti </t>
  </si>
  <si>
    <t xml:space="preserve">CASH-FLOW da attività di investimenti </t>
  </si>
  <si>
    <t>Capitale proprio</t>
  </si>
  <si>
    <t>capitale terzi</t>
  </si>
  <si>
    <t>CASH-FLOW da attività finanziaria</t>
  </si>
  <si>
    <t>CASH-FLOW a disposizione</t>
  </si>
  <si>
    <t>Rimborso capitale terzi</t>
  </si>
  <si>
    <t>Erogazione dividendi</t>
  </si>
  <si>
    <r>
      <rPr>
        <b/>
        <sz val="11"/>
        <color rgb="FFFFFF00"/>
        <rFont val="Arial"/>
        <family val="2"/>
      </rPr>
      <t>CONSIGLIO</t>
    </r>
    <r>
      <rPr>
        <sz val="11"/>
        <color rgb="FFFFFF00"/>
        <rFont val="Arial"/>
        <family val="2"/>
      </rPr>
      <t xml:space="preserve">
</t>
    </r>
    <r>
      <rPr>
        <b/>
        <sz val="11"/>
        <color rgb="FFFFFF00"/>
        <rFont val="Arial"/>
        <family val="2"/>
      </rPr>
      <t>Costi del personale:</t>
    </r>
    <r>
      <rPr>
        <sz val="11"/>
        <color rgb="FFFFFF00"/>
        <rFont val="Arial"/>
        <family val="2"/>
      </rPr>
      <t xml:space="preserve"> Salario netto * 2,0 * Numero di stipendi annui pro persona</t>
    </r>
  </si>
  <si>
    <t>Ricavi da attività correnti</t>
  </si>
  <si>
    <t>Stiland</t>
  </si>
  <si>
    <t>Design / E-commerce</t>
  </si>
  <si>
    <t>Una piattaforma di design per mettere in comunicazione designer, produttori e clienti. Con la nostra idea imprenditoriale offriamo collezioni online di design regionali e internazionali, unite a techniche di produzione tradizionali e moderne, da offrire ad un pubblico di amatori interessati al segmento premium</t>
  </si>
  <si>
    <t>Commissioni su Ordini</t>
  </si>
  <si>
    <t>Premium Account</t>
  </si>
  <si>
    <t>Pubblicita' Online</t>
  </si>
  <si>
    <t>Altri ricavi</t>
  </si>
  <si>
    <t>Mobile App</t>
  </si>
  <si>
    <t>Spese Legali e Assicurazioni</t>
  </si>
  <si>
    <t>Gestione Dati e Manutenzione Sito</t>
  </si>
  <si>
    <t>Energia e Utenze</t>
  </si>
  <si>
    <t>Search Engine Optimization</t>
  </si>
  <si>
    <t>Consulenze e Contabilita'</t>
  </si>
  <si>
    <t>Cancelleria Ufficio</t>
  </si>
  <si>
    <t>Trasferte</t>
  </si>
  <si>
    <t>Affitti</t>
  </si>
  <si>
    <t>IRAP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</si>
</sst>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0" tint="-0.34998626667073579"/>
      <name val="Arial"/>
      <family val="2"/>
    </font>
    <font>
      <sz val="11"/>
      <color rgb="FFFFFF00"/>
      <name val="Arial"/>
      <family val="2"/>
    </font>
    <font>
      <b/>
      <sz val="11"/>
      <color rgb="FFFFFF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3" borderId="0" xfId="0" applyFont="1" applyFill="1"/>
    <xf numFmtId="0" fontId="2" fillId="2" borderId="0" xfId="0" applyFont="1" applyFill="1"/>
    <xf numFmtId="0" fontId="3" fillId="7" borderId="2" xfId="0" applyFont="1" applyFill="1" applyBorder="1"/>
    <xf numFmtId="0" fontId="3" fillId="2" borderId="3" xfId="0" applyFont="1" applyFill="1" applyBorder="1" applyAlignment="1">
      <alignment horizontal="center"/>
    </xf>
    <xf numFmtId="3" fontId="2" fillId="2" borderId="1" xfId="0" applyNumberFormat="1" applyFont="1" applyFill="1" applyBorder="1" applyProtection="1">
      <protection locked="0"/>
    </xf>
    <xf numFmtId="0" fontId="3" fillId="2" borderId="4" xfId="0" applyFont="1" applyFill="1" applyBorder="1"/>
    <xf numFmtId="3" fontId="3" fillId="2" borderId="5" xfId="0" applyNumberFormat="1" applyFont="1" applyFill="1" applyBorder="1"/>
    <xf numFmtId="0" fontId="3" fillId="2" borderId="0" xfId="0" applyFont="1" applyFill="1"/>
    <xf numFmtId="3" fontId="2" fillId="2" borderId="1" xfId="0" applyNumberFormat="1" applyFont="1" applyFill="1" applyBorder="1"/>
    <xf numFmtId="3" fontId="2" fillId="2" borderId="6" xfId="0" applyNumberFormat="1" applyFont="1" applyFill="1" applyBorder="1"/>
    <xf numFmtId="0" fontId="4" fillId="3" borderId="0" xfId="0" applyFont="1" applyFill="1"/>
    <xf numFmtId="3" fontId="4" fillId="3" borderId="1" xfId="0" applyNumberFormat="1" applyFont="1" applyFill="1" applyBorder="1"/>
    <xf numFmtId="3" fontId="3" fillId="2" borderId="5" xfId="0" applyNumberFormat="1" applyFont="1" applyFill="1" applyBorder="1" applyProtection="1">
      <protection locked="0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3" fillId="9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5" fillId="2" borderId="0" xfId="0" applyFont="1" applyFill="1"/>
    <xf numFmtId="14" fontId="3" fillId="9" borderId="0" xfId="0" applyNumberFormat="1" applyFont="1" applyFill="1" applyAlignment="1" applyProtection="1">
      <alignment horizontal="left"/>
      <protection locked="0"/>
    </xf>
    <xf numFmtId="4" fontId="2" fillId="2" borderId="6" xfId="0" applyNumberFormat="1" applyFont="1" applyFill="1" applyBorder="1"/>
    <xf numFmtId="4" fontId="2" fillId="2" borderId="1" xfId="0" applyNumberFormat="1" applyFont="1" applyFill="1" applyBorder="1"/>
    <xf numFmtId="4" fontId="3" fillId="2" borderId="5" xfId="0" applyNumberFormat="1" applyFont="1" applyFill="1" applyBorder="1"/>
    <xf numFmtId="0" fontId="2" fillId="2" borderId="1" xfId="0" applyFont="1" applyFill="1" applyBorder="1"/>
    <xf numFmtId="0" fontId="4" fillId="2" borderId="4" xfId="0" applyFont="1" applyFill="1" applyBorder="1"/>
    <xf numFmtId="4" fontId="4" fillId="8" borderId="5" xfId="0" applyNumberFormat="1" applyFont="1" applyFill="1" applyBorder="1" applyProtection="1">
      <protection locked="0"/>
    </xf>
    <xf numFmtId="4" fontId="4" fillId="2" borderId="5" xfId="0" applyNumberFormat="1" applyFont="1" applyFill="1" applyBorder="1"/>
    <xf numFmtId="0" fontId="2" fillId="2" borderId="7" xfId="0" applyFont="1" applyFill="1" applyBorder="1"/>
    <xf numFmtId="9" fontId="4" fillId="8" borderId="9" xfId="0" applyNumberFormat="1" applyFont="1" applyFill="1" applyBorder="1" applyAlignment="1" applyProtection="1">
      <alignment horizontal="center"/>
      <protection locked="0"/>
    </xf>
    <xf numFmtId="4" fontId="2" fillId="2" borderId="8" xfId="0" applyNumberFormat="1" applyFont="1" applyFill="1" applyBorder="1"/>
    <xf numFmtId="4" fontId="2" fillId="2" borderId="5" xfId="0" applyNumberFormat="1" applyFont="1" applyFill="1" applyBorder="1"/>
    <xf numFmtId="9" fontId="4" fillId="8" borderId="8" xfId="0" applyNumberFormat="1" applyFont="1" applyFill="1" applyBorder="1" applyAlignment="1" applyProtection="1">
      <alignment horizontal="center"/>
      <protection locked="0"/>
    </xf>
    <xf numFmtId="0" fontId="4" fillId="3" borderId="1" xfId="0" applyFont="1" applyFill="1" applyBorder="1"/>
    <xf numFmtId="9" fontId="6" fillId="2" borderId="3" xfId="0" applyNumberFormat="1" applyFont="1" applyFill="1" applyBorder="1" applyAlignment="1">
      <alignment horizontal="center"/>
    </xf>
    <xf numFmtId="9" fontId="6" fillId="2" borderId="1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6" borderId="4" xfId="0" applyFont="1" applyFill="1" applyBorder="1"/>
    <xf numFmtId="3" fontId="3" fillId="6" borderId="5" xfId="0" applyNumberFormat="1" applyFont="1" applyFill="1" applyBorder="1"/>
    <xf numFmtId="0" fontId="3" fillId="5" borderId="4" xfId="0" applyFont="1" applyFill="1" applyBorder="1"/>
    <xf numFmtId="3" fontId="3" fillId="5" borderId="5" xfId="0" applyNumberFormat="1" applyFont="1" applyFill="1" applyBorder="1"/>
    <xf numFmtId="0" fontId="3" fillId="2" borderId="0" xfId="0" applyFont="1" applyFill="1" applyBorder="1"/>
    <xf numFmtId="3" fontId="3" fillId="2" borderId="1" xfId="0" applyNumberFormat="1" applyFont="1" applyFill="1" applyBorder="1"/>
    <xf numFmtId="0" fontId="3" fillId="4" borderId="4" xfId="0" applyFont="1" applyFill="1" applyBorder="1"/>
    <xf numFmtId="3" fontId="3" fillId="4" borderId="5" xfId="0" applyNumberFormat="1" applyFont="1" applyFill="1" applyBorder="1"/>
    <xf numFmtId="3" fontId="3" fillId="2" borderId="1" xfId="0" applyNumberFormat="1" applyFont="1" applyFill="1" applyBorder="1" applyProtection="1">
      <protection locked="0"/>
    </xf>
    <xf numFmtId="4" fontId="2" fillId="2" borderId="0" xfId="0" applyNumberFormat="1" applyFont="1" applyFill="1"/>
    <xf numFmtId="0" fontId="4" fillId="2" borderId="0" xfId="0" applyFont="1" applyFill="1" applyBorder="1"/>
    <xf numFmtId="4" fontId="4" fillId="2" borderId="1" xfId="0" applyNumberFormat="1" applyFont="1" applyFill="1" applyBorder="1"/>
    <xf numFmtId="4" fontId="4" fillId="2" borderId="0" xfId="0" applyNumberFormat="1" applyFont="1" applyFill="1" applyBorder="1"/>
    <xf numFmtId="4" fontId="2" fillId="6" borderId="1" xfId="0" applyNumberFormat="1" applyFont="1" applyFill="1" applyBorder="1" applyProtection="1">
      <protection locked="0"/>
    </xf>
    <xf numFmtId="0" fontId="7" fillId="11" borderId="0" xfId="0" applyFont="1" applyFill="1"/>
    <xf numFmtId="0" fontId="3" fillId="2" borderId="0" xfId="0" applyFont="1" applyFill="1" applyAlignment="1">
      <alignment horizontal="left"/>
    </xf>
    <xf numFmtId="0" fontId="4" fillId="9" borderId="0" xfId="0" applyFont="1" applyFill="1" applyAlignment="1" applyProtection="1">
      <alignment horizontal="left"/>
      <protection locked="0"/>
    </xf>
    <xf numFmtId="0" fontId="2" fillId="2" borderId="0" xfId="0" applyFont="1" applyFill="1" applyAlignment="1">
      <alignment horizontal="left" indent="1"/>
    </xf>
    <xf numFmtId="164" fontId="9" fillId="2" borderId="0" xfId="0" applyNumberFormat="1" applyFont="1" applyFill="1" applyBorder="1" applyAlignment="1">
      <alignment horizontal="right"/>
    </xf>
    <xf numFmtId="0" fontId="1" fillId="10" borderId="0" xfId="0" applyFont="1" applyFill="1" applyAlignment="1">
      <alignment horizontal="center"/>
    </xf>
    <xf numFmtId="2" fontId="3" fillId="9" borderId="0" xfId="0" applyNumberFormat="1" applyFont="1" applyFill="1" applyAlignment="1" applyProtection="1">
      <alignment horizontal="left" vertical="justify"/>
      <protection locked="0"/>
    </xf>
    <xf numFmtId="0" fontId="4" fillId="10" borderId="0" xfId="0" applyFont="1" applyFill="1" applyAlignment="1">
      <alignment horizontal="left"/>
    </xf>
    <xf numFmtId="0" fontId="7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iland%20-%20Financials%20-%20FINAL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ssumptions"/>
      <sheetName val="Financials"/>
      <sheetName val="Val_out"/>
      <sheetName val="Colgate FSM"/>
    </sheetNames>
    <sheetDataSet>
      <sheetData sheetId="0"/>
      <sheetData sheetId="1">
        <row r="60">
          <cell r="D60">
            <v>2.6800000000000001E-2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8"/>
  <sheetViews>
    <sheetView view="pageBreakPreview" zoomScaleNormal="100" zoomScaleSheetLayoutView="100" workbookViewId="0">
      <selection activeCell="C12" sqref="C12"/>
    </sheetView>
  </sheetViews>
  <sheetFormatPr defaultColWidth="9.140625" defaultRowHeight="14.25" x14ac:dyDescent="0.2"/>
  <cols>
    <col min="1" max="1" width="16.5703125" style="2" bestFit="1" customWidth="1"/>
    <col min="2" max="2" width="28" style="2" customWidth="1"/>
    <col min="3" max="3" width="29.7109375" style="2" customWidth="1"/>
    <col min="4" max="4" width="9.140625" style="2"/>
    <col min="5" max="5" width="17.5703125" style="2" customWidth="1"/>
    <col min="6" max="16384" width="9.140625" style="2"/>
  </cols>
  <sheetData>
    <row r="1" spans="1:6" ht="18" x14ac:dyDescent="0.25">
      <c r="A1" s="56" t="s">
        <v>4</v>
      </c>
      <c r="B1" s="56"/>
      <c r="C1" s="56"/>
      <c r="D1" s="56"/>
      <c r="E1" s="56"/>
      <c r="F1" s="56"/>
    </row>
    <row r="4" spans="1:6" ht="15" x14ac:dyDescent="0.25">
      <c r="A4" s="15" t="s">
        <v>5</v>
      </c>
      <c r="C4" s="16" t="s">
        <v>69</v>
      </c>
    </row>
    <row r="5" spans="1:6" ht="15" x14ac:dyDescent="0.25">
      <c r="A5" s="15"/>
      <c r="C5" s="17"/>
    </row>
    <row r="6" spans="1:6" ht="15" x14ac:dyDescent="0.25">
      <c r="A6" s="15" t="s">
        <v>6</v>
      </c>
      <c r="C6" s="57" t="s">
        <v>71</v>
      </c>
      <c r="D6" s="57"/>
      <c r="E6" s="57"/>
    </row>
    <row r="7" spans="1:6" ht="15" customHeight="1" x14ac:dyDescent="0.25">
      <c r="A7" s="15"/>
      <c r="C7" s="57"/>
      <c r="D7" s="57"/>
      <c r="E7" s="57"/>
    </row>
    <row r="8" spans="1:6" ht="15" customHeight="1" x14ac:dyDescent="0.25">
      <c r="A8" s="15"/>
      <c r="C8" s="57"/>
      <c r="D8" s="57"/>
      <c r="E8" s="57"/>
    </row>
    <row r="9" spans="1:6" ht="15" customHeight="1" x14ac:dyDescent="0.25">
      <c r="A9" s="15"/>
      <c r="C9" s="57"/>
      <c r="D9" s="57"/>
      <c r="E9" s="57"/>
    </row>
    <row r="10" spans="1:6" ht="15" customHeight="1" x14ac:dyDescent="0.25">
      <c r="A10" s="15"/>
      <c r="C10" s="57"/>
      <c r="D10" s="57"/>
      <c r="E10" s="57"/>
    </row>
    <row r="11" spans="1:6" ht="21" customHeight="1" x14ac:dyDescent="0.25">
      <c r="A11" s="15"/>
      <c r="C11" s="57"/>
      <c r="D11" s="57"/>
      <c r="E11" s="57"/>
    </row>
    <row r="12" spans="1:6" ht="7.5" customHeight="1" x14ac:dyDescent="0.25">
      <c r="A12" s="15"/>
      <c r="C12" s="52"/>
    </row>
    <row r="13" spans="1:6" ht="15" x14ac:dyDescent="0.25">
      <c r="A13" s="15" t="s">
        <v>7</v>
      </c>
      <c r="C13" s="53">
        <v>4</v>
      </c>
    </row>
    <row r="14" spans="1:6" ht="15" x14ac:dyDescent="0.25">
      <c r="A14" s="15"/>
      <c r="C14" s="8"/>
    </row>
    <row r="15" spans="1:6" ht="15" x14ac:dyDescent="0.25">
      <c r="A15" s="15" t="s">
        <v>8</v>
      </c>
      <c r="C15" s="52" t="s">
        <v>70</v>
      </c>
    </row>
    <row r="16" spans="1:6" x14ac:dyDescent="0.2">
      <c r="C16" s="18"/>
    </row>
    <row r="17" spans="1:3" x14ac:dyDescent="0.2">
      <c r="C17" s="19"/>
    </row>
    <row r="18" spans="1:3" ht="15" x14ac:dyDescent="0.25">
      <c r="A18" s="15" t="s">
        <v>9</v>
      </c>
    </row>
  </sheetData>
  <mergeCells count="2">
    <mergeCell ref="A1:F1"/>
    <mergeCell ref="C6:E11"/>
  </mergeCells>
  <pageMargins left="0.7" right="0.7" top="0.75" bottom="0.75" header="0.3" footer="0.3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20"/>
  <sheetViews>
    <sheetView view="pageBreakPreview" zoomScaleNormal="100" zoomScaleSheetLayoutView="100" workbookViewId="0">
      <selection activeCell="G15" sqref="G15"/>
    </sheetView>
  </sheetViews>
  <sheetFormatPr defaultColWidth="11.42578125" defaultRowHeight="14.25" x14ac:dyDescent="0.2"/>
  <cols>
    <col min="1" max="1" width="42.42578125" style="2" customWidth="1"/>
    <col min="2" max="2" width="11.85546875" style="2" bestFit="1" customWidth="1"/>
    <col min="3" max="3" width="9.42578125" style="2" bestFit="1" customWidth="1"/>
    <col min="4" max="4" width="10.5703125" style="2" bestFit="1" customWidth="1"/>
    <col min="5" max="16384" width="11.42578125" style="2"/>
  </cols>
  <sheetData>
    <row r="1" spans="1:5" ht="15" x14ac:dyDescent="0.25">
      <c r="A1" s="58" t="s">
        <v>10</v>
      </c>
      <c r="B1" s="58"/>
      <c r="C1" s="58"/>
      <c r="D1" s="58"/>
      <c r="E1" s="1"/>
    </row>
    <row r="2" spans="1:5" ht="11.25" customHeight="1" x14ac:dyDescent="0.25">
      <c r="A2" s="14"/>
      <c r="B2" s="14"/>
      <c r="C2" s="14"/>
      <c r="D2" s="14"/>
    </row>
    <row r="3" spans="1:5" s="8" customFormat="1" x14ac:dyDescent="0.2">
      <c r="A3" s="3" t="str">
        <f>Dati!C4</f>
        <v>Stiland</v>
      </c>
      <c r="B3" s="4">
        <v>2020</v>
      </c>
      <c r="C3" s="4">
        <v>2021</v>
      </c>
      <c r="D3" s="4">
        <v>2022</v>
      </c>
    </row>
    <row r="4" spans="1:5" x14ac:dyDescent="0.2">
      <c r="A4" s="2" t="s">
        <v>11</v>
      </c>
      <c r="B4" s="5">
        <v>500</v>
      </c>
      <c r="C4" s="5"/>
      <c r="D4" s="5"/>
    </row>
    <row r="5" spans="1:5" x14ac:dyDescent="0.2">
      <c r="A5" s="2" t="s">
        <v>12</v>
      </c>
      <c r="B5" s="5">
        <v>1500</v>
      </c>
      <c r="C5" s="5"/>
      <c r="D5" s="5"/>
    </row>
    <row r="6" spans="1:5" x14ac:dyDescent="0.2">
      <c r="A6" s="2" t="s">
        <v>13</v>
      </c>
      <c r="B6" s="5"/>
      <c r="C6" s="5"/>
      <c r="D6" s="5"/>
    </row>
    <row r="7" spans="1:5" s="8" customFormat="1" x14ac:dyDescent="0.2">
      <c r="A7" s="6" t="s">
        <v>17</v>
      </c>
      <c r="B7" s="7">
        <f>SUM(B4:B6)</f>
        <v>2000</v>
      </c>
      <c r="C7" s="7">
        <f>SUM(C4:C6)</f>
        <v>0</v>
      </c>
      <c r="D7" s="7">
        <f>SUM(D4:D6)</f>
        <v>0</v>
      </c>
    </row>
    <row r="8" spans="1:5" x14ac:dyDescent="0.2">
      <c r="B8" s="9"/>
      <c r="C8" s="9"/>
      <c r="D8" s="9"/>
    </row>
    <row r="9" spans="1:5" x14ac:dyDescent="0.2">
      <c r="A9" s="2" t="s">
        <v>0</v>
      </c>
      <c r="B9" s="5">
        <v>6250</v>
      </c>
      <c r="C9" s="5"/>
      <c r="D9" s="5"/>
    </row>
    <row r="10" spans="1:5" x14ac:dyDescent="0.2">
      <c r="A10" s="2" t="s">
        <v>76</v>
      </c>
      <c r="B10" s="5"/>
      <c r="C10" s="5">
        <v>12000</v>
      </c>
      <c r="D10" s="5"/>
    </row>
    <row r="11" spans="1:5" x14ac:dyDescent="0.2">
      <c r="A11" s="2" t="s">
        <v>14</v>
      </c>
      <c r="B11" s="5"/>
      <c r="C11" s="5"/>
      <c r="D11" s="5"/>
    </row>
    <row r="12" spans="1:5" s="8" customFormat="1" x14ac:dyDescent="0.2">
      <c r="A12" s="6" t="s">
        <v>18</v>
      </c>
      <c r="B12" s="7">
        <f>SUM(B9:B11)</f>
        <v>6250</v>
      </c>
      <c r="C12" s="7">
        <f>SUM(C9:C11)</f>
        <v>12000</v>
      </c>
      <c r="D12" s="7">
        <f>SUM(D9:D11)</f>
        <v>0</v>
      </c>
    </row>
    <row r="13" spans="1:5" x14ac:dyDescent="0.2">
      <c r="B13" s="10"/>
      <c r="C13" s="9"/>
      <c r="D13" s="9"/>
    </row>
    <row r="14" spans="1:5" s="15" customFormat="1" ht="15" x14ac:dyDescent="0.25">
      <c r="A14" s="11" t="s">
        <v>15</v>
      </c>
      <c r="B14" s="12">
        <f>B7+B12</f>
        <v>8250</v>
      </c>
      <c r="C14" s="12">
        <f>C7+C12</f>
        <v>12000</v>
      </c>
      <c r="D14" s="12">
        <f>D7+D12</f>
        <v>0</v>
      </c>
    </row>
    <row r="16" spans="1:5" x14ac:dyDescent="0.2">
      <c r="A16" s="6" t="s">
        <v>16</v>
      </c>
      <c r="B16" s="13"/>
      <c r="C16" s="13"/>
      <c r="D16" s="13"/>
    </row>
    <row r="20" spans="1:4" ht="143.25" customHeight="1" x14ac:dyDescent="0.2">
      <c r="A20" s="59" t="s">
        <v>53</v>
      </c>
      <c r="B20" s="59"/>
      <c r="C20" s="59"/>
      <c r="D20" s="59"/>
    </row>
  </sheetData>
  <mergeCells count="2">
    <mergeCell ref="A1:D1"/>
    <mergeCell ref="A20:D20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21"/>
  <sheetViews>
    <sheetView tabSelected="1" view="pageBreakPreview" zoomScaleNormal="100" zoomScaleSheetLayoutView="100" workbookViewId="0">
      <selection activeCell="H13" sqref="H13"/>
    </sheetView>
  </sheetViews>
  <sheetFormatPr defaultColWidth="11.42578125" defaultRowHeight="14.25" x14ac:dyDescent="0.2"/>
  <cols>
    <col min="1" max="1" width="42.140625" style="2" customWidth="1"/>
    <col min="2" max="3" width="9" style="2" bestFit="1" customWidth="1"/>
    <col min="4" max="5" width="10.140625" style="2" bestFit="1" customWidth="1"/>
    <col min="6" max="16384" width="11.42578125" style="2"/>
  </cols>
  <sheetData>
    <row r="1" spans="1:5" ht="15" x14ac:dyDescent="0.25">
      <c r="A1" s="58" t="s">
        <v>19</v>
      </c>
      <c r="B1" s="58"/>
      <c r="C1" s="58"/>
      <c r="D1" s="58"/>
      <c r="E1" s="58"/>
    </row>
    <row r="2" spans="1:5" ht="15" x14ac:dyDescent="0.25">
      <c r="A2" s="14"/>
      <c r="B2" s="14"/>
      <c r="C2" s="14"/>
      <c r="D2" s="14"/>
      <c r="E2" s="14"/>
    </row>
    <row r="3" spans="1:5" s="8" customFormat="1" x14ac:dyDescent="0.2">
      <c r="A3" s="3" t="str">
        <f>Dati!C4</f>
        <v>Stiland</v>
      </c>
      <c r="B3" s="33" t="s">
        <v>1</v>
      </c>
      <c r="C3" s="4">
        <v>2020</v>
      </c>
      <c r="D3" s="4">
        <v>2021</v>
      </c>
      <c r="E3" s="4">
        <v>2022</v>
      </c>
    </row>
    <row r="4" spans="1:5" x14ac:dyDescent="0.2">
      <c r="A4" s="2" t="s">
        <v>11</v>
      </c>
      <c r="B4" s="34">
        <v>0.2</v>
      </c>
      <c r="C4" s="9">
        <f>Investimenti!B4*Ammortamenti!B4</f>
        <v>100</v>
      </c>
      <c r="D4" s="9">
        <f>B4*SUM(Investimenti!B4:C4)</f>
        <v>100</v>
      </c>
      <c r="E4" s="9">
        <f>B4*SUM(Investimenti!B4:D4)</f>
        <v>100</v>
      </c>
    </row>
    <row r="5" spans="1:5" x14ac:dyDescent="0.2">
      <c r="A5" s="2" t="s">
        <v>12</v>
      </c>
      <c r="B5" s="34">
        <v>0.2</v>
      </c>
      <c r="C5" s="9">
        <f>Investimenti!B5*Ammortamenti!B5</f>
        <v>300</v>
      </c>
      <c r="D5" s="9">
        <f>B5*SUM(Investimenti!B5:C5)</f>
        <v>300</v>
      </c>
      <c r="E5" s="9">
        <f>B5*SUM(Investimenti!B5:D5)</f>
        <v>300</v>
      </c>
    </row>
    <row r="6" spans="1:5" x14ac:dyDescent="0.2">
      <c r="A6" s="2" t="s">
        <v>13</v>
      </c>
      <c r="B6" s="34">
        <v>0.35</v>
      </c>
      <c r="C6" s="9">
        <f>Investimenti!B6*Ammortamenti!B6</f>
        <v>0</v>
      </c>
      <c r="D6" s="9">
        <f>B6*SUM(Investimenti!B6:C6)</f>
        <v>0</v>
      </c>
      <c r="E6" s="9">
        <f>B6*SUM(Investimenti!B6:D6)</f>
        <v>0</v>
      </c>
    </row>
    <row r="7" spans="1:5" s="8" customFormat="1" x14ac:dyDescent="0.2">
      <c r="A7" s="6" t="s">
        <v>17</v>
      </c>
      <c r="B7" s="35"/>
      <c r="C7" s="7">
        <f>SUM(C4:C6)</f>
        <v>400</v>
      </c>
      <c r="D7" s="7">
        <f>SUM(D4:D6)</f>
        <v>400</v>
      </c>
      <c r="E7" s="7">
        <f>SUM(E4:E6)</f>
        <v>400</v>
      </c>
    </row>
    <row r="8" spans="1:5" x14ac:dyDescent="0.2">
      <c r="B8" s="36"/>
      <c r="C8" s="9"/>
      <c r="D8" s="9"/>
      <c r="E8" s="9"/>
    </row>
    <row r="9" spans="1:5" x14ac:dyDescent="0.2">
      <c r="A9" s="2" t="s">
        <v>0</v>
      </c>
      <c r="B9" s="34">
        <v>0.2</v>
      </c>
      <c r="C9" s="9">
        <f>Investimenti!B9*Ammortamenti!B9</f>
        <v>1250</v>
      </c>
      <c r="D9" s="9">
        <f>B9*SUM(Investimenti!B9:C9)</f>
        <v>1250</v>
      </c>
      <c r="E9" s="9">
        <f>B9*SUM(Investimenti!B9:D9)</f>
        <v>1250</v>
      </c>
    </row>
    <row r="10" spans="1:5" x14ac:dyDescent="0.2">
      <c r="A10" s="2" t="s">
        <v>76</v>
      </c>
      <c r="B10" s="34">
        <v>0.2</v>
      </c>
      <c r="C10" s="9">
        <f>Investimenti!B10*Ammortamenti!B10</f>
        <v>0</v>
      </c>
      <c r="D10" s="9">
        <f>B10*SUM(Investimenti!B10:C10)</f>
        <v>2400</v>
      </c>
      <c r="E10" s="9">
        <f>B10*SUM(Investimenti!B10:D10)</f>
        <v>2400</v>
      </c>
    </row>
    <row r="11" spans="1:5" x14ac:dyDescent="0.2">
      <c r="A11" s="2" t="s">
        <v>14</v>
      </c>
      <c r="B11" s="34">
        <v>0.2</v>
      </c>
      <c r="C11" s="9">
        <f>Investimenti!B11*Ammortamenti!B11</f>
        <v>0</v>
      </c>
      <c r="D11" s="9">
        <f>B11*SUM(Investimenti!B11:C11)</f>
        <v>0</v>
      </c>
      <c r="E11" s="9">
        <f>B11*SUM(Investimenti!B11:D11)</f>
        <v>0</v>
      </c>
    </row>
    <row r="12" spans="1:5" s="8" customFormat="1" x14ac:dyDescent="0.2">
      <c r="A12" s="6" t="s">
        <v>21</v>
      </c>
      <c r="B12" s="35"/>
      <c r="C12" s="7">
        <f>SUM(C9:C11)</f>
        <v>1250</v>
      </c>
      <c r="D12" s="7">
        <f>SUM(D9:D11)</f>
        <v>3650</v>
      </c>
      <c r="E12" s="7">
        <f>SUM(E9:E11)</f>
        <v>3650</v>
      </c>
    </row>
    <row r="13" spans="1:5" x14ac:dyDescent="0.2">
      <c r="B13" s="23"/>
      <c r="C13" s="10"/>
      <c r="D13" s="9"/>
      <c r="E13" s="9"/>
    </row>
    <row r="14" spans="1:5" s="15" customFormat="1" ht="15" x14ac:dyDescent="0.25">
      <c r="A14" s="11" t="s">
        <v>20</v>
      </c>
      <c r="B14" s="32"/>
      <c r="C14" s="12">
        <f>C7+C12</f>
        <v>1650</v>
      </c>
      <c r="D14" s="12">
        <f>D7+D12</f>
        <v>4050</v>
      </c>
      <c r="E14" s="12">
        <f>E7+E12</f>
        <v>4050</v>
      </c>
    </row>
    <row r="17" spans="1:5" x14ac:dyDescent="0.2">
      <c r="A17" s="59" t="s">
        <v>22</v>
      </c>
      <c r="B17" s="60"/>
      <c r="C17" s="60"/>
      <c r="D17" s="60"/>
      <c r="E17" s="60"/>
    </row>
    <row r="18" spans="1:5" x14ac:dyDescent="0.2">
      <c r="A18" s="60"/>
      <c r="B18" s="60"/>
      <c r="C18" s="60"/>
      <c r="D18" s="60"/>
      <c r="E18" s="60"/>
    </row>
    <row r="19" spans="1:5" x14ac:dyDescent="0.2">
      <c r="A19" s="60"/>
      <c r="B19" s="60"/>
      <c r="C19" s="60"/>
      <c r="D19" s="60"/>
      <c r="E19" s="60"/>
    </row>
    <row r="20" spans="1:5" x14ac:dyDescent="0.2">
      <c r="A20" s="60"/>
      <c r="B20" s="60"/>
      <c r="C20" s="60"/>
      <c r="D20" s="60"/>
      <c r="E20" s="60"/>
    </row>
    <row r="21" spans="1:5" x14ac:dyDescent="0.2">
      <c r="A21" s="60"/>
      <c r="B21" s="60"/>
      <c r="C21" s="60"/>
      <c r="D21" s="60"/>
      <c r="E21" s="60"/>
    </row>
  </sheetData>
  <mergeCells count="2">
    <mergeCell ref="A1:E1"/>
    <mergeCell ref="A17:E21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48"/>
  <sheetViews>
    <sheetView view="pageBreakPreview" topLeftCell="A16" zoomScaleNormal="100" zoomScaleSheetLayoutView="100" workbookViewId="0">
      <selection activeCell="J31" sqref="J31"/>
    </sheetView>
  </sheetViews>
  <sheetFormatPr defaultColWidth="11.42578125" defaultRowHeight="14.25" x14ac:dyDescent="0.2"/>
  <cols>
    <col min="1" max="1" width="41" style="2" customWidth="1"/>
    <col min="2" max="4" width="10.42578125" style="2" bestFit="1" customWidth="1"/>
    <col min="5" max="16384" width="11.42578125" style="2"/>
  </cols>
  <sheetData>
    <row r="1" spans="1:4" ht="15" x14ac:dyDescent="0.25">
      <c r="A1" s="58" t="s">
        <v>23</v>
      </c>
      <c r="B1" s="58"/>
      <c r="C1" s="58"/>
      <c r="D1" s="58"/>
    </row>
    <row r="2" spans="1:4" ht="15" x14ac:dyDescent="0.25">
      <c r="A2" s="14"/>
      <c r="B2" s="14"/>
      <c r="C2" s="14"/>
      <c r="D2" s="14"/>
    </row>
    <row r="3" spans="1:4" x14ac:dyDescent="0.2">
      <c r="A3" s="3" t="str">
        <f>Dati!C4</f>
        <v>Stiland</v>
      </c>
      <c r="B3" s="4">
        <v>2020</v>
      </c>
      <c r="C3" s="4">
        <v>2021</v>
      </c>
      <c r="D3" s="4">
        <v>2022</v>
      </c>
    </row>
    <row r="4" spans="1:4" x14ac:dyDescent="0.2">
      <c r="A4" s="2" t="s">
        <v>68</v>
      </c>
      <c r="B4" s="5"/>
      <c r="C4" s="5"/>
      <c r="D4" s="5"/>
    </row>
    <row r="5" spans="1:4" x14ac:dyDescent="0.2">
      <c r="A5" s="54" t="s">
        <v>72</v>
      </c>
      <c r="B5" s="5">
        <v>5985</v>
      </c>
      <c r="C5" s="5">
        <v>14962.5</v>
      </c>
      <c r="D5" s="5">
        <v>37406.25</v>
      </c>
    </row>
    <row r="6" spans="1:4" x14ac:dyDescent="0.2">
      <c r="A6" s="54" t="s">
        <v>73</v>
      </c>
      <c r="B6" s="5">
        <v>0</v>
      </c>
      <c r="C6" s="5">
        <v>10800</v>
      </c>
      <c r="D6" s="5">
        <v>23760.000000000004</v>
      </c>
    </row>
    <row r="7" spans="1:4" x14ac:dyDescent="0.2">
      <c r="A7" s="2" t="s">
        <v>75</v>
      </c>
      <c r="B7" s="5"/>
      <c r="C7" s="5"/>
      <c r="D7" s="5"/>
    </row>
    <row r="8" spans="1:4" x14ac:dyDescent="0.2">
      <c r="A8" s="54" t="s">
        <v>74</v>
      </c>
      <c r="B8" s="5">
        <v>210</v>
      </c>
      <c r="C8" s="5">
        <v>378</v>
      </c>
      <c r="D8" s="5">
        <v>680.4</v>
      </c>
    </row>
    <row r="9" spans="1:4" s="8" customFormat="1" x14ac:dyDescent="0.2">
      <c r="A9" s="37" t="s">
        <v>24</v>
      </c>
      <c r="B9" s="38">
        <f>SUM(B4:B8)</f>
        <v>6195</v>
      </c>
      <c r="C9" s="38">
        <f t="shared" ref="C9:D9" si="0">SUM(C4:C8)</f>
        <v>26140.5</v>
      </c>
      <c r="D9" s="38">
        <f t="shared" si="0"/>
        <v>61846.65</v>
      </c>
    </row>
    <row r="10" spans="1:4" ht="6" customHeight="1" x14ac:dyDescent="0.2">
      <c r="B10" s="9"/>
      <c r="C10" s="9"/>
      <c r="D10" s="9"/>
    </row>
    <row r="11" spans="1:4" x14ac:dyDescent="0.2">
      <c r="A11" s="2" t="s">
        <v>25</v>
      </c>
      <c r="B11" s="5">
        <v>0</v>
      </c>
      <c r="C11" s="5">
        <v>0</v>
      </c>
      <c r="D11" s="5">
        <v>0</v>
      </c>
    </row>
    <row r="12" spans="1:4" x14ac:dyDescent="0.2">
      <c r="A12" s="2" t="s">
        <v>26</v>
      </c>
      <c r="B12" s="5">
        <v>0</v>
      </c>
      <c r="C12" s="5">
        <v>0</v>
      </c>
      <c r="D12" s="5">
        <v>0</v>
      </c>
    </row>
    <row r="13" spans="1:4" x14ac:dyDescent="0.2">
      <c r="A13" s="2" t="s">
        <v>27</v>
      </c>
      <c r="B13" s="5">
        <v>0</v>
      </c>
      <c r="C13" s="5">
        <v>0</v>
      </c>
      <c r="D13" s="5">
        <v>0</v>
      </c>
    </row>
    <row r="14" spans="1:4" s="8" customFormat="1" x14ac:dyDescent="0.2">
      <c r="A14" s="39" t="s">
        <v>28</v>
      </c>
      <c r="B14" s="40">
        <f>SUM(B11:B13)</f>
        <v>0</v>
      </c>
      <c r="C14" s="40">
        <f>SUM(C11:C13)</f>
        <v>0</v>
      </c>
      <c r="D14" s="40">
        <f>SUM(D11:D13)</f>
        <v>0</v>
      </c>
    </row>
    <row r="15" spans="1:4" s="8" customFormat="1" x14ac:dyDescent="0.2">
      <c r="A15" s="41"/>
      <c r="B15" s="42"/>
      <c r="C15" s="42"/>
      <c r="D15" s="42"/>
    </row>
    <row r="16" spans="1:4" s="8" customFormat="1" x14ac:dyDescent="0.2">
      <c r="A16" s="43" t="s">
        <v>29</v>
      </c>
      <c r="B16" s="44">
        <f>B9-B14</f>
        <v>6195</v>
      </c>
      <c r="C16" s="44">
        <f>C9-C14</f>
        <v>26140.5</v>
      </c>
      <c r="D16" s="44">
        <f>D9-D14</f>
        <v>61846.65</v>
      </c>
    </row>
    <row r="17" spans="1:7" x14ac:dyDescent="0.2">
      <c r="B17" s="9"/>
      <c r="C17" s="9"/>
      <c r="D17" s="9"/>
    </row>
    <row r="18" spans="1:7" x14ac:dyDescent="0.2">
      <c r="A18" s="2" t="s">
        <v>30</v>
      </c>
      <c r="B18" s="5">
        <v>0</v>
      </c>
      <c r="C18" s="5">
        <v>0</v>
      </c>
      <c r="D18" s="5">
        <v>0</v>
      </c>
    </row>
    <row r="19" spans="1:7" x14ac:dyDescent="0.2">
      <c r="A19" s="2" t="s">
        <v>31</v>
      </c>
      <c r="B19" s="5">
        <v>0</v>
      </c>
      <c r="C19" s="5">
        <v>0</v>
      </c>
      <c r="D19" s="5">
        <v>0</v>
      </c>
    </row>
    <row r="20" spans="1:7" x14ac:dyDescent="0.2">
      <c r="B20" s="45">
        <f>SUM(B18:B19)</f>
        <v>0</v>
      </c>
      <c r="C20" s="45">
        <f>SUM(C18:C19)</f>
        <v>0</v>
      </c>
      <c r="D20" s="45">
        <f>SUM(D18:D19)</f>
        <v>0</v>
      </c>
    </row>
    <row r="21" spans="1:7" ht="5.25" customHeight="1" x14ac:dyDescent="0.2">
      <c r="B21" s="23"/>
      <c r="C21" s="23"/>
      <c r="D21" s="23"/>
      <c r="F21" s="8"/>
    </row>
    <row r="22" spans="1:7" x14ac:dyDescent="0.2">
      <c r="A22" s="2" t="s">
        <v>81</v>
      </c>
      <c r="B22" s="5">
        <v>5000</v>
      </c>
      <c r="C22" s="5">
        <v>5100</v>
      </c>
      <c r="D22" s="5">
        <v>5202</v>
      </c>
      <c r="F22" s="8"/>
    </row>
    <row r="23" spans="1:7" x14ac:dyDescent="0.2">
      <c r="A23" s="2" t="s">
        <v>83</v>
      </c>
      <c r="B23" s="5">
        <v>5000</v>
      </c>
      <c r="C23" s="5">
        <v>5100</v>
      </c>
      <c r="D23" s="5">
        <v>5202</v>
      </c>
      <c r="F23" s="8"/>
    </row>
    <row r="24" spans="1:7" x14ac:dyDescent="0.2">
      <c r="A24" s="2" t="s">
        <v>80</v>
      </c>
      <c r="B24" s="5">
        <v>12000</v>
      </c>
      <c r="C24" s="5">
        <v>12240</v>
      </c>
      <c r="D24" s="5">
        <v>12484.800000000001</v>
      </c>
      <c r="F24" s="8"/>
    </row>
    <row r="25" spans="1:7" x14ac:dyDescent="0.2">
      <c r="A25" s="2" t="s">
        <v>78</v>
      </c>
      <c r="B25" s="5">
        <v>10000</v>
      </c>
      <c r="C25" s="5">
        <v>10200</v>
      </c>
      <c r="D25" s="5">
        <v>10404</v>
      </c>
      <c r="F25" s="8"/>
      <c r="G25" s="40"/>
    </row>
    <row r="26" spans="1:7" x14ac:dyDescent="0.2">
      <c r="A26" s="2" t="s">
        <v>32</v>
      </c>
      <c r="B26" s="5">
        <v>400</v>
      </c>
      <c r="C26" s="5">
        <v>408</v>
      </c>
      <c r="D26" s="5">
        <v>416.16</v>
      </c>
      <c r="F26" s="8"/>
    </row>
    <row r="27" spans="1:7" x14ac:dyDescent="0.2">
      <c r="A27" s="2" t="s">
        <v>33</v>
      </c>
      <c r="B27" s="5">
        <v>6000</v>
      </c>
      <c r="C27" s="5">
        <v>6120</v>
      </c>
      <c r="D27" s="5">
        <v>6242.4000000000005</v>
      </c>
      <c r="F27" s="8"/>
    </row>
    <row r="28" spans="1:7" x14ac:dyDescent="0.2">
      <c r="A28" s="2" t="s">
        <v>79</v>
      </c>
      <c r="B28" s="5">
        <v>1300</v>
      </c>
      <c r="C28" s="5">
        <v>1326</v>
      </c>
      <c r="D28" s="5">
        <v>1352.52</v>
      </c>
      <c r="F28" s="8"/>
    </row>
    <row r="29" spans="1:7" x14ac:dyDescent="0.2">
      <c r="A29" s="2" t="s">
        <v>77</v>
      </c>
      <c r="B29" s="5">
        <v>3800</v>
      </c>
      <c r="C29" s="5">
        <v>3876</v>
      </c>
      <c r="D29" s="5">
        <v>3953.52</v>
      </c>
      <c r="F29" s="8"/>
    </row>
    <row r="30" spans="1:7" x14ac:dyDescent="0.2">
      <c r="A30" s="2" t="s">
        <v>34</v>
      </c>
      <c r="B30" s="5">
        <v>200</v>
      </c>
      <c r="C30" s="5">
        <v>204</v>
      </c>
      <c r="D30" s="5">
        <v>208.08</v>
      </c>
      <c r="F30" s="8"/>
    </row>
    <row r="31" spans="1:7" x14ac:dyDescent="0.2">
      <c r="A31" s="2" t="s">
        <v>82</v>
      </c>
      <c r="B31" s="5">
        <v>200</v>
      </c>
      <c r="C31" s="5">
        <v>204</v>
      </c>
      <c r="D31" s="5">
        <v>208.08</v>
      </c>
      <c r="F31" s="8"/>
    </row>
    <row r="32" spans="1:7" x14ac:dyDescent="0.2">
      <c r="A32" s="2" t="s">
        <v>84</v>
      </c>
      <c r="B32" s="5">
        <v>3400</v>
      </c>
      <c r="C32" s="5">
        <v>3468</v>
      </c>
      <c r="D32" s="5">
        <v>3537.36</v>
      </c>
      <c r="F32" s="8"/>
    </row>
    <row r="33" spans="1:6" x14ac:dyDescent="0.2">
      <c r="A33" s="2" t="s">
        <v>85</v>
      </c>
      <c r="B33" s="5"/>
      <c r="C33" s="5"/>
      <c r="D33" s="55">
        <f>IF((D25-D29)&lt;=0,0,[1]Assumptions!$D$60*(D25-D29))</f>
        <v>172.87286399999999</v>
      </c>
      <c r="F33" s="8"/>
    </row>
    <row r="34" spans="1:6" x14ac:dyDescent="0.2">
      <c r="A34" s="39" t="s">
        <v>35</v>
      </c>
      <c r="B34" s="40">
        <f>B20+SUM(B22:B33)</f>
        <v>47300</v>
      </c>
      <c r="C34" s="40">
        <f>C20+SUM(C22:C33)</f>
        <v>48246</v>
      </c>
      <c r="D34" s="40">
        <f>D20+SUM(D22:D33)</f>
        <v>49383.792864000003</v>
      </c>
    </row>
    <row r="35" spans="1:6" x14ac:dyDescent="0.2">
      <c r="B35" s="9"/>
      <c r="C35" s="9"/>
      <c r="D35" s="9"/>
    </row>
    <row r="36" spans="1:6" s="8" customFormat="1" x14ac:dyDescent="0.2">
      <c r="A36" s="43" t="s">
        <v>2</v>
      </c>
      <c r="B36" s="44">
        <f>B16-B34</f>
        <v>-41105</v>
      </c>
      <c r="C36" s="44">
        <f>C16-C34</f>
        <v>-22105.5</v>
      </c>
      <c r="D36" s="44">
        <f>D16-D34</f>
        <v>12462.857135999999</v>
      </c>
    </row>
    <row r="37" spans="1:6" x14ac:dyDescent="0.2">
      <c r="B37" s="9"/>
      <c r="C37" s="9"/>
      <c r="D37" s="9"/>
    </row>
    <row r="38" spans="1:6" x14ac:dyDescent="0.2">
      <c r="A38" s="2" t="s">
        <v>19</v>
      </c>
      <c r="B38" s="9">
        <f>Ammortamenti!C14</f>
        <v>1650</v>
      </c>
      <c r="C38" s="9">
        <f>Ammortamenti!D14</f>
        <v>4050</v>
      </c>
      <c r="D38" s="9">
        <f>Ammortamenti!E14</f>
        <v>4050</v>
      </c>
    </row>
    <row r="39" spans="1:6" x14ac:dyDescent="0.2">
      <c r="A39" s="2" t="s">
        <v>36</v>
      </c>
      <c r="B39" s="9">
        <f>Finanziamento!B13</f>
        <v>574.20000000000005</v>
      </c>
      <c r="C39" s="9">
        <f>Finanziamento!C13</f>
        <v>1938.42</v>
      </c>
      <c r="D39" s="9">
        <f>Finanziamento!D13</f>
        <v>1439.90571456</v>
      </c>
    </row>
    <row r="40" spans="1:6" x14ac:dyDescent="0.2">
      <c r="A40" s="2" t="s">
        <v>37</v>
      </c>
      <c r="B40" s="9">
        <f>Finanziamento!B16</f>
        <v>0</v>
      </c>
      <c r="C40" s="9">
        <f>Finanziamento!C16</f>
        <v>0</v>
      </c>
      <c r="D40" s="9">
        <f>Finanziamento!D16</f>
        <v>0</v>
      </c>
    </row>
    <row r="41" spans="1:6" x14ac:dyDescent="0.2">
      <c r="A41" s="41"/>
      <c r="B41" s="42"/>
      <c r="C41" s="42"/>
      <c r="D41" s="42"/>
    </row>
    <row r="42" spans="1:6" s="8" customFormat="1" x14ac:dyDescent="0.2">
      <c r="A42" s="43" t="s">
        <v>38</v>
      </c>
      <c r="B42" s="44">
        <f>B36-B38-B39+B40</f>
        <v>-43329.2</v>
      </c>
      <c r="C42" s="44">
        <f>C36-C38-C39+C40</f>
        <v>-28093.919999999998</v>
      </c>
      <c r="D42" s="44">
        <f>D36-D38-D39+D40</f>
        <v>6972.9514214399987</v>
      </c>
    </row>
    <row r="43" spans="1:6" ht="6" customHeight="1" x14ac:dyDescent="0.2">
      <c r="B43" s="9"/>
      <c r="C43" s="9"/>
      <c r="D43" s="9"/>
    </row>
    <row r="44" spans="1:6" x14ac:dyDescent="0.2">
      <c r="A44" s="2" t="s">
        <v>39</v>
      </c>
      <c r="B44" s="9">
        <f>IF(B42&gt;0,B42*0.275,0)+IF(B42+B39+B19-B40&gt;0,(B42+B39+B19-B40)*0.0298,0)</f>
        <v>0</v>
      </c>
      <c r="C44" s="9">
        <f>IF(C42&gt;0,C42*0.275,0)+IF(C42+C39+C19-C40&gt;0,(C42+C39+C19-C40)*0.0298,0)</f>
        <v>0</v>
      </c>
      <c r="D44" s="9">
        <f>IF(D42&gt;0,D42*0.275,0)+IF(D42+D39+D19-D40&gt;0,(D42+D39+D19-D40)*0.0298,0)</f>
        <v>2168.2647835487996</v>
      </c>
    </row>
    <row r="45" spans="1:6" ht="6" customHeight="1" x14ac:dyDescent="0.2">
      <c r="B45" s="9"/>
      <c r="C45" s="9"/>
      <c r="D45" s="9"/>
    </row>
    <row r="46" spans="1:6" s="8" customFormat="1" x14ac:dyDescent="0.2">
      <c r="A46" s="43" t="s">
        <v>40</v>
      </c>
      <c r="B46" s="44">
        <f>B42-B44</f>
        <v>-43329.2</v>
      </c>
      <c r="C46" s="44">
        <f>C42-C44</f>
        <v>-28093.919999999998</v>
      </c>
      <c r="D46" s="44">
        <f>D42-D44</f>
        <v>4804.6866378911991</v>
      </c>
    </row>
    <row r="48" spans="1:6" ht="42.75" customHeight="1" x14ac:dyDescent="0.2">
      <c r="A48" s="59" t="s">
        <v>67</v>
      </c>
      <c r="B48" s="59"/>
      <c r="C48" s="59"/>
      <c r="D48" s="59"/>
    </row>
  </sheetData>
  <mergeCells count="2">
    <mergeCell ref="A1:D1"/>
    <mergeCell ref="A48:D48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18"/>
  <sheetViews>
    <sheetView view="pageBreakPreview" zoomScaleNormal="100" zoomScaleSheetLayoutView="100" workbookViewId="0">
      <selection activeCell="D8" sqref="D8"/>
    </sheetView>
  </sheetViews>
  <sheetFormatPr defaultColWidth="11.42578125" defaultRowHeight="14.25" x14ac:dyDescent="0.2"/>
  <cols>
    <col min="1" max="1" width="40.140625" style="2" customWidth="1"/>
    <col min="2" max="2" width="10.7109375" style="2" bestFit="1" customWidth="1"/>
    <col min="3" max="3" width="12" style="2" customWidth="1"/>
    <col min="4" max="4" width="13" style="2" customWidth="1"/>
    <col min="5" max="16384" width="11.42578125" style="2"/>
  </cols>
  <sheetData>
    <row r="1" spans="1:4" ht="15" x14ac:dyDescent="0.25">
      <c r="A1" s="58" t="s">
        <v>41</v>
      </c>
      <c r="B1" s="58"/>
      <c r="C1" s="58"/>
      <c r="D1" s="58"/>
    </row>
    <row r="2" spans="1:4" ht="15" x14ac:dyDescent="0.25">
      <c r="A2" s="14"/>
      <c r="B2" s="14"/>
      <c r="C2" s="14"/>
      <c r="D2" s="14"/>
    </row>
    <row r="3" spans="1:4" s="8" customFormat="1" x14ac:dyDescent="0.2">
      <c r="A3" s="3" t="str">
        <f>Dati!C4</f>
        <v>Stiland</v>
      </c>
      <c r="B3" s="4">
        <v>2020</v>
      </c>
      <c r="C3" s="4">
        <v>2021</v>
      </c>
      <c r="D3" s="4">
        <v>2022</v>
      </c>
    </row>
    <row r="4" spans="1:4" x14ac:dyDescent="0.2">
      <c r="A4" s="2" t="s">
        <v>42</v>
      </c>
      <c r="B4" s="20">
        <f>Investimenti!B14</f>
        <v>8250</v>
      </c>
      <c r="C4" s="20">
        <f>Investimenti!C14</f>
        <v>12000</v>
      </c>
      <c r="D4" s="20">
        <f>Investimenti!D14</f>
        <v>0</v>
      </c>
    </row>
    <row r="5" spans="1:4" x14ac:dyDescent="0.2">
      <c r="A5" s="2" t="s">
        <v>43</v>
      </c>
      <c r="B5" s="21">
        <f>-'Cf-analisi'!B6</f>
        <v>41105</v>
      </c>
      <c r="C5" s="21">
        <f>-'Cf-analisi'!C6</f>
        <v>22105.5</v>
      </c>
      <c r="D5" s="21">
        <f>-'Cf-analisi'!D6</f>
        <v>-12462.857135999999</v>
      </c>
    </row>
    <row r="6" spans="1:4" s="8" customFormat="1" x14ac:dyDescent="0.2">
      <c r="A6" s="6" t="s">
        <v>44</v>
      </c>
      <c r="B6" s="22">
        <f>SUM(B4:B5)</f>
        <v>49355</v>
      </c>
      <c r="C6" s="22">
        <f>SUM(C4:C5)</f>
        <v>34105.5</v>
      </c>
      <c r="D6" s="22">
        <f>SUM(D4:D5)</f>
        <v>-12462.857135999999</v>
      </c>
    </row>
    <row r="7" spans="1:4" x14ac:dyDescent="0.2">
      <c r="B7" s="23"/>
      <c r="C7" s="23"/>
      <c r="D7" s="23"/>
    </row>
    <row r="8" spans="1:4" ht="15" x14ac:dyDescent="0.25">
      <c r="A8" s="24" t="s">
        <v>45</v>
      </c>
      <c r="B8" s="25">
        <v>35000</v>
      </c>
      <c r="C8" s="25">
        <v>0</v>
      </c>
      <c r="D8" s="25">
        <v>0</v>
      </c>
    </row>
    <row r="9" spans="1:4" x14ac:dyDescent="0.2">
      <c r="A9" s="2" t="s">
        <v>46</v>
      </c>
      <c r="B9" s="21">
        <f>B6-B8</f>
        <v>14355</v>
      </c>
      <c r="C9" s="21">
        <f>C6-C8</f>
        <v>34105.5</v>
      </c>
      <c r="D9" s="21">
        <f>D6-D8</f>
        <v>-12462.857135999999</v>
      </c>
    </row>
    <row r="10" spans="1:4" s="8" customFormat="1" ht="15" x14ac:dyDescent="0.25">
      <c r="A10" s="24" t="s">
        <v>47</v>
      </c>
      <c r="B10" s="26">
        <f>B9</f>
        <v>14355</v>
      </c>
      <c r="C10" s="26">
        <f>B10+C9</f>
        <v>48460.5</v>
      </c>
      <c r="D10" s="26">
        <f>C10+D9</f>
        <v>35997.642864000001</v>
      </c>
    </row>
    <row r="11" spans="1:4" x14ac:dyDescent="0.2">
      <c r="B11" s="27"/>
      <c r="C11" s="23"/>
      <c r="D11" s="23"/>
    </row>
    <row r="12" spans="1:4" ht="15" x14ac:dyDescent="0.25">
      <c r="A12" s="2" t="s">
        <v>48</v>
      </c>
      <c r="B12" s="28">
        <v>0.04</v>
      </c>
      <c r="C12" s="23"/>
      <c r="D12" s="23"/>
    </row>
    <row r="13" spans="1:4" ht="15" x14ac:dyDescent="0.25">
      <c r="A13" s="24" t="s">
        <v>49</v>
      </c>
      <c r="B13" s="29">
        <f>IF(B10&gt;0,B10*$B$12,0)</f>
        <v>574.20000000000005</v>
      </c>
      <c r="C13" s="30">
        <f>IF(C10&gt;0,C10*$B$12,0)</f>
        <v>1938.42</v>
      </c>
      <c r="D13" s="30">
        <f>IF(D10&gt;0,D10*$B$12,0)</f>
        <v>1439.90571456</v>
      </c>
    </row>
    <row r="14" spans="1:4" x14ac:dyDescent="0.2">
      <c r="B14" s="27"/>
      <c r="C14" s="23"/>
      <c r="D14" s="23"/>
    </row>
    <row r="15" spans="1:4" ht="15" x14ac:dyDescent="0.25">
      <c r="A15" s="2" t="s">
        <v>50</v>
      </c>
      <c r="B15" s="31">
        <v>0.01</v>
      </c>
      <c r="C15" s="23"/>
      <c r="D15" s="23"/>
    </row>
    <row r="16" spans="1:4" s="8" customFormat="1" ht="15" x14ac:dyDescent="0.25">
      <c r="A16" s="24" t="s">
        <v>51</v>
      </c>
      <c r="B16" s="29">
        <f>IF(B10&lt;0,B10*(-$B$15),0)</f>
        <v>0</v>
      </c>
      <c r="C16" s="30">
        <f>IF(C10&lt;0,C10*(-$B$15),0)</f>
        <v>0</v>
      </c>
      <c r="D16" s="30">
        <f>IF(D10&lt;0,D10*(-$B$15),0)</f>
        <v>0</v>
      </c>
    </row>
    <row r="18" spans="1:4" s="15" customFormat="1" ht="60" customHeight="1" x14ac:dyDescent="0.25">
      <c r="A18" s="61" t="s">
        <v>52</v>
      </c>
      <c r="B18" s="61"/>
      <c r="C18" s="61"/>
      <c r="D18" s="61"/>
    </row>
  </sheetData>
  <mergeCells count="2">
    <mergeCell ref="A1:D1"/>
    <mergeCell ref="A18:D18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24"/>
  <sheetViews>
    <sheetView view="pageBreakPreview" zoomScaleNormal="100" zoomScaleSheetLayoutView="100" workbookViewId="0">
      <selection activeCell="H13" sqref="H13"/>
    </sheetView>
  </sheetViews>
  <sheetFormatPr defaultColWidth="11.42578125" defaultRowHeight="14.25" x14ac:dyDescent="0.2"/>
  <cols>
    <col min="1" max="1" width="40.5703125" style="2" customWidth="1"/>
    <col min="2" max="3" width="10.85546875" style="2" bestFit="1" customWidth="1"/>
    <col min="4" max="4" width="10.140625" style="2" bestFit="1" customWidth="1"/>
    <col min="5" max="16384" width="11.42578125" style="2"/>
  </cols>
  <sheetData>
    <row r="1" spans="1:8" ht="15" x14ac:dyDescent="0.25">
      <c r="A1" s="58" t="s">
        <v>54</v>
      </c>
      <c r="B1" s="58"/>
      <c r="C1" s="58"/>
      <c r="D1" s="58"/>
    </row>
    <row r="2" spans="1:8" ht="15" x14ac:dyDescent="0.25">
      <c r="A2" s="14"/>
      <c r="B2" s="14"/>
      <c r="C2" s="14"/>
      <c r="D2" s="14"/>
    </row>
    <row r="3" spans="1:8" s="8" customFormat="1" x14ac:dyDescent="0.2">
      <c r="A3" s="3" t="str">
        <f>Dati!C4</f>
        <v>Stiland</v>
      </c>
      <c r="B3" s="4">
        <v>2020</v>
      </c>
      <c r="C3" s="4">
        <v>2021</v>
      </c>
      <c r="D3" s="4">
        <v>2022</v>
      </c>
    </row>
    <row r="4" spans="1:8" x14ac:dyDescent="0.2">
      <c r="A4" s="2" t="s">
        <v>55</v>
      </c>
      <c r="B4" s="21">
        <f>'Conto economico'!B9</f>
        <v>6195</v>
      </c>
      <c r="C4" s="46">
        <f>'Conto economico'!C9</f>
        <v>26140.5</v>
      </c>
      <c r="D4" s="21">
        <f>'Conto economico'!D9</f>
        <v>61846.65</v>
      </c>
    </row>
    <row r="5" spans="1:8" x14ac:dyDescent="0.2">
      <c r="A5" s="2" t="s">
        <v>56</v>
      </c>
      <c r="B5" s="21">
        <f>'Conto economico'!B14+'Conto economico'!B34</f>
        <v>47300</v>
      </c>
      <c r="C5" s="46">
        <f>'Conto economico'!C14+'Conto economico'!C34</f>
        <v>48246</v>
      </c>
      <c r="D5" s="21">
        <f>'Conto economico'!D14+'Conto economico'!D34</f>
        <v>49383.792864000003</v>
      </c>
    </row>
    <row r="6" spans="1:8" ht="15" x14ac:dyDescent="0.25">
      <c r="A6" s="24" t="s">
        <v>57</v>
      </c>
      <c r="B6" s="26">
        <f>B4-B5</f>
        <v>-41105</v>
      </c>
      <c r="C6" s="26">
        <f>C4-C5</f>
        <v>-22105.5</v>
      </c>
      <c r="D6" s="26">
        <f>D4-D5</f>
        <v>12462.857135999999</v>
      </c>
    </row>
    <row r="7" spans="1:8" x14ac:dyDescent="0.2">
      <c r="B7" s="21"/>
      <c r="C7" s="46"/>
      <c r="D7" s="21"/>
    </row>
    <row r="8" spans="1:8" x14ac:dyDescent="0.2">
      <c r="A8" s="2" t="s">
        <v>58</v>
      </c>
      <c r="B8" s="21">
        <f>Investimenti!B14</f>
        <v>8250</v>
      </c>
      <c r="C8" s="21">
        <f>Investimenti!C14</f>
        <v>12000</v>
      </c>
      <c r="D8" s="21">
        <f>Investimenti!D14</f>
        <v>0</v>
      </c>
    </row>
    <row r="9" spans="1:8" x14ac:dyDescent="0.2">
      <c r="A9" s="2" t="s">
        <v>59</v>
      </c>
      <c r="B9" s="21">
        <f>Investimenti!B16</f>
        <v>0</v>
      </c>
      <c r="C9" s="21">
        <f>Investimenti!C16</f>
        <v>0</v>
      </c>
      <c r="D9" s="21">
        <f>Investimenti!D16</f>
        <v>0</v>
      </c>
    </row>
    <row r="10" spans="1:8" ht="15" x14ac:dyDescent="0.25">
      <c r="A10" s="24" t="s">
        <v>60</v>
      </c>
      <c r="B10" s="26">
        <f>-B8+B9</f>
        <v>-8250</v>
      </c>
      <c r="C10" s="26">
        <f>-C8+C9</f>
        <v>-12000</v>
      </c>
      <c r="D10" s="26">
        <f>-D8+D9</f>
        <v>0</v>
      </c>
    </row>
    <row r="11" spans="1:8" ht="15" x14ac:dyDescent="0.25">
      <c r="A11" s="47"/>
      <c r="B11" s="48"/>
      <c r="C11" s="49"/>
      <c r="D11" s="48"/>
      <c r="H11" s="46"/>
    </row>
    <row r="12" spans="1:8" x14ac:dyDescent="0.2">
      <c r="A12" s="2" t="s">
        <v>61</v>
      </c>
      <c r="B12" s="21">
        <f>Finanziamento!B8</f>
        <v>35000</v>
      </c>
      <c r="C12" s="21">
        <f>Finanziamento!C8</f>
        <v>0</v>
      </c>
      <c r="D12" s="21">
        <f>Finanziamento!D8</f>
        <v>0</v>
      </c>
    </row>
    <row r="13" spans="1:8" x14ac:dyDescent="0.2">
      <c r="A13" s="2" t="s">
        <v>62</v>
      </c>
      <c r="B13" s="21">
        <f>Finanziamento!B9</f>
        <v>14355</v>
      </c>
      <c r="C13" s="21">
        <f>IF(Finanziamento!C9&gt;0,Finanziamento!C9,0)</f>
        <v>34105.5</v>
      </c>
      <c r="D13" s="21">
        <f>IF(Finanziamento!D9&gt;0,Finanziamento!D9,0)</f>
        <v>0</v>
      </c>
      <c r="E13" s="46"/>
    </row>
    <row r="14" spans="1:8" ht="15" x14ac:dyDescent="0.25">
      <c r="A14" s="24" t="s">
        <v>63</v>
      </c>
      <c r="B14" s="26">
        <f>B12+B13</f>
        <v>49355</v>
      </c>
      <c r="C14" s="26">
        <f>C12+C13</f>
        <v>34105.5</v>
      </c>
      <c r="D14" s="26">
        <f>D12+D13</f>
        <v>0</v>
      </c>
    </row>
    <row r="16" spans="1:8" ht="15" x14ac:dyDescent="0.25">
      <c r="A16" s="24" t="s">
        <v>64</v>
      </c>
      <c r="B16" s="26">
        <f>B6+B10+B14</f>
        <v>0</v>
      </c>
      <c r="C16" s="26">
        <f>C6+C10+C14</f>
        <v>0</v>
      </c>
      <c r="D16" s="26">
        <f>D6+D10+D14</f>
        <v>12462.857135999999</v>
      </c>
    </row>
    <row r="17" spans="1:4" ht="15" x14ac:dyDescent="0.25">
      <c r="A17" s="47"/>
      <c r="B17" s="49"/>
      <c r="C17" s="49"/>
      <c r="D17" s="49"/>
    </row>
    <row r="18" spans="1:4" x14ac:dyDescent="0.2">
      <c r="A18" s="2" t="s">
        <v>65</v>
      </c>
      <c r="B18" s="50">
        <v>0</v>
      </c>
      <c r="C18" s="50">
        <v>0</v>
      </c>
      <c r="D18" s="50">
        <v>5000</v>
      </c>
    </row>
    <row r="19" spans="1:4" x14ac:dyDescent="0.2">
      <c r="A19" s="2" t="s">
        <v>66</v>
      </c>
      <c r="B19" s="50">
        <v>0</v>
      </c>
      <c r="C19" s="50">
        <v>0</v>
      </c>
      <c r="D19" s="50">
        <v>0</v>
      </c>
    </row>
    <row r="21" spans="1:4" ht="15" x14ac:dyDescent="0.25">
      <c r="A21" s="24" t="s">
        <v>3</v>
      </c>
      <c r="B21" s="26">
        <f>B16</f>
        <v>0</v>
      </c>
      <c r="C21" s="26">
        <f>C16-C18-C19</f>
        <v>0</v>
      </c>
      <c r="D21" s="26">
        <f>D16-D18-D19</f>
        <v>7462.8571359999987</v>
      </c>
    </row>
    <row r="24" spans="1:4" x14ac:dyDescent="0.2">
      <c r="A24" s="51"/>
    </row>
  </sheetData>
  <mergeCells count="1">
    <mergeCell ref="A1:D1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Dati</vt:lpstr>
      <vt:lpstr>Investimenti</vt:lpstr>
      <vt:lpstr>Ammortamenti</vt:lpstr>
      <vt:lpstr>Conto economico</vt:lpstr>
      <vt:lpstr>Finanziamento</vt:lpstr>
      <vt:lpstr>Cf-analisi</vt:lpstr>
      <vt:lpstr>Ammortamenti!Print_Area</vt:lpstr>
      <vt:lpstr>'Cf-analisi'!Print_Area</vt:lpstr>
      <vt:lpstr>'Conto economico'!Print_Area</vt:lpstr>
      <vt:lpstr>Dati!Print_Area</vt:lpstr>
      <vt:lpstr>Finanziamento!Print_Area</vt:lpstr>
      <vt:lpstr>Investimenti!Print_Area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FDelGrosso</cp:lastModifiedBy>
  <cp:lastPrinted>2019-04-20T17:38:19Z</cp:lastPrinted>
  <dcterms:created xsi:type="dcterms:W3CDTF">2010-11-25T20:42:54Z</dcterms:created>
  <dcterms:modified xsi:type="dcterms:W3CDTF">2019-04-21T18:16:35Z</dcterms:modified>
</cp:coreProperties>
</file>