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e\Desktop\Research\2020_DLSW\Json\github\"/>
    </mc:Choice>
  </mc:AlternateContent>
  <bookViews>
    <workbookView xWindow="0" yWindow="0" windowWidth="19020" windowHeight="7095"/>
  </bookViews>
  <sheets>
    <sheet name="Summary" sheetId="1" r:id="rId1"/>
    <sheet name="Filtering phase" sheetId="2" r:id="rId2"/>
    <sheet name="Project Statistics" sheetId="3" r:id="rId3"/>
    <sheet name="BugReport statistic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4" l="1"/>
  <c r="K60" i="1" l="1"/>
  <c r="J60" i="1"/>
  <c r="I60" i="1"/>
  <c r="H60" i="1"/>
  <c r="X10" i="3"/>
  <c r="X27" i="3"/>
  <c r="X14" i="3"/>
  <c r="X48" i="3"/>
  <c r="X53" i="3"/>
  <c r="O53" i="3"/>
  <c r="O10" i="3"/>
  <c r="O27" i="3"/>
  <c r="O14" i="3"/>
  <c r="O48" i="3"/>
  <c r="E48" i="3"/>
  <c r="D48" i="3"/>
  <c r="E14" i="3"/>
  <c r="D14" i="3"/>
  <c r="E27" i="3"/>
  <c r="D27" i="3"/>
  <c r="E10" i="3"/>
  <c r="D10" i="3"/>
  <c r="E53" i="3"/>
  <c r="D53" i="3"/>
  <c r="AL6" i="4" l="1"/>
  <c r="AE30" i="4"/>
  <c r="AN3" i="4"/>
  <c r="AJ3" i="4"/>
  <c r="X59" i="3"/>
  <c r="O59" i="3"/>
  <c r="D59" i="3"/>
  <c r="B59" i="3"/>
  <c r="A59" i="3"/>
  <c r="E59" i="3" s="1"/>
  <c r="X58" i="3"/>
  <c r="O58" i="3"/>
  <c r="D58" i="3"/>
  <c r="B58" i="3"/>
  <c r="A58" i="3"/>
  <c r="E58" i="3" s="1"/>
  <c r="X54" i="3"/>
  <c r="O54" i="3"/>
  <c r="D54" i="3"/>
  <c r="B54" i="3"/>
  <c r="A54" i="3"/>
  <c r="E54" i="3" s="1"/>
  <c r="X57" i="3"/>
  <c r="O57" i="3"/>
  <c r="D57" i="3"/>
  <c r="B57" i="3"/>
  <c r="A57" i="3"/>
  <c r="E57" i="3" s="1"/>
  <c r="X55" i="3"/>
  <c r="O55" i="3"/>
  <c r="D55" i="3"/>
  <c r="B55" i="3"/>
  <c r="A55" i="3"/>
  <c r="E55" i="3" s="1"/>
  <c r="X56" i="3"/>
  <c r="O56" i="3"/>
  <c r="D56" i="3"/>
  <c r="B56" i="3"/>
  <c r="A56" i="3"/>
  <c r="E56" i="3" s="1"/>
  <c r="X52" i="3"/>
  <c r="O52" i="3"/>
  <c r="D52" i="3"/>
  <c r="B52" i="3"/>
  <c r="A52" i="3"/>
  <c r="E52" i="3" s="1"/>
  <c r="X47" i="3"/>
  <c r="O47" i="3"/>
  <c r="D47" i="3"/>
  <c r="B47" i="3"/>
  <c r="A47" i="3"/>
  <c r="E47" i="3" s="1"/>
  <c r="X41" i="3"/>
  <c r="O41" i="3"/>
  <c r="D41" i="3"/>
  <c r="B41" i="3"/>
  <c r="A41" i="3"/>
  <c r="E41" i="3" s="1"/>
  <c r="X51" i="3"/>
  <c r="O51" i="3"/>
  <c r="D51" i="3"/>
  <c r="B51" i="3"/>
  <c r="A51" i="3"/>
  <c r="E51" i="3" s="1"/>
  <c r="X50" i="3"/>
  <c r="O50" i="3"/>
  <c r="D50" i="3"/>
  <c r="B50" i="3"/>
  <c r="A50" i="3"/>
  <c r="E50" i="3" s="1"/>
  <c r="X49" i="3"/>
  <c r="O49" i="3"/>
  <c r="D49" i="3"/>
  <c r="B49" i="3"/>
  <c r="A49" i="3"/>
  <c r="E49" i="3" s="1"/>
  <c r="X39" i="3"/>
  <c r="O39" i="3"/>
  <c r="D39" i="3"/>
  <c r="B39" i="3"/>
  <c r="A39" i="3"/>
  <c r="E39" i="3" s="1"/>
  <c r="X46" i="3"/>
  <c r="O46" i="3"/>
  <c r="D46" i="3"/>
  <c r="B46" i="3"/>
  <c r="A46" i="3"/>
  <c r="E46" i="3" s="1"/>
  <c r="X42" i="3"/>
  <c r="O42" i="3"/>
  <c r="D42" i="3"/>
  <c r="B42" i="3"/>
  <c r="A42" i="3"/>
  <c r="E42" i="3" s="1"/>
  <c r="X45" i="3"/>
  <c r="O45" i="3"/>
  <c r="D45" i="3"/>
  <c r="B45" i="3"/>
  <c r="A45" i="3"/>
  <c r="E45" i="3" s="1"/>
  <c r="X44" i="3"/>
  <c r="O44" i="3"/>
  <c r="D44" i="3"/>
  <c r="B44" i="3"/>
  <c r="A44" i="3"/>
  <c r="E44" i="3" s="1"/>
  <c r="X40" i="3"/>
  <c r="O40" i="3"/>
  <c r="D40" i="3"/>
  <c r="B40" i="3"/>
  <c r="A40" i="3"/>
  <c r="E40" i="3" s="1"/>
  <c r="X43" i="3"/>
  <c r="O43" i="3"/>
  <c r="D43" i="3"/>
  <c r="B43" i="3"/>
  <c r="A43" i="3"/>
  <c r="E43" i="3" s="1"/>
  <c r="X38" i="3"/>
  <c r="O38" i="3"/>
  <c r="D38" i="3"/>
  <c r="B38" i="3"/>
  <c r="A38" i="3"/>
  <c r="E38" i="3" s="1"/>
  <c r="X36" i="3"/>
  <c r="O36" i="3"/>
  <c r="D36" i="3"/>
  <c r="B36" i="3"/>
  <c r="A36" i="3"/>
  <c r="E36" i="3" s="1"/>
  <c r="X35" i="3"/>
  <c r="AJ28" i="3" s="1"/>
  <c r="O35" i="3"/>
  <c r="D35" i="3"/>
  <c r="B35" i="3"/>
  <c r="A35" i="3"/>
  <c r="E35" i="3" s="1"/>
  <c r="X37" i="3"/>
  <c r="O37" i="3"/>
  <c r="D37" i="3"/>
  <c r="B37" i="3"/>
  <c r="A37" i="3"/>
  <c r="E37" i="3" s="1"/>
  <c r="X23" i="3"/>
  <c r="O23" i="3"/>
  <c r="D23" i="3"/>
  <c r="B23" i="3"/>
  <c r="A23" i="3"/>
  <c r="X30" i="3"/>
  <c r="O30" i="3"/>
  <c r="D30" i="3"/>
  <c r="B30" i="3"/>
  <c r="A30" i="3"/>
  <c r="E30" i="3" s="1"/>
  <c r="X32" i="3"/>
  <c r="O32" i="3"/>
  <c r="D32" i="3"/>
  <c r="B32" i="3"/>
  <c r="A32" i="3"/>
  <c r="E32" i="3" s="1"/>
  <c r="X29" i="3"/>
  <c r="O29" i="3"/>
  <c r="D29" i="3"/>
  <c r="B29" i="3"/>
  <c r="A29" i="3"/>
  <c r="E29" i="3" s="1"/>
  <c r="X28" i="3"/>
  <c r="O28" i="3"/>
  <c r="D28" i="3"/>
  <c r="B28" i="3"/>
  <c r="A28" i="3"/>
  <c r="E28" i="3" s="1"/>
  <c r="X24" i="3"/>
  <c r="O24" i="3"/>
  <c r="D24" i="3"/>
  <c r="B24" i="3"/>
  <c r="A24" i="3"/>
  <c r="E24" i="3" s="1"/>
  <c r="X25" i="3"/>
  <c r="O25" i="3"/>
  <c r="D25" i="3"/>
  <c r="B25" i="3"/>
  <c r="A25" i="3"/>
  <c r="E25" i="3" s="1"/>
  <c r="X34" i="3"/>
  <c r="O34" i="3"/>
  <c r="D34" i="3"/>
  <c r="B34" i="3"/>
  <c r="A34" i="3"/>
  <c r="E34" i="3" s="1"/>
  <c r="X33" i="3"/>
  <c r="AJ27" i="3" s="1"/>
  <c r="O33" i="3"/>
  <c r="D33" i="3"/>
  <c r="B33" i="3"/>
  <c r="A33" i="3"/>
  <c r="E33" i="3" s="1"/>
  <c r="X26" i="3"/>
  <c r="O26" i="3"/>
  <c r="D26" i="3"/>
  <c r="B26" i="3"/>
  <c r="A26" i="3"/>
  <c r="E26" i="3" s="1"/>
  <c r="X31" i="3"/>
  <c r="O31" i="3"/>
  <c r="D31" i="3"/>
  <c r="B31" i="3"/>
  <c r="A31" i="3"/>
  <c r="E31" i="3" s="1"/>
  <c r="X21" i="3"/>
  <c r="O21" i="3"/>
  <c r="D21" i="3"/>
  <c r="B21" i="3"/>
  <c r="A21" i="3"/>
  <c r="AF17" i="3" s="1"/>
  <c r="X22" i="3"/>
  <c r="O22" i="3"/>
  <c r="E22" i="3"/>
  <c r="D22" i="3"/>
  <c r="B22" i="3"/>
  <c r="A22" i="3"/>
  <c r="X20" i="3"/>
  <c r="O20" i="3"/>
  <c r="AJ16" i="3" s="1"/>
  <c r="D20" i="3"/>
  <c r="B20" i="3"/>
  <c r="A20" i="3"/>
  <c r="E20" i="3" s="1"/>
  <c r="X19" i="3"/>
  <c r="AJ26" i="3" s="1"/>
  <c r="O19" i="3"/>
  <c r="D19" i="3"/>
  <c r="B19" i="3"/>
  <c r="A19" i="3"/>
  <c r="E19" i="3" s="1"/>
  <c r="X18" i="3"/>
  <c r="O18" i="3"/>
  <c r="D18" i="3"/>
  <c r="B18" i="3"/>
  <c r="A18" i="3"/>
  <c r="E18" i="3" s="1"/>
  <c r="AF15" i="3"/>
  <c r="X17" i="3"/>
  <c r="O17" i="3"/>
  <c r="D17" i="3"/>
  <c r="B17" i="3"/>
  <c r="A17" i="3"/>
  <c r="X16" i="3"/>
  <c r="AJ25" i="3" s="1"/>
  <c r="O16" i="3"/>
  <c r="AJ15" i="3" s="1"/>
  <c r="D16" i="3"/>
  <c r="B16" i="3"/>
  <c r="A16" i="3"/>
  <c r="X15" i="3"/>
  <c r="O15" i="3"/>
  <c r="D15" i="3"/>
  <c r="B15" i="3"/>
  <c r="A15" i="3"/>
  <c r="E15" i="3" s="1"/>
  <c r="X4" i="3"/>
  <c r="O4" i="3"/>
  <c r="D4" i="3"/>
  <c r="B4" i="3"/>
  <c r="A4" i="3"/>
  <c r="X13" i="3"/>
  <c r="O13" i="3"/>
  <c r="D13" i="3"/>
  <c r="B13" i="3"/>
  <c r="A13" i="3"/>
  <c r="X12" i="3"/>
  <c r="O12" i="3"/>
  <c r="D12" i="3"/>
  <c r="B12" i="3"/>
  <c r="A12" i="3"/>
  <c r="E12" i="3" s="1"/>
  <c r="X11" i="3"/>
  <c r="O11" i="3"/>
  <c r="D11" i="3"/>
  <c r="B11" i="3"/>
  <c r="A11" i="3"/>
  <c r="E11" i="3" s="1"/>
  <c r="X9" i="3"/>
  <c r="O9" i="3"/>
  <c r="D9" i="3"/>
  <c r="B9" i="3"/>
  <c r="A9" i="3"/>
  <c r="E9" i="3" s="1"/>
  <c r="X7" i="3"/>
  <c r="O7" i="3"/>
  <c r="D7" i="3"/>
  <c r="B7" i="3"/>
  <c r="A7" i="3"/>
  <c r="E7" i="3" s="1"/>
  <c r="X8" i="3"/>
  <c r="O8" i="3"/>
  <c r="E8" i="3"/>
  <c r="D8" i="3"/>
  <c r="B8" i="3"/>
  <c r="A8" i="3"/>
  <c r="X6" i="3"/>
  <c r="O6" i="3"/>
  <c r="D6" i="3"/>
  <c r="B6" i="3"/>
  <c r="A6" i="3"/>
  <c r="E6" i="3" s="1"/>
  <c r="X5" i="3"/>
  <c r="O5" i="3"/>
  <c r="D5" i="3"/>
  <c r="B5" i="3"/>
  <c r="A5" i="3"/>
  <c r="AJ29" i="3" l="1"/>
  <c r="AF14" i="3"/>
  <c r="AC19" i="3"/>
  <c r="AF18" i="3"/>
  <c r="E21" i="3"/>
  <c r="AJ18" i="3"/>
  <c r="AL30" i="3"/>
  <c r="AE19" i="3"/>
  <c r="AH19" i="3"/>
  <c r="E16" i="3"/>
  <c r="AF19" i="3"/>
  <c r="AH4" i="4"/>
  <c r="AM3" i="4"/>
  <c r="AD28" i="4"/>
  <c r="AL4" i="4"/>
  <c r="AF16" i="3"/>
  <c r="AF20" i="3" s="1"/>
  <c r="AF3" i="4"/>
  <c r="AH6" i="4"/>
  <c r="AL8" i="4"/>
  <c r="AF5" i="4"/>
  <c r="AJ5" i="4"/>
  <c r="AD29" i="3"/>
  <c r="E5" i="3"/>
  <c r="AN5" i="4"/>
  <c r="AF7" i="4"/>
  <c r="AE24" i="3"/>
  <c r="E4" i="3"/>
  <c r="AG19" i="3"/>
  <c r="E17" i="3"/>
  <c r="AJ7" i="4"/>
  <c r="AH8" i="4"/>
  <c r="AG3" i="4"/>
  <c r="AI4" i="4"/>
  <c r="AD5" i="4"/>
  <c r="AK5" i="4"/>
  <c r="AE6" i="4"/>
  <c r="AL17" i="4" s="1"/>
  <c r="AM6" i="4"/>
  <c r="AG7" i="4"/>
  <c r="AI8" i="4"/>
  <c r="AC26" i="4"/>
  <c r="AD29" i="4"/>
  <c r="AN7" i="4"/>
  <c r="AE27" i="4"/>
  <c r="AH3" i="4"/>
  <c r="AJ4" i="4"/>
  <c r="AL5" i="4"/>
  <c r="AF6" i="4"/>
  <c r="AN6" i="4"/>
  <c r="AH7" i="4"/>
  <c r="AJ8" i="4"/>
  <c r="AD26" i="4"/>
  <c r="AE29" i="4"/>
  <c r="AC29" i="4"/>
  <c r="AI3" i="4"/>
  <c r="AD4" i="4"/>
  <c r="AK4" i="4"/>
  <c r="AE5" i="4"/>
  <c r="AM5" i="4"/>
  <c r="AG6" i="4"/>
  <c r="AI7" i="4"/>
  <c r="AD8" i="4"/>
  <c r="AK8" i="4"/>
  <c r="AE26" i="4"/>
  <c r="AC28" i="4"/>
  <c r="AC25" i="4"/>
  <c r="AD3" i="4"/>
  <c r="AK3" i="4"/>
  <c r="AE4" i="4"/>
  <c r="AM4" i="4"/>
  <c r="AG5" i="4"/>
  <c r="AI6" i="4"/>
  <c r="AD7" i="4"/>
  <c r="AK7" i="4"/>
  <c r="AE8" i="4"/>
  <c r="AL19" i="4" s="1"/>
  <c r="AM8" i="4"/>
  <c r="AD25" i="4"/>
  <c r="AE28" i="4"/>
  <c r="AC30" i="4"/>
  <c r="AL3" i="4"/>
  <c r="AF4" i="4"/>
  <c r="AN4" i="4"/>
  <c r="AH5" i="4"/>
  <c r="AJ6" i="4"/>
  <c r="AL7" i="4"/>
  <c r="AF8" i="4"/>
  <c r="AN8" i="4"/>
  <c r="AE25" i="4"/>
  <c r="AC27" i="4"/>
  <c r="AD30" i="4"/>
  <c r="AE3" i="4"/>
  <c r="AF14" i="4" s="1"/>
  <c r="AG4" i="4"/>
  <c r="AI5" i="4"/>
  <c r="AD6" i="4"/>
  <c r="AK6" i="4"/>
  <c r="AE7" i="4"/>
  <c r="AM7" i="4"/>
  <c r="AG8" i="4"/>
  <c r="AD27" i="4"/>
  <c r="AA7" i="3"/>
  <c r="AI16" i="3"/>
  <c r="AA17" i="3"/>
  <c r="AJ17" i="3"/>
  <c r="AL20" i="3"/>
  <c r="AA6" i="3"/>
  <c r="AK30" i="3"/>
  <c r="AJ24" i="3"/>
  <c r="AA18" i="3"/>
  <c r="AE28" i="3"/>
  <c r="AE29" i="3"/>
  <c r="AG16" i="3"/>
  <c r="AG15" i="3"/>
  <c r="AG14" i="3"/>
  <c r="E23" i="3"/>
  <c r="AB19" i="3"/>
  <c r="AB18" i="3"/>
  <c r="AB17" i="3"/>
  <c r="AB16" i="3"/>
  <c r="AB15" i="3"/>
  <c r="AB14" i="3"/>
  <c r="AA19" i="3"/>
  <c r="AE25" i="3"/>
  <c r="AE26" i="3"/>
  <c r="AE27" i="3"/>
  <c r="AI17" i="3"/>
  <c r="AA4" i="3"/>
  <c r="AJ20" i="3"/>
  <c r="AJ14" i="3"/>
  <c r="AA14" i="3"/>
  <c r="AI18" i="3"/>
  <c r="AJ19" i="3"/>
  <c r="AB28" i="3"/>
  <c r="AB27" i="3"/>
  <c r="AB26" i="3"/>
  <c r="AB25" i="3"/>
  <c r="AB24" i="3"/>
  <c r="AB29" i="3"/>
  <c r="E13" i="3"/>
  <c r="AF29" i="3"/>
  <c r="AF28" i="3"/>
  <c r="AF27" i="3"/>
  <c r="AF26" i="3"/>
  <c r="AF25" i="3"/>
  <c r="AF24" i="3"/>
  <c r="AB8" i="3"/>
  <c r="AB7" i="3"/>
  <c r="AB6" i="3"/>
  <c r="AB5" i="3"/>
  <c r="AB4" i="3"/>
  <c r="AB3" i="3"/>
  <c r="AA8" i="3"/>
  <c r="AA5" i="3"/>
  <c r="AA3" i="3"/>
  <c r="AA15" i="3"/>
  <c r="AI19" i="3"/>
  <c r="AI20" i="3"/>
  <c r="AI14" i="3"/>
  <c r="AI15" i="3"/>
  <c r="AA16" i="3"/>
  <c r="AC14" i="3"/>
  <c r="AC15" i="3"/>
  <c r="AC16" i="3"/>
  <c r="AC17" i="3"/>
  <c r="AC18" i="3"/>
  <c r="AK20" i="3"/>
  <c r="AG24" i="3"/>
  <c r="AG25" i="3"/>
  <c r="AG26" i="3"/>
  <c r="AG27" i="3"/>
  <c r="AG28" i="3"/>
  <c r="AG29" i="3"/>
  <c r="AD14" i="3"/>
  <c r="AD15" i="3"/>
  <c r="AD16" i="3"/>
  <c r="AD17" i="3"/>
  <c r="AD18" i="3"/>
  <c r="AD19" i="3"/>
  <c r="AH24" i="3"/>
  <c r="AH25" i="3"/>
  <c r="AH26" i="3"/>
  <c r="AH27" i="3"/>
  <c r="AH28" i="3"/>
  <c r="AH29" i="3"/>
  <c r="AE14" i="3"/>
  <c r="AE15" i="3"/>
  <c r="AE16" i="3"/>
  <c r="AE17" i="3"/>
  <c r="AE18" i="3"/>
  <c r="AA24" i="3"/>
  <c r="AI24" i="3"/>
  <c r="AA25" i="3"/>
  <c r="AI25" i="3"/>
  <c r="AA26" i="3"/>
  <c r="AI26" i="3"/>
  <c r="AA27" i="3"/>
  <c r="AI27" i="3"/>
  <c r="AA28" i="3"/>
  <c r="AI28" i="3"/>
  <c r="AA29" i="3"/>
  <c r="AI29" i="3"/>
  <c r="AI30" i="3"/>
  <c r="AJ30" i="3"/>
  <c r="AG17" i="3"/>
  <c r="AG18" i="3"/>
  <c r="AC24" i="3"/>
  <c r="AC25" i="3"/>
  <c r="AC26" i="3"/>
  <c r="AC27" i="3"/>
  <c r="AC28" i="3"/>
  <c r="AC29" i="3"/>
  <c r="AH14" i="3"/>
  <c r="AH15" i="3"/>
  <c r="AH16" i="3"/>
  <c r="AH17" i="3"/>
  <c r="AH18" i="3"/>
  <c r="AD24" i="3"/>
  <c r="AD25" i="3"/>
  <c r="AD26" i="3"/>
  <c r="AD27" i="3"/>
  <c r="AD28" i="3"/>
  <c r="AN16" i="4" l="1"/>
  <c r="AJ17" i="4"/>
  <c r="AG17" i="4"/>
  <c r="AG19" i="4"/>
  <c r="AM19" i="4"/>
  <c r="AN15" i="4"/>
  <c r="AF15" i="4"/>
  <c r="AG15" i="4"/>
  <c r="AF18" i="4"/>
  <c r="AH17" i="4"/>
  <c r="AM15" i="4"/>
  <c r="AK18" i="4"/>
  <c r="AH18" i="4"/>
  <c r="AN18" i="4"/>
  <c r="AK17" i="4"/>
  <c r="AN17" i="4"/>
  <c r="AN19" i="4"/>
  <c r="AI17" i="4"/>
  <c r="AF17" i="4"/>
  <c r="AF19" i="4"/>
  <c r="AH19" i="4"/>
  <c r="AL18" i="4"/>
  <c r="AG18" i="4"/>
  <c r="AL15" i="4"/>
  <c r="AE30" i="3"/>
  <c r="AA9" i="3"/>
  <c r="AM18" i="4"/>
  <c r="AN9" i="4"/>
  <c r="AI18" i="4"/>
  <c r="AJ15" i="4"/>
  <c r="AM17" i="4"/>
  <c r="AJ18" i="4"/>
  <c r="AJ14" i="4"/>
  <c r="AF9" i="4"/>
  <c r="AK14" i="4"/>
  <c r="AK9" i="4"/>
  <c r="AH9" i="4"/>
  <c r="AH14" i="4"/>
  <c r="AN14" i="4"/>
  <c r="AM9" i="4"/>
  <c r="AH16" i="4"/>
  <c r="AD9" i="4"/>
  <c r="AM16" i="4"/>
  <c r="AJ19" i="4"/>
  <c r="AK16" i="4"/>
  <c r="AM14" i="4"/>
  <c r="AI16" i="4"/>
  <c r="AK15" i="4"/>
  <c r="AI15" i="4"/>
  <c r="AF16" i="4"/>
  <c r="AL14" i="4"/>
  <c r="AL9" i="4"/>
  <c r="AG9" i="4"/>
  <c r="AG14" i="4"/>
  <c r="AJ16" i="4"/>
  <c r="AH15" i="4"/>
  <c r="AE9" i="4"/>
  <c r="AG16" i="4"/>
  <c r="AK19" i="4"/>
  <c r="AI9" i="4"/>
  <c r="AI14" i="4"/>
  <c r="AL16" i="4"/>
  <c r="AI19" i="4"/>
  <c r="AJ9" i="4"/>
  <c r="AD30" i="3"/>
  <c r="AE20" i="3"/>
  <c r="AC20" i="3"/>
  <c r="AA20" i="3"/>
  <c r="AG20" i="3"/>
  <c r="AF30" i="3"/>
  <c r="AB30" i="3"/>
  <c r="AB20" i="3"/>
  <c r="AG30" i="3"/>
  <c r="AC30" i="3"/>
  <c r="AA30" i="3"/>
  <c r="AB9" i="3"/>
  <c r="AD20" i="3"/>
  <c r="AH20" i="3"/>
  <c r="AH30" i="3"/>
  <c r="AF20" i="4" l="1"/>
  <c r="AG20" i="4"/>
  <c r="AH20" i="4"/>
  <c r="AJ20" i="4"/>
  <c r="AM20" i="4"/>
  <c r="AI20" i="4"/>
  <c r="AL20" i="4"/>
  <c r="AK20" i="4"/>
  <c r="AN20" i="4"/>
</calcChain>
</file>

<file path=xl/sharedStrings.xml><?xml version="1.0" encoding="utf-8"?>
<sst xmlns="http://schemas.openxmlformats.org/spreadsheetml/2006/main" count="992" uniqueCount="383">
  <si>
    <t>#Bugs</t>
  </si>
  <si>
    <t>Class</t>
  </si>
  <si>
    <t>sub-class</t>
    <phoneticPr fontId="2" type="noConversion"/>
  </si>
  <si>
    <t>url</t>
    <phoneticPr fontId="2" type="noConversion"/>
  </si>
  <si>
    <t>Project</t>
    <phoneticPr fontId="2" type="noConversion"/>
  </si>
  <si>
    <t>Description</t>
  </si>
  <si>
    <t>#Stars</t>
  </si>
  <si>
    <t>Linked w/ Buggy Entity</t>
    <phoneticPr fontId="2" type="noConversion"/>
  </si>
  <si>
    <t>Resolution Time (day)</t>
    <phoneticPr fontId="2" type="noConversion"/>
  </si>
  <si>
    <t>#Comments</t>
    <phoneticPr fontId="2" type="noConversion"/>
  </si>
  <si>
    <t>#Buggy Files</t>
    <phoneticPr fontId="2" type="noConversion"/>
  </si>
  <si>
    <t>#Buggy Methods</t>
    <phoneticPr fontId="2" type="noConversion"/>
  </si>
  <si>
    <t>#Buggy Lines</t>
    <phoneticPr fontId="2" type="noConversion"/>
  </si>
  <si>
    <t>Langauge</t>
    <phoneticPr fontId="2" type="noConversion"/>
  </si>
  <si>
    <t>Framework</t>
    <phoneticPr fontId="2" type="noConversion"/>
  </si>
  <si>
    <t>All</t>
  </si>
  <si>
    <t>hasCode</t>
    <phoneticPr fontId="2" type="noConversion"/>
  </si>
  <si>
    <t>File and Line</t>
    <phoneticPr fontId="2" type="noConversion"/>
  </si>
  <si>
    <t>Method</t>
    <phoneticPr fontId="2" type="noConversion"/>
  </si>
  <si>
    <t>mean</t>
    <phoneticPr fontId="2" type="noConversion"/>
  </si>
  <si>
    <t>min</t>
    <phoneticPr fontId="2" type="noConversion"/>
  </si>
  <si>
    <t>median</t>
    <phoneticPr fontId="2" type="noConversion"/>
  </si>
  <si>
    <t>max</t>
    <phoneticPr fontId="2" type="noConversion"/>
  </si>
  <si>
    <t>Framework</t>
  </si>
  <si>
    <t>General</t>
  </si>
  <si>
    <t>bvlc/caffe</t>
    <phoneticPr fontId="2" type="noConversion"/>
  </si>
  <si>
    <t>Caffe</t>
  </si>
  <si>
    <t>General framework</t>
  </si>
  <si>
    <t>31.3k</t>
  </si>
  <si>
    <t>chainer/chainer</t>
  </si>
  <si>
    <t>Chainer</t>
  </si>
  <si>
    <t>5.5k</t>
  </si>
  <si>
    <t>eclipse/deeplearning4j</t>
  </si>
  <si>
    <t>Deeplearning4j</t>
  </si>
  <si>
    <t>11.9k</t>
  </si>
  <si>
    <t>Specific (NLP Domain)</t>
  </si>
  <si>
    <t>deepset-ai/farm</t>
    <phoneticPr fontId="2" type="noConversion"/>
  </si>
  <si>
    <t>FARM</t>
  </si>
  <si>
    <t>NLP framework</t>
  </si>
  <si>
    <t>1.1k</t>
  </si>
  <si>
    <t>flairnlp/flair</t>
    <phoneticPr fontId="2" type="noConversion"/>
  </si>
  <si>
    <t>flair</t>
  </si>
  <si>
    <t>9.8k</t>
  </si>
  <si>
    <t>Specific (for Distributed DL)</t>
  </si>
  <si>
    <t>horovod/horovod</t>
    <phoneticPr fontId="2" type="noConversion"/>
  </si>
  <si>
    <t>Horovod</t>
  </si>
  <si>
    <t>Distributed DL framework</t>
  </si>
  <si>
    <t>10.7k</t>
  </si>
  <si>
    <t>Specific (Search Domain)</t>
  </si>
  <si>
    <t>jina-ai/jina</t>
    <phoneticPr fontId="2" type="noConversion"/>
  </si>
  <si>
    <t>jina</t>
  </si>
  <si>
    <t>Search framework in Cloud</t>
  </si>
  <si>
    <t>1.8k</t>
  </si>
  <si>
    <t>for task</t>
  </si>
  <si>
    <t>mindsdb/mindsdb</t>
    <phoneticPr fontId="2" type="noConversion"/>
  </si>
  <si>
    <t>mindsdb</t>
    <phoneticPr fontId="2" type="noConversion"/>
  </si>
  <si>
    <t>Explainable AutoML framework</t>
    <phoneticPr fontId="2" type="noConversion"/>
  </si>
  <si>
    <t>3.1k</t>
  </si>
  <si>
    <t>apache/incubator-mxnet</t>
    <phoneticPr fontId="2" type="noConversion"/>
  </si>
  <si>
    <t>mxnet</t>
  </si>
  <si>
    <t>19.2k</t>
  </si>
  <si>
    <t>paddlepaddle/paddle</t>
  </si>
  <si>
    <t>PaddlePaddle</t>
  </si>
  <si>
    <t>13.7k</t>
  </si>
  <si>
    <t>ray-project/ray</t>
  </si>
  <si>
    <t>RAY</t>
  </si>
  <si>
    <t>13.3k</t>
  </si>
  <si>
    <t>tensorflow/tensorflow</t>
  </si>
  <si>
    <t>TensorFlow</t>
  </si>
  <si>
    <t>152k</t>
  </si>
  <si>
    <t>Platform</t>
  </si>
  <si>
    <t>microsoft/pai</t>
    <phoneticPr fontId="2" type="noConversion"/>
  </si>
  <si>
    <t>OpenPAI</t>
  </si>
  <si>
    <t>Open platform for AI</t>
  </si>
  <si>
    <t>1.9k</t>
  </si>
  <si>
    <t>polyaxon/polyaxon</t>
    <phoneticPr fontId="2" type="noConversion"/>
  </si>
  <si>
    <t>polyaxon</t>
  </si>
  <si>
    <t>ML platform for Kubernetes</t>
  </si>
  <si>
    <t>2.7k</t>
  </si>
  <si>
    <t>sql-machine-learning/sqlflow</t>
    <phoneticPr fontId="2" type="noConversion"/>
  </si>
  <si>
    <t>SQLFlow</t>
  </si>
  <si>
    <t>Distributed ML platform</t>
  </si>
  <si>
    <t>4.1k</t>
  </si>
  <si>
    <t>Engine</t>
  </si>
  <si>
    <t>mozilla/deepspeech</t>
    <phoneticPr fontId="2" type="noConversion"/>
  </si>
  <si>
    <t>DeepSpeech</t>
  </si>
  <si>
    <t>Speech-to-text engine</t>
  </si>
  <si>
    <t>16.2k</t>
  </si>
  <si>
    <t>for learning</t>
  </si>
  <si>
    <t>microsoft/onnxruntime</t>
    <phoneticPr fontId="2" type="noConversion"/>
  </si>
  <si>
    <t>ONNX Runtime</t>
  </si>
  <si>
    <t>Performance-focused engine for ONNX</t>
  </si>
  <si>
    <t>3.9k</t>
  </si>
  <si>
    <t>Toolkit</t>
  </si>
  <si>
    <t>SW Development Tool</t>
  </si>
  <si>
    <t>nvidia/digits</t>
    <phoneticPr fontId="2" type="noConversion"/>
  </si>
  <si>
    <t>DIGITS</t>
  </si>
  <si>
    <t>DL GPU Training toolkit</t>
  </si>
  <si>
    <t>4k</t>
  </si>
  <si>
    <t>for task (Speech)</t>
  </si>
  <si>
    <t>espnet/espnet</t>
    <phoneticPr fontId="2" type="noConversion"/>
  </si>
  <si>
    <t>ESPnet</t>
  </si>
  <si>
    <t>End-to-End speech processing toolkit</t>
  </si>
  <si>
    <t>3.3k</t>
  </si>
  <si>
    <t>for learning (Seq2Seq)</t>
  </si>
  <si>
    <t>pytorch/fairseq</t>
    <phoneticPr fontId="2" type="noConversion"/>
  </si>
  <si>
    <t>FAIRSEQ</t>
  </si>
  <si>
    <t>Sequence-to-Sequence toolkit</t>
  </si>
  <si>
    <t>10.9k</t>
  </si>
  <si>
    <t>for learning (ReinforcementLearning)</t>
  </si>
  <si>
    <t>rlworkgroup/garage</t>
    <phoneticPr fontId="2" type="noConversion"/>
  </si>
  <si>
    <t>garage</t>
  </si>
  <si>
    <t>Reinforcement learning toolkit</t>
  </si>
  <si>
    <t>1k</t>
  </si>
  <si>
    <t>for task (NLP)</t>
  </si>
  <si>
    <t>dmlc/gluon-nlp</t>
    <phoneticPr fontId="2" type="noConversion"/>
  </si>
  <si>
    <t>GluonNLP</t>
  </si>
  <si>
    <t>NLP toolkit</t>
  </si>
  <si>
    <t>2.2k</t>
  </si>
  <si>
    <t>for learning (ProbabilisticTimeSeries)</t>
  </si>
  <si>
    <t>awslabs/gluon-ts</t>
    <phoneticPr fontId="2" type="noConversion"/>
  </si>
  <si>
    <t>GluonTS</t>
  </si>
  <si>
    <t>Probabilistic time series modeling</t>
  </si>
  <si>
    <t>1.7k</t>
  </si>
  <si>
    <t>kubeflow/kubeflow</t>
  </si>
  <si>
    <t>Kubeflow</t>
  </si>
  <si>
    <t>ML toolkit for Kubernetes</t>
  </si>
  <si>
    <t>for learning (NeuralNet)</t>
  </si>
  <si>
    <t>microsoft/nni</t>
    <phoneticPr fontId="2" type="noConversion"/>
  </si>
  <si>
    <t>NNI</t>
  </si>
  <si>
    <t>AutoML toolkit</t>
  </si>
  <si>
    <t>8.6k</t>
  </si>
  <si>
    <t>openvinotoolkit/openvino</t>
    <phoneticPr fontId="2" type="noConversion"/>
  </si>
  <si>
    <t>OpenVINO</t>
  </si>
  <si>
    <t>DL model optimization toolkit</t>
  </si>
  <si>
    <t>for task (recommendation)</t>
  </si>
  <si>
    <t>microsoft/recommenders</t>
    <phoneticPr fontId="2" type="noConversion"/>
  </si>
  <si>
    <t>Recommenders</t>
  </si>
  <si>
    <t>Recommendation systems' toolkit</t>
  </si>
  <si>
    <t>8.9k</t>
  </si>
  <si>
    <t>for task (multiple)</t>
  </si>
  <si>
    <t>apple/turicreate</t>
    <phoneticPr fontId="2" type="noConversion"/>
  </si>
  <si>
    <t>Turi Create</t>
  </si>
  <si>
    <t>Core ML models toolset</t>
  </si>
  <si>
    <t>10.1k</t>
  </si>
  <si>
    <t>for task (Unity)</t>
  </si>
  <si>
    <t>unity-technologies/ml-agents</t>
    <phoneticPr fontId="2" type="noConversion"/>
  </si>
  <si>
    <t>Unity ML-Agents Toolkit</t>
  </si>
  <si>
    <t>Unity ML agent toolkit</t>
  </si>
  <si>
    <t>for task (object detection)</t>
  </si>
  <si>
    <t>ultralytics/yolov3</t>
    <phoneticPr fontId="2" type="noConversion"/>
  </si>
  <si>
    <t>YOLOv3</t>
  </si>
  <si>
    <t>Real-time object detection toolkit</t>
  </si>
  <si>
    <t>6.5k</t>
  </si>
  <si>
    <t>ultralytics/yolov5</t>
    <phoneticPr fontId="2" type="noConversion"/>
  </si>
  <si>
    <t>YOLOv5</t>
  </si>
  <si>
    <t>7.5k</t>
  </si>
  <si>
    <t>Library</t>
  </si>
  <si>
    <t>allenai/allennlp</t>
  </si>
  <si>
    <t>AllenNLP</t>
  </si>
  <si>
    <t>Open source NLP research library</t>
  </si>
  <si>
    <t>9.5k</t>
  </si>
  <si>
    <t>keras-team/autokeras</t>
    <phoneticPr fontId="2" type="noConversion"/>
  </si>
  <si>
    <t>AutoKeras</t>
  </si>
  <si>
    <t>AutoML library</t>
  </si>
  <si>
    <t>7.7k</t>
  </si>
  <si>
    <t>for learning (Gaussian Process)</t>
  </si>
  <si>
    <t>cornellius-gp/gpytorch</t>
    <phoneticPr fontId="2" type="noConversion"/>
  </si>
  <si>
    <t>GPyTorch</t>
  </si>
  <si>
    <t>Gaussian process library</t>
  </si>
  <si>
    <t>for learning (multiple)</t>
  </si>
  <si>
    <t>mlpack/mlpack</t>
  </si>
  <si>
    <t>mlpack</t>
  </si>
  <si>
    <t>ML library</t>
  </si>
  <si>
    <t>3.5k</t>
  </si>
  <si>
    <t>for learning (DNN for GPU &amp; CPU)</t>
  </si>
  <si>
    <t>oneapi-src/onednn</t>
    <phoneticPr fontId="2" type="noConversion"/>
  </si>
  <si>
    <t>oneDNN</t>
  </si>
  <si>
    <t>Deep neural network library</t>
  </si>
  <si>
    <t>for task (3D)</t>
  </si>
  <si>
    <t>intel-isl/open3d</t>
    <phoneticPr fontId="2" type="noConversion"/>
  </si>
  <si>
    <t>Open3D</t>
  </si>
  <si>
    <t>3D data processing library</t>
  </si>
  <si>
    <t>for task (vision)</t>
  </si>
  <si>
    <t>opencv/opencv</t>
    <phoneticPr fontId="2" type="noConversion"/>
  </si>
  <si>
    <t>OpenCV</t>
  </si>
  <si>
    <t>Computer vision library</t>
  </si>
  <si>
    <t>51.4k</t>
  </si>
  <si>
    <t>for Task (Human Pose Detector)</t>
  </si>
  <si>
    <t>cmu-perceptual-computing-lab/openpose</t>
    <phoneticPr fontId="2" type="noConversion"/>
  </si>
  <si>
    <t>OpenPose</t>
  </si>
  <si>
    <t>Real-time multi-person detection library</t>
  </si>
  <si>
    <t>19.7k</t>
  </si>
  <si>
    <t>for learning (Probabilistic Process)</t>
  </si>
  <si>
    <t>pyro-ppl/pyro</t>
    <phoneticPr fontId="2" type="noConversion"/>
  </si>
  <si>
    <t>PYRO</t>
  </si>
  <si>
    <t>Deep probabilistic programming library</t>
  </si>
  <si>
    <t>6.7k</t>
  </si>
  <si>
    <t>Specific (for PyTorch)</t>
  </si>
  <si>
    <t>pytorchlightning/pytorch-lightning</t>
    <phoneticPr fontId="2" type="noConversion"/>
  </si>
  <si>
    <t>PyTorch Lightning</t>
  </si>
  <si>
    <t>ML library for PyTorch</t>
  </si>
  <si>
    <t>11.3k</t>
  </si>
  <si>
    <t>for learning (TensorFlow)</t>
  </si>
  <si>
    <t>tensorflow/addons</t>
    <phoneticPr fontId="2" type="noConversion"/>
  </si>
  <si>
    <t>SIG Addons TensorFlow</t>
  </si>
  <si>
    <t>Library for Tensorflow</t>
  </si>
  <si>
    <t>explosion/spacy</t>
    <phoneticPr fontId="2" type="noConversion"/>
  </si>
  <si>
    <t>spaCy</t>
  </si>
  <si>
    <t>NLP library</t>
  </si>
  <si>
    <t>18k</t>
  </si>
  <si>
    <t>for task (secure)</t>
  </si>
  <si>
    <t>openmined/pysyft</t>
    <phoneticPr fontId="2" type="noConversion"/>
  </si>
  <si>
    <t>Syft</t>
  </si>
  <si>
    <t>Library for secure and private DL</t>
  </si>
  <si>
    <t>tensorflow/tfjs</t>
  </si>
  <si>
    <t>TensorFlow.js</t>
  </si>
  <si>
    <t>   JavaScript library for ML</t>
  </si>
  <si>
    <t>14.4k</t>
  </si>
  <si>
    <t>Application</t>
  </si>
  <si>
    <t>SW App</t>
  </si>
  <si>
    <t>openvinotoolkit/cvat</t>
    <phoneticPr fontId="2" type="noConversion"/>
  </si>
  <si>
    <t>CVAT</t>
  </si>
  <si>
    <t> Annotation tool for vision</t>
  </si>
  <si>
    <t>4.7k</t>
  </si>
  <si>
    <t>heartexlabs/label-studio</t>
  </si>
  <si>
    <t>Label Studio</t>
  </si>
  <si>
    <t>   Data labeling and annotation tool</t>
  </si>
  <si>
    <t>SW APP</t>
  </si>
  <si>
    <t>photoprism/photoprism</t>
    <phoneticPr fontId="2" type="noConversion"/>
  </si>
  <si>
    <t>PhotoPrism</t>
  </si>
  <si>
    <t>   Personal photo management tool</t>
  </si>
  <si>
    <t>9.7k</t>
  </si>
  <si>
    <t>evilsocket/pwnagotchi</t>
    <phoneticPr fontId="2" type="noConversion"/>
  </si>
  <si>
    <t>Pwnagotch</t>
    <phoneticPr fontId="2" type="noConversion"/>
  </si>
  <si>
    <t>   RL-based AI for bettercap</t>
  </si>
  <si>
    <t>streamlit/streamlit</t>
    <phoneticPr fontId="2" type="noConversion"/>
  </si>
  <si>
    <t>Streamlit</t>
  </si>
  <si>
    <t>   Webapp for building data apps (with DL)</t>
  </si>
  <si>
    <t>12.4k</t>
  </si>
  <si>
    <t>wandb/client</t>
    <phoneticPr fontId="2" type="noConversion"/>
  </si>
  <si>
    <t>Weights&amp;Biases</t>
  </si>
  <si>
    <t>   Tool for developing and experimenting DL</t>
  </si>
  <si>
    <t>2.6k</t>
  </si>
  <si>
    <t>#Project</t>
    <phoneticPr fontId="2" type="noConversion"/>
  </si>
  <si>
    <t>#Bugs</t>
    <phoneticPr fontId="2" type="noConversion"/>
  </si>
  <si>
    <t>Select target Project (w/ four conts.)</t>
    <phoneticPr fontId="2" type="noConversion"/>
  </si>
  <si>
    <t>Initial candidate projects</t>
    <phoneticPr fontId="2" type="noConversion"/>
  </si>
  <si>
    <t>after manual filtering</t>
    <phoneticPr fontId="2" type="noConversion"/>
  </si>
  <si>
    <t>Collect bug reports (w/ CODE)</t>
    <phoneticPr fontId="2" type="noConversion"/>
  </si>
  <si>
    <t>Closed bug reports</t>
    <phoneticPr fontId="2" type="noConversion"/>
  </si>
  <si>
    <t>Identifying bug-fixing commits</t>
    <phoneticPr fontId="2" type="noConversion"/>
  </si>
  <si>
    <t>Based on Commit logs</t>
    <phoneticPr fontId="2" type="noConversion"/>
  </si>
  <si>
    <t>Unified bug-fixing commits</t>
    <phoneticPr fontId="2" type="noConversion"/>
  </si>
  <si>
    <t>Filtering bug-fixing commmits</t>
    <phoneticPr fontId="2" type="noConversion"/>
  </si>
  <si>
    <t>Isolated bug</t>
    <phoneticPr fontId="2" type="noConversion"/>
  </si>
  <si>
    <t>DL Framework</t>
    <phoneticPr fontId="2" type="noConversion"/>
  </si>
  <si>
    <t>import</t>
    <phoneticPr fontId="2" type="noConversion"/>
  </si>
  <si>
    <t>#Framework</t>
    <phoneticPr fontId="2" type="noConversion"/>
  </si>
  <si>
    <t>Class</t>
    <phoneticPr fontId="2" type="noConversion"/>
  </si>
  <si>
    <t>Project Name</t>
    <phoneticPr fontId="2" type="noConversion"/>
  </si>
  <si>
    <t>Git Name</t>
    <phoneticPr fontId="2" type="noConversion"/>
  </si>
  <si>
    <t>GitURL</t>
    <phoneticPr fontId="2" type="noConversion"/>
  </si>
  <si>
    <t xml:space="preserve">Python, </t>
    <phoneticPr fontId="2" type="noConversion"/>
  </si>
  <si>
    <t xml:space="preserve">C++, </t>
    <phoneticPr fontId="2" type="noConversion"/>
  </si>
  <si>
    <t xml:space="preserve">C, </t>
    <phoneticPr fontId="2" type="noConversion"/>
  </si>
  <si>
    <t xml:space="preserve">Java, </t>
    <phoneticPr fontId="2" type="noConversion"/>
  </si>
  <si>
    <t xml:space="preserve">Go, </t>
    <phoneticPr fontId="2" type="noConversion"/>
  </si>
  <si>
    <t xml:space="preserve">C#, </t>
    <phoneticPr fontId="2" type="noConversion"/>
  </si>
  <si>
    <t>JS</t>
    <phoneticPr fontId="2" type="noConversion"/>
  </si>
  <si>
    <t>TS</t>
    <phoneticPr fontId="2" type="noConversion"/>
  </si>
  <si>
    <t>#Langauge</t>
    <phoneticPr fontId="2" type="noConversion"/>
  </si>
  <si>
    <t xml:space="preserve">tf, </t>
    <phoneticPr fontId="2" type="noConversion"/>
  </si>
  <si>
    <t xml:space="preserve">CNTK, </t>
    <phoneticPr fontId="2" type="noConversion"/>
  </si>
  <si>
    <t xml:space="preserve">Caffe, </t>
    <phoneticPr fontId="2" type="noConversion"/>
  </si>
  <si>
    <t xml:space="preserve">pytorch, </t>
    <phoneticPr fontId="2" type="noConversion"/>
  </si>
  <si>
    <t xml:space="preserve">mxnet, </t>
    <phoneticPr fontId="2" type="noConversion"/>
  </si>
  <si>
    <t xml:space="preserve">chainer, </t>
    <phoneticPr fontId="2" type="noConversion"/>
  </si>
  <si>
    <t xml:space="preserve">theano, </t>
    <phoneticPr fontId="2" type="noConversion"/>
  </si>
  <si>
    <t xml:space="preserve">dl4j, </t>
    <phoneticPr fontId="2" type="noConversion"/>
  </si>
  <si>
    <t>bvlc/caffe</t>
  </si>
  <si>
    <t>O</t>
  </si>
  <si>
    <t>O</t>
    <phoneticPr fontId="2" type="noConversion"/>
  </si>
  <si>
    <t>Application</t>
    <phoneticPr fontId="2" type="noConversion"/>
  </si>
  <si>
    <t>apache/incubator-mxnet</t>
  </si>
  <si>
    <t>Python</t>
    <phoneticPr fontId="2" type="noConversion"/>
  </si>
  <si>
    <t>C++</t>
    <phoneticPr fontId="2" type="noConversion"/>
  </si>
  <si>
    <t>C</t>
    <phoneticPr fontId="2" type="noConversion"/>
  </si>
  <si>
    <t>Java</t>
    <phoneticPr fontId="2" type="noConversion"/>
  </si>
  <si>
    <t>Go</t>
    <phoneticPr fontId="2" type="noConversion"/>
  </si>
  <si>
    <t>C#</t>
    <phoneticPr fontId="2" type="noConversion"/>
  </si>
  <si>
    <t>Median</t>
    <phoneticPr fontId="2" type="noConversion"/>
  </si>
  <si>
    <t>pytorch/fairseq</t>
  </si>
  <si>
    <t>TF/keras</t>
    <phoneticPr fontId="2" type="noConversion"/>
  </si>
  <si>
    <t>CNTK</t>
    <phoneticPr fontId="2" type="noConversion"/>
  </si>
  <si>
    <t>Caffe</t>
    <phoneticPr fontId="2" type="noConversion"/>
  </si>
  <si>
    <t>torch/Pytorch</t>
    <phoneticPr fontId="2" type="noConversion"/>
  </si>
  <si>
    <t>mxnet</t>
    <phoneticPr fontId="2" type="noConversion"/>
  </si>
  <si>
    <t>chainer</t>
    <phoneticPr fontId="2" type="noConversion"/>
  </si>
  <si>
    <t>theano</t>
    <phoneticPr fontId="2" type="noConversion"/>
  </si>
  <si>
    <t>dl4j</t>
    <phoneticPr fontId="2" type="noConversion"/>
  </si>
  <si>
    <t>openvinotoolkit/openvino</t>
  </si>
  <si>
    <t>unity-technologies/ml-agents</t>
  </si>
  <si>
    <t>openmined/pysyft</t>
  </si>
  <si>
    <t>openvinotoolkit/cvat</t>
  </si>
  <si>
    <t>#Tags</t>
    <phoneticPr fontId="2" type="noConversion"/>
  </si>
  <si>
    <t>Resolve Time</t>
    <phoneticPr fontId="2" type="noConversion"/>
  </si>
  <si>
    <t>#Tokens DESC</t>
    <phoneticPr fontId="2" type="noConversion"/>
  </si>
  <si>
    <t>#project</t>
    <phoneticPr fontId="2" type="noConversion"/>
  </si>
  <si>
    <t>All</t>
    <phoneticPr fontId="2" type="noConversion"/>
  </si>
  <si>
    <t>Report</t>
    <phoneticPr fontId="2" type="noConversion"/>
  </si>
  <si>
    <t>Comment</t>
    <phoneticPr fontId="2" type="noConversion"/>
  </si>
  <si>
    <t>all</t>
    <phoneticPr fontId="2" type="noConversion"/>
  </si>
  <si>
    <t>CODE</t>
    <phoneticPr fontId="2" type="noConversion"/>
  </si>
  <si>
    <t>HEADER</t>
    <phoneticPr fontId="2" type="noConversion"/>
  </si>
  <si>
    <t>LINK</t>
    <phoneticPr fontId="2" type="noConversion"/>
  </si>
  <si>
    <t>Project</t>
  </si>
  <si>
    <t>Min</t>
    <phoneticPr fontId="2" type="noConversion"/>
  </si>
  <si>
    <t>Average</t>
    <phoneticPr fontId="2" type="noConversion"/>
  </si>
  <si>
    <t>Mean</t>
    <phoneticPr fontId="2" type="noConversion"/>
  </si>
  <si>
    <t>Max</t>
    <phoneticPr fontId="2" type="noConversion"/>
  </si>
  <si>
    <t>deepset-ai/farm</t>
  </si>
  <si>
    <t>flairnlp/flair</t>
  </si>
  <si>
    <t>horovod/horovod</t>
  </si>
  <si>
    <t>ALL</t>
    <phoneticPr fontId="2" type="noConversion"/>
  </si>
  <si>
    <t>jina-ai/jina</t>
  </si>
  <si>
    <t>mindsdb/mindsdb</t>
  </si>
  <si>
    <t>microsoft/pai</t>
  </si>
  <si>
    <t>polyaxon/polyaxon</t>
  </si>
  <si>
    <t>sql-machine-learning/sqlflow</t>
  </si>
  <si>
    <t>mozilla/deepspeech</t>
  </si>
  <si>
    <t>DLSWAPP</t>
  </si>
  <si>
    <t>microsoft/onnxruntime</t>
  </si>
  <si>
    <t>nvidia/digits</t>
  </si>
  <si>
    <t>espnet/espnet</t>
  </si>
  <si>
    <t>rlworkgroup/garage</t>
  </si>
  <si>
    <t>Avg#Coms</t>
    <phoneticPr fontId="2" type="noConversion"/>
  </si>
  <si>
    <t>AvgResolveTime</t>
    <phoneticPr fontId="2" type="noConversion"/>
  </si>
  <si>
    <t>Avg#Tokens</t>
    <phoneticPr fontId="2" type="noConversion"/>
  </si>
  <si>
    <t>dmlc/gluon-nlp</t>
  </si>
  <si>
    <t>awslabs/gluon-ts</t>
  </si>
  <si>
    <t>microsoft/nni</t>
  </si>
  <si>
    <t>microsoft/recommenders</t>
  </si>
  <si>
    <t>apple/turicreate</t>
  </si>
  <si>
    <t>ultralytics/yolov3</t>
  </si>
  <si>
    <t>ultralytics/yolov5</t>
  </si>
  <si>
    <t>keras-team/autokeras</t>
  </si>
  <si>
    <t>cornellius-gp/gpytorch</t>
  </si>
  <si>
    <t>oneapi-src/onednn</t>
  </si>
  <si>
    <t>intel-isl/open3d</t>
  </si>
  <si>
    <t>opencv/opencv</t>
  </si>
  <si>
    <t>cmu-perceptual-computing-lab/openpose</t>
  </si>
  <si>
    <t>pyro-ppl/pyro</t>
  </si>
  <si>
    <t>pytorchlightning/pytorch-lightning</t>
  </si>
  <si>
    <t>tensorflow/addons</t>
  </si>
  <si>
    <t>explosion/spacy</t>
  </si>
  <si>
    <t>photoprism/photoprism</t>
  </si>
  <si>
    <t>evilsocket/pwnagotchi</t>
  </si>
  <si>
    <t>streamlit/streamlit</t>
  </si>
  <si>
    <t>wandb/client</t>
  </si>
  <si>
    <t>DeepForge</t>
  </si>
  <si>
    <t>IRE</t>
  </si>
  <si>
    <t>KFServing</t>
  </si>
  <si>
    <t>NNStreamer</t>
  </si>
  <si>
    <t>PennyLane</t>
  </si>
  <si>
    <t>deepforge-dev/deepforge</t>
  </si>
  <si>
    <t>google/iree</t>
  </si>
  <si>
    <t>kubeflow/kfserving</t>
  </si>
  <si>
    <t>nnstreamer/nnstreamer</t>
  </si>
  <si>
    <t>pennylaneai/pennylane</t>
  </si>
  <si>
    <t>O</t>
    <phoneticPr fontId="2" type="noConversion"/>
  </si>
  <si>
    <t>library</t>
  </si>
  <si>
    <t>framework</t>
  </si>
  <si>
    <t>toolkit</t>
  </si>
  <si>
    <t>application</t>
  </si>
  <si>
    <t>engine</t>
  </si>
  <si>
    <t>platform</t>
  </si>
  <si>
    <t>IREE</t>
    <phoneticPr fontId="2" type="noConversion"/>
  </si>
  <si>
    <t>#Commit</t>
    <phoneticPr fontId="2" type="noConversion"/>
  </si>
  <si>
    <t>#PR</t>
    <phoneticPr fontId="2" type="noConversion"/>
  </si>
  <si>
    <t>Based on Pull requests (PR)</t>
    <phoneticPr fontId="2" type="noConversion"/>
  </si>
  <si>
    <t>Based on Pull requests (Commits)</t>
    <phoneticPr fontId="2" type="noConversion"/>
  </si>
  <si>
    <t>1st~3rd filtering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</si>
</sst>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177" fontId="0" fillId="0" borderId="0" xfId="1" applyNumberFormat="1" applyFont="1" applyFill="1">
      <alignment vertical="center"/>
    </xf>
    <xf numFmtId="2" fontId="0" fillId="0" borderId="0" xfId="0" applyNumberForma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41" fontId="0" fillId="0" borderId="0" xfId="2" applyFont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TAGGING</a:t>
            </a:r>
            <a:r>
              <a:rPr lang="en-US" altLang="ko-KR" baseline="0"/>
              <a:t> STATISTICS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Statistics'!$AM$13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Statistics'!$AM$14:$AM$20</c:f>
              <c:numCache>
                <c:formatCode>General</c:formatCode>
                <c:ptCount val="7"/>
                <c:pt idx="0">
                  <c:v>0.59315931593159321</c:v>
                </c:pt>
                <c:pt idx="1">
                  <c:v>0.31967213114754101</c:v>
                </c:pt>
                <c:pt idx="2">
                  <c:v>0.43902439024390244</c:v>
                </c:pt>
                <c:pt idx="3">
                  <c:v>0.41499999999999998</c:v>
                </c:pt>
                <c:pt idx="4">
                  <c:v>0.51978609625668448</c:v>
                </c:pt>
                <c:pt idx="5">
                  <c:v>0.315</c:v>
                </c:pt>
                <c:pt idx="6">
                  <c:v>0.50229508196721306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3-4C0C-AE35-026AD1F39152}"/>
            </c:ext>
          </c:extLst>
        </c:ser>
        <c:ser>
          <c:idx val="1"/>
          <c:order val="1"/>
          <c:tx>
            <c:strRef>
              <c:f>'[1]BugReport Statistics'!$AN$13</c:f>
              <c:strCache>
                <c:ptCount val="1"/>
                <c:pt idx="0">
                  <c:v>HEADER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Statistics'!$AN$14:$AN$20</c:f>
              <c:numCache>
                <c:formatCode>General</c:formatCode>
                <c:ptCount val="7"/>
                <c:pt idx="0">
                  <c:v>0.44734473447344736</c:v>
                </c:pt>
                <c:pt idx="1">
                  <c:v>0.22950819672131148</c:v>
                </c:pt>
                <c:pt idx="2">
                  <c:v>3.6585365853658534E-2</c:v>
                </c:pt>
                <c:pt idx="3">
                  <c:v>0.17833333333333334</c:v>
                </c:pt>
                <c:pt idx="4">
                  <c:v>0.56042780748663101</c:v>
                </c:pt>
                <c:pt idx="5">
                  <c:v>0.4</c:v>
                </c:pt>
                <c:pt idx="6">
                  <c:v>0.40622950819672132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3-4C0C-AE35-026AD1F39152}"/>
            </c:ext>
          </c:extLst>
        </c:ser>
        <c:ser>
          <c:idx val="2"/>
          <c:order val="2"/>
          <c:tx>
            <c:strRef>
              <c:f>'[1]BugReport Statistics'!$AO$13</c:f>
              <c:strCache>
                <c:ptCount val="1"/>
                <c:pt idx="0">
                  <c:v>LINK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Statistics'!$AO$14:$AO$20</c:f>
              <c:numCache>
                <c:formatCode>General</c:formatCode>
                <c:ptCount val="7"/>
                <c:pt idx="0">
                  <c:v>0.53285328532853282</c:v>
                </c:pt>
                <c:pt idx="1">
                  <c:v>0.5</c:v>
                </c:pt>
                <c:pt idx="2">
                  <c:v>0.51219512195121952</c:v>
                </c:pt>
                <c:pt idx="3">
                  <c:v>0.43166666666666664</c:v>
                </c:pt>
                <c:pt idx="4">
                  <c:v>0.48342245989304811</c:v>
                </c:pt>
                <c:pt idx="5">
                  <c:v>0.49</c:v>
                </c:pt>
                <c:pt idx="6">
                  <c:v>0.49311475409836064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3-4C0C-AE35-026AD1F39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086799"/>
        <c:axId val="1030093039"/>
      </c:barChart>
      <c:catAx>
        <c:axId val="103008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93039"/>
        <c:crosses val="autoZero"/>
        <c:auto val="1"/>
        <c:lblAlgn val="ctr"/>
        <c:lblOffset val="100"/>
        <c:noMultiLvlLbl val="0"/>
      </c:catAx>
      <c:valAx>
        <c:axId val="10300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8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Statistics'!$AG$24</c:f>
              <c:strCache>
                <c:ptCount val="1"/>
                <c:pt idx="0">
                  <c:v>Avg#Coms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Statistics'!$AG$25:$AG$30</c:f>
              <c:numCache>
                <c:formatCode>General</c:formatCode>
                <c:ptCount val="6"/>
                <c:pt idx="0">
                  <c:v>3.7274105631644652</c:v>
                </c:pt>
                <c:pt idx="1">
                  <c:v>1.8160121328224734</c:v>
                </c:pt>
                <c:pt idx="2">
                  <c:v>7.4992816091953953</c:v>
                </c:pt>
                <c:pt idx="3">
                  <c:v>4.724982531469692</c:v>
                </c:pt>
                <c:pt idx="4">
                  <c:v>3.9742273097870586</c:v>
                </c:pt>
                <c:pt idx="5">
                  <c:v>2.9711398828937945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5-4F80-B8B6-A8ADE0965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738815"/>
        <c:axId val="1037740063"/>
      </c:barChart>
      <c:catAx>
        <c:axId val="10377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7740063"/>
        <c:crosses val="autoZero"/>
        <c:auto val="1"/>
        <c:lblAlgn val="ctr"/>
        <c:lblOffset val="100"/>
        <c:noMultiLvlLbl val="0"/>
      </c:catAx>
      <c:valAx>
        <c:axId val="10377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77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Statistics'!$AH$24</c:f>
              <c:strCache>
                <c:ptCount val="1"/>
                <c:pt idx="0">
                  <c:v>AvgResolveTime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Statistics'!$AH$25:$AH$30</c:f>
              <c:numCache>
                <c:formatCode>General</c:formatCode>
                <c:ptCount val="6"/>
                <c:pt idx="0">
                  <c:v>38.704314408235383</c:v>
                </c:pt>
                <c:pt idx="1">
                  <c:v>28.772988505747065</c:v>
                </c:pt>
                <c:pt idx="2">
                  <c:v>18.466954022988482</c:v>
                </c:pt>
                <c:pt idx="3">
                  <c:v>29.771070534082362</c:v>
                </c:pt>
                <c:pt idx="4">
                  <c:v>35.798225288821257</c:v>
                </c:pt>
                <c:pt idx="5">
                  <c:v>28.374917489826952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D-4C57-95A2-2D79F3FF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045631"/>
        <c:axId val="1031046463"/>
      </c:barChart>
      <c:catAx>
        <c:axId val="10310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046463"/>
        <c:crosses val="autoZero"/>
        <c:auto val="1"/>
        <c:lblAlgn val="ctr"/>
        <c:lblOffset val="100"/>
        <c:noMultiLvlLbl val="0"/>
      </c:catAx>
      <c:valAx>
        <c:axId val="10310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04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Statistics'!$AI$24</c:f>
              <c:strCache>
                <c:ptCount val="1"/>
                <c:pt idx="0">
                  <c:v>Avg#Tokens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Statistics'!$AI$25:$AI$30</c:f>
              <c:numCache>
                <c:formatCode>General</c:formatCode>
                <c:ptCount val="6"/>
                <c:pt idx="0">
                  <c:v>175.2259551364119</c:v>
                </c:pt>
                <c:pt idx="1">
                  <c:v>93.353560025542762</c:v>
                </c:pt>
                <c:pt idx="2">
                  <c:v>172.27227011494199</c:v>
                </c:pt>
                <c:pt idx="3">
                  <c:v>170.10421045269055</c:v>
                </c:pt>
                <c:pt idx="4">
                  <c:v>196.59601501871293</c:v>
                </c:pt>
                <c:pt idx="5">
                  <c:v>144.48532095486567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4-4400-A601-B889E6EE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867791"/>
        <c:axId val="1031865711"/>
      </c:barChart>
      <c:catAx>
        <c:axId val="10318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865711"/>
        <c:crosses val="autoZero"/>
        <c:auto val="1"/>
        <c:lblAlgn val="ctr"/>
        <c:lblOffset val="100"/>
        <c:noMultiLvlLbl val="0"/>
      </c:catAx>
      <c:valAx>
        <c:axId val="10318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86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179294</xdr:colOff>
      <xdr:row>20</xdr:row>
      <xdr:rowOff>191621</xdr:rowOff>
    </xdr:from>
    <xdr:to>
      <xdr:col>38</xdr:col>
      <xdr:colOff>649941</xdr:colOff>
      <xdr:row>33</xdr:row>
      <xdr:rowOff>166968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324972</xdr:colOff>
      <xdr:row>34</xdr:row>
      <xdr:rowOff>124383</xdr:rowOff>
    </xdr:from>
    <xdr:to>
      <xdr:col>31</xdr:col>
      <xdr:colOff>190501</xdr:colOff>
      <xdr:row>46</xdr:row>
      <xdr:rowOff>112057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437029</xdr:colOff>
      <xdr:row>34</xdr:row>
      <xdr:rowOff>89646</xdr:rowOff>
    </xdr:from>
    <xdr:to>
      <xdr:col>45</xdr:col>
      <xdr:colOff>459440</xdr:colOff>
      <xdr:row>47</xdr:row>
      <xdr:rowOff>168087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425825</xdr:colOff>
      <xdr:row>34</xdr:row>
      <xdr:rowOff>101973</xdr:rowOff>
    </xdr:from>
    <xdr:to>
      <xdr:col>38</xdr:col>
      <xdr:colOff>212913</xdr:colOff>
      <xdr:row>47</xdr:row>
      <xdr:rowOff>77320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e/Desktop/Research/2020_DLSW/Denchmark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iltering Phase"/>
      <sheetName val="Sumary"/>
      <sheetName val="Sheet2"/>
      <sheetName val="Statistics Summary"/>
      <sheetName val="Project Desc."/>
      <sheetName val="Project Statistics"/>
      <sheetName val="BugReport Statistics"/>
      <sheetName val="Test Provider"/>
      <sheetName val="Sheet1"/>
      <sheetName val="Sheet3"/>
      <sheetName val="Sheet4"/>
      <sheetName val="Sheet5"/>
    </sheetNames>
    <sheetDataSet>
      <sheetData sheetId="0">
        <row r="18">
          <cell r="C18" t="str">
            <v>bvlc/caffe</v>
          </cell>
          <cell r="D18" t="str">
            <v>Framework</v>
          </cell>
          <cell r="E18" t="str">
            <v>Caffe</v>
          </cell>
        </row>
        <row r="19">
          <cell r="C19" t="str">
            <v>chainer/chainer</v>
          </cell>
          <cell r="D19" t="str">
            <v>Framework</v>
          </cell>
          <cell r="E19" t="str">
            <v>Chainer</v>
          </cell>
        </row>
        <row r="20">
          <cell r="C20" t="str">
            <v>eclipse/deeplearning4j</v>
          </cell>
          <cell r="D20" t="str">
            <v>Framework</v>
          </cell>
          <cell r="E20" t="str">
            <v>Deeplearning4j</v>
          </cell>
        </row>
        <row r="21">
          <cell r="C21" t="str">
            <v>deepset-ai/farm</v>
          </cell>
          <cell r="D21" t="str">
            <v>Framework</v>
          </cell>
          <cell r="E21" t="str">
            <v>FARM</v>
          </cell>
        </row>
        <row r="22">
          <cell r="C22" t="str">
            <v>flairnlp/flair</v>
          </cell>
          <cell r="D22" t="str">
            <v>Framework</v>
          </cell>
          <cell r="E22" t="str">
            <v>flair</v>
          </cell>
        </row>
        <row r="23">
          <cell r="C23" t="str">
            <v>horovod/horovod</v>
          </cell>
          <cell r="D23" t="str">
            <v>Framework</v>
          </cell>
          <cell r="E23" t="str">
            <v>Horovod</v>
          </cell>
        </row>
        <row r="24">
          <cell r="C24" t="str">
            <v>jina-ai/jina</v>
          </cell>
          <cell r="D24" t="str">
            <v>Framework</v>
          </cell>
          <cell r="E24" t="str">
            <v>jina</v>
          </cell>
        </row>
        <row r="25">
          <cell r="C25" t="str">
            <v>mindsdb/mindsdb</v>
          </cell>
          <cell r="D25" t="str">
            <v>Framework</v>
          </cell>
          <cell r="E25" t="str">
            <v>mindsdb</v>
          </cell>
        </row>
        <row r="26">
          <cell r="C26" t="str">
            <v>apache/incubator-mxnet</v>
          </cell>
          <cell r="D26" t="str">
            <v>Framework</v>
          </cell>
          <cell r="E26" t="str">
            <v>mxnet</v>
          </cell>
        </row>
        <row r="27">
          <cell r="C27" t="str">
            <v>paddlepaddle/paddle</v>
          </cell>
          <cell r="D27" t="str">
            <v>Framework</v>
          </cell>
          <cell r="E27" t="str">
            <v>PaddlePaddle</v>
          </cell>
        </row>
        <row r="28">
          <cell r="C28" t="str">
            <v>ray-project/ray</v>
          </cell>
          <cell r="D28" t="str">
            <v>Framework</v>
          </cell>
          <cell r="E28" t="str">
            <v>RAY</v>
          </cell>
        </row>
        <row r="29">
          <cell r="C29" t="str">
            <v>tensorflow/tensorflow</v>
          </cell>
          <cell r="D29" t="str">
            <v>Framework</v>
          </cell>
          <cell r="E29" t="str">
            <v>TensorFlow</v>
          </cell>
        </row>
        <row r="30">
          <cell r="C30" t="str">
            <v>microsoft/pai</v>
          </cell>
          <cell r="D30" t="str">
            <v>Platform</v>
          </cell>
          <cell r="E30" t="str">
            <v>OpenPAI</v>
          </cell>
        </row>
        <row r="31">
          <cell r="C31" t="str">
            <v>polyaxon/polyaxon</v>
          </cell>
          <cell r="D31" t="str">
            <v>Platform</v>
          </cell>
          <cell r="E31" t="str">
            <v>polyaxon</v>
          </cell>
        </row>
        <row r="32">
          <cell r="C32" t="str">
            <v>sql-machine-learning/sqlflow</v>
          </cell>
          <cell r="D32" t="str">
            <v>Platform</v>
          </cell>
          <cell r="E32" t="str">
            <v>SQLFlow</v>
          </cell>
        </row>
        <row r="33">
          <cell r="C33" t="str">
            <v>mozilla/deepspeech</v>
          </cell>
          <cell r="D33" t="str">
            <v>Engine</v>
          </cell>
          <cell r="E33" t="str">
            <v>DeepSpeech</v>
          </cell>
        </row>
        <row r="34">
          <cell r="C34" t="str">
            <v>microsoft/onnxruntime</v>
          </cell>
          <cell r="D34" t="str">
            <v>Engine</v>
          </cell>
          <cell r="E34" t="str">
            <v>ONNX Runtime</v>
          </cell>
        </row>
        <row r="35">
          <cell r="C35" t="str">
            <v>nvidia/digits</v>
          </cell>
          <cell r="D35" t="str">
            <v>Toolkit</v>
          </cell>
          <cell r="E35" t="str">
            <v>DIGITS</v>
          </cell>
        </row>
        <row r="36">
          <cell r="C36" t="str">
            <v>espnet/espnet</v>
          </cell>
          <cell r="D36" t="str">
            <v>Toolkit</v>
          </cell>
          <cell r="E36" t="str">
            <v>ESPnet</v>
          </cell>
        </row>
        <row r="37">
          <cell r="C37" t="str">
            <v>pytorch/fairseq</v>
          </cell>
          <cell r="D37" t="str">
            <v>Toolkit</v>
          </cell>
          <cell r="E37" t="str">
            <v>FAIRSEQ</v>
          </cell>
        </row>
        <row r="38">
          <cell r="C38" t="str">
            <v>rlworkgroup/garage</v>
          </cell>
          <cell r="D38" t="str">
            <v>Toolkit</v>
          </cell>
          <cell r="E38" t="str">
            <v>garage</v>
          </cell>
        </row>
        <row r="39">
          <cell r="C39" t="str">
            <v>dmlc/gluon-nlp</v>
          </cell>
          <cell r="D39" t="str">
            <v>Toolkit</v>
          </cell>
          <cell r="E39" t="str">
            <v>GluonNLP</v>
          </cell>
        </row>
        <row r="40">
          <cell r="C40" t="str">
            <v>awslabs/gluon-ts</v>
          </cell>
          <cell r="D40" t="str">
            <v>Toolkit</v>
          </cell>
          <cell r="E40" t="str">
            <v>GluonTS</v>
          </cell>
        </row>
        <row r="41">
          <cell r="C41" t="str">
            <v>kubeflow/kubeflow</v>
          </cell>
          <cell r="D41" t="str">
            <v>Toolkit</v>
          </cell>
          <cell r="E41" t="str">
            <v>Kubeflow</v>
          </cell>
        </row>
        <row r="42">
          <cell r="C42" t="str">
            <v>microsoft/nni</v>
          </cell>
          <cell r="D42" t="str">
            <v>Toolkit</v>
          </cell>
          <cell r="E42" t="str">
            <v>NNI</v>
          </cell>
        </row>
        <row r="43">
          <cell r="C43" t="str">
            <v>openvinotoolkit/openvino</v>
          </cell>
          <cell r="D43" t="str">
            <v>Toolkit</v>
          </cell>
          <cell r="E43" t="str">
            <v>OpenVINO</v>
          </cell>
        </row>
        <row r="44">
          <cell r="C44" t="str">
            <v>microsoft/recommenders</v>
          </cell>
          <cell r="D44" t="str">
            <v>Toolkit</v>
          </cell>
          <cell r="E44" t="str">
            <v>Recommenders</v>
          </cell>
        </row>
        <row r="45">
          <cell r="C45" t="str">
            <v>apple/turicreate</v>
          </cell>
          <cell r="D45" t="str">
            <v>Toolkit</v>
          </cell>
          <cell r="E45" t="str">
            <v>Turi Create</v>
          </cell>
        </row>
        <row r="46">
          <cell r="C46" t="str">
            <v>unity-technologies/ml-agents</v>
          </cell>
          <cell r="D46" t="str">
            <v>Toolkit</v>
          </cell>
          <cell r="E46" t="str">
            <v>Unity ML-Agents Toolkit</v>
          </cell>
        </row>
        <row r="47">
          <cell r="C47" t="str">
            <v>ultralytics/yolov3</v>
          </cell>
          <cell r="D47" t="str">
            <v>Toolkit</v>
          </cell>
          <cell r="E47" t="str">
            <v>YOLOv3</v>
          </cell>
        </row>
        <row r="48">
          <cell r="C48" t="str">
            <v>ultralytics/yolov5</v>
          </cell>
          <cell r="D48" t="str">
            <v>Toolkit</v>
          </cell>
          <cell r="E48" t="str">
            <v>YOLOv5</v>
          </cell>
        </row>
        <row r="49">
          <cell r="C49" t="str">
            <v>allenai/allennlp</v>
          </cell>
          <cell r="D49" t="str">
            <v>Library</v>
          </cell>
          <cell r="E49" t="str">
            <v>AllenNLP</v>
          </cell>
        </row>
        <row r="50">
          <cell r="C50" t="str">
            <v>keras-team/autokeras</v>
          </cell>
          <cell r="D50" t="str">
            <v>Library</v>
          </cell>
          <cell r="E50" t="str">
            <v>AutoKeras</v>
          </cell>
        </row>
        <row r="51">
          <cell r="C51" t="str">
            <v>cornellius-gp/gpytorch</v>
          </cell>
          <cell r="D51" t="str">
            <v>Library</v>
          </cell>
          <cell r="E51" t="str">
            <v>GPyTorch</v>
          </cell>
        </row>
        <row r="52">
          <cell r="C52" t="str">
            <v>mlpack/mlpack</v>
          </cell>
          <cell r="D52" t="str">
            <v>Library</v>
          </cell>
          <cell r="E52" t="str">
            <v>mlpack</v>
          </cell>
        </row>
        <row r="53">
          <cell r="C53" t="str">
            <v>oneapi-src/onednn</v>
          </cell>
          <cell r="D53" t="str">
            <v>Library</v>
          </cell>
          <cell r="E53" t="str">
            <v>oneDNN</v>
          </cell>
        </row>
        <row r="54">
          <cell r="C54" t="str">
            <v>intel-isl/open3d</v>
          </cell>
          <cell r="D54" t="str">
            <v>Library</v>
          </cell>
          <cell r="E54" t="str">
            <v>Open3D</v>
          </cell>
        </row>
        <row r="55">
          <cell r="C55" t="str">
            <v>opencv/opencv</v>
          </cell>
          <cell r="D55" t="str">
            <v>Library</v>
          </cell>
          <cell r="E55" t="str">
            <v>OpenCV</v>
          </cell>
        </row>
        <row r="56">
          <cell r="C56" t="str">
            <v>cmu-perceptual-computing-lab/openpose</v>
          </cell>
          <cell r="D56" t="str">
            <v>Library</v>
          </cell>
          <cell r="E56" t="str">
            <v>OpenPose</v>
          </cell>
        </row>
        <row r="57">
          <cell r="C57" t="str">
            <v>pyro-ppl/pyro</v>
          </cell>
          <cell r="D57" t="str">
            <v>Library</v>
          </cell>
          <cell r="E57" t="str">
            <v>PYRO</v>
          </cell>
        </row>
        <row r="58">
          <cell r="C58" t="str">
            <v>pytorchlightning/pytorch-lightning</v>
          </cell>
          <cell r="D58" t="str">
            <v>Library</v>
          </cell>
          <cell r="E58" t="str">
            <v>PyTorch Lightning</v>
          </cell>
        </row>
        <row r="59">
          <cell r="C59" t="str">
            <v>tensorflow/addons</v>
          </cell>
          <cell r="D59" t="str">
            <v>Library</v>
          </cell>
          <cell r="E59" t="str">
            <v>SIG Addons TensorFlow</v>
          </cell>
        </row>
        <row r="60">
          <cell r="C60" t="str">
            <v>explosion/spacy</v>
          </cell>
          <cell r="D60" t="str">
            <v>Library</v>
          </cell>
          <cell r="E60" t="str">
            <v>spaCy</v>
          </cell>
        </row>
        <row r="61">
          <cell r="C61" t="str">
            <v>openmined/pysyft</v>
          </cell>
          <cell r="D61" t="str">
            <v>Library</v>
          </cell>
          <cell r="E61" t="str">
            <v>Syft</v>
          </cell>
        </row>
        <row r="62">
          <cell r="C62" t="str">
            <v>tensorflow/tfjs</v>
          </cell>
          <cell r="D62" t="str">
            <v>Library</v>
          </cell>
          <cell r="E62" t="str">
            <v>TensorFlow.js</v>
          </cell>
        </row>
        <row r="63">
          <cell r="C63" t="str">
            <v>openvinotoolkit/cvat</v>
          </cell>
          <cell r="D63" t="str">
            <v>Application</v>
          </cell>
          <cell r="E63" t="str">
            <v>CVAT</v>
          </cell>
        </row>
        <row r="64">
          <cell r="C64" t="str">
            <v>heartexlabs/label-studio</v>
          </cell>
          <cell r="D64" t="str">
            <v>Application</v>
          </cell>
          <cell r="E64" t="str">
            <v>Label Studio</v>
          </cell>
        </row>
        <row r="65">
          <cell r="C65" t="str">
            <v>photoprism/photoprism</v>
          </cell>
          <cell r="D65" t="str">
            <v>Application</v>
          </cell>
          <cell r="E65" t="str">
            <v>PhotoPrism</v>
          </cell>
        </row>
        <row r="66">
          <cell r="C66" t="str">
            <v>evilsocket/pwnagotchi</v>
          </cell>
          <cell r="D66" t="str">
            <v>Application</v>
          </cell>
          <cell r="E66" t="str">
            <v>Pwnagotch</v>
          </cell>
        </row>
        <row r="67">
          <cell r="C67" t="str">
            <v>streamlit/streamlit</v>
          </cell>
          <cell r="D67" t="str">
            <v>Application</v>
          </cell>
          <cell r="E67" t="str">
            <v>Streamlit</v>
          </cell>
        </row>
        <row r="68">
          <cell r="C68" t="str">
            <v>wandb/client</v>
          </cell>
          <cell r="D68" t="str">
            <v>Application</v>
          </cell>
          <cell r="E68" t="str">
            <v>Weights&amp;Biases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3">
          <cell r="AM13" t="str">
            <v>CODE</v>
          </cell>
          <cell r="AN13" t="str">
            <v>HEADER</v>
          </cell>
          <cell r="AO13" t="str">
            <v>LINK</v>
          </cell>
        </row>
        <row r="14">
          <cell r="AI14" t="str">
            <v>Toolkit</v>
          </cell>
          <cell r="AM14">
            <v>0.59315931593159321</v>
          </cell>
          <cell r="AN14">
            <v>0.44734473447344736</v>
          </cell>
          <cell r="AO14">
            <v>0.53285328532853282</v>
          </cell>
        </row>
        <row r="15">
          <cell r="AI15" t="str">
            <v>Platform</v>
          </cell>
          <cell r="AM15">
            <v>0.31967213114754101</v>
          </cell>
          <cell r="AN15">
            <v>0.22950819672131148</v>
          </cell>
          <cell r="AO15">
            <v>0.5</v>
          </cell>
        </row>
        <row r="16">
          <cell r="AI16" t="str">
            <v>Library</v>
          </cell>
          <cell r="AM16">
            <v>0.43902439024390244</v>
          </cell>
          <cell r="AN16">
            <v>3.6585365853658534E-2</v>
          </cell>
          <cell r="AO16">
            <v>0.51219512195121952</v>
          </cell>
        </row>
        <row r="17">
          <cell r="AI17" t="str">
            <v>Framework</v>
          </cell>
          <cell r="AM17">
            <v>0.41499999999999998</v>
          </cell>
          <cell r="AN17">
            <v>0.17833333333333334</v>
          </cell>
          <cell r="AO17">
            <v>0.43166666666666664</v>
          </cell>
        </row>
        <row r="18">
          <cell r="AI18" t="str">
            <v>Engine</v>
          </cell>
          <cell r="AM18">
            <v>0.51978609625668448</v>
          </cell>
          <cell r="AN18">
            <v>0.56042780748663101</v>
          </cell>
          <cell r="AO18">
            <v>0.48342245989304811</v>
          </cell>
        </row>
        <row r="19">
          <cell r="AI19" t="str">
            <v>DLSWAPP</v>
          </cell>
          <cell r="AM19">
            <v>0.315</v>
          </cell>
          <cell r="AN19">
            <v>0.4</v>
          </cell>
          <cell r="AO19">
            <v>0.49</v>
          </cell>
        </row>
        <row r="20">
          <cell r="AI20" t="str">
            <v>ALL</v>
          </cell>
          <cell r="AM20">
            <v>0.50229508196721306</v>
          </cell>
          <cell r="AN20">
            <v>0.40622950819672132</v>
          </cell>
          <cell r="AO20">
            <v>0.49311475409836064</v>
          </cell>
        </row>
        <row r="24">
          <cell r="AG24" t="str">
            <v>Avg#Coms</v>
          </cell>
          <cell r="AH24" t="str">
            <v>AvgResolveTime</v>
          </cell>
          <cell r="AI24" t="str">
            <v>Avg#Tokens</v>
          </cell>
        </row>
        <row r="25">
          <cell r="AF25" t="str">
            <v>Framework</v>
          </cell>
          <cell r="AG25">
            <v>3.7274105631644652</v>
          </cell>
          <cell r="AH25">
            <v>38.704314408235383</v>
          </cell>
          <cell r="AI25">
            <v>175.2259551364119</v>
          </cell>
        </row>
        <row r="26">
          <cell r="AF26" t="str">
            <v>Platform</v>
          </cell>
          <cell r="AG26">
            <v>1.8160121328224734</v>
          </cell>
          <cell r="AH26">
            <v>28.772988505747065</v>
          </cell>
          <cell r="AI26">
            <v>93.353560025542762</v>
          </cell>
        </row>
        <row r="27">
          <cell r="AF27" t="str">
            <v>Engine</v>
          </cell>
          <cell r="AG27">
            <v>7.4992816091953953</v>
          </cell>
          <cell r="AH27">
            <v>18.466954022988482</v>
          </cell>
          <cell r="AI27">
            <v>172.27227011494199</v>
          </cell>
        </row>
        <row r="28">
          <cell r="AF28" t="str">
            <v>Toolkit</v>
          </cell>
          <cell r="AG28">
            <v>4.724982531469692</v>
          </cell>
          <cell r="AH28">
            <v>29.771070534082362</v>
          </cell>
          <cell r="AI28">
            <v>170.10421045269055</v>
          </cell>
        </row>
        <row r="29">
          <cell r="AF29" t="str">
            <v>Library</v>
          </cell>
          <cell r="AG29">
            <v>3.9742273097870586</v>
          </cell>
          <cell r="AH29">
            <v>35.798225288821257</v>
          </cell>
          <cell r="AI29">
            <v>196.59601501871293</v>
          </cell>
        </row>
        <row r="30">
          <cell r="AF30" t="str">
            <v>Application</v>
          </cell>
          <cell r="AG30">
            <v>2.9711398828937945</v>
          </cell>
          <cell r="AH30">
            <v>28.374917489826952</v>
          </cell>
          <cell r="AI30">
            <v>144.48532095486567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abSelected="1" zoomScale="85" zoomScaleNormal="85" workbookViewId="0">
      <selection activeCell="Y24" sqref="Y24"/>
    </sheetView>
  </sheetViews>
  <sheetFormatPr defaultRowHeight="16.5" x14ac:dyDescent="0.3"/>
  <cols>
    <col min="7" max="7" width="9" style="26"/>
    <col min="27" max="28" width="9.125" bestFit="1" customWidth="1"/>
    <col min="29" max="29" width="11.625" bestFit="1" customWidth="1"/>
  </cols>
  <sheetData>
    <row r="1" spans="1:33" x14ac:dyDescent="0.3">
      <c r="A1" s="21"/>
      <c r="B1" s="21"/>
      <c r="C1" s="21"/>
      <c r="D1" s="21"/>
      <c r="E1" s="21"/>
      <c r="F1" s="21"/>
      <c r="G1" s="5"/>
      <c r="H1" s="21"/>
      <c r="I1" s="21"/>
      <c r="J1" s="22" t="s">
        <v>0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x14ac:dyDescent="0.3">
      <c r="A2" s="22" t="s">
        <v>1</v>
      </c>
      <c r="B2" s="21" t="s">
        <v>2</v>
      </c>
      <c r="C2" s="22" t="s">
        <v>3</v>
      </c>
      <c r="D2" s="22" t="s">
        <v>1</v>
      </c>
      <c r="E2" s="22" t="s">
        <v>4</v>
      </c>
      <c r="F2" s="22" t="s">
        <v>5</v>
      </c>
      <c r="G2" s="2" t="s">
        <v>6</v>
      </c>
      <c r="H2" s="21"/>
      <c r="I2" s="21"/>
      <c r="J2" s="21"/>
      <c r="K2" s="22"/>
      <c r="L2" s="27" t="s">
        <v>7</v>
      </c>
      <c r="M2" s="27"/>
      <c r="N2" s="21" t="s">
        <v>8</v>
      </c>
      <c r="O2" s="21"/>
      <c r="P2" s="21"/>
      <c r="Q2" s="21"/>
      <c r="R2" s="21" t="s">
        <v>9</v>
      </c>
      <c r="S2" s="21"/>
      <c r="T2" s="21"/>
      <c r="U2" s="21"/>
      <c r="V2" s="21" t="s">
        <v>10</v>
      </c>
      <c r="W2" s="21"/>
      <c r="X2" s="21"/>
      <c r="Y2" s="21"/>
      <c r="Z2" s="21" t="s">
        <v>11</v>
      </c>
      <c r="AA2" s="21"/>
      <c r="AB2" s="21"/>
      <c r="AC2" s="21"/>
      <c r="AD2" s="21" t="s">
        <v>12</v>
      </c>
      <c r="AE2" s="21"/>
      <c r="AF2" s="21"/>
      <c r="AG2" s="21"/>
    </row>
    <row r="3" spans="1:33" x14ac:dyDescent="0.3">
      <c r="A3" s="22"/>
      <c r="B3" s="21"/>
      <c r="C3" s="22"/>
      <c r="D3" s="22"/>
      <c r="E3" s="22"/>
      <c r="F3" s="22"/>
      <c r="G3" s="2"/>
      <c r="H3" s="21" t="s">
        <v>13</v>
      </c>
      <c r="I3" s="21" t="s">
        <v>14</v>
      </c>
      <c r="J3" s="22" t="s">
        <v>15</v>
      </c>
      <c r="K3" s="23" t="s">
        <v>16</v>
      </c>
      <c r="L3" s="22" t="s">
        <v>17</v>
      </c>
      <c r="M3" s="22" t="s">
        <v>18</v>
      </c>
      <c r="N3" s="23" t="s">
        <v>19</v>
      </c>
      <c r="O3" s="23" t="s">
        <v>20</v>
      </c>
      <c r="P3" s="23" t="s">
        <v>21</v>
      </c>
      <c r="Q3" s="23" t="s">
        <v>22</v>
      </c>
      <c r="R3" s="23" t="s">
        <v>19</v>
      </c>
      <c r="S3" s="23" t="s">
        <v>20</v>
      </c>
      <c r="T3" s="23" t="s">
        <v>21</v>
      </c>
      <c r="U3" s="23" t="s">
        <v>22</v>
      </c>
      <c r="V3" s="23" t="s">
        <v>19</v>
      </c>
      <c r="W3" s="23" t="s">
        <v>20</v>
      </c>
      <c r="X3" s="23" t="s">
        <v>21</v>
      </c>
      <c r="Y3" s="23" t="s">
        <v>22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19</v>
      </c>
      <c r="AE3" s="23" t="s">
        <v>20</v>
      </c>
      <c r="AF3" s="23" t="s">
        <v>21</v>
      </c>
      <c r="AG3" s="23" t="s">
        <v>22</v>
      </c>
    </row>
    <row r="4" spans="1:33" x14ac:dyDescent="0.3">
      <c r="A4" s="22" t="s">
        <v>23</v>
      </c>
      <c r="B4" s="21" t="s">
        <v>24</v>
      </c>
      <c r="C4" s="21" t="s">
        <v>58</v>
      </c>
      <c r="D4" s="22" t="s">
        <v>23</v>
      </c>
      <c r="E4" s="22" t="s">
        <v>59</v>
      </c>
      <c r="F4" s="22" t="s">
        <v>27</v>
      </c>
      <c r="G4" s="2" t="s">
        <v>60</v>
      </c>
      <c r="H4" s="24">
        <v>3</v>
      </c>
      <c r="I4" s="24">
        <v>1</v>
      </c>
      <c r="J4">
        <v>250</v>
      </c>
      <c r="K4">
        <v>166</v>
      </c>
      <c r="L4">
        <v>250</v>
      </c>
      <c r="M4">
        <v>186</v>
      </c>
      <c r="N4" s="8">
        <v>80.36</v>
      </c>
      <c r="O4" s="9">
        <v>0</v>
      </c>
      <c r="P4" s="9">
        <v>20.5</v>
      </c>
      <c r="Q4" s="9">
        <v>970</v>
      </c>
      <c r="R4" s="8">
        <v>4.8120000000000003</v>
      </c>
      <c r="S4" s="9">
        <v>0</v>
      </c>
      <c r="T4" s="9">
        <v>4</v>
      </c>
      <c r="U4" s="9">
        <v>26</v>
      </c>
      <c r="V4" s="8">
        <v>4.0640000000000001</v>
      </c>
      <c r="W4" s="9">
        <v>1</v>
      </c>
      <c r="X4" s="9">
        <v>2</v>
      </c>
      <c r="Y4" s="9">
        <v>111</v>
      </c>
      <c r="Z4" s="8">
        <v>1.6427165354330699</v>
      </c>
      <c r="AA4" s="9">
        <v>0</v>
      </c>
      <c r="AB4" s="9">
        <v>1</v>
      </c>
      <c r="AC4" s="9">
        <v>31</v>
      </c>
      <c r="AD4" s="8">
        <v>707.84153543307002</v>
      </c>
      <c r="AE4" s="9">
        <v>0</v>
      </c>
      <c r="AF4" s="9">
        <v>159.5</v>
      </c>
      <c r="AG4" s="9">
        <v>8643</v>
      </c>
    </row>
    <row r="5" spans="1:33" x14ac:dyDescent="0.3">
      <c r="A5" s="22" t="s">
        <v>23</v>
      </c>
      <c r="B5" s="21" t="s">
        <v>24</v>
      </c>
      <c r="C5" s="21" t="s">
        <v>25</v>
      </c>
      <c r="D5" s="22" t="s">
        <v>23</v>
      </c>
      <c r="E5" s="22" t="s">
        <v>26</v>
      </c>
      <c r="F5" s="22" t="s">
        <v>27</v>
      </c>
      <c r="G5" s="2" t="s">
        <v>28</v>
      </c>
      <c r="H5" s="24">
        <v>2</v>
      </c>
      <c r="I5" s="24">
        <v>1</v>
      </c>
      <c r="J5">
        <v>1</v>
      </c>
      <c r="K5">
        <v>0</v>
      </c>
      <c r="L5">
        <v>1</v>
      </c>
      <c r="M5">
        <v>1</v>
      </c>
      <c r="N5" s="8">
        <v>23</v>
      </c>
      <c r="O5" s="9">
        <v>23</v>
      </c>
      <c r="P5" s="9">
        <v>23</v>
      </c>
      <c r="Q5" s="9">
        <v>23</v>
      </c>
      <c r="R5" s="8">
        <v>2</v>
      </c>
      <c r="S5" s="9">
        <v>2</v>
      </c>
      <c r="T5" s="9">
        <v>2</v>
      </c>
      <c r="U5" s="9">
        <v>2</v>
      </c>
      <c r="V5" s="8">
        <v>1</v>
      </c>
      <c r="W5" s="9">
        <v>1</v>
      </c>
      <c r="X5" s="9">
        <v>1</v>
      </c>
      <c r="Y5" s="9">
        <v>1</v>
      </c>
      <c r="Z5" s="8">
        <v>1</v>
      </c>
      <c r="AA5" s="9">
        <v>1</v>
      </c>
      <c r="AB5" s="9">
        <v>1</v>
      </c>
      <c r="AC5" s="9">
        <v>1</v>
      </c>
      <c r="AD5" s="8">
        <v>149</v>
      </c>
      <c r="AE5" s="9">
        <v>149</v>
      </c>
      <c r="AF5" s="9">
        <v>149</v>
      </c>
      <c r="AG5" s="9">
        <v>149</v>
      </c>
    </row>
    <row r="6" spans="1:33" x14ac:dyDescent="0.3">
      <c r="A6" s="22" t="s">
        <v>23</v>
      </c>
      <c r="B6" s="21" t="s">
        <v>24</v>
      </c>
      <c r="C6" s="21" t="s">
        <v>29</v>
      </c>
      <c r="D6" s="22" t="s">
        <v>23</v>
      </c>
      <c r="E6" s="22" t="s">
        <v>30</v>
      </c>
      <c r="F6" s="22" t="s">
        <v>27</v>
      </c>
      <c r="G6" s="2" t="s">
        <v>31</v>
      </c>
      <c r="H6" s="24">
        <v>2</v>
      </c>
      <c r="I6" s="24">
        <v>1</v>
      </c>
      <c r="J6">
        <v>7</v>
      </c>
      <c r="K6">
        <v>4</v>
      </c>
      <c r="L6">
        <v>7</v>
      </c>
      <c r="M6">
        <v>7</v>
      </c>
      <c r="N6" s="8">
        <v>30.285714285714199</v>
      </c>
      <c r="O6" s="9">
        <v>1</v>
      </c>
      <c r="P6" s="9">
        <v>14</v>
      </c>
      <c r="Q6" s="9">
        <v>87</v>
      </c>
      <c r="R6" s="8">
        <v>1.71428571428571</v>
      </c>
      <c r="S6" s="9">
        <v>0</v>
      </c>
      <c r="T6" s="9">
        <v>1</v>
      </c>
      <c r="U6" s="9">
        <v>7</v>
      </c>
      <c r="V6" s="8">
        <v>2</v>
      </c>
      <c r="W6" s="9">
        <v>1</v>
      </c>
      <c r="X6" s="9">
        <v>2</v>
      </c>
      <c r="Y6" s="9">
        <v>5</v>
      </c>
      <c r="Z6" s="8">
        <v>1.5714285714285701</v>
      </c>
      <c r="AA6" s="9">
        <v>0</v>
      </c>
      <c r="AB6" s="9">
        <v>1</v>
      </c>
      <c r="AC6" s="9">
        <v>5</v>
      </c>
      <c r="AD6" s="8">
        <v>296</v>
      </c>
      <c r="AE6" s="9">
        <v>34</v>
      </c>
      <c r="AF6" s="9">
        <v>111</v>
      </c>
      <c r="AG6" s="9">
        <v>1233</v>
      </c>
    </row>
    <row r="7" spans="1:33" x14ac:dyDescent="0.3">
      <c r="A7" s="22" t="s">
        <v>23</v>
      </c>
      <c r="B7" s="21" t="s">
        <v>35</v>
      </c>
      <c r="C7" s="21" t="s">
        <v>36</v>
      </c>
      <c r="D7" s="22" t="s">
        <v>23</v>
      </c>
      <c r="E7" s="22" t="s">
        <v>37</v>
      </c>
      <c r="F7" s="22" t="s">
        <v>38</v>
      </c>
      <c r="G7" s="2" t="s">
        <v>39</v>
      </c>
      <c r="H7" s="24">
        <v>1</v>
      </c>
      <c r="I7" s="24">
        <v>1</v>
      </c>
      <c r="J7">
        <v>44</v>
      </c>
      <c r="K7">
        <v>25</v>
      </c>
      <c r="L7">
        <v>44</v>
      </c>
      <c r="M7">
        <v>39</v>
      </c>
      <c r="N7" s="8">
        <v>12.272727272727201</v>
      </c>
      <c r="O7" s="9">
        <v>0</v>
      </c>
      <c r="P7" s="9">
        <v>4.5</v>
      </c>
      <c r="Q7" s="9">
        <v>110</v>
      </c>
      <c r="R7" s="8">
        <v>4.2727272727272698</v>
      </c>
      <c r="S7" s="9">
        <v>0</v>
      </c>
      <c r="T7" s="9">
        <v>2.5</v>
      </c>
      <c r="U7" s="9">
        <v>38</v>
      </c>
      <c r="V7" s="8">
        <v>2.3181818181818099</v>
      </c>
      <c r="W7" s="9">
        <v>1</v>
      </c>
      <c r="X7" s="9">
        <v>1</v>
      </c>
      <c r="Y7" s="9">
        <v>12</v>
      </c>
      <c r="Z7" s="8">
        <v>1.0196078431372499</v>
      </c>
      <c r="AA7" s="9">
        <v>0</v>
      </c>
      <c r="AB7" s="9">
        <v>1</v>
      </c>
      <c r="AC7" s="9">
        <v>5</v>
      </c>
      <c r="AD7" s="8">
        <v>312.941176470588</v>
      </c>
      <c r="AE7" s="9">
        <v>0</v>
      </c>
      <c r="AF7" s="9">
        <v>154</v>
      </c>
      <c r="AG7" s="9">
        <v>1548</v>
      </c>
    </row>
    <row r="8" spans="1:33" x14ac:dyDescent="0.3">
      <c r="A8" s="22" t="s">
        <v>23</v>
      </c>
      <c r="B8" s="21" t="s">
        <v>24</v>
      </c>
      <c r="C8" s="21" t="s">
        <v>32</v>
      </c>
      <c r="D8" s="22" t="s">
        <v>23</v>
      </c>
      <c r="E8" s="22" t="s">
        <v>33</v>
      </c>
      <c r="F8" s="22" t="s">
        <v>27</v>
      </c>
      <c r="G8" s="2" t="s">
        <v>34</v>
      </c>
      <c r="H8" s="24">
        <v>4</v>
      </c>
      <c r="I8" s="24">
        <v>1</v>
      </c>
      <c r="J8">
        <v>51</v>
      </c>
      <c r="K8">
        <v>27</v>
      </c>
      <c r="L8">
        <v>51</v>
      </c>
      <c r="M8">
        <v>48</v>
      </c>
      <c r="N8" s="8">
        <v>81.254901960784295</v>
      </c>
      <c r="O8" s="9">
        <v>0</v>
      </c>
      <c r="P8" s="9">
        <v>6</v>
      </c>
      <c r="Q8" s="9">
        <v>840</v>
      </c>
      <c r="R8" s="8">
        <v>4.7450980392156801</v>
      </c>
      <c r="S8" s="9">
        <v>0</v>
      </c>
      <c r="T8" s="9">
        <v>3</v>
      </c>
      <c r="U8" s="9">
        <v>49</v>
      </c>
      <c r="V8" s="8">
        <v>11.7254901960784</v>
      </c>
      <c r="W8" s="9">
        <v>1</v>
      </c>
      <c r="X8" s="9">
        <v>4</v>
      </c>
      <c r="Y8" s="9">
        <v>94</v>
      </c>
      <c r="Z8" s="8">
        <v>1.5602006688963199</v>
      </c>
      <c r="AA8" s="9">
        <v>0</v>
      </c>
      <c r="AB8" s="9">
        <v>1</v>
      </c>
      <c r="AC8" s="9">
        <v>36</v>
      </c>
      <c r="AD8" s="8">
        <v>450.37290969899601</v>
      </c>
      <c r="AE8" s="9">
        <v>0</v>
      </c>
      <c r="AF8" s="9">
        <v>116</v>
      </c>
      <c r="AG8" s="9">
        <v>14494</v>
      </c>
    </row>
    <row r="9" spans="1:33" x14ac:dyDescent="0.3">
      <c r="A9" s="22" t="s">
        <v>23</v>
      </c>
      <c r="B9" s="21" t="s">
        <v>35</v>
      </c>
      <c r="C9" s="21" t="s">
        <v>40</v>
      </c>
      <c r="D9" s="22" t="s">
        <v>23</v>
      </c>
      <c r="E9" s="22" t="s">
        <v>41</v>
      </c>
      <c r="F9" s="22" t="s">
        <v>38</v>
      </c>
      <c r="G9" s="2" t="s">
        <v>42</v>
      </c>
      <c r="H9" s="24">
        <v>1</v>
      </c>
      <c r="I9" s="24">
        <v>1</v>
      </c>
      <c r="J9">
        <v>6</v>
      </c>
      <c r="K9">
        <v>1</v>
      </c>
      <c r="L9">
        <v>6</v>
      </c>
      <c r="M9">
        <v>6</v>
      </c>
      <c r="N9" s="8">
        <v>74.8333333333333</v>
      </c>
      <c r="O9" s="9">
        <v>0</v>
      </c>
      <c r="P9" s="9">
        <v>4</v>
      </c>
      <c r="Q9" s="9">
        <v>342</v>
      </c>
      <c r="R9" s="8">
        <v>4.8333333333333304</v>
      </c>
      <c r="S9" s="9">
        <v>0</v>
      </c>
      <c r="T9" s="9">
        <v>2.5</v>
      </c>
      <c r="U9" s="9">
        <v>19</v>
      </c>
      <c r="V9" s="8">
        <v>1.3333333333333299</v>
      </c>
      <c r="W9" s="9">
        <v>1</v>
      </c>
      <c r="X9" s="9">
        <v>1</v>
      </c>
      <c r="Y9" s="9">
        <v>2</v>
      </c>
      <c r="Z9" s="8">
        <v>1.5</v>
      </c>
      <c r="AA9" s="9">
        <v>1</v>
      </c>
      <c r="AB9" s="9">
        <v>1</v>
      </c>
      <c r="AC9" s="9">
        <v>5</v>
      </c>
      <c r="AD9" s="8">
        <v>628.625</v>
      </c>
      <c r="AE9" s="9">
        <v>135</v>
      </c>
      <c r="AF9" s="9">
        <v>380</v>
      </c>
      <c r="AG9" s="9">
        <v>1475</v>
      </c>
    </row>
    <row r="10" spans="1:33" x14ac:dyDescent="0.3">
      <c r="A10" s="25" t="s">
        <v>23</v>
      </c>
      <c r="B10" s="25"/>
      <c r="C10" s="25" t="s">
        <v>366</v>
      </c>
      <c r="D10" s="25" t="s">
        <v>23</v>
      </c>
      <c r="E10" s="25" t="s">
        <v>377</v>
      </c>
      <c r="F10" s="25"/>
      <c r="G10" s="26">
        <v>557</v>
      </c>
      <c r="H10" s="25">
        <v>3</v>
      </c>
      <c r="I10" s="25">
        <v>1</v>
      </c>
      <c r="J10">
        <v>4</v>
      </c>
      <c r="K10">
        <v>4</v>
      </c>
      <c r="L10">
        <v>4</v>
      </c>
      <c r="M10">
        <v>2</v>
      </c>
      <c r="N10" s="8">
        <v>10.5</v>
      </c>
      <c r="O10" s="9">
        <v>0</v>
      </c>
      <c r="P10" s="9">
        <v>1</v>
      </c>
      <c r="Q10" s="9">
        <v>40</v>
      </c>
      <c r="R10" s="8">
        <v>5</v>
      </c>
      <c r="S10" s="9">
        <v>0</v>
      </c>
      <c r="T10" s="9">
        <v>4.5</v>
      </c>
      <c r="U10" s="9">
        <v>11</v>
      </c>
      <c r="V10" s="8">
        <v>2.25</v>
      </c>
      <c r="W10" s="9">
        <v>1</v>
      </c>
      <c r="X10" s="9">
        <v>2</v>
      </c>
      <c r="Y10" s="9">
        <v>4</v>
      </c>
      <c r="Z10" s="8">
        <v>1</v>
      </c>
      <c r="AA10" s="9">
        <v>0</v>
      </c>
      <c r="AB10" s="9">
        <v>0</v>
      </c>
      <c r="AC10" s="9">
        <v>8</v>
      </c>
      <c r="AD10" s="8">
        <v>27.4444444444444</v>
      </c>
      <c r="AE10" s="9">
        <v>0</v>
      </c>
      <c r="AF10" s="9">
        <v>0</v>
      </c>
      <c r="AG10" s="9">
        <v>224</v>
      </c>
    </row>
    <row r="11" spans="1:33" x14ac:dyDescent="0.3">
      <c r="A11" s="22" t="s">
        <v>23</v>
      </c>
      <c r="B11" s="21" t="s">
        <v>43</v>
      </c>
      <c r="C11" s="21" t="s">
        <v>44</v>
      </c>
      <c r="D11" s="22" t="s">
        <v>23</v>
      </c>
      <c r="E11" s="22" t="s">
        <v>45</v>
      </c>
      <c r="F11" s="22" t="s">
        <v>46</v>
      </c>
      <c r="G11" s="2" t="s">
        <v>47</v>
      </c>
      <c r="H11" s="24">
        <v>2</v>
      </c>
      <c r="I11" s="24">
        <v>3</v>
      </c>
      <c r="J11">
        <v>48</v>
      </c>
      <c r="K11">
        <v>30</v>
      </c>
      <c r="L11">
        <v>48</v>
      </c>
      <c r="M11">
        <v>34</v>
      </c>
      <c r="N11" s="8">
        <v>13.6666666666666</v>
      </c>
      <c r="O11" s="9">
        <v>0</v>
      </c>
      <c r="P11" s="9">
        <v>4.5</v>
      </c>
      <c r="Q11" s="9">
        <v>181</v>
      </c>
      <c r="R11" s="8">
        <v>4.5833333333333304</v>
      </c>
      <c r="S11" s="9">
        <v>0</v>
      </c>
      <c r="T11" s="9">
        <v>3</v>
      </c>
      <c r="U11" s="9">
        <v>21</v>
      </c>
      <c r="V11" s="8">
        <v>2.8958333333333299</v>
      </c>
      <c r="W11" s="9">
        <v>1</v>
      </c>
      <c r="X11" s="9">
        <v>2</v>
      </c>
      <c r="Y11" s="9">
        <v>15</v>
      </c>
      <c r="Z11" s="8">
        <v>1.9064748201438799</v>
      </c>
      <c r="AA11" s="9">
        <v>0</v>
      </c>
      <c r="AB11" s="9">
        <v>1</v>
      </c>
      <c r="AC11" s="9">
        <v>19</v>
      </c>
      <c r="AD11" s="8">
        <v>264.20143884892002</v>
      </c>
      <c r="AE11" s="9">
        <v>0</v>
      </c>
      <c r="AF11" s="9">
        <v>108</v>
      </c>
      <c r="AG11" s="9">
        <v>1578</v>
      </c>
    </row>
    <row r="12" spans="1:33" x14ac:dyDescent="0.3">
      <c r="A12" s="22" t="s">
        <v>23</v>
      </c>
      <c r="B12" s="21" t="s">
        <v>48</v>
      </c>
      <c r="C12" s="21" t="s">
        <v>49</v>
      </c>
      <c r="D12" s="22" t="s">
        <v>23</v>
      </c>
      <c r="E12" s="22" t="s">
        <v>50</v>
      </c>
      <c r="F12" s="22" t="s">
        <v>51</v>
      </c>
      <c r="G12" s="2" t="s">
        <v>52</v>
      </c>
      <c r="H12" s="24">
        <v>1</v>
      </c>
      <c r="I12" s="24">
        <v>2</v>
      </c>
      <c r="J12">
        <v>13</v>
      </c>
      <c r="K12">
        <v>6</v>
      </c>
      <c r="L12">
        <v>13</v>
      </c>
      <c r="M12">
        <v>9</v>
      </c>
      <c r="N12" s="8">
        <v>16.1538461538461</v>
      </c>
      <c r="O12" s="9">
        <v>0</v>
      </c>
      <c r="P12" s="9">
        <v>2</v>
      </c>
      <c r="Q12" s="9">
        <v>133</v>
      </c>
      <c r="R12" s="8">
        <v>3</v>
      </c>
      <c r="S12" s="9">
        <v>0</v>
      </c>
      <c r="T12" s="9">
        <v>1</v>
      </c>
      <c r="U12" s="9">
        <v>10</v>
      </c>
      <c r="V12" s="8">
        <v>8.0769230769230695</v>
      </c>
      <c r="W12" s="9">
        <v>1</v>
      </c>
      <c r="X12" s="9">
        <v>3</v>
      </c>
      <c r="Y12" s="9">
        <v>32</v>
      </c>
      <c r="Z12" s="8">
        <v>2.3523809523809498</v>
      </c>
      <c r="AA12" s="9">
        <v>0</v>
      </c>
      <c r="AB12" s="9">
        <v>1</v>
      </c>
      <c r="AC12" s="9">
        <v>27</v>
      </c>
      <c r="AD12" s="8">
        <v>104.55238095238001</v>
      </c>
      <c r="AE12" s="9">
        <v>0</v>
      </c>
      <c r="AF12" s="9">
        <v>56</v>
      </c>
      <c r="AG12" s="9">
        <v>662</v>
      </c>
    </row>
    <row r="13" spans="1:33" x14ac:dyDescent="0.3">
      <c r="A13" s="22" t="s">
        <v>23</v>
      </c>
      <c r="B13" s="21" t="s">
        <v>53</v>
      </c>
      <c r="C13" s="21" t="s">
        <v>54</v>
      </c>
      <c r="D13" s="22" t="s">
        <v>23</v>
      </c>
      <c r="E13" s="22" t="s">
        <v>55</v>
      </c>
      <c r="F13" s="22" t="s">
        <v>56</v>
      </c>
      <c r="G13" s="2" t="s">
        <v>57</v>
      </c>
      <c r="H13" s="24">
        <v>1</v>
      </c>
      <c r="I13" s="24">
        <v>1</v>
      </c>
      <c r="J13">
        <v>9</v>
      </c>
      <c r="K13">
        <v>3</v>
      </c>
      <c r="L13">
        <v>10</v>
      </c>
      <c r="M13">
        <v>7</v>
      </c>
      <c r="N13" s="8">
        <v>21.8</v>
      </c>
      <c r="O13" s="9">
        <v>1</v>
      </c>
      <c r="P13" s="9">
        <v>6.5</v>
      </c>
      <c r="Q13" s="9">
        <v>103</v>
      </c>
      <c r="R13" s="8">
        <v>1.5</v>
      </c>
      <c r="S13" s="9">
        <v>0</v>
      </c>
      <c r="T13" s="9">
        <v>1</v>
      </c>
      <c r="U13" s="9">
        <v>6</v>
      </c>
      <c r="V13" s="8">
        <v>2.4</v>
      </c>
      <c r="W13" s="9">
        <v>1</v>
      </c>
      <c r="X13" s="9">
        <v>1.5</v>
      </c>
      <c r="Y13" s="9">
        <v>8</v>
      </c>
      <c r="Z13" s="8">
        <v>1.0833333333333299</v>
      </c>
      <c r="AA13" s="9">
        <v>0</v>
      </c>
      <c r="AB13" s="9">
        <v>1</v>
      </c>
      <c r="AC13" s="9">
        <v>5</v>
      </c>
      <c r="AD13" s="8">
        <v>173.75</v>
      </c>
      <c r="AE13" s="9">
        <v>0</v>
      </c>
      <c r="AF13" s="9">
        <v>135</v>
      </c>
      <c r="AG13" s="9">
        <v>757</v>
      </c>
    </row>
    <row r="14" spans="1:33" x14ac:dyDescent="0.3">
      <c r="A14" s="25" t="s">
        <v>23</v>
      </c>
      <c r="B14" s="25"/>
      <c r="C14" s="25" t="s">
        <v>368</v>
      </c>
      <c r="D14" s="25" t="s">
        <v>23</v>
      </c>
      <c r="E14" s="25" t="s">
        <v>363</v>
      </c>
      <c r="F14" s="25"/>
      <c r="G14" s="26">
        <v>311</v>
      </c>
      <c r="H14" s="25">
        <v>4</v>
      </c>
      <c r="I14" s="25">
        <v>3</v>
      </c>
      <c r="J14">
        <v>7</v>
      </c>
      <c r="K14">
        <v>2</v>
      </c>
      <c r="L14">
        <v>7</v>
      </c>
      <c r="M14">
        <v>6</v>
      </c>
      <c r="N14" s="8">
        <v>21.428571428571399</v>
      </c>
      <c r="O14" s="9">
        <v>1</v>
      </c>
      <c r="P14" s="9">
        <v>15</v>
      </c>
      <c r="Q14" s="9">
        <v>42</v>
      </c>
      <c r="R14" s="8">
        <v>2.5714285714285698</v>
      </c>
      <c r="S14" s="9">
        <v>1</v>
      </c>
      <c r="T14" s="9">
        <v>3</v>
      </c>
      <c r="U14" s="9">
        <v>4</v>
      </c>
      <c r="V14" s="8">
        <v>2.2857142857142798</v>
      </c>
      <c r="W14" s="9">
        <v>1</v>
      </c>
      <c r="X14" s="9">
        <v>1</v>
      </c>
      <c r="Y14" s="9">
        <v>9</v>
      </c>
      <c r="Z14" s="8">
        <v>1.9375</v>
      </c>
      <c r="AA14" s="9">
        <v>0</v>
      </c>
      <c r="AB14" s="9">
        <v>1</v>
      </c>
      <c r="AC14" s="9">
        <v>8</v>
      </c>
      <c r="AD14" s="8">
        <v>627.3125</v>
      </c>
      <c r="AE14" s="9">
        <v>0</v>
      </c>
      <c r="AF14" s="9">
        <v>645</v>
      </c>
      <c r="AG14" s="9">
        <v>1719</v>
      </c>
    </row>
    <row r="15" spans="1:33" x14ac:dyDescent="0.3">
      <c r="A15" s="22" t="s">
        <v>23</v>
      </c>
      <c r="B15" s="21" t="s">
        <v>24</v>
      </c>
      <c r="C15" s="21" t="s">
        <v>61</v>
      </c>
      <c r="D15" s="22" t="s">
        <v>23</v>
      </c>
      <c r="E15" s="22" t="s">
        <v>62</v>
      </c>
      <c r="F15" s="22" t="s">
        <v>27</v>
      </c>
      <c r="G15" s="2" t="s">
        <v>63</v>
      </c>
      <c r="H15" s="24">
        <v>2</v>
      </c>
      <c r="I15" s="24">
        <v>0</v>
      </c>
      <c r="J15">
        <v>60</v>
      </c>
      <c r="K15">
        <v>21</v>
      </c>
      <c r="L15">
        <v>60</v>
      </c>
      <c r="M15">
        <v>44</v>
      </c>
      <c r="N15" s="8">
        <v>8.8833333333333293</v>
      </c>
      <c r="O15" s="9">
        <v>0</v>
      </c>
      <c r="P15" s="9">
        <v>2</v>
      </c>
      <c r="Q15" s="9">
        <v>78</v>
      </c>
      <c r="R15" s="8">
        <v>2.36666666666666</v>
      </c>
      <c r="S15" s="9">
        <v>0</v>
      </c>
      <c r="T15" s="9">
        <v>1</v>
      </c>
      <c r="U15" s="9">
        <v>19</v>
      </c>
      <c r="V15" s="8">
        <v>3.18333333333333</v>
      </c>
      <c r="W15" s="9">
        <v>1</v>
      </c>
      <c r="X15" s="9">
        <v>2</v>
      </c>
      <c r="Y15" s="9">
        <v>18</v>
      </c>
      <c r="Z15" s="8">
        <v>1.60732984293193</v>
      </c>
      <c r="AA15" s="9">
        <v>0</v>
      </c>
      <c r="AB15" s="9">
        <v>1</v>
      </c>
      <c r="AC15" s="9">
        <v>17</v>
      </c>
      <c r="AD15" s="8">
        <v>260.85340314136101</v>
      </c>
      <c r="AE15" s="9">
        <v>0</v>
      </c>
      <c r="AF15" s="9">
        <v>115</v>
      </c>
      <c r="AG15" s="9">
        <v>3427</v>
      </c>
    </row>
    <row r="16" spans="1:33" x14ac:dyDescent="0.3">
      <c r="A16" s="22" t="s">
        <v>23</v>
      </c>
      <c r="B16" s="21" t="s">
        <v>24</v>
      </c>
      <c r="C16" s="21" t="s">
        <v>64</v>
      </c>
      <c r="D16" s="22" t="s">
        <v>23</v>
      </c>
      <c r="E16" s="22" t="s">
        <v>65</v>
      </c>
      <c r="F16" s="22" t="s">
        <v>27</v>
      </c>
      <c r="G16" s="2" t="s">
        <v>66</v>
      </c>
      <c r="H16" s="24">
        <v>4</v>
      </c>
      <c r="I16" s="24">
        <v>0</v>
      </c>
      <c r="J16">
        <v>323</v>
      </c>
      <c r="K16">
        <v>206</v>
      </c>
      <c r="L16">
        <v>323</v>
      </c>
      <c r="M16">
        <v>261</v>
      </c>
      <c r="N16" s="8">
        <v>34.489164086687303</v>
      </c>
      <c r="O16" s="9">
        <v>0</v>
      </c>
      <c r="P16" s="9">
        <v>8</v>
      </c>
      <c r="Q16" s="9">
        <v>867</v>
      </c>
      <c r="R16" s="8">
        <v>3.8421052631578898</v>
      </c>
      <c r="S16" s="9">
        <v>0</v>
      </c>
      <c r="T16" s="9">
        <v>2</v>
      </c>
      <c r="U16" s="9">
        <v>38</v>
      </c>
      <c r="V16" s="8">
        <v>3.9195046439628398</v>
      </c>
      <c r="W16" s="9">
        <v>1</v>
      </c>
      <c r="X16" s="9">
        <v>2</v>
      </c>
      <c r="Y16" s="9">
        <v>62</v>
      </c>
      <c r="Z16" s="8">
        <v>1.8981042654028399</v>
      </c>
      <c r="AA16" s="9">
        <v>0</v>
      </c>
      <c r="AB16" s="9">
        <v>1</v>
      </c>
      <c r="AC16" s="9">
        <v>43</v>
      </c>
      <c r="AD16" s="8">
        <v>324.93917851500697</v>
      </c>
      <c r="AE16" s="9">
        <v>0</v>
      </c>
      <c r="AF16" s="9">
        <v>171</v>
      </c>
      <c r="AG16" s="9">
        <v>3103</v>
      </c>
    </row>
    <row r="17" spans="1:33" x14ac:dyDescent="0.3">
      <c r="A17" s="22" t="s">
        <v>23</v>
      </c>
      <c r="B17" s="21" t="s">
        <v>24</v>
      </c>
      <c r="C17" s="21" t="s">
        <v>67</v>
      </c>
      <c r="D17" s="22" t="s">
        <v>23</v>
      </c>
      <c r="E17" s="22" t="s">
        <v>68</v>
      </c>
      <c r="F17" s="22" t="s">
        <v>27</v>
      </c>
      <c r="G17" s="2" t="s">
        <v>69</v>
      </c>
      <c r="H17" s="24">
        <v>3</v>
      </c>
      <c r="I17" s="24">
        <v>1</v>
      </c>
      <c r="J17">
        <v>299</v>
      </c>
      <c r="K17">
        <v>169</v>
      </c>
      <c r="L17">
        <v>299</v>
      </c>
      <c r="M17">
        <v>221</v>
      </c>
      <c r="N17" s="8">
        <v>63.2709030100334</v>
      </c>
      <c r="O17" s="9">
        <v>0</v>
      </c>
      <c r="P17" s="9">
        <v>15</v>
      </c>
      <c r="Q17" s="9">
        <v>693</v>
      </c>
      <c r="R17" s="8">
        <v>7.0066889632107001</v>
      </c>
      <c r="S17" s="9">
        <v>0</v>
      </c>
      <c r="T17" s="9">
        <v>5</v>
      </c>
      <c r="U17" s="9">
        <v>48</v>
      </c>
      <c r="V17" s="8">
        <v>2.5284280936454802</v>
      </c>
      <c r="W17" s="9">
        <v>1</v>
      </c>
      <c r="X17" s="9">
        <v>2</v>
      </c>
      <c r="Y17" s="9">
        <v>25</v>
      </c>
      <c r="Z17" s="8">
        <v>1.58465608465608</v>
      </c>
      <c r="AA17" s="9">
        <v>0</v>
      </c>
      <c r="AB17" s="9">
        <v>1</v>
      </c>
      <c r="AC17" s="9">
        <v>38</v>
      </c>
      <c r="AD17" s="8">
        <v>603.47883597883595</v>
      </c>
      <c r="AE17" s="9">
        <v>0</v>
      </c>
      <c r="AF17" s="9">
        <v>289.5</v>
      </c>
      <c r="AG17" s="9">
        <v>18637</v>
      </c>
    </row>
    <row r="18" spans="1:33" x14ac:dyDescent="0.3">
      <c r="A18" s="22" t="s">
        <v>70</v>
      </c>
      <c r="B18" s="21"/>
      <c r="C18" s="21" t="s">
        <v>71</v>
      </c>
      <c r="D18" s="22" t="s">
        <v>70</v>
      </c>
      <c r="E18" s="22" t="s">
        <v>72</v>
      </c>
      <c r="F18" s="22" t="s">
        <v>73</v>
      </c>
      <c r="G18" s="2" t="s">
        <v>74</v>
      </c>
      <c r="H18" s="24">
        <v>4</v>
      </c>
      <c r="I18" s="24">
        <v>3</v>
      </c>
      <c r="J18">
        <v>45</v>
      </c>
      <c r="K18">
        <v>8</v>
      </c>
      <c r="L18">
        <v>45</v>
      </c>
      <c r="M18">
        <v>20</v>
      </c>
      <c r="N18" s="8">
        <v>48.6666666666666</v>
      </c>
      <c r="O18" s="9">
        <v>0</v>
      </c>
      <c r="P18" s="9">
        <v>6</v>
      </c>
      <c r="Q18" s="9">
        <v>449</v>
      </c>
      <c r="R18" s="8">
        <v>1.7777777777777699</v>
      </c>
      <c r="S18" s="9">
        <v>0</v>
      </c>
      <c r="T18" s="9">
        <v>1</v>
      </c>
      <c r="U18" s="9">
        <v>14</v>
      </c>
      <c r="V18" s="8">
        <v>2.86666666666666</v>
      </c>
      <c r="W18" s="9">
        <v>1</v>
      </c>
      <c r="X18" s="9">
        <v>1</v>
      </c>
      <c r="Y18" s="9">
        <v>28</v>
      </c>
      <c r="Z18" s="8">
        <v>0.775193798449612</v>
      </c>
      <c r="AA18" s="9">
        <v>0</v>
      </c>
      <c r="AB18" s="9">
        <v>0</v>
      </c>
      <c r="AC18" s="9">
        <v>14</v>
      </c>
      <c r="AD18" s="8">
        <v>77.403100775193707</v>
      </c>
      <c r="AE18" s="9">
        <v>0</v>
      </c>
      <c r="AF18" s="9">
        <v>0</v>
      </c>
      <c r="AG18" s="9">
        <v>1213</v>
      </c>
    </row>
    <row r="19" spans="1:33" x14ac:dyDescent="0.3">
      <c r="A19" s="22" t="s">
        <v>70</v>
      </c>
      <c r="B19" s="21"/>
      <c r="C19" s="21" t="s">
        <v>75</v>
      </c>
      <c r="D19" s="22" t="s">
        <v>70</v>
      </c>
      <c r="E19" s="22" t="s">
        <v>76</v>
      </c>
      <c r="F19" s="22" t="s">
        <v>77</v>
      </c>
      <c r="G19" s="2" t="s">
        <v>78</v>
      </c>
      <c r="H19" s="24">
        <v>5</v>
      </c>
      <c r="I19" s="24">
        <v>3</v>
      </c>
      <c r="J19">
        <v>29</v>
      </c>
      <c r="K19">
        <v>13</v>
      </c>
      <c r="L19">
        <v>29</v>
      </c>
      <c r="M19">
        <v>21</v>
      </c>
      <c r="N19" s="8">
        <v>20.068965517241299</v>
      </c>
      <c r="O19" s="9">
        <v>0</v>
      </c>
      <c r="P19" s="9">
        <v>1</v>
      </c>
      <c r="Q19" s="9">
        <v>257</v>
      </c>
      <c r="R19" s="8">
        <v>2.4827586206896499</v>
      </c>
      <c r="S19" s="9">
        <v>0</v>
      </c>
      <c r="T19" s="9">
        <v>1</v>
      </c>
      <c r="U19" s="9">
        <v>20</v>
      </c>
      <c r="V19" s="8">
        <v>94.068965517241296</v>
      </c>
      <c r="W19" s="9">
        <v>1</v>
      </c>
      <c r="X19" s="9">
        <v>3</v>
      </c>
      <c r="Y19" s="9">
        <v>1298</v>
      </c>
      <c r="Z19" s="8">
        <v>0.274926686217008</v>
      </c>
      <c r="AA19" s="9">
        <v>0</v>
      </c>
      <c r="AB19" s="9">
        <v>0</v>
      </c>
      <c r="AC19" s="9">
        <v>332</v>
      </c>
      <c r="AD19" s="8">
        <v>96.1928152492668</v>
      </c>
      <c r="AE19" s="9">
        <v>0</v>
      </c>
      <c r="AF19" s="9">
        <v>43</v>
      </c>
      <c r="AG19" s="9">
        <v>4413</v>
      </c>
    </row>
    <row r="20" spans="1:33" x14ac:dyDescent="0.3">
      <c r="A20" s="22" t="s">
        <v>70</v>
      </c>
      <c r="B20" s="21"/>
      <c r="C20" s="21" t="s">
        <v>79</v>
      </c>
      <c r="D20" s="22" t="s">
        <v>70</v>
      </c>
      <c r="E20" s="22" t="s">
        <v>80</v>
      </c>
      <c r="F20" s="22" t="s">
        <v>81</v>
      </c>
      <c r="G20" s="2" t="s">
        <v>82</v>
      </c>
      <c r="H20" s="24">
        <v>4</v>
      </c>
      <c r="I20" s="24">
        <v>1</v>
      </c>
      <c r="J20">
        <v>48</v>
      </c>
      <c r="K20">
        <v>18</v>
      </c>
      <c r="L20">
        <v>48</v>
      </c>
      <c r="M20">
        <v>32</v>
      </c>
      <c r="N20" s="8">
        <v>17.5833333333333</v>
      </c>
      <c r="O20" s="9">
        <v>0</v>
      </c>
      <c r="P20" s="9">
        <v>3.5</v>
      </c>
      <c r="Q20" s="9">
        <v>462</v>
      </c>
      <c r="R20" s="8">
        <v>1.1875</v>
      </c>
      <c r="S20" s="9">
        <v>0</v>
      </c>
      <c r="T20" s="9">
        <v>0</v>
      </c>
      <c r="U20" s="9">
        <v>7</v>
      </c>
      <c r="V20" s="8">
        <v>2.3333333333333299</v>
      </c>
      <c r="W20" s="9">
        <v>1</v>
      </c>
      <c r="X20" s="9">
        <v>2</v>
      </c>
      <c r="Y20" s="9">
        <v>6</v>
      </c>
      <c r="Z20" s="8">
        <v>1.3035714285714199</v>
      </c>
      <c r="AA20" s="9">
        <v>0</v>
      </c>
      <c r="AB20" s="9">
        <v>1</v>
      </c>
      <c r="AC20" s="9">
        <v>40</v>
      </c>
      <c r="AD20" s="8">
        <v>259.53571428571399</v>
      </c>
      <c r="AE20" s="9">
        <v>0</v>
      </c>
      <c r="AF20" s="9">
        <v>169</v>
      </c>
      <c r="AG20" s="9">
        <v>1859</v>
      </c>
    </row>
    <row r="21" spans="1:33" x14ac:dyDescent="0.3">
      <c r="A21" s="22" t="s">
        <v>83</v>
      </c>
      <c r="B21" s="21" t="s">
        <v>88</v>
      </c>
      <c r="C21" s="21" t="s">
        <v>89</v>
      </c>
      <c r="D21" s="22" t="s">
        <v>83</v>
      </c>
      <c r="E21" s="22" t="s">
        <v>90</v>
      </c>
      <c r="F21" s="22" t="s">
        <v>91</v>
      </c>
      <c r="G21" s="2" t="s">
        <v>92</v>
      </c>
      <c r="H21" s="24">
        <v>4</v>
      </c>
      <c r="I21" s="24">
        <v>3</v>
      </c>
      <c r="J21">
        <v>58</v>
      </c>
      <c r="K21">
        <v>23</v>
      </c>
      <c r="L21">
        <v>58</v>
      </c>
      <c r="M21">
        <v>45</v>
      </c>
      <c r="N21" s="8">
        <v>28.517241379310299</v>
      </c>
      <c r="O21" s="9">
        <v>1</v>
      </c>
      <c r="P21" s="9">
        <v>13.5</v>
      </c>
      <c r="Q21" s="9">
        <v>186</v>
      </c>
      <c r="R21" s="8">
        <v>5.2068965517241299</v>
      </c>
      <c r="S21" s="9">
        <v>0</v>
      </c>
      <c r="T21" s="9">
        <v>4</v>
      </c>
      <c r="U21" s="9">
        <v>36</v>
      </c>
      <c r="V21" s="8">
        <v>3.3620689655172402</v>
      </c>
      <c r="W21" s="9">
        <v>1</v>
      </c>
      <c r="X21" s="9">
        <v>2</v>
      </c>
      <c r="Y21" s="9">
        <v>19</v>
      </c>
      <c r="Z21" s="8">
        <v>2.0051282051281998</v>
      </c>
      <c r="AA21" s="9">
        <v>0</v>
      </c>
      <c r="AB21" s="9">
        <v>1</v>
      </c>
      <c r="AC21" s="9">
        <v>32</v>
      </c>
      <c r="AD21" s="8">
        <v>268.71794871794799</v>
      </c>
      <c r="AE21" s="9">
        <v>0</v>
      </c>
      <c r="AF21" s="9">
        <v>106</v>
      </c>
      <c r="AG21" s="9">
        <v>2172</v>
      </c>
    </row>
    <row r="22" spans="1:33" x14ac:dyDescent="0.3">
      <c r="A22" s="22" t="s">
        <v>83</v>
      </c>
      <c r="B22" s="21" t="s">
        <v>53</v>
      </c>
      <c r="C22" s="21" t="s">
        <v>84</v>
      </c>
      <c r="D22" s="22" t="s">
        <v>83</v>
      </c>
      <c r="E22" s="22" t="s">
        <v>85</v>
      </c>
      <c r="F22" s="22" t="s">
        <v>86</v>
      </c>
      <c r="G22" s="2" t="s">
        <v>87</v>
      </c>
      <c r="H22" s="24">
        <v>4</v>
      </c>
      <c r="I22" s="24">
        <v>1</v>
      </c>
      <c r="J22">
        <v>24</v>
      </c>
      <c r="K22">
        <v>13</v>
      </c>
      <c r="L22">
        <v>24</v>
      </c>
      <c r="M22">
        <v>11</v>
      </c>
      <c r="N22" s="8">
        <v>8.4166666666666607</v>
      </c>
      <c r="O22" s="9">
        <v>0</v>
      </c>
      <c r="P22" s="9">
        <v>1</v>
      </c>
      <c r="Q22" s="9">
        <v>78</v>
      </c>
      <c r="R22" s="8">
        <v>9.7916666666666607</v>
      </c>
      <c r="S22" s="9">
        <v>0</v>
      </c>
      <c r="T22" s="9">
        <v>5</v>
      </c>
      <c r="U22" s="9">
        <v>40</v>
      </c>
      <c r="V22" s="8">
        <v>4.75</v>
      </c>
      <c r="W22" s="9">
        <v>1</v>
      </c>
      <c r="X22" s="9">
        <v>2</v>
      </c>
      <c r="Y22" s="9">
        <v>48</v>
      </c>
      <c r="Z22" s="8">
        <v>0.22807017543859601</v>
      </c>
      <c r="AA22" s="9">
        <v>0</v>
      </c>
      <c r="AB22" s="9">
        <v>0</v>
      </c>
      <c r="AC22" s="9">
        <v>5</v>
      </c>
      <c r="AD22" s="8">
        <v>44.982456140350799</v>
      </c>
      <c r="AE22" s="9">
        <v>0</v>
      </c>
      <c r="AF22" s="9">
        <v>0</v>
      </c>
      <c r="AG22" s="9">
        <v>1184</v>
      </c>
    </row>
    <row r="23" spans="1:33" x14ac:dyDescent="0.3">
      <c r="A23" s="22" t="s">
        <v>93</v>
      </c>
      <c r="B23" s="21" t="s">
        <v>140</v>
      </c>
      <c r="C23" s="21" t="s">
        <v>141</v>
      </c>
      <c r="D23" s="22" t="s">
        <v>93</v>
      </c>
      <c r="E23" s="22" t="s">
        <v>142</v>
      </c>
      <c r="F23" s="22" t="s">
        <v>143</v>
      </c>
      <c r="G23" s="2" t="s">
        <v>144</v>
      </c>
      <c r="H23" s="24">
        <v>3</v>
      </c>
      <c r="I23" s="24">
        <v>3</v>
      </c>
      <c r="J23">
        <v>196</v>
      </c>
      <c r="K23">
        <v>90</v>
      </c>
      <c r="L23">
        <v>196</v>
      </c>
      <c r="M23">
        <v>162</v>
      </c>
      <c r="N23" s="8">
        <v>73.566326530612201</v>
      </c>
      <c r="O23" s="9">
        <v>0</v>
      </c>
      <c r="P23" s="9">
        <v>15.5</v>
      </c>
      <c r="Q23" s="9">
        <v>767</v>
      </c>
      <c r="R23" s="8">
        <v>2.58673469387755</v>
      </c>
      <c r="S23" s="9">
        <v>0</v>
      </c>
      <c r="T23" s="9">
        <v>1</v>
      </c>
      <c r="U23" s="9">
        <v>32</v>
      </c>
      <c r="V23" s="8">
        <v>6.7653061224489797</v>
      </c>
      <c r="W23" s="9">
        <v>1</v>
      </c>
      <c r="X23" s="9">
        <v>2</v>
      </c>
      <c r="Y23" s="9">
        <v>736</v>
      </c>
      <c r="Z23" s="8">
        <v>10.497737556561001</v>
      </c>
      <c r="AA23" s="9">
        <v>0</v>
      </c>
      <c r="AB23" s="9">
        <v>1</v>
      </c>
      <c r="AC23" s="9">
        <v>6342</v>
      </c>
      <c r="AD23" s="8">
        <v>407.00075414781298</v>
      </c>
      <c r="AE23" s="9">
        <v>0</v>
      </c>
      <c r="AF23" s="9">
        <v>109</v>
      </c>
      <c r="AG23" s="9">
        <v>54720</v>
      </c>
    </row>
    <row r="24" spans="1:33" x14ac:dyDescent="0.3">
      <c r="A24" s="22" t="s">
        <v>93</v>
      </c>
      <c r="B24" s="21" t="s">
        <v>119</v>
      </c>
      <c r="C24" s="21" t="s">
        <v>120</v>
      </c>
      <c r="D24" s="22" t="s">
        <v>93</v>
      </c>
      <c r="E24" s="22" t="s">
        <v>121</v>
      </c>
      <c r="F24" s="22" t="s">
        <v>122</v>
      </c>
      <c r="G24" s="2" t="s">
        <v>123</v>
      </c>
      <c r="H24" s="24">
        <v>1</v>
      </c>
      <c r="I24" s="24">
        <v>2</v>
      </c>
      <c r="J24">
        <v>42</v>
      </c>
      <c r="K24">
        <v>29</v>
      </c>
      <c r="L24">
        <v>42</v>
      </c>
      <c r="M24">
        <v>32</v>
      </c>
      <c r="N24" s="8">
        <v>18.071428571428498</v>
      </c>
      <c r="O24" s="9">
        <v>0</v>
      </c>
      <c r="P24" s="9">
        <v>3</v>
      </c>
      <c r="Q24" s="9">
        <v>137</v>
      </c>
      <c r="R24" s="8">
        <v>3</v>
      </c>
      <c r="S24" s="9">
        <v>0</v>
      </c>
      <c r="T24" s="9">
        <v>2</v>
      </c>
      <c r="U24" s="9">
        <v>13</v>
      </c>
      <c r="V24" s="8">
        <v>10.690476190476099</v>
      </c>
      <c r="W24" s="9">
        <v>1</v>
      </c>
      <c r="X24" s="9">
        <v>2</v>
      </c>
      <c r="Y24" s="9">
        <v>314</v>
      </c>
      <c r="Z24" s="8">
        <v>0.44320712694877501</v>
      </c>
      <c r="AA24" s="9">
        <v>0</v>
      </c>
      <c r="AB24" s="9">
        <v>0</v>
      </c>
      <c r="AC24" s="9">
        <v>21</v>
      </c>
      <c r="AD24" s="8">
        <v>187.674832962138</v>
      </c>
      <c r="AE24" s="9">
        <v>0</v>
      </c>
      <c r="AF24" s="9">
        <v>127</v>
      </c>
      <c r="AG24" s="9">
        <v>5472</v>
      </c>
    </row>
    <row r="25" spans="1:33" x14ac:dyDescent="0.3">
      <c r="A25" s="22" t="s">
        <v>93</v>
      </c>
      <c r="B25" s="21" t="s">
        <v>114</v>
      </c>
      <c r="C25" s="21" t="s">
        <v>115</v>
      </c>
      <c r="D25" s="22" t="s">
        <v>93</v>
      </c>
      <c r="E25" s="22" t="s">
        <v>116</v>
      </c>
      <c r="F25" s="22" t="s">
        <v>117</v>
      </c>
      <c r="G25" s="2" t="s">
        <v>118</v>
      </c>
      <c r="H25" s="24">
        <v>2</v>
      </c>
      <c r="I25" s="24">
        <v>3</v>
      </c>
      <c r="J25">
        <v>31</v>
      </c>
      <c r="K25">
        <v>15</v>
      </c>
      <c r="L25">
        <v>31</v>
      </c>
      <c r="M25">
        <v>19</v>
      </c>
      <c r="N25" s="8">
        <v>26.870967741935399</v>
      </c>
      <c r="O25" s="9">
        <v>0</v>
      </c>
      <c r="P25" s="9">
        <v>3</v>
      </c>
      <c r="Q25" s="9">
        <v>340</v>
      </c>
      <c r="R25" s="8">
        <v>2.7741935483870899</v>
      </c>
      <c r="S25" s="9">
        <v>0</v>
      </c>
      <c r="T25" s="9">
        <v>2</v>
      </c>
      <c r="U25" s="9">
        <v>18</v>
      </c>
      <c r="V25" s="8">
        <v>2.5161290322580601</v>
      </c>
      <c r="W25" s="9">
        <v>1</v>
      </c>
      <c r="X25" s="9">
        <v>1</v>
      </c>
      <c r="Y25" s="9">
        <v>8</v>
      </c>
      <c r="Z25" s="8">
        <v>1.1410256410256401</v>
      </c>
      <c r="AA25" s="9">
        <v>0</v>
      </c>
      <c r="AB25" s="9">
        <v>0</v>
      </c>
      <c r="AC25" s="9">
        <v>13</v>
      </c>
      <c r="AD25" s="8">
        <v>216.692307692307</v>
      </c>
      <c r="AE25" s="9">
        <v>0</v>
      </c>
      <c r="AF25" s="9">
        <v>103.5</v>
      </c>
      <c r="AG25" s="9">
        <v>1329</v>
      </c>
    </row>
    <row r="26" spans="1:33" x14ac:dyDescent="0.3">
      <c r="A26" s="22" t="s">
        <v>93</v>
      </c>
      <c r="B26" s="21" t="s">
        <v>99</v>
      </c>
      <c r="C26" s="21" t="s">
        <v>100</v>
      </c>
      <c r="D26" s="22" t="s">
        <v>93</v>
      </c>
      <c r="E26" s="22" t="s">
        <v>101</v>
      </c>
      <c r="F26" s="22" t="s">
        <v>102</v>
      </c>
      <c r="G26" s="2" t="s">
        <v>103</v>
      </c>
      <c r="H26" s="24">
        <v>1</v>
      </c>
      <c r="I26" s="24">
        <v>2</v>
      </c>
      <c r="J26">
        <v>8</v>
      </c>
      <c r="K26">
        <v>3</v>
      </c>
      <c r="L26">
        <v>8</v>
      </c>
      <c r="M26">
        <v>5</v>
      </c>
      <c r="N26" s="8">
        <v>26.5</v>
      </c>
      <c r="O26" s="9">
        <v>0</v>
      </c>
      <c r="P26" s="9">
        <v>1</v>
      </c>
      <c r="Q26" s="9">
        <v>191</v>
      </c>
      <c r="R26" s="8">
        <v>4</v>
      </c>
      <c r="S26" s="9">
        <v>1</v>
      </c>
      <c r="T26" s="9">
        <v>2.5</v>
      </c>
      <c r="U26" s="9">
        <v>12</v>
      </c>
      <c r="V26" s="8">
        <v>1.5</v>
      </c>
      <c r="W26" s="9">
        <v>1</v>
      </c>
      <c r="X26" s="9">
        <v>1</v>
      </c>
      <c r="Y26" s="9">
        <v>3</v>
      </c>
      <c r="Z26" s="8">
        <v>0.66666666666666596</v>
      </c>
      <c r="AA26" s="9">
        <v>0</v>
      </c>
      <c r="AB26" s="9">
        <v>1</v>
      </c>
      <c r="AC26" s="9">
        <v>2</v>
      </c>
      <c r="AD26" s="8">
        <v>211.25</v>
      </c>
      <c r="AE26" s="9">
        <v>0</v>
      </c>
      <c r="AF26" s="9">
        <v>157</v>
      </c>
      <c r="AG26" s="9">
        <v>1030</v>
      </c>
    </row>
    <row r="27" spans="1:33" x14ac:dyDescent="0.3">
      <c r="A27" s="25" t="s">
        <v>93</v>
      </c>
      <c r="B27" s="25"/>
      <c r="C27" s="25" t="s">
        <v>367</v>
      </c>
      <c r="D27" s="25" t="s">
        <v>93</v>
      </c>
      <c r="E27" s="25" t="s">
        <v>362</v>
      </c>
      <c r="F27" s="25"/>
      <c r="G27" s="26">
        <v>727</v>
      </c>
      <c r="H27" s="25">
        <v>2</v>
      </c>
      <c r="I27" s="25">
        <v>2</v>
      </c>
      <c r="J27">
        <v>4</v>
      </c>
      <c r="K27">
        <v>3</v>
      </c>
      <c r="L27">
        <v>4</v>
      </c>
      <c r="M27">
        <v>4</v>
      </c>
      <c r="N27" s="8">
        <v>2.25</v>
      </c>
      <c r="O27" s="9">
        <v>0</v>
      </c>
      <c r="P27" s="9">
        <v>1.5</v>
      </c>
      <c r="Q27" s="9">
        <v>6</v>
      </c>
      <c r="R27" s="8">
        <v>2</v>
      </c>
      <c r="S27" s="9">
        <v>0</v>
      </c>
      <c r="T27" s="9">
        <v>2</v>
      </c>
      <c r="U27" s="9">
        <v>4</v>
      </c>
      <c r="V27" s="8">
        <v>6.5</v>
      </c>
      <c r="W27" s="9">
        <v>1</v>
      </c>
      <c r="X27" s="9">
        <v>6.5</v>
      </c>
      <c r="Y27" s="9">
        <v>12</v>
      </c>
      <c r="Z27" s="8">
        <v>2</v>
      </c>
      <c r="AA27" s="9">
        <v>0</v>
      </c>
      <c r="AB27" s="9">
        <v>1</v>
      </c>
      <c r="AC27" s="9">
        <v>9</v>
      </c>
      <c r="AD27" s="8">
        <v>645.03846153846098</v>
      </c>
      <c r="AE27" s="9">
        <v>0</v>
      </c>
      <c r="AF27" s="9">
        <v>154</v>
      </c>
      <c r="AG27" s="9">
        <v>6413</v>
      </c>
    </row>
    <row r="28" spans="1:33" x14ac:dyDescent="0.3">
      <c r="A28" s="22" t="s">
        <v>93</v>
      </c>
      <c r="B28" s="21" t="s">
        <v>88</v>
      </c>
      <c r="C28" s="21" t="s">
        <v>124</v>
      </c>
      <c r="D28" s="22" t="s">
        <v>93</v>
      </c>
      <c r="E28" s="22" t="s">
        <v>125</v>
      </c>
      <c r="F28" s="22" t="s">
        <v>126</v>
      </c>
      <c r="G28" s="2" t="s">
        <v>42</v>
      </c>
      <c r="H28" s="24">
        <v>4</v>
      </c>
      <c r="I28" s="24">
        <v>1</v>
      </c>
      <c r="J28">
        <v>81</v>
      </c>
      <c r="K28">
        <v>29</v>
      </c>
      <c r="L28">
        <v>81</v>
      </c>
      <c r="M28">
        <v>37</v>
      </c>
      <c r="N28" s="8">
        <v>39.8888888888888</v>
      </c>
      <c r="O28" s="9">
        <v>0</v>
      </c>
      <c r="P28" s="9">
        <v>11</v>
      </c>
      <c r="Q28" s="9">
        <v>215</v>
      </c>
      <c r="R28" s="8">
        <v>6.0123456790123404</v>
      </c>
      <c r="S28" s="9">
        <v>0</v>
      </c>
      <c r="T28" s="9">
        <v>4</v>
      </c>
      <c r="U28" s="9">
        <v>32</v>
      </c>
      <c r="V28" s="8">
        <v>2.81481481481481</v>
      </c>
      <c r="W28" s="9">
        <v>1</v>
      </c>
      <c r="X28" s="9">
        <v>1</v>
      </c>
      <c r="Y28" s="9">
        <v>21</v>
      </c>
      <c r="Z28" s="8">
        <v>1.0350877192982399</v>
      </c>
      <c r="AA28" s="9">
        <v>0</v>
      </c>
      <c r="AB28" s="9">
        <v>0</v>
      </c>
      <c r="AC28" s="9">
        <v>13</v>
      </c>
      <c r="AD28" s="8">
        <v>189.98245614035</v>
      </c>
      <c r="AE28" s="9">
        <v>0</v>
      </c>
      <c r="AF28" s="9">
        <v>13</v>
      </c>
      <c r="AG28" s="9">
        <v>1956</v>
      </c>
    </row>
    <row r="29" spans="1:33" x14ac:dyDescent="0.3">
      <c r="A29" s="22" t="s">
        <v>93</v>
      </c>
      <c r="B29" s="21" t="s">
        <v>127</v>
      </c>
      <c r="C29" s="21" t="s">
        <v>128</v>
      </c>
      <c r="D29" s="22" t="s">
        <v>93</v>
      </c>
      <c r="E29" s="22" t="s">
        <v>129</v>
      </c>
      <c r="F29" s="22" t="s">
        <v>130</v>
      </c>
      <c r="G29" s="2" t="s">
        <v>131</v>
      </c>
      <c r="H29" s="24">
        <v>3</v>
      </c>
      <c r="I29" s="24">
        <v>2</v>
      </c>
      <c r="J29">
        <v>50</v>
      </c>
      <c r="K29">
        <v>17</v>
      </c>
      <c r="L29">
        <v>50</v>
      </c>
      <c r="M29">
        <v>33</v>
      </c>
      <c r="N29" s="8">
        <v>28.04</v>
      </c>
      <c r="O29" s="9">
        <v>1</v>
      </c>
      <c r="P29" s="9">
        <v>14</v>
      </c>
      <c r="Q29" s="9">
        <v>142</v>
      </c>
      <c r="R29" s="8">
        <v>2.98</v>
      </c>
      <c r="S29" s="9">
        <v>0</v>
      </c>
      <c r="T29" s="9">
        <v>1</v>
      </c>
      <c r="U29" s="9">
        <v>51</v>
      </c>
      <c r="V29" s="8">
        <v>2.52</v>
      </c>
      <c r="W29" s="9">
        <v>1</v>
      </c>
      <c r="X29" s="9">
        <v>2</v>
      </c>
      <c r="Y29" s="9">
        <v>13</v>
      </c>
      <c r="Z29" s="8">
        <v>1.1111111111111101</v>
      </c>
      <c r="AA29" s="9">
        <v>0</v>
      </c>
      <c r="AB29" s="9">
        <v>0</v>
      </c>
      <c r="AC29" s="9">
        <v>10</v>
      </c>
      <c r="AD29" s="8">
        <v>140.944444444444</v>
      </c>
      <c r="AE29" s="9">
        <v>0</v>
      </c>
      <c r="AF29" s="9">
        <v>85.5</v>
      </c>
      <c r="AG29" s="9">
        <v>630</v>
      </c>
    </row>
    <row r="30" spans="1:33" x14ac:dyDescent="0.3">
      <c r="A30" s="22" t="s">
        <v>93</v>
      </c>
      <c r="B30" s="21" t="s">
        <v>135</v>
      </c>
      <c r="C30" s="21" t="s">
        <v>136</v>
      </c>
      <c r="D30" s="22" t="s">
        <v>93</v>
      </c>
      <c r="E30" s="22" t="s">
        <v>137</v>
      </c>
      <c r="F30" s="22" t="s">
        <v>138</v>
      </c>
      <c r="G30" s="2" t="s">
        <v>139</v>
      </c>
      <c r="H30" s="24">
        <v>1</v>
      </c>
      <c r="I30" s="24">
        <v>2</v>
      </c>
      <c r="J30">
        <v>5</v>
      </c>
      <c r="K30">
        <v>3</v>
      </c>
      <c r="L30">
        <v>5</v>
      </c>
      <c r="M30">
        <v>0</v>
      </c>
      <c r="N30" s="8">
        <v>18</v>
      </c>
      <c r="O30" s="9">
        <v>3</v>
      </c>
      <c r="P30" s="9">
        <v>12</v>
      </c>
      <c r="Q30" s="9">
        <v>38</v>
      </c>
      <c r="R30" s="8">
        <v>1.2</v>
      </c>
      <c r="S30" s="9">
        <v>0</v>
      </c>
      <c r="T30" s="9">
        <v>1</v>
      </c>
      <c r="U30" s="9">
        <v>2</v>
      </c>
      <c r="V30" s="8">
        <v>1.4</v>
      </c>
      <c r="W30" s="9">
        <v>1</v>
      </c>
      <c r="X30" s="9">
        <v>1</v>
      </c>
      <c r="Y30" s="9">
        <v>3</v>
      </c>
      <c r="Z30" s="8">
        <v>0</v>
      </c>
      <c r="AA30" s="9">
        <v>0</v>
      </c>
      <c r="AB30" s="9">
        <v>0</v>
      </c>
      <c r="AC30" s="9">
        <v>0</v>
      </c>
      <c r="AD30" s="8">
        <v>0</v>
      </c>
      <c r="AE30" s="9">
        <v>0</v>
      </c>
      <c r="AF30" s="9">
        <v>0</v>
      </c>
      <c r="AG30" s="9">
        <v>0</v>
      </c>
    </row>
    <row r="31" spans="1:33" x14ac:dyDescent="0.3">
      <c r="A31" s="22" t="s">
        <v>93</v>
      </c>
      <c r="B31" s="21" t="s">
        <v>94</v>
      </c>
      <c r="C31" s="21" t="s">
        <v>95</v>
      </c>
      <c r="D31" s="22" t="s">
        <v>93</v>
      </c>
      <c r="E31" s="22" t="s">
        <v>96</v>
      </c>
      <c r="F31" s="22" t="s">
        <v>97</v>
      </c>
      <c r="G31" s="2" t="s">
        <v>98</v>
      </c>
      <c r="H31" s="24">
        <v>2</v>
      </c>
      <c r="I31" s="24">
        <v>3</v>
      </c>
      <c r="J31">
        <v>15</v>
      </c>
      <c r="K31">
        <v>5</v>
      </c>
      <c r="L31">
        <v>15</v>
      </c>
      <c r="M31">
        <v>14</v>
      </c>
      <c r="N31" s="8">
        <v>16.466666666666601</v>
      </c>
      <c r="O31" s="9">
        <v>0</v>
      </c>
      <c r="P31" s="9">
        <v>1</v>
      </c>
      <c r="Q31" s="9">
        <v>208</v>
      </c>
      <c r="R31" s="8">
        <v>2.86666666666666</v>
      </c>
      <c r="S31" s="9">
        <v>0</v>
      </c>
      <c r="T31" s="9">
        <v>2</v>
      </c>
      <c r="U31" s="9">
        <v>13</v>
      </c>
      <c r="V31" s="8">
        <v>2.93333333333333</v>
      </c>
      <c r="W31" s="9">
        <v>1</v>
      </c>
      <c r="X31" s="9">
        <v>2</v>
      </c>
      <c r="Y31" s="9">
        <v>10</v>
      </c>
      <c r="Z31" s="8">
        <v>1.0681818181818099</v>
      </c>
      <c r="AA31" s="9">
        <v>0</v>
      </c>
      <c r="AB31" s="9">
        <v>1</v>
      </c>
      <c r="AC31" s="9">
        <v>4</v>
      </c>
      <c r="AD31" s="8">
        <v>303.56818181818102</v>
      </c>
      <c r="AE31" s="9">
        <v>0</v>
      </c>
      <c r="AF31" s="9">
        <v>208</v>
      </c>
      <c r="AG31" s="9">
        <v>1055</v>
      </c>
    </row>
    <row r="32" spans="1:33" x14ac:dyDescent="0.3">
      <c r="A32" s="22" t="s">
        <v>93</v>
      </c>
      <c r="B32" s="21" t="s">
        <v>88</v>
      </c>
      <c r="C32" s="21" t="s">
        <v>132</v>
      </c>
      <c r="D32" s="22" t="s">
        <v>93</v>
      </c>
      <c r="E32" s="22" t="s">
        <v>133</v>
      </c>
      <c r="F32" s="22" t="s">
        <v>134</v>
      </c>
      <c r="G32" s="2" t="s">
        <v>52</v>
      </c>
      <c r="H32" s="24">
        <v>3</v>
      </c>
      <c r="I32" s="24">
        <v>3</v>
      </c>
      <c r="J32">
        <v>7</v>
      </c>
      <c r="K32">
        <v>1</v>
      </c>
      <c r="L32">
        <v>7</v>
      </c>
      <c r="M32">
        <v>3</v>
      </c>
      <c r="N32" s="8">
        <v>21.428571428571399</v>
      </c>
      <c r="O32" s="9">
        <v>0</v>
      </c>
      <c r="P32" s="9">
        <v>21</v>
      </c>
      <c r="Q32" s="9">
        <v>50</v>
      </c>
      <c r="R32" s="8">
        <v>6.71428571428571</v>
      </c>
      <c r="S32" s="9">
        <v>0</v>
      </c>
      <c r="T32" s="9">
        <v>2</v>
      </c>
      <c r="U32" s="9">
        <v>22</v>
      </c>
      <c r="V32" s="8">
        <v>1.5714285714285701</v>
      </c>
      <c r="W32" s="9">
        <v>1</v>
      </c>
      <c r="X32" s="9">
        <v>1</v>
      </c>
      <c r="Y32" s="9">
        <v>3</v>
      </c>
      <c r="Z32" s="8">
        <v>0.45454545454545398</v>
      </c>
      <c r="AA32" s="9">
        <v>0</v>
      </c>
      <c r="AB32" s="9">
        <v>0</v>
      </c>
      <c r="AC32" s="9">
        <v>2</v>
      </c>
      <c r="AD32" s="8">
        <v>239.72727272727201</v>
      </c>
      <c r="AE32" s="9">
        <v>0</v>
      </c>
      <c r="AF32" s="9">
        <v>32</v>
      </c>
      <c r="AG32" s="9">
        <v>950</v>
      </c>
    </row>
    <row r="33" spans="1:33" x14ac:dyDescent="0.3">
      <c r="A33" s="22" t="s">
        <v>93</v>
      </c>
      <c r="B33" s="21" t="s">
        <v>104</v>
      </c>
      <c r="C33" s="21" t="s">
        <v>105</v>
      </c>
      <c r="D33" s="22" t="s">
        <v>93</v>
      </c>
      <c r="E33" s="22" t="s">
        <v>106</v>
      </c>
      <c r="F33" s="22" t="s">
        <v>107</v>
      </c>
      <c r="G33" s="2" t="s">
        <v>108</v>
      </c>
      <c r="H33" s="24">
        <v>1</v>
      </c>
      <c r="I33" s="24">
        <v>1</v>
      </c>
      <c r="J33">
        <v>35</v>
      </c>
      <c r="K33">
        <v>17</v>
      </c>
      <c r="L33">
        <v>35</v>
      </c>
      <c r="M33">
        <v>30</v>
      </c>
      <c r="N33" s="8">
        <v>19.399999999999999</v>
      </c>
      <c r="O33" s="9">
        <v>0</v>
      </c>
      <c r="P33" s="9">
        <v>6</v>
      </c>
      <c r="Q33" s="9">
        <v>239</v>
      </c>
      <c r="R33" s="8">
        <v>1.6571428571428499</v>
      </c>
      <c r="S33" s="9">
        <v>0</v>
      </c>
      <c r="T33" s="9">
        <v>1</v>
      </c>
      <c r="U33" s="9">
        <v>10</v>
      </c>
      <c r="V33" s="8">
        <v>2.6857142857142802</v>
      </c>
      <c r="W33" s="9">
        <v>1</v>
      </c>
      <c r="X33" s="9">
        <v>2</v>
      </c>
      <c r="Y33" s="9">
        <v>11</v>
      </c>
      <c r="Z33" s="8">
        <v>1.40425531914893</v>
      </c>
      <c r="AA33" s="9">
        <v>0</v>
      </c>
      <c r="AB33" s="9">
        <v>1</v>
      </c>
      <c r="AC33" s="9">
        <v>11</v>
      </c>
      <c r="AD33" s="8">
        <v>277.82978723404199</v>
      </c>
      <c r="AE33" s="9">
        <v>0</v>
      </c>
      <c r="AF33" s="9">
        <v>208</v>
      </c>
      <c r="AG33" s="9">
        <v>1052</v>
      </c>
    </row>
    <row r="34" spans="1:33" x14ac:dyDescent="0.3">
      <c r="A34" s="22" t="s">
        <v>93</v>
      </c>
      <c r="B34" s="21" t="s">
        <v>109</v>
      </c>
      <c r="C34" s="21" t="s">
        <v>110</v>
      </c>
      <c r="D34" s="22" t="s">
        <v>93</v>
      </c>
      <c r="E34" s="22" t="s">
        <v>111</v>
      </c>
      <c r="F34" s="22" t="s">
        <v>112</v>
      </c>
      <c r="G34" s="2" t="s">
        <v>113</v>
      </c>
      <c r="H34" s="24">
        <v>1</v>
      </c>
      <c r="I34" s="24">
        <v>2</v>
      </c>
      <c r="J34">
        <v>69</v>
      </c>
      <c r="K34">
        <v>11</v>
      </c>
      <c r="L34">
        <v>69</v>
      </c>
      <c r="M34">
        <v>53</v>
      </c>
      <c r="N34" s="8">
        <v>30.014492753623099</v>
      </c>
      <c r="O34" s="9">
        <v>0</v>
      </c>
      <c r="P34" s="9">
        <v>9</v>
      </c>
      <c r="Q34" s="9">
        <v>315</v>
      </c>
      <c r="R34" s="8">
        <v>2.36231884057971</v>
      </c>
      <c r="S34" s="9">
        <v>0</v>
      </c>
      <c r="T34" s="9">
        <v>1</v>
      </c>
      <c r="U34" s="9">
        <v>20</v>
      </c>
      <c r="V34" s="8">
        <v>6.8260869565217304</v>
      </c>
      <c r="W34" s="9">
        <v>1</v>
      </c>
      <c r="X34" s="9">
        <v>2</v>
      </c>
      <c r="Y34" s="9">
        <v>45</v>
      </c>
      <c r="Z34" s="8">
        <v>1.60509554140127</v>
      </c>
      <c r="AA34" s="9">
        <v>0</v>
      </c>
      <c r="AB34" s="9">
        <v>1</v>
      </c>
      <c r="AC34" s="9">
        <v>23</v>
      </c>
      <c r="AD34" s="8">
        <v>115.057324840764</v>
      </c>
      <c r="AE34" s="9">
        <v>0</v>
      </c>
      <c r="AF34" s="9">
        <v>82</v>
      </c>
      <c r="AG34" s="9">
        <v>705</v>
      </c>
    </row>
    <row r="35" spans="1:33" x14ac:dyDescent="0.3">
      <c r="A35" s="22" t="s">
        <v>93</v>
      </c>
      <c r="B35" s="21" t="s">
        <v>149</v>
      </c>
      <c r="C35" s="21" t="s">
        <v>150</v>
      </c>
      <c r="D35" s="22" t="s">
        <v>93</v>
      </c>
      <c r="E35" s="22" t="s">
        <v>151</v>
      </c>
      <c r="F35" s="22" t="s">
        <v>152</v>
      </c>
      <c r="G35" s="2" t="s">
        <v>153</v>
      </c>
      <c r="H35" s="24">
        <v>1</v>
      </c>
      <c r="I35" s="24">
        <v>1</v>
      </c>
      <c r="J35">
        <v>7</v>
      </c>
      <c r="K35">
        <v>4</v>
      </c>
      <c r="L35">
        <v>7</v>
      </c>
      <c r="M35">
        <v>6</v>
      </c>
      <c r="N35" s="8">
        <v>39.428571428571402</v>
      </c>
      <c r="O35" s="9">
        <v>0</v>
      </c>
      <c r="P35" s="9">
        <v>16</v>
      </c>
      <c r="Q35" s="9">
        <v>170</v>
      </c>
      <c r="R35" s="8">
        <v>13.5714285714285</v>
      </c>
      <c r="S35" s="9">
        <v>0</v>
      </c>
      <c r="T35" s="9">
        <v>12</v>
      </c>
      <c r="U35" s="9">
        <v>33</v>
      </c>
      <c r="V35" s="8">
        <v>2.2857142857142798</v>
      </c>
      <c r="W35" s="9">
        <v>1</v>
      </c>
      <c r="X35" s="9">
        <v>1</v>
      </c>
      <c r="Y35" s="9">
        <v>7</v>
      </c>
      <c r="Z35" s="8">
        <v>2.375</v>
      </c>
      <c r="AA35" s="9">
        <v>0</v>
      </c>
      <c r="AB35" s="9">
        <v>1</v>
      </c>
      <c r="AC35" s="9">
        <v>17</v>
      </c>
      <c r="AD35" s="8">
        <v>192.4375</v>
      </c>
      <c r="AE35" s="9">
        <v>0</v>
      </c>
      <c r="AF35" s="9">
        <v>137</v>
      </c>
      <c r="AG35" s="9">
        <v>675</v>
      </c>
    </row>
    <row r="36" spans="1:33" x14ac:dyDescent="0.3">
      <c r="A36" s="22" t="s">
        <v>93</v>
      </c>
      <c r="B36" s="21" t="s">
        <v>149</v>
      </c>
      <c r="C36" s="21" t="s">
        <v>154</v>
      </c>
      <c r="D36" s="22" t="s">
        <v>93</v>
      </c>
      <c r="E36" s="22" t="s">
        <v>155</v>
      </c>
      <c r="F36" s="22" t="s">
        <v>152</v>
      </c>
      <c r="G36" s="2" t="s">
        <v>156</v>
      </c>
      <c r="H36" s="24">
        <v>1</v>
      </c>
      <c r="I36" s="24">
        <v>1</v>
      </c>
      <c r="J36">
        <v>26</v>
      </c>
      <c r="K36">
        <v>14</v>
      </c>
      <c r="L36">
        <v>26</v>
      </c>
      <c r="M36">
        <v>20</v>
      </c>
      <c r="N36" s="8">
        <v>7.4230769230769198</v>
      </c>
      <c r="O36" s="9">
        <v>0</v>
      </c>
      <c r="P36" s="9">
        <v>2</v>
      </c>
      <c r="Q36" s="9">
        <v>43</v>
      </c>
      <c r="R36" s="8">
        <v>10.346153846153801</v>
      </c>
      <c r="S36" s="9">
        <v>1</v>
      </c>
      <c r="T36" s="9">
        <v>7</v>
      </c>
      <c r="U36" s="9">
        <v>40</v>
      </c>
      <c r="V36" s="8">
        <v>1.15384615384615</v>
      </c>
      <c r="W36" s="9">
        <v>1</v>
      </c>
      <c r="X36" s="9">
        <v>1</v>
      </c>
      <c r="Y36" s="9">
        <v>3</v>
      </c>
      <c r="Z36" s="8">
        <v>0.9</v>
      </c>
      <c r="AA36" s="9">
        <v>0</v>
      </c>
      <c r="AB36" s="9">
        <v>1</v>
      </c>
      <c r="AC36" s="9">
        <v>3</v>
      </c>
      <c r="AD36" s="8">
        <v>323.33333333333297</v>
      </c>
      <c r="AE36" s="9">
        <v>0</v>
      </c>
      <c r="AF36" s="9">
        <v>288.5</v>
      </c>
      <c r="AG36" s="9">
        <v>838</v>
      </c>
    </row>
    <row r="37" spans="1:33" x14ac:dyDescent="0.3">
      <c r="A37" s="22" t="s">
        <v>93</v>
      </c>
      <c r="B37" s="21" t="s">
        <v>145</v>
      </c>
      <c r="C37" s="21" t="s">
        <v>146</v>
      </c>
      <c r="D37" s="22" t="s">
        <v>93</v>
      </c>
      <c r="E37" s="22" t="s">
        <v>147</v>
      </c>
      <c r="F37" s="22" t="s">
        <v>148</v>
      </c>
      <c r="G37" s="2" t="s">
        <v>144</v>
      </c>
      <c r="H37" s="24">
        <v>2</v>
      </c>
      <c r="I37" s="24">
        <v>1</v>
      </c>
      <c r="J37">
        <v>28</v>
      </c>
      <c r="K37">
        <v>11</v>
      </c>
      <c r="L37">
        <v>28</v>
      </c>
      <c r="M37">
        <v>19</v>
      </c>
      <c r="N37" s="8">
        <v>52.535714285714199</v>
      </c>
      <c r="O37" s="9">
        <v>0</v>
      </c>
      <c r="P37" s="9">
        <v>24</v>
      </c>
      <c r="Q37" s="9">
        <v>235</v>
      </c>
      <c r="R37" s="8">
        <v>6.0714285714285703</v>
      </c>
      <c r="S37" s="9">
        <v>1</v>
      </c>
      <c r="T37" s="9">
        <v>4</v>
      </c>
      <c r="U37" s="9">
        <v>38</v>
      </c>
      <c r="V37" s="8">
        <v>2.9285714285714199</v>
      </c>
      <c r="W37" s="9">
        <v>1</v>
      </c>
      <c r="X37" s="9">
        <v>2</v>
      </c>
      <c r="Y37" s="9">
        <v>15</v>
      </c>
      <c r="Z37" s="8">
        <v>1.5365853658536499</v>
      </c>
      <c r="AA37" s="9">
        <v>0</v>
      </c>
      <c r="AB37" s="9">
        <v>1</v>
      </c>
      <c r="AC37" s="9">
        <v>22</v>
      </c>
      <c r="AD37" s="8">
        <v>135.621951219512</v>
      </c>
      <c r="AE37" s="9">
        <v>0</v>
      </c>
      <c r="AF37" s="9">
        <v>45.5</v>
      </c>
      <c r="AG37" s="9">
        <v>605</v>
      </c>
    </row>
    <row r="38" spans="1:33" x14ac:dyDescent="0.3">
      <c r="A38" s="22" t="s">
        <v>157</v>
      </c>
      <c r="B38" s="21" t="s">
        <v>114</v>
      </c>
      <c r="C38" s="21" t="s">
        <v>158</v>
      </c>
      <c r="D38" s="22" t="s">
        <v>157</v>
      </c>
      <c r="E38" s="22" t="s">
        <v>159</v>
      </c>
      <c r="F38" s="22" t="s">
        <v>160</v>
      </c>
      <c r="G38" s="2" t="s">
        <v>161</v>
      </c>
      <c r="H38" s="24">
        <v>2</v>
      </c>
      <c r="I38" s="24">
        <v>2</v>
      </c>
      <c r="J38">
        <v>32</v>
      </c>
      <c r="K38">
        <v>10</v>
      </c>
      <c r="L38">
        <v>32</v>
      </c>
      <c r="M38">
        <v>25</v>
      </c>
      <c r="N38" s="8">
        <v>24.6875</v>
      </c>
      <c r="O38" s="9">
        <v>0</v>
      </c>
      <c r="P38" s="9">
        <v>11</v>
      </c>
      <c r="Q38" s="9">
        <v>140</v>
      </c>
      <c r="R38" s="8">
        <v>3.4375</v>
      </c>
      <c r="S38" s="9">
        <v>0</v>
      </c>
      <c r="T38" s="9">
        <v>2</v>
      </c>
      <c r="U38" s="9">
        <v>20</v>
      </c>
      <c r="V38" s="8">
        <v>3.71875</v>
      </c>
      <c r="W38" s="9">
        <v>1</v>
      </c>
      <c r="X38" s="9">
        <v>3</v>
      </c>
      <c r="Y38" s="9">
        <v>23</v>
      </c>
      <c r="Z38" s="8">
        <v>0.98319327731092399</v>
      </c>
      <c r="AA38" s="9">
        <v>0</v>
      </c>
      <c r="AB38" s="9">
        <v>0</v>
      </c>
      <c r="AC38" s="9">
        <v>7</v>
      </c>
      <c r="AD38" s="8">
        <v>212.68907563025201</v>
      </c>
      <c r="AE38" s="9">
        <v>0</v>
      </c>
      <c r="AF38" s="9">
        <v>106</v>
      </c>
      <c r="AG38" s="9">
        <v>1534</v>
      </c>
    </row>
    <row r="39" spans="1:33" x14ac:dyDescent="0.3">
      <c r="A39" s="22" t="s">
        <v>157</v>
      </c>
      <c r="B39" s="21" t="s">
        <v>188</v>
      </c>
      <c r="C39" s="21" t="s">
        <v>189</v>
      </c>
      <c r="D39" s="22" t="s">
        <v>157</v>
      </c>
      <c r="E39" s="22" t="s">
        <v>190</v>
      </c>
      <c r="F39" s="22" t="s">
        <v>191</v>
      </c>
      <c r="G39" s="2" t="s">
        <v>192</v>
      </c>
      <c r="H39" s="24">
        <v>1</v>
      </c>
      <c r="I39" s="24">
        <v>1</v>
      </c>
      <c r="J39">
        <v>11</v>
      </c>
      <c r="K39">
        <v>4</v>
      </c>
      <c r="L39">
        <v>11</v>
      </c>
      <c r="M39">
        <v>9</v>
      </c>
      <c r="N39" s="8">
        <v>11.545454545454501</v>
      </c>
      <c r="O39" s="9">
        <v>0</v>
      </c>
      <c r="P39" s="9">
        <v>1</v>
      </c>
      <c r="Q39" s="9">
        <v>53</v>
      </c>
      <c r="R39" s="8">
        <v>2.9090909090908998</v>
      </c>
      <c r="S39" s="9">
        <v>1</v>
      </c>
      <c r="T39" s="9">
        <v>2</v>
      </c>
      <c r="U39" s="9">
        <v>10</v>
      </c>
      <c r="V39" s="8">
        <v>5.8181818181818103</v>
      </c>
      <c r="W39" s="9">
        <v>1</v>
      </c>
      <c r="X39" s="9">
        <v>4</v>
      </c>
      <c r="Y39" s="9">
        <v>17</v>
      </c>
      <c r="Z39" s="8">
        <v>0.953125</v>
      </c>
      <c r="AA39" s="9">
        <v>0</v>
      </c>
      <c r="AB39" s="9">
        <v>0</v>
      </c>
      <c r="AC39" s="9">
        <v>21</v>
      </c>
      <c r="AD39" s="8">
        <v>146.59375</v>
      </c>
      <c r="AE39" s="9">
        <v>0</v>
      </c>
      <c r="AF39" s="9">
        <v>47.5</v>
      </c>
      <c r="AG39" s="9">
        <v>811</v>
      </c>
    </row>
    <row r="40" spans="1:33" x14ac:dyDescent="0.3">
      <c r="A40" s="22" t="s">
        <v>157</v>
      </c>
      <c r="B40" s="21" t="s">
        <v>166</v>
      </c>
      <c r="C40" s="21" t="s">
        <v>167</v>
      </c>
      <c r="D40" s="22" t="s">
        <v>157</v>
      </c>
      <c r="E40" s="22" t="s">
        <v>168</v>
      </c>
      <c r="F40" s="22" t="s">
        <v>169</v>
      </c>
      <c r="G40" s="2" t="s">
        <v>118</v>
      </c>
      <c r="H40" s="24">
        <v>1</v>
      </c>
      <c r="I40" s="24">
        <v>1</v>
      </c>
      <c r="J40">
        <v>13</v>
      </c>
      <c r="K40">
        <v>10</v>
      </c>
      <c r="L40">
        <v>13</v>
      </c>
      <c r="M40">
        <v>12</v>
      </c>
      <c r="N40" s="8">
        <v>16.1538461538461</v>
      </c>
      <c r="O40" s="9">
        <v>0</v>
      </c>
      <c r="P40" s="9">
        <v>4</v>
      </c>
      <c r="Q40" s="9">
        <v>63</v>
      </c>
      <c r="R40" s="8">
        <v>3.1538461538461502</v>
      </c>
      <c r="S40" s="9">
        <v>0</v>
      </c>
      <c r="T40" s="9">
        <v>2</v>
      </c>
      <c r="U40" s="9">
        <v>17</v>
      </c>
      <c r="V40" s="8">
        <v>2.6923076923076898</v>
      </c>
      <c r="W40" s="9">
        <v>1</v>
      </c>
      <c r="X40" s="9">
        <v>2</v>
      </c>
      <c r="Y40" s="9">
        <v>7</v>
      </c>
      <c r="Z40" s="8">
        <v>1.25714285714285</v>
      </c>
      <c r="AA40" s="9">
        <v>0</v>
      </c>
      <c r="AB40" s="9">
        <v>1</v>
      </c>
      <c r="AC40" s="9">
        <v>5</v>
      </c>
      <c r="AD40" s="8">
        <v>218.62857142857101</v>
      </c>
      <c r="AE40" s="9">
        <v>0</v>
      </c>
      <c r="AF40" s="9">
        <v>126</v>
      </c>
      <c r="AG40" s="9">
        <v>1093</v>
      </c>
    </row>
    <row r="41" spans="1:33" x14ac:dyDescent="0.3">
      <c r="A41" s="22" t="s">
        <v>157</v>
      </c>
      <c r="B41" s="21" t="s">
        <v>114</v>
      </c>
      <c r="C41" s="21" t="s">
        <v>207</v>
      </c>
      <c r="D41" s="22" t="s">
        <v>157</v>
      </c>
      <c r="E41" s="22" t="s">
        <v>208</v>
      </c>
      <c r="F41" s="22" t="s">
        <v>209</v>
      </c>
      <c r="G41" s="2" t="s">
        <v>210</v>
      </c>
      <c r="H41" s="24">
        <v>3</v>
      </c>
      <c r="I41" s="24">
        <v>2</v>
      </c>
      <c r="J41">
        <v>174</v>
      </c>
      <c r="K41">
        <v>106</v>
      </c>
      <c r="L41">
        <v>174</v>
      </c>
      <c r="M41">
        <v>87</v>
      </c>
      <c r="N41" s="8">
        <v>35.488505747126403</v>
      </c>
      <c r="O41" s="9">
        <v>0</v>
      </c>
      <c r="P41" s="9">
        <v>6</v>
      </c>
      <c r="Q41" s="9">
        <v>768</v>
      </c>
      <c r="R41" s="8">
        <v>4.4655172413793096</v>
      </c>
      <c r="S41" s="9">
        <v>0</v>
      </c>
      <c r="T41" s="9">
        <v>3</v>
      </c>
      <c r="U41" s="9">
        <v>24</v>
      </c>
      <c r="V41" s="8">
        <v>1.8678160919540201</v>
      </c>
      <c r="W41" s="9">
        <v>1</v>
      </c>
      <c r="X41" s="9">
        <v>1</v>
      </c>
      <c r="Y41" s="9">
        <v>11</v>
      </c>
      <c r="Z41" s="8">
        <v>2.9107692307692301</v>
      </c>
      <c r="AA41" s="9">
        <v>0</v>
      </c>
      <c r="AB41" s="9">
        <v>0</v>
      </c>
      <c r="AC41" s="9">
        <v>759</v>
      </c>
      <c r="AD41" s="8">
        <v>2179.4030769230699</v>
      </c>
      <c r="AE41" s="9">
        <v>0</v>
      </c>
      <c r="AF41" s="9">
        <v>20</v>
      </c>
      <c r="AG41" s="9">
        <v>660309</v>
      </c>
    </row>
    <row r="42" spans="1:33" x14ac:dyDescent="0.3">
      <c r="A42" s="22" t="s">
        <v>157</v>
      </c>
      <c r="B42" s="21" t="s">
        <v>179</v>
      </c>
      <c r="C42" s="21" t="s">
        <v>180</v>
      </c>
      <c r="D42" s="22" t="s">
        <v>157</v>
      </c>
      <c r="E42" s="22" t="s">
        <v>181</v>
      </c>
      <c r="F42" s="22" t="s">
        <v>182</v>
      </c>
      <c r="G42" s="2" t="s">
        <v>92</v>
      </c>
      <c r="H42" s="24">
        <v>3</v>
      </c>
      <c r="I42" s="24">
        <v>2</v>
      </c>
      <c r="J42">
        <v>45</v>
      </c>
      <c r="K42">
        <v>21</v>
      </c>
      <c r="L42">
        <v>45</v>
      </c>
      <c r="M42">
        <v>36</v>
      </c>
      <c r="N42" s="8">
        <v>55.577777777777698</v>
      </c>
      <c r="O42" s="9">
        <v>0</v>
      </c>
      <c r="P42" s="9">
        <v>13</v>
      </c>
      <c r="Q42" s="9">
        <v>251</v>
      </c>
      <c r="R42" s="8">
        <v>4.3333333333333304</v>
      </c>
      <c r="S42" s="9">
        <v>0</v>
      </c>
      <c r="T42" s="9">
        <v>3</v>
      </c>
      <c r="U42" s="9">
        <v>27</v>
      </c>
      <c r="V42" s="8">
        <v>5.48888888888888</v>
      </c>
      <c r="W42" s="9">
        <v>1</v>
      </c>
      <c r="X42" s="9">
        <v>2</v>
      </c>
      <c r="Y42" s="9">
        <v>66</v>
      </c>
      <c r="Z42" s="8">
        <v>1.3076923076922999</v>
      </c>
      <c r="AA42" s="9">
        <v>0</v>
      </c>
      <c r="AB42" s="9">
        <v>0</v>
      </c>
      <c r="AC42" s="9">
        <v>24</v>
      </c>
      <c r="AD42" s="8">
        <v>154.31174089068799</v>
      </c>
      <c r="AE42" s="9">
        <v>0</v>
      </c>
      <c r="AF42" s="9">
        <v>58</v>
      </c>
      <c r="AG42" s="9">
        <v>1360</v>
      </c>
    </row>
    <row r="43" spans="1:33" x14ac:dyDescent="0.3">
      <c r="A43" s="22" t="s">
        <v>157</v>
      </c>
      <c r="B43" s="21" t="s">
        <v>140</v>
      </c>
      <c r="C43" s="21" t="s">
        <v>162</v>
      </c>
      <c r="D43" s="22" t="s">
        <v>157</v>
      </c>
      <c r="E43" s="22" t="s">
        <v>163</v>
      </c>
      <c r="F43" s="22" t="s">
        <v>164</v>
      </c>
      <c r="G43" s="2" t="s">
        <v>165</v>
      </c>
      <c r="H43" s="24">
        <v>1</v>
      </c>
      <c r="I43" s="24">
        <v>1</v>
      </c>
      <c r="J43">
        <v>23</v>
      </c>
      <c r="K43">
        <v>9</v>
      </c>
      <c r="L43">
        <v>24</v>
      </c>
      <c r="M43">
        <v>20</v>
      </c>
      <c r="N43" s="8">
        <v>33.875</v>
      </c>
      <c r="O43" s="9">
        <v>2</v>
      </c>
      <c r="P43" s="9">
        <v>19</v>
      </c>
      <c r="Q43" s="9">
        <v>336</v>
      </c>
      <c r="R43" s="8">
        <v>3.2916666666666599</v>
      </c>
      <c r="S43" s="9">
        <v>0</v>
      </c>
      <c r="T43" s="9">
        <v>2</v>
      </c>
      <c r="U43" s="9">
        <v>13</v>
      </c>
      <c r="V43" s="8">
        <v>3.9583333333333299</v>
      </c>
      <c r="W43" s="9">
        <v>1</v>
      </c>
      <c r="X43" s="9">
        <v>3</v>
      </c>
      <c r="Y43" s="9">
        <v>17</v>
      </c>
      <c r="Z43" s="8">
        <v>2.2631578947368398</v>
      </c>
      <c r="AA43" s="9">
        <v>0</v>
      </c>
      <c r="AB43" s="9">
        <v>1</v>
      </c>
      <c r="AC43" s="9">
        <v>18</v>
      </c>
      <c r="AD43" s="8">
        <v>148.73684210526301</v>
      </c>
      <c r="AE43" s="9">
        <v>0</v>
      </c>
      <c r="AF43" s="9">
        <v>134</v>
      </c>
      <c r="AG43" s="9">
        <v>653</v>
      </c>
    </row>
    <row r="44" spans="1:33" x14ac:dyDescent="0.3">
      <c r="A44" s="22" t="s">
        <v>157</v>
      </c>
      <c r="B44" s="21" t="s">
        <v>170</v>
      </c>
      <c r="C44" s="21" t="s">
        <v>171</v>
      </c>
      <c r="D44" s="22" t="s">
        <v>157</v>
      </c>
      <c r="E44" s="22" t="s">
        <v>172</v>
      </c>
      <c r="F44" s="22" t="s">
        <v>173</v>
      </c>
      <c r="G44" s="2" t="s">
        <v>174</v>
      </c>
      <c r="H44" s="24">
        <v>3</v>
      </c>
      <c r="I44" s="24">
        <v>0</v>
      </c>
      <c r="J44">
        <v>13</v>
      </c>
      <c r="K44">
        <v>6</v>
      </c>
      <c r="L44">
        <v>13</v>
      </c>
      <c r="M44">
        <v>7</v>
      </c>
      <c r="N44" s="8">
        <v>16.384615384615302</v>
      </c>
      <c r="O44" s="9">
        <v>0</v>
      </c>
      <c r="P44" s="9">
        <v>3</v>
      </c>
      <c r="Q44" s="9">
        <v>74</v>
      </c>
      <c r="R44" s="8">
        <v>5.8461538461538396</v>
      </c>
      <c r="S44" s="9">
        <v>1</v>
      </c>
      <c r="T44" s="9">
        <v>3</v>
      </c>
      <c r="U44" s="9">
        <v>22</v>
      </c>
      <c r="V44" s="8">
        <v>2.6923076923076898</v>
      </c>
      <c r="W44" s="9">
        <v>1</v>
      </c>
      <c r="X44" s="9">
        <v>1</v>
      </c>
      <c r="Y44" s="9">
        <v>10</v>
      </c>
      <c r="Z44" s="8">
        <v>1.02857142857142</v>
      </c>
      <c r="AA44" s="9">
        <v>0</v>
      </c>
      <c r="AB44" s="9">
        <v>1</v>
      </c>
      <c r="AC44" s="9">
        <v>4</v>
      </c>
      <c r="AD44" s="8">
        <v>265.62857142857098</v>
      </c>
      <c r="AE44" s="9">
        <v>0</v>
      </c>
      <c r="AF44" s="9">
        <v>165</v>
      </c>
      <c r="AG44" s="9">
        <v>973</v>
      </c>
    </row>
    <row r="45" spans="1:33" x14ac:dyDescent="0.3">
      <c r="A45" s="22" t="s">
        <v>157</v>
      </c>
      <c r="B45" s="21" t="s">
        <v>175</v>
      </c>
      <c r="C45" s="21" t="s">
        <v>176</v>
      </c>
      <c r="D45" s="22" t="s">
        <v>157</v>
      </c>
      <c r="E45" s="22" t="s">
        <v>177</v>
      </c>
      <c r="F45" s="22" t="s">
        <v>178</v>
      </c>
      <c r="G45" s="2" t="s">
        <v>118</v>
      </c>
      <c r="H45" s="24">
        <v>3</v>
      </c>
      <c r="I45" s="24">
        <v>0</v>
      </c>
      <c r="J45">
        <v>42</v>
      </c>
      <c r="K45">
        <v>22</v>
      </c>
      <c r="L45">
        <v>42</v>
      </c>
      <c r="M45">
        <v>30</v>
      </c>
      <c r="N45" s="8">
        <v>15.9047619047619</v>
      </c>
      <c r="O45" s="9">
        <v>0</v>
      </c>
      <c r="P45" s="9">
        <v>7.5</v>
      </c>
      <c r="Q45" s="9">
        <v>174</v>
      </c>
      <c r="R45" s="8">
        <v>3.7857142857142798</v>
      </c>
      <c r="S45" s="9">
        <v>0</v>
      </c>
      <c r="T45" s="9">
        <v>3</v>
      </c>
      <c r="U45" s="9">
        <v>11</v>
      </c>
      <c r="V45" s="8">
        <v>4</v>
      </c>
      <c r="W45" s="9">
        <v>1</v>
      </c>
      <c r="X45" s="9">
        <v>1.5</v>
      </c>
      <c r="Y45" s="9">
        <v>43</v>
      </c>
      <c r="Z45" s="8">
        <v>5.2619047619047601</v>
      </c>
      <c r="AA45" s="9">
        <v>0</v>
      </c>
      <c r="AB45" s="9">
        <v>1</v>
      </c>
      <c r="AC45" s="9">
        <v>463</v>
      </c>
      <c r="AD45" s="8">
        <v>390.52380952380901</v>
      </c>
      <c r="AE45" s="9">
        <v>0</v>
      </c>
      <c r="AF45" s="9">
        <v>171</v>
      </c>
      <c r="AG45" s="9">
        <v>3890</v>
      </c>
    </row>
    <row r="46" spans="1:33" x14ac:dyDescent="0.3">
      <c r="A46" s="22" t="s">
        <v>157</v>
      </c>
      <c r="B46" s="21" t="s">
        <v>183</v>
      </c>
      <c r="C46" s="21" t="s">
        <v>184</v>
      </c>
      <c r="D46" s="22" t="s">
        <v>157</v>
      </c>
      <c r="E46" s="22" t="s">
        <v>185</v>
      </c>
      <c r="F46" s="22" t="s">
        <v>186</v>
      </c>
      <c r="G46" s="2" t="s">
        <v>187</v>
      </c>
      <c r="H46" s="24">
        <v>4</v>
      </c>
      <c r="I46" s="24">
        <v>3</v>
      </c>
      <c r="J46">
        <v>155</v>
      </c>
      <c r="K46">
        <v>83</v>
      </c>
      <c r="L46">
        <v>155</v>
      </c>
      <c r="M46">
        <v>126</v>
      </c>
      <c r="N46" s="8">
        <v>173.232258064516</v>
      </c>
      <c r="O46" s="9">
        <v>0</v>
      </c>
      <c r="P46" s="9">
        <v>17</v>
      </c>
      <c r="Q46" s="9">
        <v>1768</v>
      </c>
      <c r="R46" s="8">
        <v>3.2451612903225802</v>
      </c>
      <c r="S46" s="9">
        <v>0</v>
      </c>
      <c r="T46" s="9">
        <v>2</v>
      </c>
      <c r="U46" s="9">
        <v>24</v>
      </c>
      <c r="V46" s="8">
        <v>2.2967741935483801</v>
      </c>
      <c r="W46" s="9">
        <v>1</v>
      </c>
      <c r="X46" s="9">
        <v>1</v>
      </c>
      <c r="Y46" s="9">
        <v>31</v>
      </c>
      <c r="Z46" s="8">
        <v>2.11797752808988</v>
      </c>
      <c r="AA46" s="9">
        <v>0</v>
      </c>
      <c r="AB46" s="9">
        <v>1</v>
      </c>
      <c r="AC46" s="9">
        <v>55</v>
      </c>
      <c r="AD46" s="8">
        <v>766.65168539325805</v>
      </c>
      <c r="AE46" s="9">
        <v>0</v>
      </c>
      <c r="AF46" s="9">
        <v>379</v>
      </c>
      <c r="AG46" s="9">
        <v>9286</v>
      </c>
    </row>
    <row r="47" spans="1:33" x14ac:dyDescent="0.3">
      <c r="A47" s="22" t="s">
        <v>157</v>
      </c>
      <c r="B47" s="21" t="s">
        <v>211</v>
      </c>
      <c r="C47" s="21" t="s">
        <v>212</v>
      </c>
      <c r="D47" s="22" t="s">
        <v>157</v>
      </c>
      <c r="E47" s="22" t="s">
        <v>213</v>
      </c>
      <c r="F47" s="22" t="s">
        <v>214</v>
      </c>
      <c r="G47" s="2" t="s">
        <v>197</v>
      </c>
      <c r="H47" s="24">
        <v>1</v>
      </c>
      <c r="I47" s="24">
        <v>1</v>
      </c>
      <c r="J47">
        <v>33</v>
      </c>
      <c r="K47">
        <v>16</v>
      </c>
      <c r="L47">
        <v>33</v>
      </c>
      <c r="M47">
        <v>26</v>
      </c>
      <c r="N47" s="8">
        <v>35.424242424242401</v>
      </c>
      <c r="O47" s="9">
        <v>1</v>
      </c>
      <c r="P47" s="9">
        <v>11</v>
      </c>
      <c r="Q47" s="9">
        <v>271</v>
      </c>
      <c r="R47" s="8">
        <v>3.0606060606060601</v>
      </c>
      <c r="S47" s="9">
        <v>0</v>
      </c>
      <c r="T47" s="9">
        <v>2</v>
      </c>
      <c r="U47" s="9">
        <v>13</v>
      </c>
      <c r="V47" s="8">
        <v>3.8484848484848402</v>
      </c>
      <c r="W47" s="9">
        <v>1</v>
      </c>
      <c r="X47" s="9">
        <v>2</v>
      </c>
      <c r="Y47" s="9">
        <v>56</v>
      </c>
      <c r="Z47" s="8">
        <v>1.0629921259842501</v>
      </c>
      <c r="AA47" s="9">
        <v>0</v>
      </c>
      <c r="AB47" s="9">
        <v>0</v>
      </c>
      <c r="AC47" s="9">
        <v>10</v>
      </c>
      <c r="AD47" s="8">
        <v>276.45669291338498</v>
      </c>
      <c r="AE47" s="9">
        <v>0</v>
      </c>
      <c r="AF47" s="9">
        <v>155</v>
      </c>
      <c r="AG47" s="9">
        <v>2998</v>
      </c>
    </row>
    <row r="48" spans="1:33" x14ac:dyDescent="0.3">
      <c r="A48" s="25" t="s">
        <v>157</v>
      </c>
      <c r="B48" s="25"/>
      <c r="C48" s="25" t="s">
        <v>369</v>
      </c>
      <c r="D48" s="25" t="s">
        <v>157</v>
      </c>
      <c r="E48" s="25" t="s">
        <v>364</v>
      </c>
      <c r="F48" s="25"/>
      <c r="G48" s="26">
        <v>691</v>
      </c>
      <c r="H48" s="25">
        <v>1</v>
      </c>
      <c r="I48" s="25">
        <v>2</v>
      </c>
      <c r="J48">
        <v>8</v>
      </c>
      <c r="K48">
        <v>4</v>
      </c>
      <c r="L48">
        <v>8</v>
      </c>
      <c r="M48">
        <v>8</v>
      </c>
      <c r="N48" s="8">
        <v>68.5</v>
      </c>
      <c r="O48" s="9">
        <v>7</v>
      </c>
      <c r="P48" s="9">
        <v>38.5</v>
      </c>
      <c r="Q48" s="9">
        <v>195</v>
      </c>
      <c r="R48" s="8">
        <v>6.125</v>
      </c>
      <c r="S48" s="9">
        <v>0</v>
      </c>
      <c r="T48" s="9">
        <v>4.5</v>
      </c>
      <c r="U48" s="9">
        <v>22</v>
      </c>
      <c r="V48" s="8">
        <v>2.625</v>
      </c>
      <c r="W48" s="9">
        <v>1</v>
      </c>
      <c r="X48" s="9">
        <v>2</v>
      </c>
      <c r="Y48" s="9">
        <v>5</v>
      </c>
      <c r="Z48" s="8">
        <v>2.3333333333333299</v>
      </c>
      <c r="AA48" s="9">
        <v>0</v>
      </c>
      <c r="AB48" s="9">
        <v>1</v>
      </c>
      <c r="AC48" s="9">
        <v>14</v>
      </c>
      <c r="AD48" s="8">
        <v>358.90476190476102</v>
      </c>
      <c r="AE48" s="9">
        <v>0</v>
      </c>
      <c r="AF48" s="9">
        <v>177</v>
      </c>
      <c r="AG48" s="9">
        <v>1224</v>
      </c>
    </row>
    <row r="49" spans="1:33" x14ac:dyDescent="0.3">
      <c r="A49" s="22" t="s">
        <v>157</v>
      </c>
      <c r="B49" s="21" t="s">
        <v>193</v>
      </c>
      <c r="C49" s="21" t="s">
        <v>194</v>
      </c>
      <c r="D49" s="22" t="s">
        <v>157</v>
      </c>
      <c r="E49" s="22" t="s">
        <v>195</v>
      </c>
      <c r="F49" s="22" t="s">
        <v>196</v>
      </c>
      <c r="G49" s="2" t="s">
        <v>197</v>
      </c>
      <c r="H49" s="24">
        <v>2</v>
      </c>
      <c r="I49" s="24">
        <v>1</v>
      </c>
      <c r="J49">
        <v>47</v>
      </c>
      <c r="K49">
        <v>14</v>
      </c>
      <c r="L49">
        <v>47</v>
      </c>
      <c r="M49">
        <v>42</v>
      </c>
      <c r="N49" s="8">
        <v>20.9574468085106</v>
      </c>
      <c r="O49" s="9">
        <v>0</v>
      </c>
      <c r="P49" s="9">
        <v>3</v>
      </c>
      <c r="Q49" s="9">
        <v>411</v>
      </c>
      <c r="R49" s="8">
        <v>2.8936170212765902</v>
      </c>
      <c r="S49" s="9">
        <v>0</v>
      </c>
      <c r="T49" s="9">
        <v>2</v>
      </c>
      <c r="U49" s="9">
        <v>15</v>
      </c>
      <c r="V49" s="8">
        <v>2.8936170212765902</v>
      </c>
      <c r="W49" s="9">
        <v>1</v>
      </c>
      <c r="X49" s="9">
        <v>2</v>
      </c>
      <c r="Y49" s="9">
        <v>20</v>
      </c>
      <c r="Z49" s="8">
        <v>1.69117647058823</v>
      </c>
      <c r="AA49" s="9">
        <v>0</v>
      </c>
      <c r="AB49" s="9">
        <v>1</v>
      </c>
      <c r="AC49" s="9">
        <v>20</v>
      </c>
      <c r="AD49" s="8">
        <v>191.67647058823499</v>
      </c>
      <c r="AE49" s="9">
        <v>0</v>
      </c>
      <c r="AF49" s="9">
        <v>113</v>
      </c>
      <c r="AG49" s="9">
        <v>2720</v>
      </c>
    </row>
    <row r="50" spans="1:33" x14ac:dyDescent="0.3">
      <c r="A50" s="22" t="s">
        <v>157</v>
      </c>
      <c r="B50" s="21" t="s">
        <v>198</v>
      </c>
      <c r="C50" s="21" t="s">
        <v>199</v>
      </c>
      <c r="D50" s="22" t="s">
        <v>157</v>
      </c>
      <c r="E50" s="22" t="s">
        <v>200</v>
      </c>
      <c r="F50" s="22" t="s">
        <v>201</v>
      </c>
      <c r="G50" s="2" t="s">
        <v>202</v>
      </c>
      <c r="H50" s="24">
        <v>1</v>
      </c>
      <c r="I50" s="24">
        <v>1</v>
      </c>
      <c r="J50">
        <v>244</v>
      </c>
      <c r="K50">
        <v>135</v>
      </c>
      <c r="L50">
        <v>244</v>
      </c>
      <c r="M50">
        <v>215</v>
      </c>
      <c r="N50" s="8">
        <v>18.25</v>
      </c>
      <c r="O50" s="9">
        <v>0</v>
      </c>
      <c r="P50" s="9">
        <v>6</v>
      </c>
      <c r="Q50" s="9">
        <v>206</v>
      </c>
      <c r="R50" s="8">
        <v>5.3401639344262204</v>
      </c>
      <c r="S50" s="9">
        <v>0</v>
      </c>
      <c r="T50" s="9">
        <v>4</v>
      </c>
      <c r="U50" s="9">
        <v>28</v>
      </c>
      <c r="V50" s="8">
        <v>3.6803278688524501</v>
      </c>
      <c r="W50" s="9">
        <v>1</v>
      </c>
      <c r="X50" s="9">
        <v>3</v>
      </c>
      <c r="Y50" s="9">
        <v>29</v>
      </c>
      <c r="Z50" s="8">
        <v>1.9899777282850699</v>
      </c>
      <c r="AA50" s="9">
        <v>0</v>
      </c>
      <c r="AB50" s="9">
        <v>1</v>
      </c>
      <c r="AC50" s="9">
        <v>38</v>
      </c>
      <c r="AD50" s="8">
        <v>271.69153674832899</v>
      </c>
      <c r="AE50" s="9">
        <v>0</v>
      </c>
      <c r="AF50" s="9">
        <v>181</v>
      </c>
      <c r="AG50" s="9">
        <v>1619</v>
      </c>
    </row>
    <row r="51" spans="1:33" x14ac:dyDescent="0.3">
      <c r="A51" s="22" t="s">
        <v>157</v>
      </c>
      <c r="B51" s="21" t="s">
        <v>203</v>
      </c>
      <c r="C51" s="21" t="s">
        <v>204</v>
      </c>
      <c r="D51" s="22" t="s">
        <v>157</v>
      </c>
      <c r="E51" s="22" t="s">
        <v>205</v>
      </c>
      <c r="F51" s="22" t="s">
        <v>206</v>
      </c>
      <c r="G51" s="2" t="s">
        <v>39</v>
      </c>
      <c r="H51" s="24">
        <v>2</v>
      </c>
      <c r="I51" s="24">
        <v>1</v>
      </c>
      <c r="J51">
        <v>57</v>
      </c>
      <c r="K51">
        <v>29</v>
      </c>
      <c r="L51">
        <v>57</v>
      </c>
      <c r="M51">
        <v>48</v>
      </c>
      <c r="N51" s="8">
        <v>17.280701754385898</v>
      </c>
      <c r="O51" s="9">
        <v>0</v>
      </c>
      <c r="P51" s="9">
        <v>7</v>
      </c>
      <c r="Q51" s="9">
        <v>195</v>
      </c>
      <c r="R51" s="8">
        <v>3.3333333333333299</v>
      </c>
      <c r="S51" s="9">
        <v>0</v>
      </c>
      <c r="T51" s="9">
        <v>2</v>
      </c>
      <c r="U51" s="9">
        <v>22</v>
      </c>
      <c r="V51" s="8">
        <v>2.98245614035087</v>
      </c>
      <c r="W51" s="9">
        <v>1</v>
      </c>
      <c r="X51" s="9">
        <v>2</v>
      </c>
      <c r="Y51" s="9">
        <v>45</v>
      </c>
      <c r="Z51" s="8">
        <v>1.18823529411764</v>
      </c>
      <c r="AA51" s="9">
        <v>0</v>
      </c>
      <c r="AB51" s="9">
        <v>1</v>
      </c>
      <c r="AC51" s="9">
        <v>10</v>
      </c>
      <c r="AD51" s="8">
        <v>191.36470588235201</v>
      </c>
      <c r="AE51" s="9">
        <v>0</v>
      </c>
      <c r="AF51" s="9">
        <v>95.5</v>
      </c>
      <c r="AG51" s="9">
        <v>1281</v>
      </c>
    </row>
    <row r="52" spans="1:33" x14ac:dyDescent="0.3">
      <c r="A52" s="22" t="s">
        <v>157</v>
      </c>
      <c r="B52" s="21" t="s">
        <v>203</v>
      </c>
      <c r="C52" s="21" t="s">
        <v>215</v>
      </c>
      <c r="D52" s="22" t="s">
        <v>157</v>
      </c>
      <c r="E52" s="22" t="s">
        <v>216</v>
      </c>
      <c r="F52" s="22" t="s">
        <v>217</v>
      </c>
      <c r="G52" s="2" t="s">
        <v>218</v>
      </c>
      <c r="H52" s="24">
        <v>4</v>
      </c>
      <c r="I52" s="24">
        <v>1</v>
      </c>
      <c r="J52">
        <v>46</v>
      </c>
      <c r="K52">
        <v>21</v>
      </c>
      <c r="L52">
        <v>46</v>
      </c>
      <c r="M52">
        <v>38</v>
      </c>
      <c r="N52" s="8">
        <v>26.4130434782608</v>
      </c>
      <c r="O52" s="9">
        <v>0</v>
      </c>
      <c r="P52" s="9">
        <v>10.5</v>
      </c>
      <c r="Q52" s="9">
        <v>201</v>
      </c>
      <c r="R52" s="8">
        <v>6.5434782608695601</v>
      </c>
      <c r="S52" s="9">
        <v>0</v>
      </c>
      <c r="T52" s="9">
        <v>4.5</v>
      </c>
      <c r="U52" s="9">
        <v>34</v>
      </c>
      <c r="V52" s="8">
        <v>4.5</v>
      </c>
      <c r="W52" s="9">
        <v>1</v>
      </c>
      <c r="X52" s="9">
        <v>2.5</v>
      </c>
      <c r="Y52" s="9">
        <v>22</v>
      </c>
      <c r="Z52" s="8">
        <v>0.97101449275362295</v>
      </c>
      <c r="AA52" s="9">
        <v>0</v>
      </c>
      <c r="AB52" s="9">
        <v>1</v>
      </c>
      <c r="AC52" s="9">
        <v>12</v>
      </c>
      <c r="AD52" s="8">
        <v>327.77294685990302</v>
      </c>
      <c r="AE52" s="9">
        <v>0</v>
      </c>
      <c r="AF52" s="9">
        <v>92</v>
      </c>
      <c r="AG52" s="9">
        <v>3075</v>
      </c>
    </row>
    <row r="53" spans="1:33" x14ac:dyDescent="0.3">
      <c r="A53" s="25" t="s">
        <v>219</v>
      </c>
      <c r="B53" s="21" t="s">
        <v>94</v>
      </c>
      <c r="C53" s="25" t="s">
        <v>365</v>
      </c>
      <c r="D53" s="25" t="s">
        <v>219</v>
      </c>
      <c r="E53" s="25" t="s">
        <v>360</v>
      </c>
      <c r="F53" s="25"/>
      <c r="G53" s="26">
        <v>731</v>
      </c>
      <c r="H53" s="25">
        <v>2</v>
      </c>
      <c r="I53" s="25">
        <v>2</v>
      </c>
      <c r="J53">
        <v>25</v>
      </c>
      <c r="K53">
        <v>4</v>
      </c>
      <c r="L53">
        <v>25</v>
      </c>
      <c r="M53">
        <v>20</v>
      </c>
      <c r="N53" s="8">
        <v>0.64</v>
      </c>
      <c r="O53" s="9">
        <v>0</v>
      </c>
      <c r="P53" s="9">
        <v>0</v>
      </c>
      <c r="Q53" s="9">
        <v>7</v>
      </c>
      <c r="R53" s="8">
        <v>0.4</v>
      </c>
      <c r="S53" s="9">
        <v>0</v>
      </c>
      <c r="T53" s="9">
        <v>0</v>
      </c>
      <c r="U53" s="9">
        <v>4</v>
      </c>
      <c r="V53" s="8">
        <v>1.28</v>
      </c>
      <c r="W53" s="9">
        <v>1</v>
      </c>
      <c r="X53" s="9">
        <v>1</v>
      </c>
      <c r="Y53" s="9">
        <v>4</v>
      </c>
      <c r="Z53" s="8">
        <v>3.03125</v>
      </c>
      <c r="AA53" s="9">
        <v>0</v>
      </c>
      <c r="AB53" s="9">
        <v>2</v>
      </c>
      <c r="AC53" s="9">
        <v>26</v>
      </c>
      <c r="AD53" s="8">
        <v>196.5625</v>
      </c>
      <c r="AE53" s="9">
        <v>0</v>
      </c>
      <c r="AF53" s="9">
        <v>134.5</v>
      </c>
      <c r="AG53" s="9">
        <v>620</v>
      </c>
    </row>
    <row r="54" spans="1:33" x14ac:dyDescent="0.3">
      <c r="A54" s="22" t="s">
        <v>219</v>
      </c>
      <c r="B54" s="21" t="s">
        <v>94</v>
      </c>
      <c r="C54" s="21" t="s">
        <v>233</v>
      </c>
      <c r="D54" s="22" t="s">
        <v>219</v>
      </c>
      <c r="E54" s="22" t="s">
        <v>234</v>
      </c>
      <c r="F54" s="22" t="s">
        <v>235</v>
      </c>
      <c r="G54" s="2" t="s">
        <v>82</v>
      </c>
      <c r="H54" s="24">
        <v>2</v>
      </c>
      <c r="I54" s="24">
        <v>0</v>
      </c>
      <c r="J54">
        <v>15</v>
      </c>
      <c r="K54">
        <v>8</v>
      </c>
      <c r="L54">
        <v>16</v>
      </c>
      <c r="M54">
        <v>11</v>
      </c>
      <c r="N54" s="8">
        <v>0.5</v>
      </c>
      <c r="O54" s="9">
        <v>0</v>
      </c>
      <c r="P54" s="9">
        <v>0.5</v>
      </c>
      <c r="Q54" s="9">
        <v>1</v>
      </c>
      <c r="R54" s="8">
        <v>1.75</v>
      </c>
      <c r="S54" s="9">
        <v>0</v>
      </c>
      <c r="T54" s="9">
        <v>1</v>
      </c>
      <c r="U54" s="9">
        <v>7</v>
      </c>
      <c r="V54" s="8">
        <v>1.625</v>
      </c>
      <c r="W54" s="9">
        <v>1</v>
      </c>
      <c r="X54" s="9">
        <v>1</v>
      </c>
      <c r="Y54" s="9">
        <v>5</v>
      </c>
      <c r="Z54" s="8">
        <v>1.2307692307692299</v>
      </c>
      <c r="AA54" s="9">
        <v>0</v>
      </c>
      <c r="AB54" s="9">
        <v>1</v>
      </c>
      <c r="AC54" s="9">
        <v>7</v>
      </c>
      <c r="AD54" s="8">
        <v>104.153846153846</v>
      </c>
      <c r="AE54" s="9">
        <v>0</v>
      </c>
      <c r="AF54" s="9">
        <v>22.5</v>
      </c>
      <c r="AG54" s="9">
        <v>440</v>
      </c>
    </row>
    <row r="55" spans="1:33" x14ac:dyDescent="0.3">
      <c r="A55" s="22" t="s">
        <v>219</v>
      </c>
      <c r="B55" s="21" t="s">
        <v>220</v>
      </c>
      <c r="C55" s="21" t="s">
        <v>225</v>
      </c>
      <c r="D55" s="22" t="s">
        <v>219</v>
      </c>
      <c r="E55" s="22" t="s">
        <v>226</v>
      </c>
      <c r="F55" s="22" t="s">
        <v>227</v>
      </c>
      <c r="G55" s="2" t="s">
        <v>92</v>
      </c>
      <c r="H55" s="24">
        <v>2</v>
      </c>
      <c r="I55" s="24">
        <v>1</v>
      </c>
      <c r="J55">
        <v>6</v>
      </c>
      <c r="K55">
        <v>4</v>
      </c>
      <c r="L55">
        <v>6</v>
      </c>
      <c r="M55">
        <v>5</v>
      </c>
      <c r="N55" s="8">
        <v>13.5</v>
      </c>
      <c r="O55" s="9">
        <v>0</v>
      </c>
      <c r="P55" s="9">
        <v>10.5</v>
      </c>
      <c r="Q55" s="9">
        <v>34</v>
      </c>
      <c r="R55" s="8">
        <v>0.66666666666666596</v>
      </c>
      <c r="S55" s="9">
        <v>0</v>
      </c>
      <c r="T55" s="9">
        <v>0</v>
      </c>
      <c r="U55" s="9">
        <v>3</v>
      </c>
      <c r="V55" s="8">
        <v>11</v>
      </c>
      <c r="W55" s="9">
        <v>1</v>
      </c>
      <c r="X55" s="9">
        <v>6.5</v>
      </c>
      <c r="Y55" s="9">
        <v>29</v>
      </c>
      <c r="Z55" s="8">
        <v>1.84848484848484</v>
      </c>
      <c r="AA55" s="9">
        <v>0</v>
      </c>
      <c r="AB55" s="9">
        <v>0</v>
      </c>
      <c r="AC55" s="9">
        <v>45</v>
      </c>
      <c r="AD55" s="8">
        <v>71.772727272727195</v>
      </c>
      <c r="AE55" s="9">
        <v>0</v>
      </c>
      <c r="AF55" s="9">
        <v>0</v>
      </c>
      <c r="AG55" s="9">
        <v>674</v>
      </c>
    </row>
    <row r="56" spans="1:33" x14ac:dyDescent="0.3">
      <c r="A56" s="22" t="s">
        <v>219</v>
      </c>
      <c r="B56" s="21" t="s">
        <v>220</v>
      </c>
      <c r="C56" s="21" t="s">
        <v>221</v>
      </c>
      <c r="D56" s="22" t="s">
        <v>219</v>
      </c>
      <c r="E56" s="22" t="s">
        <v>222</v>
      </c>
      <c r="F56" s="22" t="s">
        <v>223</v>
      </c>
      <c r="G56" s="2" t="s">
        <v>224</v>
      </c>
      <c r="H56" s="24">
        <v>3</v>
      </c>
      <c r="I56" s="24">
        <v>2</v>
      </c>
      <c r="J56">
        <v>48</v>
      </c>
      <c r="K56">
        <v>12</v>
      </c>
      <c r="L56">
        <v>48</v>
      </c>
      <c r="M56">
        <v>34</v>
      </c>
      <c r="N56" s="8">
        <v>31.1041666666666</v>
      </c>
      <c r="O56" s="9">
        <v>0</v>
      </c>
      <c r="P56" s="9">
        <v>15</v>
      </c>
      <c r="Q56" s="9">
        <v>294</v>
      </c>
      <c r="R56" s="8">
        <v>3.1875</v>
      </c>
      <c r="S56" s="9">
        <v>0</v>
      </c>
      <c r="T56" s="9">
        <v>1</v>
      </c>
      <c r="U56" s="9">
        <v>29</v>
      </c>
      <c r="V56" s="8">
        <v>4.0208333333333304</v>
      </c>
      <c r="W56" s="9">
        <v>1</v>
      </c>
      <c r="X56" s="9">
        <v>3</v>
      </c>
      <c r="Y56" s="9">
        <v>23</v>
      </c>
      <c r="Z56" s="8">
        <v>1.03626943005181</v>
      </c>
      <c r="AA56" s="9">
        <v>0</v>
      </c>
      <c r="AB56" s="9">
        <v>0</v>
      </c>
      <c r="AC56" s="9">
        <v>12</v>
      </c>
      <c r="AD56" s="8">
        <v>330.658031088082</v>
      </c>
      <c r="AE56" s="9">
        <v>0</v>
      </c>
      <c r="AF56" s="9">
        <v>41</v>
      </c>
      <c r="AG56" s="9">
        <v>3197</v>
      </c>
    </row>
    <row r="57" spans="1:33" x14ac:dyDescent="0.3">
      <c r="A57" s="22" t="s">
        <v>219</v>
      </c>
      <c r="B57" s="21" t="s">
        <v>228</v>
      </c>
      <c r="C57" s="21" t="s">
        <v>229</v>
      </c>
      <c r="D57" s="22" t="s">
        <v>219</v>
      </c>
      <c r="E57" s="22" t="s">
        <v>230</v>
      </c>
      <c r="F57" s="22" t="s">
        <v>231</v>
      </c>
      <c r="G57" s="2" t="s">
        <v>232</v>
      </c>
      <c r="H57" s="24">
        <v>2</v>
      </c>
      <c r="I57" s="24">
        <v>1</v>
      </c>
      <c r="J57">
        <v>49</v>
      </c>
      <c r="K57">
        <v>13</v>
      </c>
      <c r="L57">
        <v>49</v>
      </c>
      <c r="M57">
        <v>37</v>
      </c>
      <c r="N57" s="8">
        <v>28.530612244897899</v>
      </c>
      <c r="O57" s="9">
        <v>0</v>
      </c>
      <c r="P57" s="9">
        <v>6</v>
      </c>
      <c r="Q57" s="9">
        <v>363</v>
      </c>
      <c r="R57" s="8">
        <v>6.4897959183673404</v>
      </c>
      <c r="S57" s="9">
        <v>0</v>
      </c>
      <c r="T57" s="9">
        <v>5</v>
      </c>
      <c r="U57" s="9">
        <v>27</v>
      </c>
      <c r="V57" s="8">
        <v>3.59183673469387</v>
      </c>
      <c r="W57" s="9">
        <v>1</v>
      </c>
      <c r="X57" s="9">
        <v>2</v>
      </c>
      <c r="Y57" s="9">
        <v>16</v>
      </c>
      <c r="Z57" s="8">
        <v>1.39772727272727</v>
      </c>
      <c r="AA57" s="9">
        <v>0</v>
      </c>
      <c r="AB57" s="9">
        <v>1</v>
      </c>
      <c r="AC57" s="9">
        <v>45</v>
      </c>
      <c r="AD57" s="8">
        <v>131.77840909090901</v>
      </c>
      <c r="AE57" s="9">
        <v>0</v>
      </c>
      <c r="AF57" s="9">
        <v>73.5</v>
      </c>
      <c r="AG57" s="9">
        <v>1282</v>
      </c>
    </row>
    <row r="58" spans="1:33" x14ac:dyDescent="0.3">
      <c r="A58" s="22" t="s">
        <v>219</v>
      </c>
      <c r="B58" s="21" t="s">
        <v>94</v>
      </c>
      <c r="C58" s="21" t="s">
        <v>236</v>
      </c>
      <c r="D58" s="22" t="s">
        <v>219</v>
      </c>
      <c r="E58" s="22" t="s">
        <v>237</v>
      </c>
      <c r="F58" s="22" t="s">
        <v>238</v>
      </c>
      <c r="G58" s="2" t="s">
        <v>239</v>
      </c>
      <c r="H58" s="24">
        <v>3</v>
      </c>
      <c r="I58" s="24">
        <v>2</v>
      </c>
      <c r="J58">
        <v>73</v>
      </c>
      <c r="K58">
        <v>23</v>
      </c>
      <c r="L58">
        <v>73</v>
      </c>
      <c r="M58">
        <v>42</v>
      </c>
      <c r="N58" s="8">
        <v>35.739726027397197</v>
      </c>
      <c r="O58" s="9">
        <v>0</v>
      </c>
      <c r="P58" s="9">
        <v>21</v>
      </c>
      <c r="Q58" s="9">
        <v>281</v>
      </c>
      <c r="R58" s="8">
        <v>2.2328767123287601</v>
      </c>
      <c r="S58" s="9">
        <v>0</v>
      </c>
      <c r="T58" s="9">
        <v>1</v>
      </c>
      <c r="U58" s="9">
        <v>11</v>
      </c>
      <c r="V58" s="8">
        <v>3.5342465753424599</v>
      </c>
      <c r="W58" s="9">
        <v>1</v>
      </c>
      <c r="X58" s="9">
        <v>2</v>
      </c>
      <c r="Y58" s="9">
        <v>36</v>
      </c>
      <c r="Z58" s="8">
        <v>1.484496124031</v>
      </c>
      <c r="AA58" s="9">
        <v>0</v>
      </c>
      <c r="AB58" s="9">
        <v>0</v>
      </c>
      <c r="AC58" s="9">
        <v>40</v>
      </c>
      <c r="AD58" s="8">
        <v>144.643410852713</v>
      </c>
      <c r="AE58" s="9">
        <v>0</v>
      </c>
      <c r="AF58" s="9">
        <v>50</v>
      </c>
      <c r="AG58" s="9">
        <v>1072</v>
      </c>
    </row>
    <row r="59" spans="1:33" x14ac:dyDescent="0.3">
      <c r="A59" s="22" t="s">
        <v>219</v>
      </c>
      <c r="B59" s="21" t="s">
        <v>94</v>
      </c>
      <c r="C59" s="21" t="s">
        <v>240</v>
      </c>
      <c r="D59" s="22" t="s">
        <v>219</v>
      </c>
      <c r="E59" s="22" t="s">
        <v>241</v>
      </c>
      <c r="F59" s="22" t="s">
        <v>242</v>
      </c>
      <c r="G59" s="2" t="s">
        <v>243</v>
      </c>
      <c r="H59" s="24">
        <v>1</v>
      </c>
      <c r="I59" s="24">
        <v>2</v>
      </c>
      <c r="J59">
        <v>8</v>
      </c>
      <c r="K59">
        <v>3</v>
      </c>
      <c r="L59">
        <v>8</v>
      </c>
      <c r="M59">
        <v>7</v>
      </c>
      <c r="N59" s="8">
        <v>60.875</v>
      </c>
      <c r="O59" s="9">
        <v>0</v>
      </c>
      <c r="P59" s="9">
        <v>6</v>
      </c>
      <c r="Q59" s="9">
        <v>446</v>
      </c>
      <c r="R59" s="8">
        <v>3.5</v>
      </c>
      <c r="S59" s="9">
        <v>1</v>
      </c>
      <c r="T59" s="9">
        <v>2.5</v>
      </c>
      <c r="U59" s="9">
        <v>10</v>
      </c>
      <c r="V59" s="8">
        <v>2.25</v>
      </c>
      <c r="W59" s="9">
        <v>1</v>
      </c>
      <c r="X59" s="9">
        <v>1</v>
      </c>
      <c r="Y59" s="9">
        <v>6</v>
      </c>
      <c r="Z59" s="8">
        <v>2.3333333333333299</v>
      </c>
      <c r="AA59" s="9">
        <v>0</v>
      </c>
      <c r="AB59" s="9">
        <v>2</v>
      </c>
      <c r="AC59" s="9">
        <v>6</v>
      </c>
      <c r="AD59" s="8">
        <v>601.66666666666595</v>
      </c>
      <c r="AE59" s="9">
        <v>0</v>
      </c>
      <c r="AF59" s="9">
        <v>545.5</v>
      </c>
      <c r="AG59" s="9">
        <v>1388</v>
      </c>
    </row>
    <row r="60" spans="1:33" x14ac:dyDescent="0.3">
      <c r="H60">
        <f>AVERAGE(H4:H59)</f>
        <v>2.3035714285714284</v>
      </c>
      <c r="I60">
        <f>AVERAGE(I4:I59)</f>
        <v>1.5357142857142858</v>
      </c>
      <c r="J60">
        <f>SUM(J4:J59)</f>
        <v>3097</v>
      </c>
      <c r="K60">
        <f>SUM(K4:K59)</f>
        <v>1548</v>
      </c>
    </row>
  </sheetData>
  <sortState ref="A4:AG59">
    <sortCondition ref="A4:A59" customList="Framework,Platform,Engine,Toolkit,Library,DLSWAPP"/>
    <sortCondition ref="C4:C59"/>
  </sortState>
  <mergeCells count="1">
    <mergeCell ref="L2:M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1" sqref="D11"/>
    </sheetView>
  </sheetViews>
  <sheetFormatPr defaultRowHeight="16.5" x14ac:dyDescent="0.3"/>
  <cols>
    <col min="1" max="1" width="34.625" bestFit="1" customWidth="1"/>
    <col min="2" max="2" width="34.125" bestFit="1" customWidth="1"/>
    <col min="3" max="3" width="8.5" bestFit="1" customWidth="1"/>
  </cols>
  <sheetData>
    <row r="1" spans="1:6" x14ac:dyDescent="0.3">
      <c r="A1" s="10"/>
      <c r="B1" s="10"/>
      <c r="C1" s="10" t="s">
        <v>244</v>
      </c>
      <c r="D1" s="10" t="s">
        <v>245</v>
      </c>
      <c r="E1" t="s">
        <v>378</v>
      </c>
      <c r="F1" s="10" t="s">
        <v>379</v>
      </c>
    </row>
    <row r="2" spans="1:6" x14ac:dyDescent="0.3">
      <c r="A2" s="10" t="s">
        <v>246</v>
      </c>
      <c r="B2" s="10" t="s">
        <v>247</v>
      </c>
      <c r="C2" s="10">
        <v>69</v>
      </c>
      <c r="D2" s="10"/>
    </row>
    <row r="3" spans="1:6" x14ac:dyDescent="0.3">
      <c r="A3" s="10"/>
      <c r="B3" s="10" t="s">
        <v>248</v>
      </c>
      <c r="C3" s="10">
        <v>64</v>
      </c>
      <c r="D3" s="10"/>
    </row>
    <row r="4" spans="1:6" x14ac:dyDescent="0.3">
      <c r="A4" s="10" t="s">
        <v>249</v>
      </c>
      <c r="B4" s="11" t="s">
        <v>250</v>
      </c>
      <c r="C4" s="10">
        <v>64</v>
      </c>
      <c r="D4" s="12">
        <v>20884</v>
      </c>
    </row>
    <row r="5" spans="1:6" x14ac:dyDescent="0.3">
      <c r="A5" s="10" t="s">
        <v>251</v>
      </c>
      <c r="B5" s="11" t="s">
        <v>252</v>
      </c>
      <c r="C5" s="10">
        <v>57</v>
      </c>
      <c r="D5" s="12">
        <v>4376</v>
      </c>
      <c r="E5" s="29">
        <v>12790</v>
      </c>
    </row>
    <row r="6" spans="1:6" x14ac:dyDescent="0.3">
      <c r="A6" s="10"/>
      <c r="B6" s="11" t="s">
        <v>380</v>
      </c>
      <c r="C6" s="10">
        <v>61</v>
      </c>
      <c r="D6" s="12">
        <v>7018</v>
      </c>
      <c r="F6" s="29">
        <v>8045</v>
      </c>
    </row>
    <row r="7" spans="1:6" x14ac:dyDescent="0.3">
      <c r="B7" s="11" t="s">
        <v>381</v>
      </c>
      <c r="C7" s="10">
        <v>55</v>
      </c>
      <c r="D7" s="12">
        <v>4672</v>
      </c>
      <c r="E7" s="29">
        <v>6676</v>
      </c>
      <c r="F7" s="29">
        <v>5198</v>
      </c>
    </row>
    <row r="8" spans="1:6" x14ac:dyDescent="0.3">
      <c r="A8" s="10"/>
      <c r="B8" s="10" t="s">
        <v>253</v>
      </c>
      <c r="C8" s="10">
        <v>60</v>
      </c>
      <c r="D8" s="12">
        <v>7662</v>
      </c>
      <c r="E8" s="29">
        <v>18071</v>
      </c>
    </row>
    <row r="9" spans="1:6" x14ac:dyDescent="0.3">
      <c r="A9" s="10" t="s">
        <v>254</v>
      </c>
      <c r="B9" s="10" t="s">
        <v>382</v>
      </c>
      <c r="C9" s="10">
        <v>56</v>
      </c>
      <c r="D9" s="12">
        <v>3410</v>
      </c>
    </row>
    <row r="10" spans="1:6" x14ac:dyDescent="0.3">
      <c r="A10" s="10"/>
      <c r="B10" s="10" t="s">
        <v>255</v>
      </c>
      <c r="C10" s="10">
        <v>56</v>
      </c>
      <c r="D10" s="12">
        <v>3097</v>
      </c>
    </row>
    <row r="11" spans="1:6" x14ac:dyDescent="0.3">
      <c r="A11" s="10"/>
      <c r="B11" s="10"/>
    </row>
    <row r="12" spans="1:6" x14ac:dyDescent="0.3">
      <c r="A12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zoomScale="85" zoomScaleNormal="85" workbookViewId="0">
      <selection activeCell="O42" sqref="O42"/>
    </sheetView>
  </sheetViews>
  <sheetFormatPr defaultRowHeight="16.5" x14ac:dyDescent="0.3"/>
  <sheetData>
    <row r="1" spans="1:38" x14ac:dyDescent="0.3">
      <c r="A1" s="13"/>
      <c r="B1" s="13"/>
      <c r="C1" s="6"/>
      <c r="D1" s="6"/>
      <c r="E1" s="6"/>
      <c r="F1" s="6"/>
      <c r="G1" s="28" t="s">
        <v>13</v>
      </c>
      <c r="H1" s="28"/>
      <c r="I1" s="28"/>
      <c r="J1" s="28"/>
      <c r="K1" s="28"/>
      <c r="L1" s="28"/>
      <c r="M1" s="28"/>
      <c r="N1" s="28"/>
      <c r="O1" s="28"/>
      <c r="P1" s="28" t="s">
        <v>256</v>
      </c>
      <c r="Q1" s="28"/>
      <c r="R1" s="28"/>
      <c r="S1" s="28"/>
      <c r="T1" s="28"/>
      <c r="U1" s="28"/>
      <c r="V1" s="28"/>
      <c r="W1" s="28"/>
      <c r="X1" s="28"/>
      <c r="Y1" s="6"/>
      <c r="Z1" s="13"/>
      <c r="AA1" s="13"/>
      <c r="AB1" s="13"/>
      <c r="AC1" s="13"/>
      <c r="AD1" s="13"/>
      <c r="AE1" s="13"/>
      <c r="AF1" s="13"/>
      <c r="AG1" s="13"/>
      <c r="AH1" s="6"/>
      <c r="AI1" s="13"/>
      <c r="AJ1" s="13"/>
      <c r="AK1" s="13"/>
      <c r="AL1" s="13"/>
    </row>
    <row r="2" spans="1:38" x14ac:dyDescent="0.3">
      <c r="A2" s="13"/>
      <c r="B2" s="13"/>
      <c r="C2" s="6"/>
      <c r="D2" s="6"/>
      <c r="E2" s="6"/>
      <c r="F2" s="6"/>
      <c r="G2" s="28"/>
      <c r="H2" s="28"/>
      <c r="I2" s="28"/>
      <c r="J2" s="28"/>
      <c r="K2" s="28"/>
      <c r="L2" s="28"/>
      <c r="M2" s="28"/>
      <c r="N2" s="28"/>
      <c r="O2" s="28"/>
      <c r="P2" s="6" t="s">
        <v>257</v>
      </c>
      <c r="Q2" s="6" t="s">
        <v>257</v>
      </c>
      <c r="R2" s="6" t="s">
        <v>257</v>
      </c>
      <c r="S2" s="6" t="s">
        <v>257</v>
      </c>
      <c r="T2" s="6" t="s">
        <v>257</v>
      </c>
      <c r="U2" s="6" t="s">
        <v>257</v>
      </c>
      <c r="V2" s="6" t="s">
        <v>257</v>
      </c>
      <c r="W2" s="6" t="s">
        <v>257</v>
      </c>
      <c r="X2" s="6" t="s">
        <v>258</v>
      </c>
      <c r="Y2" s="6"/>
      <c r="Z2" s="13" t="s">
        <v>259</v>
      </c>
      <c r="AA2" s="1" t="s">
        <v>244</v>
      </c>
      <c r="AB2" s="1" t="s">
        <v>245</v>
      </c>
      <c r="AC2" s="1"/>
      <c r="AD2" s="13"/>
      <c r="AE2" s="13"/>
      <c r="AF2" s="1"/>
      <c r="AG2" s="1"/>
      <c r="AH2" s="1"/>
      <c r="AI2" s="6"/>
      <c r="AJ2" s="6"/>
      <c r="AK2" s="6"/>
      <c r="AL2" s="13"/>
    </row>
    <row r="3" spans="1:38" x14ac:dyDescent="0.3">
      <c r="A3" s="13" t="s">
        <v>259</v>
      </c>
      <c r="B3" s="13" t="s">
        <v>260</v>
      </c>
      <c r="C3" s="6" t="s">
        <v>261</v>
      </c>
      <c r="D3" s="6" t="s">
        <v>262</v>
      </c>
      <c r="E3" s="13" t="s">
        <v>259</v>
      </c>
      <c r="F3" s="6" t="s">
        <v>245</v>
      </c>
      <c r="G3" s="6" t="s">
        <v>263</v>
      </c>
      <c r="H3" s="6" t="s">
        <v>264</v>
      </c>
      <c r="I3" s="6" t="s">
        <v>265</v>
      </c>
      <c r="J3" s="6" t="s">
        <v>266</v>
      </c>
      <c r="K3" s="6" t="s">
        <v>267</v>
      </c>
      <c r="L3" s="6" t="s">
        <v>268</v>
      </c>
      <c r="M3" s="6" t="s">
        <v>269</v>
      </c>
      <c r="N3" s="6" t="s">
        <v>270</v>
      </c>
      <c r="O3" s="6" t="s">
        <v>271</v>
      </c>
      <c r="P3" s="6" t="s">
        <v>272</v>
      </c>
      <c r="Q3" s="6" t="s">
        <v>273</v>
      </c>
      <c r="R3" s="6" t="s">
        <v>274</v>
      </c>
      <c r="S3" s="6" t="s">
        <v>275</v>
      </c>
      <c r="T3" s="6" t="s">
        <v>276</v>
      </c>
      <c r="U3" s="6" t="s">
        <v>277</v>
      </c>
      <c r="V3" s="6" t="s">
        <v>278</v>
      </c>
      <c r="W3" s="6" t="s">
        <v>279</v>
      </c>
      <c r="X3" s="6" t="s">
        <v>258</v>
      </c>
      <c r="Y3" s="6"/>
      <c r="Z3" s="13" t="s">
        <v>14</v>
      </c>
      <c r="AA3" s="13">
        <f t="shared" ref="AA3:AA8" si="0">COUNTIF($A:$A,Z3)</f>
        <v>14</v>
      </c>
      <c r="AB3" s="13">
        <f t="shared" ref="AB3:AB8" si="1">SUMIF($A:$A,Z3,F:F)</f>
        <v>1122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1:38" x14ac:dyDescent="0.3">
      <c r="A4" s="13" t="str">
        <f>VLOOKUP(C4,[1]Overview!$C$18:$D$68,2,0)</f>
        <v>Framework</v>
      </c>
      <c r="B4" s="13" t="str">
        <f>VLOOKUP(C4,[1]Overview!$C$18:$E$68,3,0)</f>
        <v>mxnet</v>
      </c>
      <c r="C4" s="6" t="s">
        <v>284</v>
      </c>
      <c r="D4" s="6" t="str">
        <f>"http://github.com/"&amp;C4</f>
        <v>http://github.com/apache/incubator-mxnet</v>
      </c>
      <c r="E4" s="13" t="str">
        <f>A4</f>
        <v>Framework</v>
      </c>
      <c r="F4">
        <v>250</v>
      </c>
      <c r="G4" s="6" t="s">
        <v>281</v>
      </c>
      <c r="H4" s="6" t="s">
        <v>281</v>
      </c>
      <c r="I4" s="6" t="s">
        <v>281</v>
      </c>
      <c r="J4" s="6"/>
      <c r="K4" s="6"/>
      <c r="L4" s="6"/>
      <c r="M4" s="6"/>
      <c r="N4" s="6"/>
      <c r="O4" s="6">
        <f>COUNTIF(G4:N4,"O")</f>
        <v>3</v>
      </c>
      <c r="P4" s="6"/>
      <c r="Q4" s="6"/>
      <c r="R4" s="6"/>
      <c r="S4" s="6"/>
      <c r="T4" s="6" t="s">
        <v>282</v>
      </c>
      <c r="U4" s="6"/>
      <c r="V4" s="6"/>
      <c r="W4" s="6"/>
      <c r="X4" s="6">
        <f>COUNTA(P4:W4)</f>
        <v>1</v>
      </c>
      <c r="Y4" s="6"/>
      <c r="Z4" s="13" t="s">
        <v>70</v>
      </c>
      <c r="AA4" s="13">
        <f t="shared" si="0"/>
        <v>3</v>
      </c>
      <c r="AB4" s="13">
        <f t="shared" si="1"/>
        <v>122</v>
      </c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spans="1:38" x14ac:dyDescent="0.3">
      <c r="A5" s="13" t="str">
        <f>VLOOKUP(C5,[1]Overview!$C$18:$D$68,2,0)</f>
        <v>Framework</v>
      </c>
      <c r="B5" s="13" t="str">
        <f>VLOOKUP(C5,[1]Overview!$C$18:$E$68,3,0)</f>
        <v>Caffe</v>
      </c>
      <c r="C5" s="6" t="s">
        <v>280</v>
      </c>
      <c r="D5" s="6" t="str">
        <f>"http://github.com/"&amp;C5</f>
        <v>http://github.com/bvlc/caffe</v>
      </c>
      <c r="E5" s="13" t="str">
        <f>A5</f>
        <v>Framework</v>
      </c>
      <c r="F5">
        <v>1</v>
      </c>
      <c r="G5" s="6" t="s">
        <v>281</v>
      </c>
      <c r="H5" s="6" t="s">
        <v>281</v>
      </c>
      <c r="I5" s="6"/>
      <c r="J5" s="6"/>
      <c r="K5" s="6"/>
      <c r="L5" s="6"/>
      <c r="M5" s="6"/>
      <c r="N5" s="6"/>
      <c r="O5" s="6">
        <f>COUNTIF(G5:N5,"O")</f>
        <v>2</v>
      </c>
      <c r="P5" s="6"/>
      <c r="Q5" s="6"/>
      <c r="R5" s="6" t="s">
        <v>282</v>
      </c>
      <c r="S5" s="6"/>
      <c r="T5" s="6"/>
      <c r="U5" s="6"/>
      <c r="V5" s="6"/>
      <c r="W5" s="6"/>
      <c r="X5" s="6">
        <f>COUNTA(P5:W5)</f>
        <v>1</v>
      </c>
      <c r="Y5" s="6"/>
      <c r="Z5" s="13" t="s">
        <v>83</v>
      </c>
      <c r="AA5" s="13">
        <f t="shared" si="0"/>
        <v>2</v>
      </c>
      <c r="AB5" s="13">
        <f t="shared" si="1"/>
        <v>82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x14ac:dyDescent="0.3">
      <c r="A6" s="13" t="str">
        <f>VLOOKUP(C6,[1]Overview!$C$18:$D$68,2,0)</f>
        <v>Framework</v>
      </c>
      <c r="B6" s="13" t="str">
        <f>VLOOKUP(C6,[1]Overview!$C$18:$E$68,3,0)</f>
        <v>Chainer</v>
      </c>
      <c r="C6" s="6" t="s">
        <v>29</v>
      </c>
      <c r="D6" s="6" t="str">
        <f>"http://github.com/"&amp;C6</f>
        <v>http://github.com/chainer/chainer</v>
      </c>
      <c r="E6" s="13" t="str">
        <f>A6</f>
        <v>Framework</v>
      </c>
      <c r="F6">
        <v>7</v>
      </c>
      <c r="G6" s="6" t="s">
        <v>281</v>
      </c>
      <c r="H6" s="6" t="s">
        <v>281</v>
      </c>
      <c r="I6" s="6"/>
      <c r="J6" s="6"/>
      <c r="K6" s="6"/>
      <c r="L6" s="6"/>
      <c r="M6" s="6"/>
      <c r="N6" s="6"/>
      <c r="O6" s="6">
        <f>COUNTIF(G6:N6,"O")</f>
        <v>2</v>
      </c>
      <c r="P6" s="6"/>
      <c r="Q6" s="6"/>
      <c r="R6" s="6"/>
      <c r="S6" s="6"/>
      <c r="T6" s="6"/>
      <c r="U6" s="6" t="s">
        <v>282</v>
      </c>
      <c r="V6" s="6"/>
      <c r="W6" s="6"/>
      <c r="X6" s="6">
        <f>COUNTA(P6:W6)</f>
        <v>1</v>
      </c>
      <c r="Y6" s="6"/>
      <c r="Z6" s="13" t="s">
        <v>93</v>
      </c>
      <c r="AA6" s="13">
        <f t="shared" si="0"/>
        <v>15</v>
      </c>
      <c r="AB6" s="13">
        <f t="shared" si="1"/>
        <v>604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 x14ac:dyDescent="0.3">
      <c r="A7" s="13" t="str">
        <f>VLOOKUP(C7,[1]Overview!$C$18:$D$68,2,0)</f>
        <v>Framework</v>
      </c>
      <c r="B7" s="13" t="str">
        <f>VLOOKUP(C7,[1]Overview!$C$18:$E$68,3,0)</f>
        <v>FARM</v>
      </c>
      <c r="C7" s="6" t="s">
        <v>36</v>
      </c>
      <c r="D7" s="6" t="str">
        <f>"http://github.com/"&amp;C7</f>
        <v>http://github.com/deepset-ai/farm</v>
      </c>
      <c r="E7" s="13" t="str">
        <f>A7</f>
        <v>Framework</v>
      </c>
      <c r="F7">
        <v>44</v>
      </c>
      <c r="G7" s="6" t="s">
        <v>281</v>
      </c>
      <c r="H7" s="6"/>
      <c r="I7" s="6"/>
      <c r="J7" s="6"/>
      <c r="K7" s="6"/>
      <c r="L7" s="6"/>
      <c r="M7" s="6"/>
      <c r="N7" s="6"/>
      <c r="O7" s="6">
        <f>COUNTIF(G7:N7,"O")</f>
        <v>1</v>
      </c>
      <c r="P7" s="6"/>
      <c r="Q7" s="6"/>
      <c r="R7" s="6"/>
      <c r="S7" s="6" t="s">
        <v>282</v>
      </c>
      <c r="T7" s="6"/>
      <c r="U7" s="6"/>
      <c r="V7" s="6"/>
      <c r="W7" s="6"/>
      <c r="X7" s="6">
        <f>COUNTA(P7:W7)</f>
        <v>1</v>
      </c>
      <c r="Y7" s="6"/>
      <c r="Z7" s="13" t="s">
        <v>157</v>
      </c>
      <c r="AA7" s="13">
        <f t="shared" si="0"/>
        <v>15</v>
      </c>
      <c r="AB7" s="13">
        <f t="shared" si="1"/>
        <v>943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38" x14ac:dyDescent="0.3">
      <c r="A8" s="13" t="str">
        <f>VLOOKUP(C8,[1]Overview!$C$18:$D$68,2,0)</f>
        <v>Framework</v>
      </c>
      <c r="B8" s="13" t="str">
        <f>VLOOKUP(C8,[1]Overview!$C$18:$E$68,3,0)</f>
        <v>Deeplearning4j</v>
      </c>
      <c r="C8" s="6" t="s">
        <v>32</v>
      </c>
      <c r="D8" s="6" t="str">
        <f>"http://github.com/"&amp;C8</f>
        <v>http://github.com/eclipse/deeplearning4j</v>
      </c>
      <c r="E8" s="13" t="str">
        <f>A8</f>
        <v>Framework</v>
      </c>
      <c r="F8">
        <v>51</v>
      </c>
      <c r="G8" s="6" t="s">
        <v>281</v>
      </c>
      <c r="H8" s="6" t="s">
        <v>281</v>
      </c>
      <c r="I8" s="6"/>
      <c r="J8" s="6" t="s">
        <v>281</v>
      </c>
      <c r="K8" s="6"/>
      <c r="L8" s="6"/>
      <c r="M8" s="6" t="s">
        <v>282</v>
      </c>
      <c r="N8" s="6"/>
      <c r="O8" s="6">
        <f>COUNTIF(G8:N8,"O")</f>
        <v>4</v>
      </c>
      <c r="P8" s="6"/>
      <c r="Q8" s="6"/>
      <c r="R8" s="6"/>
      <c r="S8" s="6"/>
      <c r="T8" s="6"/>
      <c r="U8" s="6"/>
      <c r="V8" s="6"/>
      <c r="W8" s="6" t="s">
        <v>282</v>
      </c>
      <c r="X8" s="6">
        <f>COUNTA(P8:W8)</f>
        <v>1</v>
      </c>
      <c r="Y8" s="6"/>
      <c r="Z8" s="13" t="s">
        <v>283</v>
      </c>
      <c r="AA8" s="13">
        <f t="shared" si="0"/>
        <v>7</v>
      </c>
      <c r="AB8" s="13">
        <f t="shared" si="1"/>
        <v>224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1:38" x14ac:dyDescent="0.3">
      <c r="A9" s="13" t="str">
        <f>VLOOKUP(C9,[1]Overview!$C$18:$D$68,2,0)</f>
        <v>Framework</v>
      </c>
      <c r="B9" s="13" t="str">
        <f>VLOOKUP(C9,[1]Overview!$C$18:$E$68,3,0)</f>
        <v>flair</v>
      </c>
      <c r="C9" s="6" t="s">
        <v>40</v>
      </c>
      <c r="D9" s="6" t="str">
        <f>"http://github.com/"&amp;C9</f>
        <v>http://github.com/flairnlp/flair</v>
      </c>
      <c r="E9" s="13" t="str">
        <f>A9</f>
        <v>Framework</v>
      </c>
      <c r="F9">
        <v>6</v>
      </c>
      <c r="G9" s="6" t="s">
        <v>281</v>
      </c>
      <c r="H9" s="6"/>
      <c r="I9" s="6"/>
      <c r="J9" s="6"/>
      <c r="K9" s="6"/>
      <c r="L9" s="6"/>
      <c r="M9" s="6"/>
      <c r="N9" s="6"/>
      <c r="O9" s="6">
        <f>COUNTIF(G9:N9,"O")</f>
        <v>1</v>
      </c>
      <c r="P9" s="6"/>
      <c r="Q9" s="6"/>
      <c r="R9" s="6"/>
      <c r="S9" s="6" t="s">
        <v>282</v>
      </c>
      <c r="T9" s="6"/>
      <c r="U9" s="6"/>
      <c r="V9" s="6"/>
      <c r="W9" s="6"/>
      <c r="X9" s="6">
        <f>COUNTA(P9:W9)</f>
        <v>1</v>
      </c>
      <c r="Y9" s="6"/>
      <c r="Z9" s="13"/>
      <c r="AA9" s="1">
        <f>SUM(AA3:AA8)</f>
        <v>56</v>
      </c>
      <c r="AB9" s="1">
        <f>SUM(AB3:AB8)</f>
        <v>3097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x14ac:dyDescent="0.3">
      <c r="A10" t="s">
        <v>23</v>
      </c>
      <c r="B10" t="s">
        <v>361</v>
      </c>
      <c r="C10" t="s">
        <v>366</v>
      </c>
      <c r="D10" s="6" t="str">
        <f>"http://github.com/"&amp;C10</f>
        <v>http://github.com/google/iree</v>
      </c>
      <c r="E10" s="13" t="str">
        <f>A10</f>
        <v>Framework</v>
      </c>
      <c r="F10">
        <v>4</v>
      </c>
      <c r="G10" s="4" t="s">
        <v>370</v>
      </c>
      <c r="H10" t="s">
        <v>370</v>
      </c>
      <c r="I10" t="s">
        <v>370</v>
      </c>
      <c r="O10" s="6">
        <f>COUNTIF(G10:N10,"O")</f>
        <v>3</v>
      </c>
      <c r="P10" s="4" t="s">
        <v>370</v>
      </c>
      <c r="X10" s="4">
        <f>COUNTA(P10:W10)</f>
        <v>1</v>
      </c>
      <c r="Y10" s="6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x14ac:dyDescent="0.3">
      <c r="A11" s="13" t="str">
        <f>VLOOKUP(C11,[1]Overview!$C$18:$D$68,2,0)</f>
        <v>Framework</v>
      </c>
      <c r="B11" s="13" t="str">
        <f>VLOOKUP(C11,[1]Overview!$C$18:$E$68,3,0)</f>
        <v>Horovod</v>
      </c>
      <c r="C11" s="6" t="s">
        <v>44</v>
      </c>
      <c r="D11" s="6" t="str">
        <f>"http://github.com/"&amp;C11</f>
        <v>http://github.com/horovod/horovod</v>
      </c>
      <c r="E11" s="13" t="str">
        <f>A11</f>
        <v>Framework</v>
      </c>
      <c r="F11">
        <v>48</v>
      </c>
      <c r="G11" s="6" t="s">
        <v>281</v>
      </c>
      <c r="H11" s="6" t="s">
        <v>281</v>
      </c>
      <c r="I11" s="6"/>
      <c r="J11" s="6"/>
      <c r="K11" s="6"/>
      <c r="L11" s="6"/>
      <c r="M11" s="6"/>
      <c r="N11" s="6"/>
      <c r="O11" s="6">
        <f>COUNTIF(G11:N11,"O")</f>
        <v>2</v>
      </c>
      <c r="P11" s="6" t="s">
        <v>282</v>
      </c>
      <c r="Q11" s="6"/>
      <c r="R11" s="6"/>
      <c r="S11" s="6" t="s">
        <v>282</v>
      </c>
      <c r="T11" s="6" t="s">
        <v>282</v>
      </c>
      <c r="U11" s="6"/>
      <c r="V11" s="6"/>
      <c r="W11" s="6"/>
      <c r="X11" s="6">
        <f>COUNTA(P11:W11)</f>
        <v>3</v>
      </c>
      <c r="Y11" s="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x14ac:dyDescent="0.3">
      <c r="A12" s="13" t="str">
        <f>VLOOKUP(C12,[1]Overview!$C$18:$D$68,2,0)</f>
        <v>Framework</v>
      </c>
      <c r="B12" s="13" t="str">
        <f>VLOOKUP(C12,[1]Overview!$C$18:$E$68,3,0)</f>
        <v>jina</v>
      </c>
      <c r="C12" s="6" t="s">
        <v>49</v>
      </c>
      <c r="D12" s="6" t="str">
        <f>"http://github.com/"&amp;C12</f>
        <v>http://github.com/jina-ai/jina</v>
      </c>
      <c r="E12" s="13" t="str">
        <f>A12</f>
        <v>Framework</v>
      </c>
      <c r="F12">
        <v>13</v>
      </c>
      <c r="G12" s="6" t="s">
        <v>281</v>
      </c>
      <c r="H12" s="6"/>
      <c r="I12" s="6"/>
      <c r="J12" s="6"/>
      <c r="K12" s="6"/>
      <c r="L12" s="6"/>
      <c r="M12" s="6"/>
      <c r="N12" s="6"/>
      <c r="O12" s="6">
        <f>COUNTIF(G12:N12,"O")</f>
        <v>1</v>
      </c>
      <c r="P12" s="6" t="s">
        <v>282</v>
      </c>
      <c r="Q12" s="6"/>
      <c r="R12" s="6"/>
      <c r="S12" s="6" t="s">
        <v>282</v>
      </c>
      <c r="T12" s="6"/>
      <c r="U12" s="6"/>
      <c r="V12" s="6"/>
      <c r="W12" s="6"/>
      <c r="X12" s="6">
        <f>COUNTA(P12:W12)</f>
        <v>2</v>
      </c>
      <c r="Y12" s="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x14ac:dyDescent="0.3">
      <c r="A13" s="13" t="str">
        <f>VLOOKUP(C13,[1]Overview!$C$18:$D$68,2,0)</f>
        <v>Framework</v>
      </c>
      <c r="B13" s="13" t="str">
        <f>VLOOKUP(C13,[1]Overview!$C$18:$E$68,3,0)</f>
        <v>mindsdb</v>
      </c>
      <c r="C13" s="6" t="s">
        <v>54</v>
      </c>
      <c r="D13" s="6" t="str">
        <f>"http://github.com/"&amp;C13</f>
        <v>http://github.com/mindsdb/mindsdb</v>
      </c>
      <c r="E13" s="13" t="str">
        <f>A13</f>
        <v>Framework</v>
      </c>
      <c r="F13">
        <v>9</v>
      </c>
      <c r="G13" s="6" t="s">
        <v>281</v>
      </c>
      <c r="H13" s="6"/>
      <c r="I13" s="6"/>
      <c r="J13" s="6"/>
      <c r="K13" s="6"/>
      <c r="L13" s="6"/>
      <c r="M13" s="6"/>
      <c r="N13" s="6"/>
      <c r="O13" s="6">
        <f>COUNTIF(G13:N13,"O")</f>
        <v>1</v>
      </c>
      <c r="P13" s="6"/>
      <c r="Q13" s="6"/>
      <c r="R13" s="6"/>
      <c r="S13" s="6" t="s">
        <v>282</v>
      </c>
      <c r="T13" s="6"/>
      <c r="U13" s="6"/>
      <c r="V13" s="6"/>
      <c r="W13" s="6"/>
      <c r="X13" s="6">
        <f>COUNTA(P13:W13)</f>
        <v>1</v>
      </c>
      <c r="Y13" s="6"/>
      <c r="Z13" s="13" t="s">
        <v>259</v>
      </c>
      <c r="AA13" s="6" t="s">
        <v>285</v>
      </c>
      <c r="AB13" s="6" t="s">
        <v>286</v>
      </c>
      <c r="AC13" s="6" t="s">
        <v>287</v>
      </c>
      <c r="AD13" s="6" t="s">
        <v>288</v>
      </c>
      <c r="AE13" s="6" t="s">
        <v>289</v>
      </c>
      <c r="AF13" s="6" t="s">
        <v>290</v>
      </c>
      <c r="AG13" s="6" t="s">
        <v>269</v>
      </c>
      <c r="AH13" s="6" t="s">
        <v>270</v>
      </c>
      <c r="AI13" s="6" t="s">
        <v>271</v>
      </c>
      <c r="AJ13" s="3" t="s">
        <v>291</v>
      </c>
      <c r="AK13" s="13"/>
      <c r="AL13" s="13"/>
    </row>
    <row r="14" spans="1:38" x14ac:dyDescent="0.3">
      <c r="A14" t="s">
        <v>23</v>
      </c>
      <c r="B14" t="s">
        <v>363</v>
      </c>
      <c r="C14" t="s">
        <v>368</v>
      </c>
      <c r="D14" s="6" t="str">
        <f>"http://github.com/"&amp;C14</f>
        <v>http://github.com/nnstreamer/nnstreamer</v>
      </c>
      <c r="E14" s="13" t="str">
        <f>A14</f>
        <v>Framework</v>
      </c>
      <c r="F14">
        <v>7</v>
      </c>
      <c r="G14" s="4" t="s">
        <v>370</v>
      </c>
      <c r="H14" t="s">
        <v>370</v>
      </c>
      <c r="I14" t="s">
        <v>370</v>
      </c>
      <c r="J14" t="s">
        <v>370</v>
      </c>
      <c r="O14" s="6">
        <f>COUNTIF(G14:N14,"O")</f>
        <v>4</v>
      </c>
      <c r="P14" s="4" t="s">
        <v>370</v>
      </c>
      <c r="R14" t="s">
        <v>370</v>
      </c>
      <c r="S14" s="4" t="s">
        <v>370</v>
      </c>
      <c r="X14" s="4">
        <f>COUNTA(P14:W14)</f>
        <v>3</v>
      </c>
      <c r="Y14" s="6"/>
      <c r="Z14" s="13" t="s">
        <v>14</v>
      </c>
      <c r="AA14" s="13">
        <f t="shared" ref="AA14:AH19" si="2">COUNTIFS(G:G,"O",$A:$A,$Z14)</f>
        <v>14</v>
      </c>
      <c r="AB14" s="13">
        <f t="shared" si="2"/>
        <v>10</v>
      </c>
      <c r="AC14" s="13">
        <f t="shared" si="2"/>
        <v>3</v>
      </c>
      <c r="AD14" s="13">
        <f t="shared" si="2"/>
        <v>3</v>
      </c>
      <c r="AE14" s="13">
        <f t="shared" si="2"/>
        <v>1</v>
      </c>
      <c r="AF14" s="13">
        <f t="shared" si="2"/>
        <v>0</v>
      </c>
      <c r="AG14" s="13">
        <f t="shared" si="2"/>
        <v>1</v>
      </c>
      <c r="AH14" s="13">
        <f t="shared" si="2"/>
        <v>1</v>
      </c>
      <c r="AI14" s="15">
        <f t="shared" ref="AI14:AI19" si="3">AVERAGEIF($A:$A,$Z14,O:O)</f>
        <v>2.3571428571428572</v>
      </c>
      <c r="AJ14" s="1">
        <f>MEDIAN(O4:O15)</f>
        <v>2</v>
      </c>
      <c r="AK14" s="13"/>
      <c r="AL14" s="13"/>
    </row>
    <row r="15" spans="1:38" x14ac:dyDescent="0.3">
      <c r="A15" s="13" t="str">
        <f>VLOOKUP(C15,[1]Overview!$C$18:$D$68,2,0)</f>
        <v>Framework</v>
      </c>
      <c r="B15" s="13" t="str">
        <f>VLOOKUP(C15,[1]Overview!$C$18:$E$68,3,0)</f>
        <v>PaddlePaddle</v>
      </c>
      <c r="C15" s="6" t="s">
        <v>61</v>
      </c>
      <c r="D15" s="6" t="str">
        <f>"http://github.com/"&amp;C15</f>
        <v>http://github.com/paddlepaddle/paddle</v>
      </c>
      <c r="E15" s="13" t="str">
        <f>A15</f>
        <v>Framework</v>
      </c>
      <c r="F15">
        <v>60</v>
      </c>
      <c r="G15" s="6" t="s">
        <v>281</v>
      </c>
      <c r="H15" s="6" t="s">
        <v>281</v>
      </c>
      <c r="I15" s="6"/>
      <c r="J15" s="6"/>
      <c r="K15" s="6"/>
      <c r="L15" s="6"/>
      <c r="M15" s="6"/>
      <c r="N15" s="6"/>
      <c r="O15" s="6">
        <f>COUNTIF(G15:N15,"O")</f>
        <v>2</v>
      </c>
      <c r="P15" s="20"/>
      <c r="Q15" s="6"/>
      <c r="R15" s="6"/>
      <c r="S15" s="6"/>
      <c r="T15" s="6"/>
      <c r="U15" s="6"/>
      <c r="V15" s="6"/>
      <c r="W15" s="6"/>
      <c r="X15" s="6">
        <f>COUNTA(P15:W15)</f>
        <v>0</v>
      </c>
      <c r="Y15" s="6"/>
      <c r="Z15" s="13" t="s">
        <v>70</v>
      </c>
      <c r="AA15" s="13">
        <f t="shared" si="2"/>
        <v>3</v>
      </c>
      <c r="AB15" s="13">
        <f t="shared" si="2"/>
        <v>0</v>
      </c>
      <c r="AC15" s="13">
        <f t="shared" si="2"/>
        <v>0</v>
      </c>
      <c r="AD15" s="13">
        <f t="shared" si="2"/>
        <v>3</v>
      </c>
      <c r="AE15" s="13">
        <f t="shared" si="2"/>
        <v>2</v>
      </c>
      <c r="AF15" s="13">
        <f t="shared" si="2"/>
        <v>0</v>
      </c>
      <c r="AG15" s="13">
        <f t="shared" si="2"/>
        <v>3</v>
      </c>
      <c r="AH15" s="13">
        <f t="shared" si="2"/>
        <v>2</v>
      </c>
      <c r="AI15" s="15">
        <f t="shared" si="3"/>
        <v>4.333333333333333</v>
      </c>
      <c r="AJ15" s="1">
        <f>MEDIAN(O16:O18)</f>
        <v>4</v>
      </c>
      <c r="AK15" s="13"/>
      <c r="AL15" s="13"/>
    </row>
    <row r="16" spans="1:38" x14ac:dyDescent="0.3">
      <c r="A16" s="13" t="str">
        <f>VLOOKUP(C16,[1]Overview!$C$18:$D$68,2,0)</f>
        <v>Framework</v>
      </c>
      <c r="B16" s="13" t="str">
        <f>VLOOKUP(C16,[1]Overview!$C$18:$E$68,3,0)</f>
        <v>RAY</v>
      </c>
      <c r="C16" s="6" t="s">
        <v>64</v>
      </c>
      <c r="D16" s="6" t="str">
        <f>"http://github.com/"&amp;C16</f>
        <v>http://github.com/ray-project/ray</v>
      </c>
      <c r="E16" s="13" t="str">
        <f>A16</f>
        <v>Framework</v>
      </c>
      <c r="F16">
        <v>323</v>
      </c>
      <c r="G16" s="6" t="s">
        <v>281</v>
      </c>
      <c r="H16" s="6" t="s">
        <v>281</v>
      </c>
      <c r="I16" s="6"/>
      <c r="J16" s="6" t="s">
        <v>281</v>
      </c>
      <c r="K16" s="6"/>
      <c r="L16" s="6"/>
      <c r="M16" s="6"/>
      <c r="N16" s="6" t="s">
        <v>282</v>
      </c>
      <c r="O16" s="6">
        <f>COUNTIF(G16:N16,"O")</f>
        <v>4</v>
      </c>
      <c r="P16" s="6"/>
      <c r="Q16" s="6"/>
      <c r="R16" s="6"/>
      <c r="S16" s="6"/>
      <c r="T16" s="6"/>
      <c r="U16" s="6"/>
      <c r="V16" s="6"/>
      <c r="W16" s="6"/>
      <c r="X16" s="6">
        <f>COUNTA(P16:W16)</f>
        <v>0</v>
      </c>
      <c r="Y16" s="6"/>
      <c r="Z16" s="13" t="s">
        <v>83</v>
      </c>
      <c r="AA16" s="13">
        <f t="shared" si="2"/>
        <v>2</v>
      </c>
      <c r="AB16" s="13">
        <f t="shared" si="2"/>
        <v>2</v>
      </c>
      <c r="AC16" s="13">
        <f t="shared" si="2"/>
        <v>2</v>
      </c>
      <c r="AD16" s="13">
        <f t="shared" si="2"/>
        <v>0</v>
      </c>
      <c r="AE16" s="13">
        <f t="shared" si="2"/>
        <v>0</v>
      </c>
      <c r="AF16" s="13">
        <f t="shared" si="2"/>
        <v>2</v>
      </c>
      <c r="AG16" s="13">
        <f t="shared" si="2"/>
        <v>0</v>
      </c>
      <c r="AH16" s="13">
        <f t="shared" si="2"/>
        <v>0</v>
      </c>
      <c r="AI16" s="15">
        <f t="shared" si="3"/>
        <v>4</v>
      </c>
      <c r="AJ16" s="1">
        <f>MEDIAN(O19:O20)</f>
        <v>4.5</v>
      </c>
      <c r="AK16" s="13"/>
      <c r="AL16" s="13"/>
    </row>
    <row r="17" spans="1:38" x14ac:dyDescent="0.3">
      <c r="A17" s="13" t="str">
        <f>VLOOKUP(C17,[1]Overview!$C$18:$D$68,2,0)</f>
        <v>Framework</v>
      </c>
      <c r="B17" s="13" t="str">
        <f>VLOOKUP(C17,[1]Overview!$C$18:$E$68,3,0)</f>
        <v>TensorFlow</v>
      </c>
      <c r="C17" s="6" t="s">
        <v>67</v>
      </c>
      <c r="D17" s="6" t="str">
        <f>"http://github.com/"&amp;C17</f>
        <v>http://github.com/tensorflow/tensorflow</v>
      </c>
      <c r="E17" s="13" t="str">
        <f>A17</f>
        <v>Framework</v>
      </c>
      <c r="F17">
        <v>299</v>
      </c>
      <c r="G17" s="6" t="s">
        <v>281</v>
      </c>
      <c r="H17" s="6" t="s">
        <v>281</v>
      </c>
      <c r="I17" s="6"/>
      <c r="J17" s="6"/>
      <c r="K17" s="6" t="s">
        <v>281</v>
      </c>
      <c r="L17" s="6"/>
      <c r="M17" s="6"/>
      <c r="N17" s="6"/>
      <c r="O17" s="6">
        <f>COUNTIF(G17:N17,"O")</f>
        <v>3</v>
      </c>
      <c r="P17" s="4" t="s">
        <v>282</v>
      </c>
      <c r="Q17" s="6"/>
      <c r="R17" s="6"/>
      <c r="S17" s="6"/>
      <c r="T17" s="6"/>
      <c r="U17" s="6"/>
      <c r="V17" s="6"/>
      <c r="W17" s="6"/>
      <c r="X17" s="6">
        <f>COUNTA(P17:W17)</f>
        <v>1</v>
      </c>
      <c r="Y17" s="6"/>
      <c r="Z17" s="13" t="s">
        <v>93</v>
      </c>
      <c r="AA17" s="13">
        <f t="shared" si="2"/>
        <v>15</v>
      </c>
      <c r="AB17" s="13">
        <f t="shared" si="2"/>
        <v>3</v>
      </c>
      <c r="AC17" s="13">
        <f t="shared" si="2"/>
        <v>1</v>
      </c>
      <c r="AD17" s="13">
        <f t="shared" si="2"/>
        <v>0</v>
      </c>
      <c r="AE17" s="13">
        <f t="shared" si="2"/>
        <v>2</v>
      </c>
      <c r="AF17" s="13">
        <f t="shared" si="2"/>
        <v>1</v>
      </c>
      <c r="AG17" s="13">
        <f t="shared" si="2"/>
        <v>4</v>
      </c>
      <c r="AH17" s="13">
        <f t="shared" si="2"/>
        <v>2</v>
      </c>
      <c r="AI17" s="15">
        <f t="shared" si="3"/>
        <v>1.8666666666666667</v>
      </c>
      <c r="AJ17" s="1">
        <f>MEDIAN(O21:O34)</f>
        <v>2</v>
      </c>
      <c r="AK17" s="13"/>
      <c r="AL17" s="13"/>
    </row>
    <row r="18" spans="1:38" x14ac:dyDescent="0.3">
      <c r="A18" s="13" t="str">
        <f>VLOOKUP(C18,[1]Overview!$C$18:$D$68,2,0)</f>
        <v>Platform</v>
      </c>
      <c r="B18" s="13" t="str">
        <f>VLOOKUP(C18,[1]Overview!$C$18:$E$68,3,0)</f>
        <v>OpenPAI</v>
      </c>
      <c r="C18" s="6" t="s">
        <v>71</v>
      </c>
      <c r="D18" s="6" t="str">
        <f>"http://github.com/"&amp;C18</f>
        <v>http://github.com/microsoft/pai</v>
      </c>
      <c r="E18" s="13" t="str">
        <f>A18</f>
        <v>Platform</v>
      </c>
      <c r="F18">
        <v>45</v>
      </c>
      <c r="G18" s="6" t="s">
        <v>281</v>
      </c>
      <c r="H18" s="6"/>
      <c r="I18" s="6"/>
      <c r="J18" s="6" t="s">
        <v>282</v>
      </c>
      <c r="K18" s="6"/>
      <c r="L18" s="6"/>
      <c r="M18" s="6" t="s">
        <v>282</v>
      </c>
      <c r="N18" s="6" t="s">
        <v>282</v>
      </c>
      <c r="O18" s="6">
        <f>COUNTIF(G18:N18,"O")</f>
        <v>4</v>
      </c>
      <c r="P18" s="6" t="s">
        <v>282</v>
      </c>
      <c r="Q18" s="6"/>
      <c r="R18" s="6"/>
      <c r="S18" s="6" t="s">
        <v>282</v>
      </c>
      <c r="T18" s="6" t="s">
        <v>282</v>
      </c>
      <c r="U18" s="6"/>
      <c r="V18" s="6"/>
      <c r="W18" s="6"/>
      <c r="X18" s="6">
        <f>COUNTA(P18:W18)</f>
        <v>3</v>
      </c>
      <c r="Y18" s="6"/>
      <c r="Z18" s="13" t="s">
        <v>157</v>
      </c>
      <c r="AA18" s="13">
        <f t="shared" si="2"/>
        <v>14</v>
      </c>
      <c r="AB18" s="13">
        <f t="shared" si="2"/>
        <v>8</v>
      </c>
      <c r="AC18" s="13">
        <f t="shared" si="2"/>
        <v>5</v>
      </c>
      <c r="AD18" s="13">
        <f t="shared" si="2"/>
        <v>1</v>
      </c>
      <c r="AE18" s="13">
        <f t="shared" si="2"/>
        <v>1</v>
      </c>
      <c r="AF18" s="13">
        <f t="shared" si="2"/>
        <v>0</v>
      </c>
      <c r="AG18" s="13">
        <f t="shared" si="2"/>
        <v>2</v>
      </c>
      <c r="AH18" s="13">
        <f t="shared" si="2"/>
        <v>1</v>
      </c>
      <c r="AI18" s="15">
        <f t="shared" si="3"/>
        <v>2.1333333333333333</v>
      </c>
      <c r="AJ18" s="1">
        <f>MEDIAN(O35:O48)</f>
        <v>1.5</v>
      </c>
      <c r="AK18" s="13"/>
      <c r="AL18" s="13"/>
    </row>
    <row r="19" spans="1:38" x14ac:dyDescent="0.3">
      <c r="A19" s="13" t="str">
        <f>VLOOKUP(C19,[1]Overview!$C$18:$D$68,2,0)</f>
        <v>Platform</v>
      </c>
      <c r="B19" s="13" t="str">
        <f>VLOOKUP(C19,[1]Overview!$C$18:$E$68,3,0)</f>
        <v>polyaxon</v>
      </c>
      <c r="C19" s="6" t="s">
        <v>75</v>
      </c>
      <c r="D19" s="6" t="str">
        <f>"http://github.com/"&amp;C19</f>
        <v>http://github.com/polyaxon/polyaxon</v>
      </c>
      <c r="E19" s="13" t="str">
        <f>A19</f>
        <v>Platform</v>
      </c>
      <c r="F19">
        <v>29</v>
      </c>
      <c r="G19" s="6" t="s">
        <v>281</v>
      </c>
      <c r="H19" s="6"/>
      <c r="I19" s="6"/>
      <c r="J19" s="6" t="s">
        <v>282</v>
      </c>
      <c r="K19" s="6" t="s">
        <v>282</v>
      </c>
      <c r="L19" s="6"/>
      <c r="M19" s="6" t="s">
        <v>282</v>
      </c>
      <c r="N19" s="6" t="s">
        <v>282</v>
      </c>
      <c r="O19" s="6">
        <f>COUNTIF(G19:N19,"O")</f>
        <v>5</v>
      </c>
      <c r="P19" s="6" t="s">
        <v>282</v>
      </c>
      <c r="Q19" s="6"/>
      <c r="R19" s="6"/>
      <c r="S19" s="6" t="s">
        <v>282</v>
      </c>
      <c r="T19" s="6" t="s">
        <v>282</v>
      </c>
      <c r="U19" s="6"/>
      <c r="V19" s="6"/>
      <c r="W19" s="6"/>
      <c r="X19" s="6">
        <f>COUNTA(P19:W19)</f>
        <v>3</v>
      </c>
      <c r="Y19" s="6"/>
      <c r="Z19" s="13" t="s">
        <v>283</v>
      </c>
      <c r="AA19" s="13">
        <f t="shared" si="2"/>
        <v>6</v>
      </c>
      <c r="AB19" s="13">
        <f t="shared" si="2"/>
        <v>0</v>
      </c>
      <c r="AC19" s="13">
        <f t="shared" si="2"/>
        <v>0</v>
      </c>
      <c r="AD19" s="13">
        <f t="shared" si="2"/>
        <v>0</v>
      </c>
      <c r="AE19" s="13">
        <f t="shared" si="2"/>
        <v>1</v>
      </c>
      <c r="AF19" s="13">
        <f t="shared" si="2"/>
        <v>0</v>
      </c>
      <c r="AG19" s="13">
        <f t="shared" si="2"/>
        <v>6</v>
      </c>
      <c r="AH19" s="13">
        <f t="shared" si="2"/>
        <v>2</v>
      </c>
      <c r="AI19" s="15">
        <f t="shared" si="3"/>
        <v>2.1428571428571428</v>
      </c>
      <c r="AJ19" s="1">
        <f>MEDIAN(O49:O54)</f>
        <v>2</v>
      </c>
      <c r="AK19" s="13" t="s">
        <v>20</v>
      </c>
      <c r="AL19" s="13" t="s">
        <v>22</v>
      </c>
    </row>
    <row r="20" spans="1:38" x14ac:dyDescent="0.3">
      <c r="A20" s="13" t="str">
        <f>VLOOKUP(C20,[1]Overview!$C$18:$D$68,2,0)</f>
        <v>Platform</v>
      </c>
      <c r="B20" s="13" t="str">
        <f>VLOOKUP(C20,[1]Overview!$C$18:$E$68,3,0)</f>
        <v>SQLFlow</v>
      </c>
      <c r="C20" s="6" t="s">
        <v>79</v>
      </c>
      <c r="D20" s="6" t="str">
        <f>"http://github.com/"&amp;C20</f>
        <v>http://github.com/sql-machine-learning/sqlflow</v>
      </c>
      <c r="E20" s="13" t="str">
        <f>A20</f>
        <v>Platform</v>
      </c>
      <c r="F20">
        <v>48</v>
      </c>
      <c r="G20" s="6" t="s">
        <v>281</v>
      </c>
      <c r="H20" s="6"/>
      <c r="I20" s="6"/>
      <c r="J20" s="6" t="s">
        <v>282</v>
      </c>
      <c r="K20" s="6" t="s">
        <v>282</v>
      </c>
      <c r="L20" s="6"/>
      <c r="M20" s="6" t="s">
        <v>282</v>
      </c>
      <c r="N20" s="6"/>
      <c r="O20" s="6">
        <f>COUNTIF(G20:N20,"O")</f>
        <v>4</v>
      </c>
      <c r="P20" s="6" t="s">
        <v>282</v>
      </c>
      <c r="Q20" s="6"/>
      <c r="R20" s="6"/>
      <c r="S20" s="6"/>
      <c r="T20" s="6"/>
      <c r="U20" s="6"/>
      <c r="V20" s="6"/>
      <c r="W20" s="6"/>
      <c r="X20" s="6">
        <f>COUNTA(P20:W20)</f>
        <v>1</v>
      </c>
      <c r="Y20" s="6"/>
      <c r="Z20" s="13"/>
      <c r="AA20" s="1">
        <f>SUM(AA14:AA19)</f>
        <v>54</v>
      </c>
      <c r="AB20" s="1">
        <f t="shared" ref="AB20:AH20" si="4">SUM(AB14:AB19)</f>
        <v>23</v>
      </c>
      <c r="AC20" s="1">
        <f t="shared" si="4"/>
        <v>11</v>
      </c>
      <c r="AD20" s="1">
        <f t="shared" si="4"/>
        <v>7</v>
      </c>
      <c r="AE20" s="1">
        <f t="shared" si="4"/>
        <v>7</v>
      </c>
      <c r="AF20" s="1">
        <f t="shared" si="4"/>
        <v>3</v>
      </c>
      <c r="AG20" s="1">
        <f t="shared" si="4"/>
        <v>16</v>
      </c>
      <c r="AH20" s="1">
        <f t="shared" si="4"/>
        <v>8</v>
      </c>
      <c r="AI20" s="7">
        <f>AVERAGE(O:O)</f>
        <v>2.3035714285714284</v>
      </c>
      <c r="AJ20" s="1">
        <f>MEDIAN(O4:O54)</f>
        <v>2</v>
      </c>
      <c r="AK20" s="13">
        <f>MIN(O:O)</f>
        <v>1</v>
      </c>
      <c r="AL20" s="13">
        <f>MAX(O:O)</f>
        <v>5</v>
      </c>
    </row>
    <row r="21" spans="1:38" x14ac:dyDescent="0.3">
      <c r="A21" s="13" t="str">
        <f>VLOOKUP(C21,[1]Overview!$C$18:$D$68,2,0)</f>
        <v>Engine</v>
      </c>
      <c r="B21" s="13" t="str">
        <f>VLOOKUP(C21,[1]Overview!$C$18:$E$68,3,0)</f>
        <v>ONNX Runtime</v>
      </c>
      <c r="C21" s="6" t="s">
        <v>89</v>
      </c>
      <c r="D21" s="6" t="str">
        <f>"http://github.com/"&amp;C21</f>
        <v>http://github.com/microsoft/onnxruntime</v>
      </c>
      <c r="E21" s="13" t="str">
        <f>A21</f>
        <v>Engine</v>
      </c>
      <c r="F21">
        <v>58</v>
      </c>
      <c r="G21" s="6" t="s">
        <v>281</v>
      </c>
      <c r="H21" s="6" t="s">
        <v>282</v>
      </c>
      <c r="I21" s="6" t="s">
        <v>282</v>
      </c>
      <c r="J21" s="6"/>
      <c r="K21" s="6"/>
      <c r="L21" s="6" t="s">
        <v>282</v>
      </c>
      <c r="M21" s="6"/>
      <c r="N21" s="6"/>
      <c r="O21" s="6">
        <f>COUNTIF(G21:N21,"O")</f>
        <v>4</v>
      </c>
      <c r="P21" s="6" t="s">
        <v>282</v>
      </c>
      <c r="Q21" s="6" t="s">
        <v>282</v>
      </c>
      <c r="R21" s="6"/>
      <c r="S21" s="6" t="s">
        <v>282</v>
      </c>
      <c r="T21" s="6"/>
      <c r="U21" s="6"/>
      <c r="V21" s="6"/>
      <c r="W21" s="6"/>
      <c r="X21" s="6">
        <f>COUNTA(P21:W21)</f>
        <v>3</v>
      </c>
      <c r="Y21" s="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x14ac:dyDescent="0.3">
      <c r="A22" s="13" t="str">
        <f>VLOOKUP(C22,[1]Overview!$C$18:$D$68,2,0)</f>
        <v>Engine</v>
      </c>
      <c r="B22" s="13" t="str">
        <f>VLOOKUP(C22,[1]Overview!$C$18:$E$68,3,0)</f>
        <v>DeepSpeech</v>
      </c>
      <c r="C22" s="6" t="s">
        <v>84</v>
      </c>
      <c r="D22" s="6" t="str">
        <f>"http://github.com/"&amp;C22</f>
        <v>http://github.com/mozilla/deepspeech</v>
      </c>
      <c r="E22" s="13" t="str">
        <f>A22</f>
        <v>Engine</v>
      </c>
      <c r="F22">
        <v>24</v>
      </c>
      <c r="G22" s="6" t="s">
        <v>281</v>
      </c>
      <c r="H22" s="6" t="s">
        <v>282</v>
      </c>
      <c r="I22" s="6" t="s">
        <v>282</v>
      </c>
      <c r="J22" s="6"/>
      <c r="K22" s="6"/>
      <c r="L22" s="6" t="s">
        <v>282</v>
      </c>
      <c r="M22" s="6"/>
      <c r="N22" s="6"/>
      <c r="O22" s="6">
        <f>COUNTIF(G22:N22,"O")</f>
        <v>4</v>
      </c>
      <c r="P22" s="6" t="s">
        <v>282</v>
      </c>
      <c r="Q22" s="6"/>
      <c r="R22" s="6"/>
      <c r="S22" s="6"/>
      <c r="T22" s="6"/>
      <c r="U22" s="6"/>
      <c r="V22" s="6"/>
      <c r="W22" s="6"/>
      <c r="X22" s="6">
        <f>COUNTA(P22:W22)</f>
        <v>1</v>
      </c>
      <c r="Y22" s="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x14ac:dyDescent="0.3">
      <c r="A23" s="13" t="str">
        <f>VLOOKUP(C23,[1]Overview!$C$18:$D$68,2,0)</f>
        <v>Toolkit</v>
      </c>
      <c r="B23" s="13" t="str">
        <f>VLOOKUP(C23,[1]Overview!$C$18:$E$68,3,0)</f>
        <v>Turi Create</v>
      </c>
      <c r="C23" s="6" t="s">
        <v>141</v>
      </c>
      <c r="D23" s="6" t="str">
        <f>"http://github.com/"&amp;C23</f>
        <v>http://github.com/apple/turicreate</v>
      </c>
      <c r="E23" s="13" t="str">
        <f>A23</f>
        <v>Toolkit</v>
      </c>
      <c r="F23">
        <v>196</v>
      </c>
      <c r="G23" s="6" t="s">
        <v>281</v>
      </c>
      <c r="H23" s="6" t="s">
        <v>282</v>
      </c>
      <c r="I23" s="6"/>
      <c r="J23" s="6"/>
      <c r="K23" s="6"/>
      <c r="L23" s="6"/>
      <c r="M23" s="6" t="s">
        <v>282</v>
      </c>
      <c r="N23" s="6"/>
      <c r="O23" s="6">
        <f>COUNTIF(G23:N23,"O")</f>
        <v>3</v>
      </c>
      <c r="P23" s="6" t="s">
        <v>282</v>
      </c>
      <c r="Q23" s="6"/>
      <c r="R23" s="6" t="s">
        <v>282</v>
      </c>
      <c r="S23" s="6" t="s">
        <v>282</v>
      </c>
      <c r="T23" s="6"/>
      <c r="U23" s="6"/>
      <c r="V23" s="6"/>
      <c r="W23" s="6"/>
      <c r="X23" s="6">
        <f>COUNTA(P23:W23)</f>
        <v>3</v>
      </c>
      <c r="Y23" s="6"/>
      <c r="Z23" s="13" t="s">
        <v>259</v>
      </c>
      <c r="AA23" s="6" t="s">
        <v>293</v>
      </c>
      <c r="AB23" s="6" t="s">
        <v>294</v>
      </c>
      <c r="AC23" s="6" t="s">
        <v>295</v>
      </c>
      <c r="AD23" s="6" t="s">
        <v>296</v>
      </c>
      <c r="AE23" s="6" t="s">
        <v>297</v>
      </c>
      <c r="AF23" s="6" t="s">
        <v>298</v>
      </c>
      <c r="AG23" s="6" t="s">
        <v>299</v>
      </c>
      <c r="AH23" s="6" t="s">
        <v>300</v>
      </c>
      <c r="AI23" s="6" t="s">
        <v>258</v>
      </c>
      <c r="AJ23" s="3" t="s">
        <v>291</v>
      </c>
      <c r="AK23" s="13"/>
      <c r="AL23" s="13"/>
    </row>
    <row r="24" spans="1:38" x14ac:dyDescent="0.3">
      <c r="A24" s="13" t="str">
        <f>VLOOKUP(C24,[1]Overview!$C$18:$D$68,2,0)</f>
        <v>Toolkit</v>
      </c>
      <c r="B24" s="13" t="str">
        <f>VLOOKUP(C24,[1]Overview!$C$18:$E$68,3,0)</f>
        <v>GluonTS</v>
      </c>
      <c r="C24" s="6" t="s">
        <v>120</v>
      </c>
      <c r="D24" s="6" t="str">
        <f>"http://github.com/"&amp;C24</f>
        <v>http://github.com/awslabs/gluon-ts</v>
      </c>
      <c r="E24" s="13" t="str">
        <f>A24</f>
        <v>Toolkit</v>
      </c>
      <c r="F24">
        <v>42</v>
      </c>
      <c r="G24" s="6" t="s">
        <v>281</v>
      </c>
      <c r="H24" s="6"/>
      <c r="I24" s="6"/>
      <c r="J24" s="6"/>
      <c r="K24" s="6"/>
      <c r="L24" s="6"/>
      <c r="M24" s="6"/>
      <c r="N24" s="6"/>
      <c r="O24" s="6">
        <f>COUNTIF(G24:N24,"O")</f>
        <v>1</v>
      </c>
      <c r="P24" s="6"/>
      <c r="Q24" s="6"/>
      <c r="R24" s="6"/>
      <c r="S24" s="6" t="s">
        <v>282</v>
      </c>
      <c r="T24" s="6" t="s">
        <v>282</v>
      </c>
      <c r="U24" s="6"/>
      <c r="V24" s="6"/>
      <c r="W24" s="6"/>
      <c r="X24" s="6">
        <f>COUNTA(P24:W24)</f>
        <v>2</v>
      </c>
      <c r="Y24" s="6"/>
      <c r="Z24" s="13" t="s">
        <v>14</v>
      </c>
      <c r="AA24" s="13">
        <f t="shared" ref="AA24:AH29" si="5">COUNTIFS($A:$A,$Z24,P:P,"O")</f>
        <v>5</v>
      </c>
      <c r="AB24" s="13">
        <f t="shared" si="5"/>
        <v>0</v>
      </c>
      <c r="AC24" s="13">
        <f t="shared" si="5"/>
        <v>2</v>
      </c>
      <c r="AD24" s="13">
        <f t="shared" si="5"/>
        <v>6</v>
      </c>
      <c r="AE24" s="13">
        <f t="shared" si="5"/>
        <v>2</v>
      </c>
      <c r="AF24" s="13">
        <f t="shared" si="5"/>
        <v>1</v>
      </c>
      <c r="AG24" s="13">
        <f t="shared" si="5"/>
        <v>0</v>
      </c>
      <c r="AH24" s="13">
        <f t="shared" si="5"/>
        <v>1</v>
      </c>
      <c r="AI24" s="15">
        <f t="shared" ref="AI24:AI29" si="6">AVERAGEIF($A:$A,Z24,X:X)</f>
        <v>1.2142857142857142</v>
      </c>
      <c r="AJ24" s="1">
        <f>MEDIAN(X4:X15)</f>
        <v>1</v>
      </c>
      <c r="AK24" s="13"/>
      <c r="AL24" s="13"/>
    </row>
    <row r="25" spans="1:38" x14ac:dyDescent="0.3">
      <c r="A25" s="13" t="str">
        <f>VLOOKUP(C25,[1]Overview!$C$18:$D$68,2,0)</f>
        <v>Toolkit</v>
      </c>
      <c r="B25" s="13" t="str">
        <f>VLOOKUP(C25,[1]Overview!$C$18:$E$68,3,0)</f>
        <v>GluonNLP</v>
      </c>
      <c r="C25" s="6" t="s">
        <v>115</v>
      </c>
      <c r="D25" s="6" t="str">
        <f>"http://github.com/"&amp;C25</f>
        <v>http://github.com/dmlc/gluon-nlp</v>
      </c>
      <c r="E25" s="13" t="str">
        <f>A25</f>
        <v>Toolkit</v>
      </c>
      <c r="F25">
        <v>31</v>
      </c>
      <c r="G25" s="6" t="s">
        <v>281</v>
      </c>
      <c r="H25" s="6" t="s">
        <v>281</v>
      </c>
      <c r="I25" s="6"/>
      <c r="J25" s="6"/>
      <c r="K25" s="6"/>
      <c r="L25" s="6"/>
      <c r="M25" s="6"/>
      <c r="N25" s="6"/>
      <c r="O25" s="6">
        <f>COUNTIF(G25:N25,"O")</f>
        <v>2</v>
      </c>
      <c r="P25" s="6" t="s">
        <v>282</v>
      </c>
      <c r="Q25" s="6"/>
      <c r="R25" s="6"/>
      <c r="S25" s="6" t="s">
        <v>282</v>
      </c>
      <c r="T25" s="6" t="s">
        <v>282</v>
      </c>
      <c r="U25" s="6"/>
      <c r="V25" s="6"/>
      <c r="W25" s="6"/>
      <c r="X25" s="6">
        <f>COUNTA(P25:W25)</f>
        <v>3</v>
      </c>
      <c r="Y25" s="6"/>
      <c r="Z25" s="13" t="s">
        <v>70</v>
      </c>
      <c r="AA25" s="13">
        <f t="shared" si="5"/>
        <v>3</v>
      </c>
      <c r="AB25" s="13">
        <f t="shared" si="5"/>
        <v>0</v>
      </c>
      <c r="AC25" s="13">
        <f t="shared" si="5"/>
        <v>0</v>
      </c>
      <c r="AD25" s="13">
        <f t="shared" si="5"/>
        <v>2</v>
      </c>
      <c r="AE25" s="13">
        <f t="shared" si="5"/>
        <v>2</v>
      </c>
      <c r="AF25" s="13">
        <f t="shared" si="5"/>
        <v>0</v>
      </c>
      <c r="AG25" s="13">
        <f t="shared" si="5"/>
        <v>0</v>
      </c>
      <c r="AH25" s="13">
        <f t="shared" si="5"/>
        <v>0</v>
      </c>
      <c r="AI25" s="15">
        <f t="shared" si="6"/>
        <v>2.3333333333333335</v>
      </c>
      <c r="AJ25" s="1">
        <f>MEDIAN(X16:X18)</f>
        <v>1</v>
      </c>
      <c r="AK25" s="13"/>
      <c r="AL25" s="13"/>
    </row>
    <row r="26" spans="1:38" x14ac:dyDescent="0.3">
      <c r="A26" s="13" t="str">
        <f>VLOOKUP(C26,[1]Overview!$C$18:$D$68,2,0)</f>
        <v>Toolkit</v>
      </c>
      <c r="B26" s="13" t="str">
        <f>VLOOKUP(C26,[1]Overview!$C$18:$E$68,3,0)</f>
        <v>ESPnet</v>
      </c>
      <c r="C26" s="6" t="s">
        <v>100</v>
      </c>
      <c r="D26" s="6" t="str">
        <f>"http://github.com/"&amp;C26</f>
        <v>http://github.com/espnet/espnet</v>
      </c>
      <c r="E26" s="13" t="str">
        <f>A26</f>
        <v>Toolkit</v>
      </c>
      <c r="F26">
        <v>8</v>
      </c>
      <c r="G26" s="6" t="s">
        <v>281</v>
      </c>
      <c r="H26" s="6"/>
      <c r="I26" s="6"/>
      <c r="J26" s="6"/>
      <c r="K26" s="6"/>
      <c r="L26" s="6"/>
      <c r="M26" s="6"/>
      <c r="N26" s="6"/>
      <c r="O26" s="6">
        <f>COUNTIF(G26:N26,"O")</f>
        <v>1</v>
      </c>
      <c r="P26" s="6"/>
      <c r="Q26" s="6"/>
      <c r="R26" s="6"/>
      <c r="S26" s="6" t="s">
        <v>282</v>
      </c>
      <c r="T26" s="6"/>
      <c r="U26" s="6" t="s">
        <v>282</v>
      </c>
      <c r="V26" s="6"/>
      <c r="W26" s="6"/>
      <c r="X26" s="6">
        <f>COUNTA(P26:W26)</f>
        <v>2</v>
      </c>
      <c r="Y26" s="6"/>
      <c r="Z26" s="13" t="s">
        <v>83</v>
      </c>
      <c r="AA26" s="13">
        <f t="shared" si="5"/>
        <v>2</v>
      </c>
      <c r="AB26" s="13">
        <f t="shared" si="5"/>
        <v>1</v>
      </c>
      <c r="AC26" s="13">
        <f t="shared" si="5"/>
        <v>0</v>
      </c>
      <c r="AD26" s="13">
        <f t="shared" si="5"/>
        <v>1</v>
      </c>
      <c r="AE26" s="13">
        <f t="shared" si="5"/>
        <v>0</v>
      </c>
      <c r="AF26" s="13">
        <f t="shared" si="5"/>
        <v>0</v>
      </c>
      <c r="AG26" s="13">
        <f t="shared" si="5"/>
        <v>0</v>
      </c>
      <c r="AH26" s="13">
        <f t="shared" si="5"/>
        <v>0</v>
      </c>
      <c r="AI26" s="15">
        <f t="shared" si="6"/>
        <v>2</v>
      </c>
      <c r="AJ26" s="1">
        <f>MEDIAN(X19:X20)</f>
        <v>2</v>
      </c>
      <c r="AK26" s="13"/>
      <c r="AL26" s="13"/>
    </row>
    <row r="27" spans="1:38" x14ac:dyDescent="0.3">
      <c r="A27" t="s">
        <v>93</v>
      </c>
      <c r="B27" t="s">
        <v>362</v>
      </c>
      <c r="C27" t="s">
        <v>367</v>
      </c>
      <c r="D27" s="6" t="str">
        <f>"http://github.com/"&amp;C27</f>
        <v>http://github.com/kubeflow/kfserving</v>
      </c>
      <c r="E27" s="13" t="str">
        <f>A27</f>
        <v>Toolkit</v>
      </c>
      <c r="F27">
        <v>4</v>
      </c>
      <c r="G27" s="4" t="s">
        <v>370</v>
      </c>
      <c r="K27" t="s">
        <v>370</v>
      </c>
      <c r="O27" s="6">
        <f>COUNTIF(G27:N27,"O")</f>
        <v>2</v>
      </c>
      <c r="P27" s="4" t="s">
        <v>370</v>
      </c>
      <c r="S27" s="4" t="s">
        <v>370</v>
      </c>
      <c r="X27" s="4">
        <f>COUNTA(P27:W27)</f>
        <v>2</v>
      </c>
      <c r="Y27" s="6"/>
      <c r="Z27" s="13" t="s">
        <v>93</v>
      </c>
      <c r="AA27" s="13">
        <f t="shared" si="5"/>
        <v>9</v>
      </c>
      <c r="AB27" s="13">
        <f t="shared" si="5"/>
        <v>0</v>
      </c>
      <c r="AC27" s="13">
        <f t="shared" si="5"/>
        <v>3</v>
      </c>
      <c r="AD27" s="13">
        <f t="shared" si="5"/>
        <v>13</v>
      </c>
      <c r="AE27" s="13">
        <f t="shared" si="5"/>
        <v>3</v>
      </c>
      <c r="AF27" s="13">
        <f t="shared" si="5"/>
        <v>1</v>
      </c>
      <c r="AG27" s="13">
        <f t="shared" si="5"/>
        <v>0</v>
      </c>
      <c r="AH27" s="13">
        <f t="shared" si="5"/>
        <v>0</v>
      </c>
      <c r="AI27" s="15">
        <f t="shared" si="6"/>
        <v>1.9333333333333333</v>
      </c>
      <c r="AJ27" s="1">
        <f>MEDIAN(X21:X34)</f>
        <v>2</v>
      </c>
      <c r="AK27" s="13"/>
      <c r="AL27" s="13"/>
    </row>
    <row r="28" spans="1:38" x14ac:dyDescent="0.3">
      <c r="A28" s="13" t="str">
        <f>VLOOKUP(C28,[1]Overview!$C$18:$D$68,2,0)</f>
        <v>Toolkit</v>
      </c>
      <c r="B28" s="13" t="str">
        <f>VLOOKUP(C28,[1]Overview!$C$18:$E$68,3,0)</f>
        <v>Kubeflow</v>
      </c>
      <c r="C28" s="6" t="s">
        <v>124</v>
      </c>
      <c r="D28" s="6" t="str">
        <f>"http://github.com/"&amp;C28</f>
        <v>http://github.com/kubeflow/kubeflow</v>
      </c>
      <c r="E28" s="13" t="str">
        <f>A28</f>
        <v>Toolkit</v>
      </c>
      <c r="F28">
        <v>81</v>
      </c>
      <c r="G28" s="6" t="s">
        <v>281</v>
      </c>
      <c r="H28" s="6"/>
      <c r="I28" s="6"/>
      <c r="J28" s="6"/>
      <c r="K28" s="6" t="s">
        <v>282</v>
      </c>
      <c r="L28" s="6"/>
      <c r="M28" s="6" t="s">
        <v>282</v>
      </c>
      <c r="N28" s="6" t="s">
        <v>282</v>
      </c>
      <c r="O28" s="6">
        <f>COUNTIF(G28:N28,"O")</f>
        <v>4</v>
      </c>
      <c r="P28" s="6" t="s">
        <v>282</v>
      </c>
      <c r="Q28" s="6"/>
      <c r="R28" s="6"/>
      <c r="S28" s="6"/>
      <c r="T28" s="6"/>
      <c r="U28" s="6"/>
      <c r="V28" s="6"/>
      <c r="W28" s="6"/>
      <c r="X28" s="6">
        <f>COUNTA(P28:W28)</f>
        <v>1</v>
      </c>
      <c r="Y28" s="6"/>
      <c r="Z28" s="13" t="s">
        <v>157</v>
      </c>
      <c r="AA28" s="13">
        <f t="shared" si="5"/>
        <v>8</v>
      </c>
      <c r="AB28" s="13">
        <f t="shared" si="5"/>
        <v>0</v>
      </c>
      <c r="AC28" s="13">
        <f t="shared" si="5"/>
        <v>2</v>
      </c>
      <c r="AD28" s="13">
        <f t="shared" si="5"/>
        <v>9</v>
      </c>
      <c r="AE28" s="13">
        <f t="shared" si="5"/>
        <v>0</v>
      </c>
      <c r="AF28" s="13">
        <f t="shared" si="5"/>
        <v>0</v>
      </c>
      <c r="AG28" s="13">
        <f t="shared" si="5"/>
        <v>0</v>
      </c>
      <c r="AH28" s="13">
        <f t="shared" si="5"/>
        <v>0</v>
      </c>
      <c r="AI28" s="15">
        <f t="shared" si="6"/>
        <v>1.2666666666666666</v>
      </c>
      <c r="AJ28" s="1">
        <f>MEDIAN(X35:X48)</f>
        <v>1</v>
      </c>
      <c r="AK28" s="13"/>
      <c r="AL28" s="13"/>
    </row>
    <row r="29" spans="1:38" x14ac:dyDescent="0.3">
      <c r="A29" s="13" t="str">
        <f>VLOOKUP(C29,[1]Overview!$C$18:$D$68,2,0)</f>
        <v>Toolkit</v>
      </c>
      <c r="B29" s="13" t="str">
        <f>VLOOKUP(C29,[1]Overview!$C$18:$E$68,3,0)</f>
        <v>NNI</v>
      </c>
      <c r="C29" s="6" t="s">
        <v>128</v>
      </c>
      <c r="D29" s="6" t="str">
        <f>"http://github.com/"&amp;C29</f>
        <v>http://github.com/microsoft/nni</v>
      </c>
      <c r="E29" s="13" t="str">
        <f>A29</f>
        <v>Toolkit</v>
      </c>
      <c r="F29">
        <v>50</v>
      </c>
      <c r="G29" s="6" t="s">
        <v>281</v>
      </c>
      <c r="H29" s="6"/>
      <c r="I29" s="6"/>
      <c r="J29" s="6"/>
      <c r="K29" s="6"/>
      <c r="L29" s="6"/>
      <c r="M29" s="6" t="s">
        <v>282</v>
      </c>
      <c r="N29" s="6" t="s">
        <v>282</v>
      </c>
      <c r="O29" s="6">
        <f>COUNTIF(G29:N29,"O")</f>
        <v>3</v>
      </c>
      <c r="P29" s="6" t="s">
        <v>282</v>
      </c>
      <c r="Q29" s="6"/>
      <c r="R29" s="6"/>
      <c r="S29" s="6" t="s">
        <v>282</v>
      </c>
      <c r="T29" s="6"/>
      <c r="U29" s="6"/>
      <c r="V29" s="6"/>
      <c r="W29" s="6"/>
      <c r="X29" s="6">
        <f>COUNTA(P29:W29)</f>
        <v>2</v>
      </c>
      <c r="Y29" s="6"/>
      <c r="Z29" s="13" t="s">
        <v>283</v>
      </c>
      <c r="AA29" s="13">
        <f t="shared" si="5"/>
        <v>5</v>
      </c>
      <c r="AB29" s="13">
        <f t="shared" si="5"/>
        <v>0</v>
      </c>
      <c r="AC29" s="13">
        <f t="shared" si="5"/>
        <v>0</v>
      </c>
      <c r="AD29" s="13">
        <f t="shared" si="5"/>
        <v>5</v>
      </c>
      <c r="AE29" s="13">
        <f t="shared" si="5"/>
        <v>0</v>
      </c>
      <c r="AF29" s="13">
        <f t="shared" si="5"/>
        <v>0</v>
      </c>
      <c r="AG29" s="13">
        <f t="shared" si="5"/>
        <v>0</v>
      </c>
      <c r="AH29" s="13">
        <f t="shared" si="5"/>
        <v>0</v>
      </c>
      <c r="AI29" s="15">
        <f t="shared" si="6"/>
        <v>1.4285714285714286</v>
      </c>
      <c r="AJ29" s="1">
        <f>MEDIAN(X49:X54)</f>
        <v>1</v>
      </c>
      <c r="AK29" s="13" t="s">
        <v>20</v>
      </c>
      <c r="AL29" s="13" t="s">
        <v>22</v>
      </c>
    </row>
    <row r="30" spans="1:38" x14ac:dyDescent="0.3">
      <c r="A30" s="13" t="str">
        <f>VLOOKUP(C30,[1]Overview!$C$18:$D$68,2,0)</f>
        <v>Toolkit</v>
      </c>
      <c r="B30" s="13" t="str">
        <f>VLOOKUP(C30,[1]Overview!$C$18:$E$68,3,0)</f>
        <v>Recommenders</v>
      </c>
      <c r="C30" s="6" t="s">
        <v>136</v>
      </c>
      <c r="D30" s="6" t="str">
        <f>"http://github.com/"&amp;C30</f>
        <v>http://github.com/microsoft/recommenders</v>
      </c>
      <c r="E30" s="13" t="str">
        <f>A30</f>
        <v>Toolkit</v>
      </c>
      <c r="F30">
        <v>5</v>
      </c>
      <c r="G30" s="6" t="s">
        <v>281</v>
      </c>
      <c r="H30" s="6"/>
      <c r="I30" s="6"/>
      <c r="J30" s="6"/>
      <c r="K30" s="6"/>
      <c r="L30" s="6"/>
      <c r="M30" s="6"/>
      <c r="N30" s="6"/>
      <c r="O30" s="6">
        <f>COUNTIF(G30:N30,"O")</f>
        <v>1</v>
      </c>
      <c r="P30" s="6" t="s">
        <v>282</v>
      </c>
      <c r="Q30" s="6"/>
      <c r="R30" s="6"/>
      <c r="S30" s="6" t="s">
        <v>282</v>
      </c>
      <c r="T30" s="6"/>
      <c r="U30" s="6"/>
      <c r="V30" s="6"/>
      <c r="W30" s="6"/>
      <c r="X30" s="6">
        <f>COUNTA(P30:W30)</f>
        <v>2</v>
      </c>
      <c r="Y30" s="6"/>
      <c r="Z30" s="13"/>
      <c r="AA30" s="1">
        <f>SUM(AA24:AA29)</f>
        <v>32</v>
      </c>
      <c r="AB30" s="1">
        <f t="shared" ref="AB30:AH30" si="7">SUM(AB24:AB29)</f>
        <v>1</v>
      </c>
      <c r="AC30" s="1">
        <f t="shared" si="7"/>
        <v>7</v>
      </c>
      <c r="AD30" s="1">
        <f t="shared" si="7"/>
        <v>36</v>
      </c>
      <c r="AE30" s="1">
        <f t="shared" si="7"/>
        <v>7</v>
      </c>
      <c r="AF30" s="1">
        <f t="shared" si="7"/>
        <v>2</v>
      </c>
      <c r="AG30" s="1">
        <f t="shared" si="7"/>
        <v>0</v>
      </c>
      <c r="AH30" s="1">
        <f t="shared" si="7"/>
        <v>1</v>
      </c>
      <c r="AI30" s="7">
        <f>AVERAGE(X:X)</f>
        <v>1.5357142857142858</v>
      </c>
      <c r="AJ30" s="6">
        <f>MEDIAN(X4:X54)</f>
        <v>1</v>
      </c>
      <c r="AK30" s="6">
        <f>MIN(X4:X54)</f>
        <v>0</v>
      </c>
      <c r="AL30" s="13">
        <f>MAX(X4:X54)</f>
        <v>3</v>
      </c>
    </row>
    <row r="31" spans="1:38" x14ac:dyDescent="0.3">
      <c r="A31" s="13" t="str">
        <f>VLOOKUP(C31,[1]Overview!$C$18:$D$68,2,0)</f>
        <v>Toolkit</v>
      </c>
      <c r="B31" s="13" t="str">
        <f>VLOOKUP(C31,[1]Overview!$C$18:$E$68,3,0)</f>
        <v>DIGITS</v>
      </c>
      <c r="C31" s="6" t="s">
        <v>95</v>
      </c>
      <c r="D31" s="6" t="str">
        <f>"http://github.com/"&amp;C31</f>
        <v>http://github.com/nvidia/digits</v>
      </c>
      <c r="E31" s="13" t="str">
        <f>A31</f>
        <v>Toolkit</v>
      </c>
      <c r="F31">
        <v>15</v>
      </c>
      <c r="G31" s="6" t="s">
        <v>281</v>
      </c>
      <c r="H31" s="6"/>
      <c r="I31" s="6"/>
      <c r="J31" s="6"/>
      <c r="K31" s="6"/>
      <c r="L31" s="6"/>
      <c r="M31" s="6" t="s">
        <v>282</v>
      </c>
      <c r="N31" s="6"/>
      <c r="O31" s="6">
        <f>COUNTIF(G31:N31,"O")</f>
        <v>2</v>
      </c>
      <c r="P31" s="6" t="s">
        <v>282</v>
      </c>
      <c r="Q31" s="6"/>
      <c r="R31" s="6" t="s">
        <v>282</v>
      </c>
      <c r="S31" s="6" t="s">
        <v>282</v>
      </c>
      <c r="T31" s="6"/>
      <c r="U31" s="6"/>
      <c r="V31" s="6"/>
      <c r="W31" s="6"/>
      <c r="X31" s="6">
        <f>COUNTA(P31:W31)</f>
        <v>3</v>
      </c>
      <c r="Y31" s="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 x14ac:dyDescent="0.3">
      <c r="A32" s="13" t="str">
        <f>VLOOKUP(C32,[1]Overview!$C$18:$D$68,2,0)</f>
        <v>Toolkit</v>
      </c>
      <c r="B32" s="13" t="str">
        <f>VLOOKUP(C32,[1]Overview!$C$18:$E$68,3,0)</f>
        <v>OpenVINO</v>
      </c>
      <c r="C32" s="6" t="s">
        <v>301</v>
      </c>
      <c r="D32" s="6" t="str">
        <f>"http://github.com/"&amp;C32</f>
        <v>http://github.com/openvinotoolkit/openvino</v>
      </c>
      <c r="E32" s="13" t="str">
        <f>A32</f>
        <v>Toolkit</v>
      </c>
      <c r="F32">
        <v>7</v>
      </c>
      <c r="G32" s="6" t="s">
        <v>281</v>
      </c>
      <c r="H32" s="6" t="s">
        <v>282</v>
      </c>
      <c r="I32" s="6" t="s">
        <v>282</v>
      </c>
      <c r="J32" s="6"/>
      <c r="K32" s="6"/>
      <c r="L32" s="6"/>
      <c r="M32" s="6"/>
      <c r="N32" s="6"/>
      <c r="O32" s="6">
        <f>COUNTIF(G32:N32,"O")</f>
        <v>3</v>
      </c>
      <c r="P32" s="6" t="s">
        <v>282</v>
      </c>
      <c r="Q32" s="6"/>
      <c r="R32" s="6" t="s">
        <v>282</v>
      </c>
      <c r="S32" s="6"/>
      <c r="T32" s="6" t="s">
        <v>282</v>
      </c>
      <c r="U32" s="6"/>
      <c r="V32" s="6"/>
      <c r="W32" s="6"/>
      <c r="X32" s="6">
        <f>COUNTA(P32:W32)</f>
        <v>3</v>
      </c>
      <c r="Y32" s="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x14ac:dyDescent="0.3">
      <c r="A33" s="13" t="str">
        <f>VLOOKUP(C33,[1]Overview!$C$18:$D$68,2,0)</f>
        <v>Toolkit</v>
      </c>
      <c r="B33" s="13" t="str">
        <f>VLOOKUP(C33,[1]Overview!$C$18:$E$68,3,0)</f>
        <v>FAIRSEQ</v>
      </c>
      <c r="C33" s="6" t="s">
        <v>292</v>
      </c>
      <c r="D33" s="6" t="str">
        <f>"http://github.com/"&amp;C33</f>
        <v>http://github.com/pytorch/fairseq</v>
      </c>
      <c r="E33" s="13" t="str">
        <f>A33</f>
        <v>Toolkit</v>
      </c>
      <c r="F33">
        <v>35</v>
      </c>
      <c r="G33" s="6" t="s">
        <v>281</v>
      </c>
      <c r="H33" s="6"/>
      <c r="I33" s="6"/>
      <c r="J33" s="6"/>
      <c r="K33" s="6"/>
      <c r="L33" s="6"/>
      <c r="M33" s="6"/>
      <c r="N33" s="6"/>
      <c r="O33" s="6">
        <f>COUNTIF(G33:N33,"O")</f>
        <v>1</v>
      </c>
      <c r="P33" s="6"/>
      <c r="Q33" s="6"/>
      <c r="R33" s="6"/>
      <c r="S33" s="6" t="s">
        <v>282</v>
      </c>
      <c r="T33" s="6"/>
      <c r="U33" s="6"/>
      <c r="V33" s="6"/>
      <c r="W33" s="6"/>
      <c r="X33" s="6">
        <f>COUNTA(P33:W33)</f>
        <v>1</v>
      </c>
      <c r="Y33" s="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x14ac:dyDescent="0.3">
      <c r="A34" s="13" t="str">
        <f>VLOOKUP(C34,[1]Overview!$C$18:$D$68,2,0)</f>
        <v>Toolkit</v>
      </c>
      <c r="B34" s="13" t="str">
        <f>VLOOKUP(C34,[1]Overview!$C$18:$E$68,3,0)</f>
        <v>garage</v>
      </c>
      <c r="C34" s="6" t="s">
        <v>110</v>
      </c>
      <c r="D34" s="6" t="str">
        <f>"http://github.com/"&amp;C34</f>
        <v>http://github.com/rlworkgroup/garage</v>
      </c>
      <c r="E34" s="13" t="str">
        <f>A34</f>
        <v>Toolkit</v>
      </c>
      <c r="F34">
        <v>69</v>
      </c>
      <c r="G34" s="6" t="s">
        <v>281</v>
      </c>
      <c r="H34" s="6"/>
      <c r="I34" s="6"/>
      <c r="J34" s="6"/>
      <c r="K34" s="6"/>
      <c r="L34" s="6"/>
      <c r="M34" s="6"/>
      <c r="N34" s="6"/>
      <c r="O34" s="6">
        <f>COUNTIF(G34:N34,"O")</f>
        <v>1</v>
      </c>
      <c r="P34" s="6" t="s">
        <v>282</v>
      </c>
      <c r="Q34" s="6"/>
      <c r="R34" s="6"/>
      <c r="S34" s="6" t="s">
        <v>282</v>
      </c>
      <c r="T34" s="6"/>
      <c r="U34" s="6"/>
      <c r="V34" s="6"/>
      <c r="W34" s="6"/>
      <c r="X34" s="6">
        <f>COUNTA(P34:W34)</f>
        <v>2</v>
      </c>
      <c r="Y34" s="6"/>
      <c r="Z34" s="13"/>
      <c r="AA34" s="6"/>
      <c r="AB34" s="6"/>
      <c r="AC34" s="6"/>
      <c r="AD34" s="6"/>
      <c r="AE34" s="6"/>
      <c r="AF34" s="6"/>
      <c r="AG34" s="6"/>
      <c r="AH34" s="6"/>
      <c r="AI34" s="6"/>
      <c r="AJ34" s="13"/>
      <c r="AK34" s="13"/>
      <c r="AL34" s="13"/>
    </row>
    <row r="35" spans="1:38" x14ac:dyDescent="0.3">
      <c r="A35" s="13" t="str">
        <f>VLOOKUP(C35,[1]Overview!$C$18:$D$68,2,0)</f>
        <v>Toolkit</v>
      </c>
      <c r="B35" s="13" t="str">
        <f>VLOOKUP(C35,[1]Overview!$C$18:$E$68,3,0)</f>
        <v>YOLOv3</v>
      </c>
      <c r="C35" s="6" t="s">
        <v>150</v>
      </c>
      <c r="D35" s="6" t="str">
        <f>"http://github.com/"&amp;C35</f>
        <v>http://github.com/ultralytics/yolov3</v>
      </c>
      <c r="E35" s="13" t="str">
        <f>A35</f>
        <v>Toolkit</v>
      </c>
      <c r="F35">
        <v>7</v>
      </c>
      <c r="G35" s="6" t="s">
        <v>281</v>
      </c>
      <c r="H35" s="6"/>
      <c r="I35" s="6"/>
      <c r="J35" s="6"/>
      <c r="K35" s="6"/>
      <c r="L35" s="6"/>
      <c r="M35" s="6"/>
      <c r="N35" s="6"/>
      <c r="O35" s="6">
        <f>COUNTIF(G35:N35,"O")</f>
        <v>1</v>
      </c>
      <c r="P35" s="6"/>
      <c r="Q35" s="6"/>
      <c r="R35" s="6"/>
      <c r="S35" s="6" t="s">
        <v>282</v>
      </c>
      <c r="T35" s="6"/>
      <c r="U35" s="6"/>
      <c r="V35" s="6"/>
      <c r="W35" s="6"/>
      <c r="X35" s="6">
        <f>COUNTA(P35:W35)</f>
        <v>1</v>
      </c>
      <c r="Y35" s="6"/>
      <c r="Z35" s="13"/>
      <c r="AA35" s="13"/>
      <c r="AB35" s="13"/>
      <c r="AC35" s="13"/>
      <c r="AD35" s="13"/>
      <c r="AE35" s="13"/>
      <c r="AF35" s="13"/>
      <c r="AG35" s="13"/>
      <c r="AH35" s="13"/>
      <c r="AI35" s="15"/>
      <c r="AJ35" s="13"/>
      <c r="AK35" s="13"/>
      <c r="AL35" s="13"/>
    </row>
    <row r="36" spans="1:38" x14ac:dyDescent="0.3">
      <c r="A36" s="13" t="str">
        <f>VLOOKUP(C36,[1]Overview!$C$18:$D$68,2,0)</f>
        <v>Toolkit</v>
      </c>
      <c r="B36" s="13" t="str">
        <f>VLOOKUP(C36,[1]Overview!$C$18:$E$68,3,0)</f>
        <v>YOLOv5</v>
      </c>
      <c r="C36" s="6" t="s">
        <v>154</v>
      </c>
      <c r="D36" s="6" t="str">
        <f>"http://github.com/"&amp;C36</f>
        <v>http://github.com/ultralytics/yolov5</v>
      </c>
      <c r="E36" s="13" t="str">
        <f>A36</f>
        <v>Toolkit</v>
      </c>
      <c r="F36">
        <v>26</v>
      </c>
      <c r="G36" s="6" t="s">
        <v>281</v>
      </c>
      <c r="H36" s="6"/>
      <c r="I36" s="6"/>
      <c r="J36" s="6"/>
      <c r="K36" s="6"/>
      <c r="L36" s="6"/>
      <c r="M36" s="6"/>
      <c r="N36" s="6"/>
      <c r="O36" s="6">
        <f>COUNTIF(G36:N36,"O")</f>
        <v>1</v>
      </c>
      <c r="P36" s="6"/>
      <c r="Q36" s="6"/>
      <c r="R36" s="6"/>
      <c r="S36" s="6" t="s">
        <v>282</v>
      </c>
      <c r="T36" s="6"/>
      <c r="U36" s="6"/>
      <c r="V36" s="6"/>
      <c r="W36" s="6"/>
      <c r="X36" s="6">
        <f>COUNTA(P36:W36)</f>
        <v>1</v>
      </c>
      <c r="Y36" s="6"/>
      <c r="Z36" s="13"/>
      <c r="AA36" s="13"/>
      <c r="AB36" s="13"/>
      <c r="AC36" s="13"/>
      <c r="AD36" s="13"/>
      <c r="AE36" s="13"/>
      <c r="AF36" s="13"/>
      <c r="AG36" s="13"/>
      <c r="AH36" s="13"/>
      <c r="AI36" s="15"/>
      <c r="AJ36" s="13"/>
      <c r="AK36" s="13"/>
      <c r="AL36" s="13"/>
    </row>
    <row r="37" spans="1:38" x14ac:dyDescent="0.3">
      <c r="A37" s="13" t="str">
        <f>VLOOKUP(C37,[1]Overview!$C$18:$D$68,2,0)</f>
        <v>Toolkit</v>
      </c>
      <c r="B37" s="13" t="str">
        <f>VLOOKUP(C37,[1]Overview!$C$18:$E$68,3,0)</f>
        <v>Unity ML-Agents Toolkit</v>
      </c>
      <c r="C37" s="6" t="s">
        <v>302</v>
      </c>
      <c r="D37" s="6" t="str">
        <f>"http://github.com/"&amp;C37</f>
        <v>http://github.com/unity-technologies/ml-agents</v>
      </c>
      <c r="E37" s="13" t="str">
        <f>A37</f>
        <v>Toolkit</v>
      </c>
      <c r="F37">
        <v>28</v>
      </c>
      <c r="G37" s="6" t="s">
        <v>281</v>
      </c>
      <c r="H37" s="6"/>
      <c r="I37" s="6"/>
      <c r="J37" s="6"/>
      <c r="K37" s="6"/>
      <c r="L37" s="6" t="s">
        <v>282</v>
      </c>
      <c r="M37" s="6"/>
      <c r="N37" s="6"/>
      <c r="O37" s="6">
        <f>COUNTIF(G37:N37,"O")</f>
        <v>2</v>
      </c>
      <c r="P37" s="6"/>
      <c r="Q37" s="6"/>
      <c r="R37" s="6"/>
      <c r="S37" s="6" t="s">
        <v>282</v>
      </c>
      <c r="T37" s="6"/>
      <c r="U37" s="6"/>
      <c r="V37" s="6"/>
      <c r="W37" s="6"/>
      <c r="X37" s="6">
        <f>COUNTA(P37:W37)</f>
        <v>1</v>
      </c>
      <c r="Y37" s="6"/>
      <c r="Z37" s="13"/>
      <c r="AA37" s="13"/>
      <c r="AB37" s="13"/>
      <c r="AC37" s="13"/>
      <c r="AD37" s="13"/>
      <c r="AE37" s="13"/>
      <c r="AF37" s="13"/>
      <c r="AG37" s="13"/>
      <c r="AH37" s="13"/>
      <c r="AI37" s="15"/>
      <c r="AJ37" s="13"/>
      <c r="AK37" s="13"/>
      <c r="AL37" s="13"/>
    </row>
    <row r="38" spans="1:38" x14ac:dyDescent="0.3">
      <c r="A38" s="13" t="str">
        <f>VLOOKUP(C38,[1]Overview!$C$18:$D$68,2,0)</f>
        <v>Library</v>
      </c>
      <c r="B38" s="13" t="str">
        <f>VLOOKUP(C38,[1]Overview!$C$18:$E$68,3,0)</f>
        <v>AllenNLP</v>
      </c>
      <c r="C38" s="6" t="s">
        <v>158</v>
      </c>
      <c r="D38" s="6" t="str">
        <f>"http://github.com/"&amp;C38</f>
        <v>http://github.com/allenai/allennlp</v>
      </c>
      <c r="E38" s="13" t="str">
        <f>A38</f>
        <v>Library</v>
      </c>
      <c r="F38">
        <v>32</v>
      </c>
      <c r="G38" s="6" t="s">
        <v>281</v>
      </c>
      <c r="H38" s="6"/>
      <c r="I38" s="6" t="s">
        <v>282</v>
      </c>
      <c r="J38" s="6"/>
      <c r="K38" s="6"/>
      <c r="L38" s="6"/>
      <c r="M38" s="6"/>
      <c r="N38" s="6"/>
      <c r="O38" s="6">
        <f>COUNTIF(G38:N38,"O")</f>
        <v>2</v>
      </c>
      <c r="P38" s="6" t="s">
        <v>282</v>
      </c>
      <c r="Q38" s="6"/>
      <c r="R38" s="6"/>
      <c r="S38" s="6" t="s">
        <v>282</v>
      </c>
      <c r="T38" s="6"/>
      <c r="U38" s="6"/>
      <c r="V38" s="6"/>
      <c r="W38" s="6"/>
      <c r="X38" s="6">
        <f>COUNTA(P38:W38)</f>
        <v>2</v>
      </c>
      <c r="Y38" s="6"/>
      <c r="Z38" s="13"/>
      <c r="AA38" s="13"/>
      <c r="AB38" s="13"/>
      <c r="AC38" s="13"/>
      <c r="AD38" s="13"/>
      <c r="AE38" s="13"/>
      <c r="AF38" s="13"/>
      <c r="AG38" s="13"/>
      <c r="AH38" s="13"/>
      <c r="AI38" s="15"/>
      <c r="AJ38" s="13"/>
      <c r="AK38" s="13"/>
      <c r="AL38" s="13"/>
    </row>
    <row r="39" spans="1:38" x14ac:dyDescent="0.3">
      <c r="A39" s="13" t="str">
        <f>VLOOKUP(C39,[1]Overview!$C$18:$D$68,2,0)</f>
        <v>Library</v>
      </c>
      <c r="B39" s="13" t="str">
        <f>VLOOKUP(C39,[1]Overview!$C$18:$E$68,3,0)</f>
        <v>OpenPose</v>
      </c>
      <c r="C39" s="6" t="s">
        <v>189</v>
      </c>
      <c r="D39" s="6" t="str">
        <f>"http://github.com/"&amp;C39</f>
        <v>http://github.com/cmu-perceptual-computing-lab/openpose</v>
      </c>
      <c r="E39" s="13" t="str">
        <f>A39</f>
        <v>Library</v>
      </c>
      <c r="F39">
        <v>11</v>
      </c>
      <c r="G39" s="6"/>
      <c r="H39" s="6" t="s">
        <v>282</v>
      </c>
      <c r="I39" s="6"/>
      <c r="J39" s="6"/>
      <c r="K39" s="6"/>
      <c r="L39" s="6"/>
      <c r="M39" s="6"/>
      <c r="N39" s="6"/>
      <c r="O39" s="6">
        <f>COUNTIF(G39:N39,"O")</f>
        <v>1</v>
      </c>
      <c r="P39" s="6"/>
      <c r="Q39" s="6"/>
      <c r="R39" s="6" t="s">
        <v>282</v>
      </c>
      <c r="S39" s="6"/>
      <c r="T39" s="6"/>
      <c r="U39" s="6"/>
      <c r="V39" s="6"/>
      <c r="W39" s="6"/>
      <c r="X39" s="6">
        <f>COUNTA(P39:W39)</f>
        <v>1</v>
      </c>
      <c r="Y39" s="6"/>
      <c r="Z39" s="13"/>
      <c r="AA39" s="13"/>
      <c r="AB39" s="13"/>
      <c r="AC39" s="13"/>
      <c r="AD39" s="13"/>
      <c r="AE39" s="13"/>
      <c r="AF39" s="13"/>
      <c r="AG39" s="13"/>
      <c r="AH39" s="13"/>
      <c r="AI39" s="15"/>
      <c r="AJ39" s="13"/>
      <c r="AK39" s="13"/>
      <c r="AL39" s="13"/>
    </row>
    <row r="40" spans="1:38" x14ac:dyDescent="0.3">
      <c r="A40" s="13" t="str">
        <f>VLOOKUP(C40,[1]Overview!$C$18:$D$68,2,0)</f>
        <v>Library</v>
      </c>
      <c r="B40" s="13" t="str">
        <f>VLOOKUP(C40,[1]Overview!$C$18:$E$68,3,0)</f>
        <v>GPyTorch</v>
      </c>
      <c r="C40" s="6" t="s">
        <v>167</v>
      </c>
      <c r="D40" s="6" t="str">
        <f>"http://github.com/"&amp;C40</f>
        <v>http://github.com/cornellius-gp/gpytorch</v>
      </c>
      <c r="E40" s="13" t="str">
        <f>A40</f>
        <v>Library</v>
      </c>
      <c r="F40">
        <v>13</v>
      </c>
      <c r="G40" s="6" t="s">
        <v>281</v>
      </c>
      <c r="H40" s="6"/>
      <c r="I40" s="6"/>
      <c r="J40" s="6"/>
      <c r="K40" s="6"/>
      <c r="L40" s="6"/>
      <c r="M40" s="6"/>
      <c r="N40" s="6"/>
      <c r="O40" s="6">
        <f>COUNTIF(G40:N40,"O")</f>
        <v>1</v>
      </c>
      <c r="P40" s="6"/>
      <c r="Q40" s="6"/>
      <c r="R40" s="6"/>
      <c r="S40" s="6" t="s">
        <v>282</v>
      </c>
      <c r="T40" s="6"/>
      <c r="U40" s="6"/>
      <c r="V40" s="6"/>
      <c r="W40" s="6"/>
      <c r="X40" s="6">
        <f>COUNTA(P40:W40)</f>
        <v>1</v>
      </c>
      <c r="Y40" s="6"/>
      <c r="Z40" s="13"/>
      <c r="AA40" s="13"/>
      <c r="AB40" s="13"/>
      <c r="AC40" s="13"/>
      <c r="AD40" s="13"/>
      <c r="AE40" s="13"/>
      <c r="AF40" s="13"/>
      <c r="AG40" s="13"/>
      <c r="AH40" s="13"/>
      <c r="AI40" s="15"/>
      <c r="AJ40" s="13"/>
      <c r="AK40" s="13"/>
      <c r="AL40" s="13"/>
    </row>
    <row r="41" spans="1:38" x14ac:dyDescent="0.3">
      <c r="A41" s="13" t="str">
        <f>VLOOKUP(C41,[1]Overview!$C$18:$D$68,2,0)</f>
        <v>Library</v>
      </c>
      <c r="B41" s="13" t="str">
        <f>VLOOKUP(C41,[1]Overview!$C$18:$E$68,3,0)</f>
        <v>spaCy</v>
      </c>
      <c r="C41" s="6" t="s">
        <v>207</v>
      </c>
      <c r="D41" s="6" t="str">
        <f>"http://github.com/"&amp;C41</f>
        <v>http://github.com/explosion/spacy</v>
      </c>
      <c r="E41" s="13" t="str">
        <f>A41</f>
        <v>Library</v>
      </c>
      <c r="F41">
        <v>174</v>
      </c>
      <c r="G41" s="6" t="s">
        <v>281</v>
      </c>
      <c r="H41" s="6"/>
      <c r="I41" s="6" t="s">
        <v>282</v>
      </c>
      <c r="J41" s="6"/>
      <c r="K41" s="6"/>
      <c r="L41" s="6"/>
      <c r="M41" s="6" t="s">
        <v>282</v>
      </c>
      <c r="N41" s="6"/>
      <c r="O41" s="6">
        <f>COUNTIF(G41:N41,"O")</f>
        <v>3</v>
      </c>
      <c r="P41" s="6" t="s">
        <v>282</v>
      </c>
      <c r="Q41" s="6"/>
      <c r="R41" s="6"/>
      <c r="S41" s="6" t="s">
        <v>282</v>
      </c>
      <c r="T41" s="6"/>
      <c r="U41" s="6"/>
      <c r="V41" s="6"/>
      <c r="W41" s="6"/>
      <c r="X41" s="6">
        <f>COUNTA(P41:W41)</f>
        <v>2</v>
      </c>
      <c r="Y41" s="6"/>
      <c r="Z41" s="13"/>
      <c r="AA41" s="1"/>
      <c r="AB41" s="1"/>
      <c r="AC41" s="1"/>
      <c r="AD41" s="1"/>
      <c r="AE41" s="1"/>
      <c r="AF41" s="1"/>
      <c r="AG41" s="1"/>
      <c r="AH41" s="1"/>
      <c r="AI41" s="7"/>
      <c r="AJ41" s="13"/>
      <c r="AK41" s="13"/>
      <c r="AL41" s="13"/>
    </row>
    <row r="42" spans="1:38" x14ac:dyDescent="0.3">
      <c r="A42" s="13" t="str">
        <f>VLOOKUP(C42,[1]Overview!$C$18:$D$68,2,0)</f>
        <v>Library</v>
      </c>
      <c r="B42" s="13" t="str">
        <f>VLOOKUP(C42,[1]Overview!$C$18:$E$68,3,0)</f>
        <v>Open3D</v>
      </c>
      <c r="C42" s="6" t="s">
        <v>180</v>
      </c>
      <c r="D42" s="6" t="str">
        <f>"http://github.com/"&amp;C42</f>
        <v>http://github.com/intel-isl/open3d</v>
      </c>
      <c r="E42" s="13" t="str">
        <f>A42</f>
        <v>Library</v>
      </c>
      <c r="F42">
        <v>45</v>
      </c>
      <c r="G42" s="6" t="s">
        <v>281</v>
      </c>
      <c r="H42" s="6" t="s">
        <v>282</v>
      </c>
      <c r="I42" s="6" t="s">
        <v>282</v>
      </c>
      <c r="J42" s="6"/>
      <c r="K42" s="6"/>
      <c r="L42" s="6"/>
      <c r="M42" s="6"/>
      <c r="N42" s="6"/>
      <c r="O42" s="6">
        <f>COUNTIF(G42:N42,"O")</f>
        <v>3</v>
      </c>
      <c r="P42" s="6" t="s">
        <v>282</v>
      </c>
      <c r="Q42" s="6"/>
      <c r="R42" s="6"/>
      <c r="S42" s="6" t="s">
        <v>282</v>
      </c>
      <c r="T42" s="6"/>
      <c r="U42" s="6"/>
      <c r="V42" s="6"/>
      <c r="W42" s="6"/>
      <c r="X42" s="6">
        <f>COUNTA(P42:W42)</f>
        <v>2</v>
      </c>
      <c r="Y42" s="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 x14ac:dyDescent="0.3">
      <c r="A43" s="13" t="str">
        <f>VLOOKUP(C43,[1]Overview!$C$18:$D$68,2,0)</f>
        <v>Library</v>
      </c>
      <c r="B43" s="13" t="str">
        <f>VLOOKUP(C43,[1]Overview!$C$18:$E$68,3,0)</f>
        <v>AutoKeras</v>
      </c>
      <c r="C43" s="6" t="s">
        <v>162</v>
      </c>
      <c r="D43" s="6" t="str">
        <f>"http://github.com/"&amp;C43</f>
        <v>http://github.com/keras-team/autokeras</v>
      </c>
      <c r="E43" s="13" t="str">
        <f>A43</f>
        <v>Library</v>
      </c>
      <c r="F43">
        <v>23</v>
      </c>
      <c r="G43" s="6" t="s">
        <v>281</v>
      </c>
      <c r="H43" s="6"/>
      <c r="I43" s="6"/>
      <c r="J43" s="6"/>
      <c r="K43" s="6"/>
      <c r="L43" s="6"/>
      <c r="M43" s="6"/>
      <c r="N43" s="6"/>
      <c r="O43" s="6">
        <f>COUNTIF(G43:N43,"O")</f>
        <v>1</v>
      </c>
      <c r="P43" s="6" t="s">
        <v>282</v>
      </c>
      <c r="Q43" s="6"/>
      <c r="R43" s="6"/>
      <c r="S43" s="6"/>
      <c r="T43" s="6"/>
      <c r="U43" s="6"/>
      <c r="V43" s="6"/>
      <c r="W43" s="6"/>
      <c r="X43" s="6">
        <f>COUNTA(P43:W43)</f>
        <v>1</v>
      </c>
      <c r="Y43" s="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x14ac:dyDescent="0.3">
      <c r="A44" s="13" t="str">
        <f>VLOOKUP(C44,[1]Overview!$C$18:$D$68,2,0)</f>
        <v>Library</v>
      </c>
      <c r="B44" s="13" t="str">
        <f>VLOOKUP(C44,[1]Overview!$C$18:$E$68,3,0)</f>
        <v>mlpack</v>
      </c>
      <c r="C44" s="6" t="s">
        <v>171</v>
      </c>
      <c r="D44" s="6" t="str">
        <f>"http://github.com/"&amp;C44</f>
        <v>http://github.com/mlpack/mlpack</v>
      </c>
      <c r="E44" s="13" t="str">
        <f>A44</f>
        <v>Library</v>
      </c>
      <c r="F44">
        <v>13</v>
      </c>
      <c r="G44" s="6" t="s">
        <v>281</v>
      </c>
      <c r="H44" s="6" t="s">
        <v>282</v>
      </c>
      <c r="I44" s="6"/>
      <c r="J44" s="6"/>
      <c r="K44" s="6" t="s">
        <v>282</v>
      </c>
      <c r="L44" s="6"/>
      <c r="M44" s="6"/>
      <c r="N44" s="6"/>
      <c r="O44" s="6">
        <f>COUNTIF(G44:N44,"O")</f>
        <v>3</v>
      </c>
      <c r="P44" s="6"/>
      <c r="Q44" s="6"/>
      <c r="R44" s="6"/>
      <c r="S44" s="6"/>
      <c r="T44" s="6"/>
      <c r="U44" s="6"/>
      <c r="V44" s="6"/>
      <c r="W44" s="6"/>
      <c r="X44" s="6">
        <f>COUNTA(P44:W44)</f>
        <v>0</v>
      </c>
      <c r="Y44" s="6"/>
      <c r="Z44" s="13"/>
      <c r="AA44" s="6"/>
      <c r="AB44" s="6"/>
      <c r="AC44" s="6"/>
      <c r="AD44" s="6"/>
      <c r="AE44" s="6"/>
      <c r="AF44" s="6"/>
      <c r="AG44" s="6"/>
      <c r="AH44" s="6"/>
      <c r="AI44" s="6"/>
      <c r="AJ44" s="13"/>
      <c r="AK44" s="13"/>
      <c r="AL44" s="13"/>
    </row>
    <row r="45" spans="1:38" x14ac:dyDescent="0.3">
      <c r="A45" s="13" t="str">
        <f>VLOOKUP(C45,[1]Overview!$C$18:$D$68,2,0)</f>
        <v>Library</v>
      </c>
      <c r="B45" s="13" t="str">
        <f>VLOOKUP(C45,[1]Overview!$C$18:$E$68,3,0)</f>
        <v>oneDNN</v>
      </c>
      <c r="C45" s="6" t="s">
        <v>176</v>
      </c>
      <c r="D45" s="6" t="str">
        <f>"http://github.com/"&amp;C45</f>
        <v>http://github.com/oneapi-src/onednn</v>
      </c>
      <c r="E45" s="13" t="str">
        <f>A45</f>
        <v>Library</v>
      </c>
      <c r="F45">
        <v>42</v>
      </c>
      <c r="G45" s="6" t="s">
        <v>281</v>
      </c>
      <c r="H45" s="6" t="s">
        <v>282</v>
      </c>
      <c r="I45" s="6" t="s">
        <v>282</v>
      </c>
      <c r="J45" s="6"/>
      <c r="K45" s="6"/>
      <c r="L45" s="6"/>
      <c r="M45" s="6"/>
      <c r="N45" s="6"/>
      <c r="O45" s="6">
        <f>COUNTIF(G45:N45,"O")</f>
        <v>3</v>
      </c>
      <c r="P45" s="6"/>
      <c r="Q45" s="6"/>
      <c r="R45" s="6"/>
      <c r="S45" s="6"/>
      <c r="T45" s="6"/>
      <c r="U45" s="6"/>
      <c r="V45" s="6"/>
      <c r="W45" s="6"/>
      <c r="X45" s="6">
        <f>COUNTA(P45:W45)</f>
        <v>0</v>
      </c>
      <c r="Y45" s="6"/>
      <c r="Z45" s="13"/>
      <c r="AA45" s="13"/>
      <c r="AB45" s="13"/>
      <c r="AC45" s="13"/>
      <c r="AD45" s="13"/>
      <c r="AE45" s="13"/>
      <c r="AF45" s="13"/>
      <c r="AG45" s="13"/>
      <c r="AH45" s="13"/>
      <c r="AI45" s="15"/>
      <c r="AJ45" s="13"/>
      <c r="AK45" s="13"/>
      <c r="AL45" s="13"/>
    </row>
    <row r="46" spans="1:38" x14ac:dyDescent="0.3">
      <c r="A46" s="13" t="str">
        <f>VLOOKUP(C46,[1]Overview!$C$18:$D$68,2,0)</f>
        <v>Library</v>
      </c>
      <c r="B46" s="13" t="str">
        <f>VLOOKUP(C46,[1]Overview!$C$18:$E$68,3,0)</f>
        <v>OpenCV</v>
      </c>
      <c r="C46" s="6" t="s">
        <v>184</v>
      </c>
      <c r="D46" s="6" t="str">
        <f>"http://github.com/"&amp;C46</f>
        <v>http://github.com/opencv/opencv</v>
      </c>
      <c r="E46" s="13" t="str">
        <f>A46</f>
        <v>Library</v>
      </c>
      <c r="F46">
        <v>155</v>
      </c>
      <c r="G46" s="6" t="s">
        <v>281</v>
      </c>
      <c r="H46" s="6" t="s">
        <v>282</v>
      </c>
      <c r="I46" s="6" t="s">
        <v>282</v>
      </c>
      <c r="J46" s="6" t="s">
        <v>282</v>
      </c>
      <c r="K46" s="6"/>
      <c r="L46" s="6"/>
      <c r="M46" s="6"/>
      <c r="N46" s="6"/>
      <c r="O46" s="6">
        <f>COUNTIF(G46:N46,"O")</f>
        <v>4</v>
      </c>
      <c r="P46" s="6" t="s">
        <v>282</v>
      </c>
      <c r="Q46" s="6"/>
      <c r="R46" s="6" t="s">
        <v>282</v>
      </c>
      <c r="S46" s="6" t="s">
        <v>282</v>
      </c>
      <c r="T46" s="6"/>
      <c r="U46" s="6"/>
      <c r="V46" s="6"/>
      <c r="W46" s="6"/>
      <c r="X46" s="6">
        <f>COUNTA(P46:W46)</f>
        <v>3</v>
      </c>
      <c r="Y46" s="6"/>
      <c r="Z46" s="13"/>
      <c r="AA46" s="13"/>
      <c r="AB46" s="13"/>
      <c r="AC46" s="13"/>
      <c r="AD46" s="13"/>
      <c r="AE46" s="13"/>
      <c r="AF46" s="13"/>
      <c r="AG46" s="13"/>
      <c r="AH46" s="13"/>
      <c r="AI46" s="15"/>
      <c r="AJ46" s="13"/>
      <c r="AK46" s="13"/>
      <c r="AL46" s="13"/>
    </row>
    <row r="47" spans="1:38" x14ac:dyDescent="0.3">
      <c r="A47" s="13" t="str">
        <f>VLOOKUP(C47,[1]Overview!$C$18:$D$68,2,0)</f>
        <v>Library</v>
      </c>
      <c r="B47" s="13" t="str">
        <f>VLOOKUP(C47,[1]Overview!$C$18:$E$68,3,0)</f>
        <v>Syft</v>
      </c>
      <c r="C47" s="6" t="s">
        <v>303</v>
      </c>
      <c r="D47" s="6" t="str">
        <f>"http://github.com/"&amp;C47</f>
        <v>http://github.com/openmined/pysyft</v>
      </c>
      <c r="E47" s="13" t="str">
        <f>A47</f>
        <v>Library</v>
      </c>
      <c r="F47">
        <v>33</v>
      </c>
      <c r="G47" s="6" t="s">
        <v>281</v>
      </c>
      <c r="H47" s="6"/>
      <c r="I47" s="6"/>
      <c r="J47" s="6"/>
      <c r="K47" s="6"/>
      <c r="L47" s="6"/>
      <c r="M47" s="6"/>
      <c r="N47" s="6"/>
      <c r="O47" s="6">
        <f>COUNTIF(G47:N47,"O")</f>
        <v>1</v>
      </c>
      <c r="P47" s="6"/>
      <c r="Q47" s="6"/>
      <c r="R47" s="6"/>
      <c r="S47" s="6" t="s">
        <v>282</v>
      </c>
      <c r="T47" s="6"/>
      <c r="U47" s="6"/>
      <c r="V47" s="6"/>
      <c r="W47" s="6"/>
      <c r="X47" s="6">
        <f>COUNTA(P47:W47)</f>
        <v>1</v>
      </c>
      <c r="Y47" s="6"/>
      <c r="Z47" s="13"/>
      <c r="AA47" s="13"/>
      <c r="AB47" s="13"/>
      <c r="AC47" s="13"/>
      <c r="AD47" s="13"/>
      <c r="AE47" s="13"/>
      <c r="AF47" s="13"/>
      <c r="AG47" s="13"/>
      <c r="AH47" s="13"/>
      <c r="AI47" s="15"/>
      <c r="AJ47" s="13"/>
      <c r="AK47" s="13"/>
      <c r="AL47" s="13"/>
    </row>
    <row r="48" spans="1:38" x14ac:dyDescent="0.3">
      <c r="A48" t="s">
        <v>157</v>
      </c>
      <c r="B48" t="s">
        <v>364</v>
      </c>
      <c r="C48" t="s">
        <v>369</v>
      </c>
      <c r="D48" s="6" t="str">
        <f>"http://github.com/"&amp;C48</f>
        <v>http://github.com/pennylaneai/pennylane</v>
      </c>
      <c r="E48" s="13" t="str">
        <f>A48</f>
        <v>Library</v>
      </c>
      <c r="F48">
        <v>8</v>
      </c>
      <c r="G48" s="4" t="s">
        <v>370</v>
      </c>
      <c r="O48" s="6">
        <f>COUNTIF(G48:N48,"O")</f>
        <v>1</v>
      </c>
      <c r="P48" s="4" t="s">
        <v>370</v>
      </c>
      <c r="S48" s="4" t="s">
        <v>370</v>
      </c>
      <c r="X48" s="4">
        <f>COUNTA(P48:W48)</f>
        <v>2</v>
      </c>
      <c r="Y48" s="6"/>
      <c r="Z48" s="13"/>
      <c r="AA48" s="13"/>
      <c r="AB48" s="13"/>
      <c r="AC48" s="13"/>
      <c r="AD48" s="13"/>
      <c r="AE48" s="13"/>
      <c r="AF48" s="13"/>
      <c r="AG48" s="13"/>
      <c r="AH48" s="13"/>
      <c r="AI48" s="15"/>
      <c r="AJ48" s="13"/>
      <c r="AK48" s="13"/>
      <c r="AL48" s="13"/>
    </row>
    <row r="49" spans="1:38" x14ac:dyDescent="0.3">
      <c r="A49" s="13" t="str">
        <f>VLOOKUP(C49,[1]Overview!$C$18:$D$68,2,0)</f>
        <v>Library</v>
      </c>
      <c r="B49" s="13" t="str">
        <f>VLOOKUP(C49,[1]Overview!$C$18:$E$68,3,0)</f>
        <v>PYRO</v>
      </c>
      <c r="C49" s="6" t="s">
        <v>194</v>
      </c>
      <c r="D49" s="6" t="str">
        <f>"http://github.com/"&amp;C49</f>
        <v>http://github.com/pyro-ppl/pyro</v>
      </c>
      <c r="E49" s="13" t="str">
        <f>A49</f>
        <v>Library</v>
      </c>
      <c r="F49">
        <v>47</v>
      </c>
      <c r="G49" s="6" t="s">
        <v>281</v>
      </c>
      <c r="H49" s="6" t="s">
        <v>281</v>
      </c>
      <c r="I49" s="6"/>
      <c r="J49" s="6"/>
      <c r="K49" s="6"/>
      <c r="L49" s="6"/>
      <c r="M49" s="6"/>
      <c r="N49" s="6"/>
      <c r="O49" s="6">
        <f>COUNTIF(G49:N49,"O")</f>
        <v>2</v>
      </c>
      <c r="P49" s="6"/>
      <c r="Q49" s="6"/>
      <c r="R49" s="6"/>
      <c r="S49" s="6" t="s">
        <v>282</v>
      </c>
      <c r="T49" s="6"/>
      <c r="U49" s="6"/>
      <c r="V49" s="6"/>
      <c r="W49" s="6"/>
      <c r="X49" s="6">
        <f>COUNTA(P49:W49)</f>
        <v>1</v>
      </c>
      <c r="Y49" s="6"/>
      <c r="Z49" s="13"/>
      <c r="AA49" s="13"/>
      <c r="AB49" s="13"/>
      <c r="AC49" s="13"/>
      <c r="AD49" s="13"/>
      <c r="AE49" s="13"/>
      <c r="AF49" s="13"/>
      <c r="AG49" s="13"/>
      <c r="AH49" s="13"/>
      <c r="AI49" s="15"/>
      <c r="AJ49" s="13"/>
      <c r="AK49" s="13"/>
      <c r="AL49" s="13"/>
    </row>
    <row r="50" spans="1:38" x14ac:dyDescent="0.3">
      <c r="A50" s="13" t="str">
        <f>VLOOKUP(C50,[1]Overview!$C$18:$D$68,2,0)</f>
        <v>Library</v>
      </c>
      <c r="B50" s="13" t="str">
        <f>VLOOKUP(C50,[1]Overview!$C$18:$E$68,3,0)</f>
        <v>PyTorch Lightning</v>
      </c>
      <c r="C50" s="6" t="s">
        <v>199</v>
      </c>
      <c r="D50" s="6" t="str">
        <f>"http://github.com/"&amp;C50</f>
        <v>http://github.com/pytorchlightning/pytorch-lightning</v>
      </c>
      <c r="E50" s="13" t="str">
        <f>A50</f>
        <v>Library</v>
      </c>
      <c r="F50">
        <v>244</v>
      </c>
      <c r="G50" s="6" t="s">
        <v>281</v>
      </c>
      <c r="H50" s="6"/>
      <c r="I50" s="6"/>
      <c r="J50" s="6"/>
      <c r="K50" s="6"/>
      <c r="L50" s="6"/>
      <c r="M50" s="6"/>
      <c r="N50" s="6"/>
      <c r="O50" s="6">
        <f>COUNTIF(G50:N50,"O")</f>
        <v>1</v>
      </c>
      <c r="P50" s="6"/>
      <c r="Q50" s="6"/>
      <c r="R50" s="6"/>
      <c r="S50" s="6" t="s">
        <v>282</v>
      </c>
      <c r="T50" s="6"/>
      <c r="U50" s="6"/>
      <c r="V50" s="6"/>
      <c r="W50" s="6"/>
      <c r="X50" s="6">
        <f>COUNTA(P50:W50)</f>
        <v>1</v>
      </c>
      <c r="Y50" s="6"/>
      <c r="Z50" s="13"/>
      <c r="AA50" s="13"/>
      <c r="AB50" s="13"/>
      <c r="AC50" s="13"/>
      <c r="AD50" s="13"/>
      <c r="AE50" s="13"/>
      <c r="AF50" s="13"/>
      <c r="AG50" s="13"/>
      <c r="AH50" s="13"/>
      <c r="AI50" s="15"/>
      <c r="AJ50" s="13"/>
      <c r="AK50" s="13"/>
      <c r="AL50" s="13"/>
    </row>
    <row r="51" spans="1:38" x14ac:dyDescent="0.3">
      <c r="A51" s="13" t="str">
        <f>VLOOKUP(C51,[1]Overview!$C$18:$D$68,2,0)</f>
        <v>Library</v>
      </c>
      <c r="B51" s="13" t="str">
        <f>VLOOKUP(C51,[1]Overview!$C$18:$E$68,3,0)</f>
        <v>SIG Addons TensorFlow</v>
      </c>
      <c r="C51" s="6" t="s">
        <v>204</v>
      </c>
      <c r="D51" s="6" t="str">
        <f>"http://github.com/"&amp;C51</f>
        <v>http://github.com/tensorflow/addons</v>
      </c>
      <c r="E51" s="13" t="str">
        <f>A51</f>
        <v>Library</v>
      </c>
      <c r="F51">
        <v>57</v>
      </c>
      <c r="G51" s="6" t="s">
        <v>281</v>
      </c>
      <c r="H51" s="6" t="s">
        <v>282</v>
      </c>
      <c r="I51" s="6"/>
      <c r="J51" s="6"/>
      <c r="K51" s="6"/>
      <c r="L51" s="6"/>
      <c r="M51" s="6"/>
      <c r="N51" s="6"/>
      <c r="O51" s="6">
        <f>COUNTIF(G51:N51,"O")</f>
        <v>2</v>
      </c>
      <c r="P51" s="6" t="s">
        <v>282</v>
      </c>
      <c r="Q51" s="6"/>
      <c r="R51" s="6"/>
      <c r="S51" s="6"/>
      <c r="T51" s="6"/>
      <c r="U51" s="6"/>
      <c r="V51" s="6"/>
      <c r="W51" s="6"/>
      <c r="X51" s="6">
        <f>COUNTA(P51:W51)</f>
        <v>1</v>
      </c>
      <c r="Y51" s="6"/>
      <c r="Z51" s="13"/>
      <c r="AA51" s="1"/>
      <c r="AB51" s="1"/>
      <c r="AC51" s="1"/>
      <c r="AD51" s="1"/>
      <c r="AE51" s="1"/>
      <c r="AF51" s="1"/>
      <c r="AG51" s="1"/>
      <c r="AH51" s="1"/>
      <c r="AI51" s="7"/>
      <c r="AJ51" s="13"/>
      <c r="AK51" s="13"/>
      <c r="AL51" s="13"/>
    </row>
    <row r="52" spans="1:38" x14ac:dyDescent="0.3">
      <c r="A52" s="13" t="str">
        <f>VLOOKUP(C52,[1]Overview!$C$18:$D$68,2,0)</f>
        <v>Library</v>
      </c>
      <c r="B52" s="13" t="str">
        <f>VLOOKUP(C52,[1]Overview!$C$18:$E$68,3,0)</f>
        <v>TensorFlow.js</v>
      </c>
      <c r="C52" s="20" t="s">
        <v>215</v>
      </c>
      <c r="D52" s="6" t="str">
        <f>"http://github.com/"&amp;C52</f>
        <v>http://github.com/tensorflow/tfjs</v>
      </c>
      <c r="E52" s="13" t="str">
        <f>A52</f>
        <v>Library</v>
      </c>
      <c r="F52">
        <v>46</v>
      </c>
      <c r="G52" s="6" t="s">
        <v>281</v>
      </c>
      <c r="H52" s="6" t="s">
        <v>282</v>
      </c>
      <c r="I52" s="6"/>
      <c r="J52" s="6"/>
      <c r="K52" s="6"/>
      <c r="L52" s="6"/>
      <c r="M52" s="6" t="s">
        <v>282</v>
      </c>
      <c r="N52" s="6" t="s">
        <v>282</v>
      </c>
      <c r="O52" s="6">
        <f>COUNTIF(G52:N52,"O")</f>
        <v>4</v>
      </c>
      <c r="P52" s="6" t="s">
        <v>282</v>
      </c>
      <c r="Q52" s="6"/>
      <c r="R52" s="6"/>
      <c r="S52" s="6"/>
      <c r="T52" s="6"/>
      <c r="U52" s="6"/>
      <c r="V52" s="6"/>
      <c r="W52" s="6"/>
      <c r="X52" s="6">
        <f>COUNTA(P52:W52)</f>
        <v>1</v>
      </c>
      <c r="Y52" s="6"/>
      <c r="Z52" s="13"/>
      <c r="AA52" s="13"/>
      <c r="AB52" s="13"/>
      <c r="AC52" s="13"/>
      <c r="AD52" s="13"/>
      <c r="AE52" s="13"/>
      <c r="AF52" s="13"/>
      <c r="AG52" s="13"/>
      <c r="AH52" s="15"/>
      <c r="AI52" s="13"/>
      <c r="AJ52" s="13"/>
      <c r="AK52" s="13"/>
      <c r="AL52" s="13"/>
    </row>
    <row r="53" spans="1:38" x14ac:dyDescent="0.3">
      <c r="A53" t="s">
        <v>219</v>
      </c>
      <c r="B53" t="s">
        <v>360</v>
      </c>
      <c r="C53" t="s">
        <v>365</v>
      </c>
      <c r="D53" s="6" t="str">
        <f>"http://github.com/"&amp;C53</f>
        <v>http://github.com/deepforge-dev/deepforge</v>
      </c>
      <c r="E53" s="13" t="str">
        <f>A53</f>
        <v>Application</v>
      </c>
      <c r="F53">
        <v>25</v>
      </c>
      <c r="G53" t="s">
        <v>370</v>
      </c>
      <c r="M53" t="s">
        <v>370</v>
      </c>
      <c r="O53" s="6">
        <f>COUNTIF(G53:N53,"O")</f>
        <v>2</v>
      </c>
      <c r="P53" s="4" t="s">
        <v>370</v>
      </c>
      <c r="S53" s="4" t="s">
        <v>370</v>
      </c>
      <c r="X53" s="4">
        <f>COUNTA(P53:W53)</f>
        <v>2</v>
      </c>
      <c r="Y53" s="6"/>
      <c r="Z53" s="13"/>
      <c r="AA53" s="13"/>
      <c r="AB53" s="13"/>
      <c r="AC53" s="13"/>
      <c r="AD53" s="13"/>
      <c r="AE53" s="13"/>
      <c r="AF53" s="13"/>
      <c r="AG53" s="13"/>
      <c r="AH53" s="15"/>
      <c r="AI53" s="13"/>
      <c r="AJ53" s="13"/>
      <c r="AK53" s="13"/>
      <c r="AL53" s="13"/>
    </row>
    <row r="54" spans="1:38" x14ac:dyDescent="0.3">
      <c r="A54" s="13" t="str">
        <f>VLOOKUP(C54,[1]Overview!$C$18:$D$68,2,0)</f>
        <v>Application</v>
      </c>
      <c r="B54" s="13" t="str">
        <f>VLOOKUP(C54,[1]Overview!$C$18:$E$68,3,0)</f>
        <v>Pwnagotch</v>
      </c>
      <c r="C54" s="4" t="s">
        <v>233</v>
      </c>
      <c r="D54" s="6" t="str">
        <f>"http://github.com/"&amp;C54</f>
        <v>http://github.com/evilsocket/pwnagotchi</v>
      </c>
      <c r="E54" s="13" t="str">
        <f>A54</f>
        <v>Application</v>
      </c>
      <c r="F54">
        <v>15</v>
      </c>
      <c r="G54" s="6" t="s">
        <v>281</v>
      </c>
      <c r="H54" s="6"/>
      <c r="I54" s="6"/>
      <c r="J54" s="6"/>
      <c r="K54" s="6"/>
      <c r="L54" s="6"/>
      <c r="M54" s="6" t="s">
        <v>282</v>
      </c>
      <c r="N54" s="6"/>
      <c r="O54" s="6">
        <f>COUNTIF(G54:N54,"O")</f>
        <v>2</v>
      </c>
      <c r="P54" s="6"/>
      <c r="Q54" s="6"/>
      <c r="R54" s="6"/>
      <c r="S54" s="6"/>
      <c r="T54" s="6"/>
      <c r="U54" s="6"/>
      <c r="V54" s="6"/>
      <c r="W54" s="6"/>
      <c r="X54" s="6">
        <f>COUNTA(P54:W54)</f>
        <v>0</v>
      </c>
      <c r="Y54" s="6"/>
      <c r="Z54" s="13"/>
      <c r="AA54" s="13"/>
      <c r="AB54" s="13"/>
      <c r="AC54" s="13"/>
      <c r="AD54" s="13"/>
      <c r="AE54" s="13"/>
      <c r="AF54" s="13"/>
      <c r="AG54" s="13"/>
      <c r="AH54" s="15"/>
      <c r="AI54" s="13"/>
      <c r="AJ54" s="13"/>
      <c r="AK54" s="13"/>
      <c r="AL54" s="13"/>
    </row>
    <row r="55" spans="1:38" x14ac:dyDescent="0.3">
      <c r="A55" s="13" t="str">
        <f>VLOOKUP(C55,[1]Overview!$C$18:$D$68,2,0)</f>
        <v>Application</v>
      </c>
      <c r="B55" s="13" t="str">
        <f>VLOOKUP(C55,[1]Overview!$C$18:$E$68,3,0)</f>
        <v>Label Studio</v>
      </c>
      <c r="C55" s="20" t="s">
        <v>225</v>
      </c>
      <c r="D55" s="14" t="str">
        <f>"http://github.com/"&amp;C55</f>
        <v>http://github.com/heartexlabs/label-studio</v>
      </c>
      <c r="E55" s="13" t="str">
        <f>A55</f>
        <v>Application</v>
      </c>
      <c r="F55">
        <v>6</v>
      </c>
      <c r="G55" s="20" t="s">
        <v>281</v>
      </c>
      <c r="H55" s="20"/>
      <c r="I55" s="20"/>
      <c r="J55" s="20"/>
      <c r="K55" s="20"/>
      <c r="L55" s="20"/>
      <c r="M55" s="20" t="s">
        <v>282</v>
      </c>
      <c r="N55" s="20"/>
      <c r="O55" s="14">
        <f>COUNTIF(G55:N55,"O")</f>
        <v>2</v>
      </c>
      <c r="P55" s="20"/>
      <c r="Q55" s="20"/>
      <c r="R55" s="20"/>
      <c r="S55" s="20" t="s">
        <v>282</v>
      </c>
      <c r="T55" s="20"/>
      <c r="U55" s="20"/>
      <c r="V55" s="20"/>
      <c r="W55" s="20"/>
      <c r="X55" s="20">
        <f>COUNTA(P55:W55)</f>
        <v>1</v>
      </c>
    </row>
    <row r="56" spans="1:38" x14ac:dyDescent="0.3">
      <c r="A56" s="13" t="str">
        <f>VLOOKUP(C56,[1]Overview!$C$18:$D$68,2,0)</f>
        <v>Application</v>
      </c>
      <c r="B56" s="13" t="str">
        <f>VLOOKUP(C56,[1]Overview!$C$18:$E$68,3,0)</f>
        <v>CVAT</v>
      </c>
      <c r="C56" s="20" t="s">
        <v>304</v>
      </c>
      <c r="D56" s="14" t="str">
        <f>"http://github.com/"&amp;C56</f>
        <v>http://github.com/openvinotoolkit/cvat</v>
      </c>
      <c r="E56" s="13" t="str">
        <f>A56</f>
        <v>Application</v>
      </c>
      <c r="F56">
        <v>48</v>
      </c>
      <c r="G56" s="20" t="s">
        <v>281</v>
      </c>
      <c r="H56" s="20"/>
      <c r="I56" s="20"/>
      <c r="J56" s="20"/>
      <c r="K56" s="20"/>
      <c r="L56" s="20"/>
      <c r="M56" s="20" t="s">
        <v>282</v>
      </c>
      <c r="N56" s="20" t="s">
        <v>282</v>
      </c>
      <c r="O56" s="14">
        <f>COUNTIF(G56:N56,"O")</f>
        <v>3</v>
      </c>
      <c r="P56" s="20" t="s">
        <v>282</v>
      </c>
      <c r="Q56" s="20"/>
      <c r="R56" s="20"/>
      <c r="S56" s="20" t="s">
        <v>282</v>
      </c>
      <c r="T56" s="20"/>
      <c r="U56" s="20"/>
      <c r="V56" s="20"/>
      <c r="W56" s="20"/>
      <c r="X56" s="20">
        <f>COUNTA(P56:W56)</f>
        <v>2</v>
      </c>
    </row>
    <row r="57" spans="1:38" x14ac:dyDescent="0.3">
      <c r="A57" s="13" t="str">
        <f>VLOOKUP(C57,[1]Overview!$C$18:$D$68,2,0)</f>
        <v>Application</v>
      </c>
      <c r="B57" s="13" t="str">
        <f>VLOOKUP(C57,[1]Overview!$C$18:$E$68,3,0)</f>
        <v>PhotoPrism</v>
      </c>
      <c r="C57" s="20" t="s">
        <v>229</v>
      </c>
      <c r="D57" s="14" t="str">
        <f>"http://github.com/"&amp;C57</f>
        <v>http://github.com/photoprism/photoprism</v>
      </c>
      <c r="E57" s="13" t="str">
        <f>A57</f>
        <v>Application</v>
      </c>
      <c r="F57">
        <v>49</v>
      </c>
      <c r="G57" s="20"/>
      <c r="H57" s="20"/>
      <c r="I57" s="20"/>
      <c r="J57" s="20"/>
      <c r="K57" s="20" t="s">
        <v>282</v>
      </c>
      <c r="L57" s="20"/>
      <c r="M57" s="20" t="s">
        <v>282</v>
      </c>
      <c r="N57" s="20"/>
      <c r="O57" s="14">
        <f>COUNTIF(G57:N57,"O")</f>
        <v>2</v>
      </c>
      <c r="P57" s="20" t="s">
        <v>282</v>
      </c>
      <c r="Q57" s="20"/>
      <c r="R57" s="20"/>
      <c r="S57" s="20"/>
      <c r="T57" s="20"/>
      <c r="U57" s="20"/>
      <c r="V57" s="20"/>
      <c r="W57" s="20"/>
      <c r="X57" s="20">
        <f>COUNTA(P57:W57)</f>
        <v>1</v>
      </c>
    </row>
    <row r="58" spans="1:38" x14ac:dyDescent="0.3">
      <c r="A58" s="13" t="str">
        <f>VLOOKUP(C58,[1]Overview!$C$18:$D$68,2,0)</f>
        <v>Application</v>
      </c>
      <c r="B58" s="13" t="str">
        <f>VLOOKUP(C58,[1]Overview!$C$18:$E$68,3,0)</f>
        <v>Streamlit</v>
      </c>
      <c r="C58" s="20" t="s">
        <v>236</v>
      </c>
      <c r="D58" s="14" t="str">
        <f>"http://github.com/"&amp;C58</f>
        <v>http://github.com/streamlit/streamlit</v>
      </c>
      <c r="E58" s="13" t="str">
        <f>A58</f>
        <v>Application</v>
      </c>
      <c r="F58">
        <v>73</v>
      </c>
      <c r="G58" s="20" t="s">
        <v>281</v>
      </c>
      <c r="H58" s="20"/>
      <c r="I58" s="20"/>
      <c r="J58" s="20"/>
      <c r="K58" s="20"/>
      <c r="L58" s="20"/>
      <c r="M58" s="20" t="s">
        <v>282</v>
      </c>
      <c r="N58" s="20" t="s">
        <v>282</v>
      </c>
      <c r="O58" s="14">
        <f>COUNTIF(G58:N58,"O")</f>
        <v>3</v>
      </c>
      <c r="P58" s="20" t="s">
        <v>282</v>
      </c>
      <c r="Q58" s="20"/>
      <c r="R58" s="20"/>
      <c r="S58" s="20" t="s">
        <v>282</v>
      </c>
      <c r="T58" s="20"/>
      <c r="U58" s="20"/>
      <c r="V58" s="20"/>
      <c r="W58" s="20"/>
      <c r="X58" s="20">
        <f>COUNTA(P58:W58)</f>
        <v>2</v>
      </c>
    </row>
    <row r="59" spans="1:38" x14ac:dyDescent="0.3">
      <c r="A59" s="13" t="str">
        <f>VLOOKUP(C59,[1]Overview!$C$18:$D$68,2,0)</f>
        <v>Application</v>
      </c>
      <c r="B59" s="13" t="str">
        <f>VLOOKUP(C59,[1]Overview!$C$18:$E$68,3,0)</f>
        <v>Weights&amp;Biases</v>
      </c>
      <c r="C59" s="20" t="s">
        <v>240</v>
      </c>
      <c r="D59" s="14" t="str">
        <f>"http://github.com/"&amp;C59</f>
        <v>http://github.com/wandb/client</v>
      </c>
      <c r="E59" s="13" t="str">
        <f>A59</f>
        <v>Application</v>
      </c>
      <c r="F59">
        <v>8</v>
      </c>
      <c r="G59" s="20" t="s">
        <v>281</v>
      </c>
      <c r="H59" s="20"/>
      <c r="I59" s="20"/>
      <c r="J59" s="20"/>
      <c r="K59" s="20"/>
      <c r="L59" s="20"/>
      <c r="M59" s="20"/>
      <c r="N59" s="20"/>
      <c r="O59" s="14">
        <f>COUNTIF(G59:N59,"O")</f>
        <v>1</v>
      </c>
      <c r="P59" s="20" t="s">
        <v>282</v>
      </c>
      <c r="Q59" s="20"/>
      <c r="R59" s="20"/>
      <c r="S59" s="20" t="s">
        <v>282</v>
      </c>
      <c r="T59" s="20"/>
      <c r="U59" s="20"/>
      <c r="V59" s="20"/>
      <c r="W59" s="20"/>
      <c r="X59" s="20">
        <f>COUNTA(P59:W59)</f>
        <v>2</v>
      </c>
    </row>
    <row r="61" spans="1:38" x14ac:dyDescent="0.3">
      <c r="D61" s="14"/>
      <c r="E61" s="13"/>
    </row>
    <row r="62" spans="1:38" x14ac:dyDescent="0.3">
      <c r="D62" s="14"/>
      <c r="E62" s="13"/>
    </row>
    <row r="63" spans="1:38" x14ac:dyDescent="0.3">
      <c r="D63" s="14"/>
      <c r="E63" s="13"/>
    </row>
  </sheetData>
  <sortState ref="A4:X59">
    <sortCondition ref="A4:A59" customList="Framework,Platform,Engine,Toolkit,Library,DLSWAPP"/>
    <sortCondition ref="C4:C59"/>
  </sortState>
  <mergeCells count="2">
    <mergeCell ref="G1:O2"/>
    <mergeCell ref="P1:X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topLeftCell="A13" zoomScale="85" zoomScaleNormal="85" workbookViewId="0">
      <selection activeCell="L20" sqref="L20"/>
    </sheetView>
  </sheetViews>
  <sheetFormatPr defaultRowHeight="16.5" x14ac:dyDescent="0.3"/>
  <cols>
    <col min="1" max="1" width="9" style="16"/>
    <col min="2" max="2" width="10.875" style="1" customWidth="1"/>
    <col min="3" max="3" width="40.375" style="16" customWidth="1"/>
    <col min="4" max="7" width="9" style="16" customWidth="1"/>
    <col min="8" max="28" width="9" style="16"/>
    <col min="29" max="29" width="9.125" style="16" bestFit="1" customWidth="1"/>
    <col min="30" max="30" width="9.375" style="16" bestFit="1" customWidth="1"/>
    <col min="31" max="31" width="10.375" style="16" bestFit="1" customWidth="1"/>
    <col min="32" max="16384" width="9" style="16"/>
  </cols>
  <sheetData>
    <row r="1" spans="1:40" x14ac:dyDescent="0.3">
      <c r="E1" s="16" t="s">
        <v>305</v>
      </c>
      <c r="N1" s="16" t="s">
        <v>9</v>
      </c>
      <c r="Q1" s="17"/>
      <c r="R1" s="16" t="s">
        <v>306</v>
      </c>
      <c r="U1" s="16" t="s">
        <v>307</v>
      </c>
      <c r="AD1" s="16" t="s">
        <v>308</v>
      </c>
      <c r="AF1" s="16" t="s">
        <v>309</v>
      </c>
      <c r="AI1" s="16" t="s">
        <v>310</v>
      </c>
      <c r="AL1" s="16" t="s">
        <v>311</v>
      </c>
    </row>
    <row r="2" spans="1:40" x14ac:dyDescent="0.3">
      <c r="E2" s="16" t="s">
        <v>309</v>
      </c>
      <c r="H2" s="16" t="s">
        <v>310</v>
      </c>
      <c r="K2" s="16" t="s">
        <v>311</v>
      </c>
      <c r="AA2" s="1"/>
      <c r="AC2" s="16" t="s">
        <v>1</v>
      </c>
      <c r="AD2" s="16" t="s">
        <v>312</v>
      </c>
      <c r="AE2" s="16" t="s">
        <v>245</v>
      </c>
      <c r="AF2" s="16" t="s">
        <v>313</v>
      </c>
      <c r="AG2" s="16" t="s">
        <v>314</v>
      </c>
      <c r="AH2" s="16" t="s">
        <v>315</v>
      </c>
      <c r="AI2" s="16" t="s">
        <v>313</v>
      </c>
      <c r="AJ2" s="16" t="s">
        <v>314</v>
      </c>
      <c r="AK2" s="16" t="s">
        <v>315</v>
      </c>
      <c r="AL2" s="16" t="s">
        <v>313</v>
      </c>
      <c r="AM2" s="16" t="s">
        <v>314</v>
      </c>
      <c r="AN2" s="16" t="s">
        <v>315</v>
      </c>
    </row>
    <row r="3" spans="1:40" x14ac:dyDescent="0.3">
      <c r="A3" s="1" t="s">
        <v>259</v>
      </c>
      <c r="B3" s="1" t="s">
        <v>260</v>
      </c>
      <c r="C3" s="16" t="s">
        <v>316</v>
      </c>
      <c r="D3" s="16" t="s">
        <v>0</v>
      </c>
      <c r="E3" s="16" t="s">
        <v>313</v>
      </c>
      <c r="F3" s="16" t="s">
        <v>314</v>
      </c>
      <c r="G3" s="16" t="s">
        <v>315</v>
      </c>
      <c r="H3" s="16" t="s">
        <v>313</v>
      </c>
      <c r="I3" s="16" t="s">
        <v>314</v>
      </c>
      <c r="J3" s="16" t="s">
        <v>315</v>
      </c>
      <c r="K3" s="16" t="s">
        <v>313</v>
      </c>
      <c r="L3" s="16" t="s">
        <v>314</v>
      </c>
      <c r="M3" s="16" t="s">
        <v>315</v>
      </c>
      <c r="N3" s="16" t="s">
        <v>317</v>
      </c>
      <c r="O3" s="16" t="s">
        <v>318</v>
      </c>
      <c r="P3" s="16" t="s">
        <v>319</v>
      </c>
      <c r="Q3" s="16" t="s">
        <v>320</v>
      </c>
      <c r="R3" s="16" t="s">
        <v>317</v>
      </c>
      <c r="S3" s="16" t="s">
        <v>318</v>
      </c>
      <c r="T3" s="16" t="s">
        <v>319</v>
      </c>
      <c r="U3" s="16" t="s">
        <v>320</v>
      </c>
      <c r="V3" s="16" t="s">
        <v>317</v>
      </c>
      <c r="W3" s="16" t="s">
        <v>318</v>
      </c>
      <c r="X3" s="16" t="s">
        <v>319</v>
      </c>
      <c r="Y3" s="16" t="s">
        <v>320</v>
      </c>
      <c r="AC3" s="1" t="s">
        <v>14</v>
      </c>
      <c r="AD3" s="16">
        <f>COUNTIF(A:A,AC3)</f>
        <v>14</v>
      </c>
      <c r="AE3" s="16">
        <f>SUMIF(A:A,$AC3,D:D)</f>
        <v>1122</v>
      </c>
      <c r="AF3" s="16">
        <f>SUMIF($A:$A,$AC3,E:E)</f>
        <v>737</v>
      </c>
      <c r="AG3" s="16">
        <f>SUMIF($A:$A,$AC3,F:F)</f>
        <v>510</v>
      </c>
      <c r="AH3" s="16">
        <f>SUMIF($A:$A,$AC3,G:G)</f>
        <v>998</v>
      </c>
      <c r="AI3" s="16">
        <f>SUMIF($A:$A,$AC3,H:H)</f>
        <v>664</v>
      </c>
      <c r="AJ3" s="16">
        <f>SUMIF($A:$A,$AC3,I:I)</f>
        <v>498</v>
      </c>
      <c r="AK3" s="16">
        <f>SUMIF($A:$A,$AC3,J:J)</f>
        <v>596</v>
      </c>
      <c r="AL3" s="16">
        <f>SUMIF($A:$A,$AC3,K:K)</f>
        <v>277</v>
      </c>
      <c r="AM3" s="16">
        <f>SUMIF($A:$A,$AC3,L:L)</f>
        <v>20</v>
      </c>
      <c r="AN3" s="16">
        <f>SUMIF($A:$A,$AC3,M:M)</f>
        <v>867</v>
      </c>
    </row>
    <row r="4" spans="1:40" x14ac:dyDescent="0.3">
      <c r="A4" t="s">
        <v>372</v>
      </c>
      <c r="B4"/>
      <c r="C4" t="s">
        <v>284</v>
      </c>
      <c r="D4">
        <v>250</v>
      </c>
      <c r="E4">
        <v>177</v>
      </c>
      <c r="F4">
        <v>143</v>
      </c>
      <c r="G4">
        <v>233</v>
      </c>
      <c r="H4">
        <v>166</v>
      </c>
      <c r="I4">
        <v>141</v>
      </c>
      <c r="J4">
        <v>163</v>
      </c>
      <c r="K4">
        <v>64</v>
      </c>
      <c r="L4">
        <v>5</v>
      </c>
      <c r="M4">
        <v>203</v>
      </c>
      <c r="N4">
        <v>0</v>
      </c>
      <c r="O4">
        <v>4.8120000000000003</v>
      </c>
      <c r="P4">
        <v>4</v>
      </c>
      <c r="Q4">
        <v>26</v>
      </c>
      <c r="R4">
        <v>0</v>
      </c>
      <c r="S4">
        <v>80.36</v>
      </c>
      <c r="T4">
        <v>20.5</v>
      </c>
      <c r="U4">
        <v>970</v>
      </c>
      <c r="V4">
        <v>4</v>
      </c>
      <c r="W4">
        <v>313.63200000000001</v>
      </c>
      <c r="X4">
        <v>176</v>
      </c>
      <c r="Y4">
        <v>8763</v>
      </c>
      <c r="AC4" s="1" t="s">
        <v>70</v>
      </c>
      <c r="AD4" s="16">
        <f>COUNTIF(A:A,AC4)</f>
        <v>3</v>
      </c>
      <c r="AE4" s="16">
        <f>SUMIF(A:A,$AC4,D:D)</f>
        <v>122</v>
      </c>
      <c r="AF4" s="16">
        <f>SUMIF($A:$A,$AC4,E:E)</f>
        <v>45</v>
      </c>
      <c r="AG4" s="16">
        <f>SUMIF($A:$A,$AC4,F:F)</f>
        <v>33</v>
      </c>
      <c r="AH4" s="16">
        <f>SUMIF($A:$A,$AC4,G:G)</f>
        <v>78</v>
      </c>
      <c r="AI4" s="16">
        <f>SUMIF($A:$A,$AC4,H:H)</f>
        <v>39</v>
      </c>
      <c r="AJ4" s="16">
        <f>SUMIF($A:$A,$AC4,I:I)</f>
        <v>28</v>
      </c>
      <c r="AK4" s="16">
        <f>SUMIF($A:$A,$AC4,J:J)</f>
        <v>61</v>
      </c>
      <c r="AL4" s="16">
        <f>SUMIF($A:$A,$AC4,K:K)</f>
        <v>12</v>
      </c>
      <c r="AM4" s="16">
        <f>SUMIF($A:$A,$AC4,L:L)</f>
        <v>6</v>
      </c>
      <c r="AN4" s="16">
        <f>SUMIF($A:$A,$AC4,M:M)</f>
        <v>42</v>
      </c>
    </row>
    <row r="5" spans="1:40" x14ac:dyDescent="0.3">
      <c r="A5" t="s">
        <v>372</v>
      </c>
      <c r="B5"/>
      <c r="C5" t="s">
        <v>280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2</v>
      </c>
      <c r="O5">
        <v>2</v>
      </c>
      <c r="P5">
        <v>2</v>
      </c>
      <c r="Q5">
        <v>2</v>
      </c>
      <c r="R5">
        <v>23</v>
      </c>
      <c r="S5">
        <v>23</v>
      </c>
      <c r="T5">
        <v>23</v>
      </c>
      <c r="U5">
        <v>23</v>
      </c>
      <c r="V5">
        <v>48</v>
      </c>
      <c r="W5">
        <v>48</v>
      </c>
      <c r="X5">
        <v>48</v>
      </c>
      <c r="Y5">
        <v>48</v>
      </c>
      <c r="AC5" s="1" t="s">
        <v>83</v>
      </c>
      <c r="AD5" s="16">
        <f>COUNTIF(A:A,AC5)</f>
        <v>2</v>
      </c>
      <c r="AE5" s="16">
        <f>SUMIF(A:A,$AC5,D:D)</f>
        <v>82</v>
      </c>
      <c r="AF5" s="16">
        <f>SUMIF($A:$A,$AC5,E:E)</f>
        <v>50</v>
      </c>
      <c r="AG5" s="16">
        <f>SUMIF($A:$A,$AC5,F:F)</f>
        <v>4</v>
      </c>
      <c r="AH5" s="16">
        <f>SUMIF($A:$A,$AC5,G:G)</f>
        <v>68</v>
      </c>
      <c r="AI5" s="16">
        <f>SUMIF($A:$A,$AC5,H:H)</f>
        <v>36</v>
      </c>
      <c r="AJ5" s="16">
        <f>SUMIF($A:$A,$AC5,I:I)</f>
        <v>3</v>
      </c>
      <c r="AK5" s="16">
        <f>SUMIF($A:$A,$AC5,J:J)</f>
        <v>42</v>
      </c>
      <c r="AL5" s="16">
        <f>SUMIF($A:$A,$AC5,K:K)</f>
        <v>29</v>
      </c>
      <c r="AM5" s="16">
        <f>SUMIF($A:$A,$AC5,L:L)</f>
        <v>1</v>
      </c>
      <c r="AN5" s="16">
        <f>SUMIF($A:$A,$AC5,M:M)</f>
        <v>58</v>
      </c>
    </row>
    <row r="6" spans="1:40" x14ac:dyDescent="0.3">
      <c r="A6" t="s">
        <v>372</v>
      </c>
      <c r="B6"/>
      <c r="C6" t="s">
        <v>29</v>
      </c>
      <c r="D6">
        <v>7</v>
      </c>
      <c r="E6">
        <v>4</v>
      </c>
      <c r="F6">
        <v>2</v>
      </c>
      <c r="G6">
        <v>6</v>
      </c>
      <c r="H6">
        <v>4</v>
      </c>
      <c r="I6">
        <v>2</v>
      </c>
      <c r="J6">
        <v>5</v>
      </c>
      <c r="K6">
        <v>0</v>
      </c>
      <c r="L6">
        <v>0</v>
      </c>
      <c r="M6">
        <v>3</v>
      </c>
      <c r="N6">
        <v>0</v>
      </c>
      <c r="O6">
        <v>1.71428571428571</v>
      </c>
      <c r="P6">
        <v>1</v>
      </c>
      <c r="Q6">
        <v>7</v>
      </c>
      <c r="R6">
        <v>1</v>
      </c>
      <c r="S6">
        <v>30.285714285714199</v>
      </c>
      <c r="T6">
        <v>14</v>
      </c>
      <c r="U6">
        <v>87</v>
      </c>
      <c r="V6">
        <v>26</v>
      </c>
      <c r="W6">
        <v>85.285714285714207</v>
      </c>
      <c r="X6">
        <v>63</v>
      </c>
      <c r="Y6">
        <v>177</v>
      </c>
      <c r="AC6" s="1" t="s">
        <v>93</v>
      </c>
      <c r="AD6" s="16">
        <f>COUNTIF(A:A,AC6)</f>
        <v>15</v>
      </c>
      <c r="AE6" s="16">
        <f>SUMIF(A:A,$AC6,D:D)</f>
        <v>604</v>
      </c>
      <c r="AF6" s="16">
        <f>SUMIF($A:$A,$AC6,E:E)</f>
        <v>292</v>
      </c>
      <c r="AG6" s="16">
        <f>SUMIF($A:$A,$AC6,F:F)</f>
        <v>116</v>
      </c>
      <c r="AH6" s="16">
        <f>SUMIF($A:$A,$AC6,G:G)</f>
        <v>465</v>
      </c>
      <c r="AI6" s="16">
        <f>SUMIF($A:$A,$AC6,H:H)</f>
        <v>252</v>
      </c>
      <c r="AJ6" s="16">
        <f>SUMIF($A:$A,$AC6,I:I)</f>
        <v>107</v>
      </c>
      <c r="AK6" s="16">
        <f>SUMIF($A:$A,$AC6,J:J)</f>
        <v>258</v>
      </c>
      <c r="AL6" s="16">
        <f>SUMIF($A:$A,$AC6,K:K)</f>
        <v>94</v>
      </c>
      <c r="AM6" s="16">
        <f>SUMIF($A:$A,$AC6,L:L)</f>
        <v>19</v>
      </c>
      <c r="AN6" s="16">
        <f>SUMIF($A:$A,$AC6,M:M)</f>
        <v>380</v>
      </c>
    </row>
    <row r="7" spans="1:40" x14ac:dyDescent="0.3">
      <c r="A7" t="s">
        <v>372</v>
      </c>
      <c r="B7"/>
      <c r="C7" t="s">
        <v>321</v>
      </c>
      <c r="D7">
        <v>44</v>
      </c>
      <c r="E7">
        <v>25</v>
      </c>
      <c r="F7">
        <v>3</v>
      </c>
      <c r="G7">
        <v>39</v>
      </c>
      <c r="H7">
        <v>25</v>
      </c>
      <c r="I7">
        <v>2</v>
      </c>
      <c r="J7">
        <v>17</v>
      </c>
      <c r="K7">
        <v>6</v>
      </c>
      <c r="L7">
        <v>1</v>
      </c>
      <c r="M7">
        <v>37</v>
      </c>
      <c r="N7">
        <v>0</v>
      </c>
      <c r="O7">
        <v>4.2727272727272698</v>
      </c>
      <c r="P7">
        <v>2.5</v>
      </c>
      <c r="Q7">
        <v>38</v>
      </c>
      <c r="R7">
        <v>0</v>
      </c>
      <c r="S7">
        <v>12.272727272727201</v>
      </c>
      <c r="T7">
        <v>4.5</v>
      </c>
      <c r="U7">
        <v>110</v>
      </c>
      <c r="V7">
        <v>31</v>
      </c>
      <c r="W7">
        <v>173.72727272727201</v>
      </c>
      <c r="X7">
        <v>134.5</v>
      </c>
      <c r="Y7">
        <v>624</v>
      </c>
      <c r="AC7" s="1" t="s">
        <v>157</v>
      </c>
      <c r="AD7" s="16">
        <f>COUNTIF(A:A,AC7)</f>
        <v>15</v>
      </c>
      <c r="AE7" s="16">
        <f>SUMIF(A:A,$AC7,D:D)</f>
        <v>943</v>
      </c>
      <c r="AF7" s="16">
        <f>SUMIF($A:$A,$AC7,E:E)</f>
        <v>569</v>
      </c>
      <c r="AG7" s="16">
        <f>SUMIF($A:$A,$AC7,F:F)</f>
        <v>539</v>
      </c>
      <c r="AH7" s="16">
        <f>SUMIF($A:$A,$AC7,G:G)</f>
        <v>768</v>
      </c>
      <c r="AI7" s="16">
        <f>SUMIF($A:$A,$AC7,H:H)</f>
        <v>490</v>
      </c>
      <c r="AJ7" s="16">
        <f>SUMIF($A:$A,$AC7,I:I)</f>
        <v>529</v>
      </c>
      <c r="AK7" s="16">
        <f>SUMIF($A:$A,$AC7,J:J)</f>
        <v>456</v>
      </c>
      <c r="AL7" s="16">
        <f>SUMIF($A:$A,$AC7,K:K)</f>
        <v>230</v>
      </c>
      <c r="AM7" s="16">
        <f>SUMIF($A:$A,$AC7,L:L)</f>
        <v>27</v>
      </c>
      <c r="AN7" s="16">
        <f>SUMIF($A:$A,$AC7,M:M)</f>
        <v>612</v>
      </c>
    </row>
    <row r="8" spans="1:40" x14ac:dyDescent="0.3">
      <c r="A8" t="s">
        <v>372</v>
      </c>
      <c r="B8"/>
      <c r="C8" t="s">
        <v>32</v>
      </c>
      <c r="D8">
        <v>51</v>
      </c>
      <c r="E8">
        <v>31</v>
      </c>
      <c r="F8">
        <v>9</v>
      </c>
      <c r="G8">
        <v>41</v>
      </c>
      <c r="H8">
        <v>27</v>
      </c>
      <c r="I8">
        <v>9</v>
      </c>
      <c r="J8">
        <v>27</v>
      </c>
      <c r="K8">
        <v>7</v>
      </c>
      <c r="L8">
        <v>0</v>
      </c>
      <c r="M8">
        <v>29</v>
      </c>
      <c r="N8">
        <v>0</v>
      </c>
      <c r="O8">
        <v>4.7450980392156801</v>
      </c>
      <c r="P8">
        <v>3</v>
      </c>
      <c r="Q8">
        <v>49</v>
      </c>
      <c r="R8">
        <v>0</v>
      </c>
      <c r="S8">
        <v>81.254901960784295</v>
      </c>
      <c r="T8">
        <v>6</v>
      </c>
      <c r="U8">
        <v>840</v>
      </c>
      <c r="V8">
        <v>7</v>
      </c>
      <c r="W8">
        <v>293.37254901960699</v>
      </c>
      <c r="X8">
        <v>94</v>
      </c>
      <c r="Y8">
        <v>6891</v>
      </c>
      <c r="AC8" s="1" t="s">
        <v>283</v>
      </c>
      <c r="AD8" s="16">
        <f>COUNTIF(A:A,AC8)</f>
        <v>7</v>
      </c>
      <c r="AE8" s="16">
        <f>SUMIF(A:A,$AC8,D:D)</f>
        <v>224</v>
      </c>
      <c r="AF8" s="16">
        <f>SUMIF($A:$A,$AC8,E:E)</f>
        <v>89</v>
      </c>
      <c r="AG8" s="16">
        <f>SUMIF($A:$A,$AC8,F:F)</f>
        <v>82</v>
      </c>
      <c r="AH8" s="16">
        <f>SUMIF($A:$A,$AC8,G:G)</f>
        <v>159</v>
      </c>
      <c r="AI8" s="16">
        <f>SUMIF($A:$A,$AC8,H:H)</f>
        <v>67</v>
      </c>
      <c r="AJ8" s="16">
        <f>SUMIF($A:$A,$AC8,I:I)</f>
        <v>80</v>
      </c>
      <c r="AK8" s="16">
        <f>SUMIF($A:$A,$AC8,J:J)</f>
        <v>104</v>
      </c>
      <c r="AL8" s="16">
        <f>SUMIF($A:$A,$AC8,K:K)</f>
        <v>33</v>
      </c>
      <c r="AM8" s="16">
        <f>SUMIF($A:$A,$AC8,L:L)</f>
        <v>4</v>
      </c>
      <c r="AN8" s="16">
        <f>SUMIF($A:$A,$AC8,M:M)</f>
        <v>104</v>
      </c>
    </row>
    <row r="9" spans="1:40" x14ac:dyDescent="0.3">
      <c r="A9" t="s">
        <v>372</v>
      </c>
      <c r="B9"/>
      <c r="C9" t="s">
        <v>322</v>
      </c>
      <c r="D9">
        <v>6</v>
      </c>
      <c r="E9">
        <v>1</v>
      </c>
      <c r="F9">
        <v>1</v>
      </c>
      <c r="G9">
        <v>5</v>
      </c>
      <c r="H9">
        <v>1</v>
      </c>
      <c r="I9">
        <v>1</v>
      </c>
      <c r="J9">
        <v>1</v>
      </c>
      <c r="K9">
        <v>0</v>
      </c>
      <c r="L9">
        <v>0</v>
      </c>
      <c r="M9">
        <v>5</v>
      </c>
      <c r="N9">
        <v>0</v>
      </c>
      <c r="O9">
        <v>4.8333333333333304</v>
      </c>
      <c r="P9">
        <v>2.5</v>
      </c>
      <c r="Q9">
        <v>19</v>
      </c>
      <c r="R9">
        <v>0</v>
      </c>
      <c r="S9">
        <v>74.8333333333333</v>
      </c>
      <c r="T9">
        <v>4</v>
      </c>
      <c r="U9">
        <v>342</v>
      </c>
      <c r="V9">
        <v>17</v>
      </c>
      <c r="W9">
        <v>109.5</v>
      </c>
      <c r="X9">
        <v>105</v>
      </c>
      <c r="Y9">
        <v>260</v>
      </c>
      <c r="AC9" s="16" t="s">
        <v>324</v>
      </c>
      <c r="AD9" s="16">
        <f>SUM(AD3:AD8)</f>
        <v>56</v>
      </c>
      <c r="AE9" s="16">
        <f>SUM(AE3:AE8)</f>
        <v>3097</v>
      </c>
      <c r="AF9" s="16">
        <f t="shared" ref="AF9:AN9" si="0">SUM(AF3:AF8)</f>
        <v>1782</v>
      </c>
      <c r="AG9" s="16">
        <f t="shared" si="0"/>
        <v>1284</v>
      </c>
      <c r="AH9" s="16">
        <f t="shared" si="0"/>
        <v>2536</v>
      </c>
      <c r="AI9" s="16">
        <f t="shared" si="0"/>
        <v>1548</v>
      </c>
      <c r="AJ9" s="16">
        <f t="shared" si="0"/>
        <v>1245</v>
      </c>
      <c r="AK9" s="16">
        <f t="shared" si="0"/>
        <v>1517</v>
      </c>
      <c r="AL9" s="16">
        <f t="shared" si="0"/>
        <v>675</v>
      </c>
      <c r="AM9" s="16">
        <f t="shared" si="0"/>
        <v>77</v>
      </c>
      <c r="AN9" s="16">
        <f t="shared" si="0"/>
        <v>2063</v>
      </c>
    </row>
    <row r="10" spans="1:40" x14ac:dyDescent="0.3">
      <c r="A10" t="s">
        <v>372</v>
      </c>
      <c r="B10"/>
      <c r="C10" t="s">
        <v>366</v>
      </c>
      <c r="D10">
        <v>4</v>
      </c>
      <c r="E10">
        <v>4</v>
      </c>
      <c r="F10">
        <v>2</v>
      </c>
      <c r="G10">
        <v>4</v>
      </c>
      <c r="H10">
        <v>4</v>
      </c>
      <c r="I10">
        <v>1</v>
      </c>
      <c r="J10">
        <v>3</v>
      </c>
      <c r="K10">
        <v>2</v>
      </c>
      <c r="L10">
        <v>1</v>
      </c>
      <c r="M10">
        <v>3</v>
      </c>
      <c r="N10">
        <v>0</v>
      </c>
      <c r="O10">
        <v>5</v>
      </c>
      <c r="P10">
        <v>4.5</v>
      </c>
      <c r="Q10">
        <v>11</v>
      </c>
      <c r="R10">
        <v>0</v>
      </c>
      <c r="S10">
        <v>10.5</v>
      </c>
      <c r="T10">
        <v>1</v>
      </c>
      <c r="U10">
        <v>40</v>
      </c>
      <c r="V10">
        <v>157</v>
      </c>
      <c r="W10">
        <v>395.5</v>
      </c>
      <c r="X10">
        <v>288.5</v>
      </c>
      <c r="Y10">
        <v>848</v>
      </c>
    </row>
    <row r="11" spans="1:40" x14ac:dyDescent="0.3">
      <c r="A11" t="s">
        <v>372</v>
      </c>
      <c r="B11"/>
      <c r="C11" t="s">
        <v>323</v>
      </c>
      <c r="D11">
        <v>48</v>
      </c>
      <c r="E11">
        <v>34</v>
      </c>
      <c r="F11">
        <v>3</v>
      </c>
      <c r="G11">
        <v>44</v>
      </c>
      <c r="H11">
        <v>30</v>
      </c>
      <c r="I11">
        <v>3</v>
      </c>
      <c r="J11">
        <v>19</v>
      </c>
      <c r="K11">
        <v>12</v>
      </c>
      <c r="L11">
        <v>0</v>
      </c>
      <c r="M11">
        <v>41</v>
      </c>
      <c r="N11">
        <v>0</v>
      </c>
      <c r="O11">
        <v>4.5833333333333304</v>
      </c>
      <c r="P11">
        <v>3</v>
      </c>
      <c r="Q11">
        <v>21</v>
      </c>
      <c r="R11">
        <v>0</v>
      </c>
      <c r="S11">
        <v>13.6666666666666</v>
      </c>
      <c r="T11">
        <v>4.5</v>
      </c>
      <c r="U11">
        <v>181</v>
      </c>
      <c r="V11">
        <v>17</v>
      </c>
      <c r="W11">
        <v>290.02083333333297</v>
      </c>
      <c r="X11">
        <v>152.5</v>
      </c>
      <c r="Y11">
        <v>2658</v>
      </c>
    </row>
    <row r="12" spans="1:40" x14ac:dyDescent="0.3">
      <c r="A12" t="s">
        <v>372</v>
      </c>
      <c r="B12"/>
      <c r="C12" t="s">
        <v>325</v>
      </c>
      <c r="D12">
        <v>13</v>
      </c>
      <c r="E12">
        <v>7</v>
      </c>
      <c r="F12">
        <v>4</v>
      </c>
      <c r="G12">
        <v>11</v>
      </c>
      <c r="H12">
        <v>6</v>
      </c>
      <c r="I12">
        <v>4</v>
      </c>
      <c r="J12">
        <v>8</v>
      </c>
      <c r="K12">
        <v>3</v>
      </c>
      <c r="L12">
        <v>0</v>
      </c>
      <c r="M12">
        <v>7</v>
      </c>
      <c r="N12">
        <v>0</v>
      </c>
      <c r="O12">
        <v>3</v>
      </c>
      <c r="P12">
        <v>1</v>
      </c>
      <c r="Q12">
        <v>10</v>
      </c>
      <c r="R12">
        <v>0</v>
      </c>
      <c r="S12">
        <v>16.1538461538461</v>
      </c>
      <c r="T12">
        <v>2</v>
      </c>
      <c r="U12">
        <v>133</v>
      </c>
      <c r="V12">
        <v>15</v>
      </c>
      <c r="W12">
        <v>95.384615384615302</v>
      </c>
      <c r="X12">
        <v>64</v>
      </c>
      <c r="Y12">
        <v>328</v>
      </c>
      <c r="AF12" s="16" t="s">
        <v>309</v>
      </c>
      <c r="AI12" s="16" t="s">
        <v>310</v>
      </c>
      <c r="AL12" s="16" t="s">
        <v>311</v>
      </c>
    </row>
    <row r="13" spans="1:40" x14ac:dyDescent="0.3">
      <c r="A13" t="s">
        <v>372</v>
      </c>
      <c r="B13"/>
      <c r="C13" t="s">
        <v>326</v>
      </c>
      <c r="D13">
        <v>9</v>
      </c>
      <c r="E13">
        <v>3</v>
      </c>
      <c r="F13">
        <v>1</v>
      </c>
      <c r="G13">
        <v>7</v>
      </c>
      <c r="H13">
        <v>3</v>
      </c>
      <c r="I13">
        <v>0</v>
      </c>
      <c r="J13">
        <v>5</v>
      </c>
      <c r="K13">
        <v>0</v>
      </c>
      <c r="L13">
        <v>1</v>
      </c>
      <c r="M13">
        <v>4</v>
      </c>
      <c r="N13">
        <v>0</v>
      </c>
      <c r="O13">
        <v>1.5</v>
      </c>
      <c r="P13">
        <v>1</v>
      </c>
      <c r="Q13">
        <v>6</v>
      </c>
      <c r="R13">
        <v>1</v>
      </c>
      <c r="S13">
        <v>21.8</v>
      </c>
      <c r="T13">
        <v>6.5</v>
      </c>
      <c r="U13">
        <v>103</v>
      </c>
      <c r="V13">
        <v>12</v>
      </c>
      <c r="W13">
        <v>48.6</v>
      </c>
      <c r="X13">
        <v>47</v>
      </c>
      <c r="Y13">
        <v>100</v>
      </c>
      <c r="AE13" s="16" t="s">
        <v>1</v>
      </c>
      <c r="AF13" s="16" t="s">
        <v>313</v>
      </c>
      <c r="AG13" s="16" t="s">
        <v>314</v>
      </c>
      <c r="AH13" s="16" t="s">
        <v>315</v>
      </c>
      <c r="AI13" s="16" t="s">
        <v>313</v>
      </c>
      <c r="AJ13" s="16" t="s">
        <v>314</v>
      </c>
      <c r="AK13" s="16" t="s">
        <v>315</v>
      </c>
      <c r="AL13" s="16" t="s">
        <v>313</v>
      </c>
      <c r="AM13" s="16" t="s">
        <v>314</v>
      </c>
      <c r="AN13" s="16" t="s">
        <v>315</v>
      </c>
    </row>
    <row r="14" spans="1:40" x14ac:dyDescent="0.3">
      <c r="A14" t="s">
        <v>372</v>
      </c>
      <c r="B14"/>
      <c r="C14" t="s">
        <v>368</v>
      </c>
      <c r="D14">
        <v>7</v>
      </c>
      <c r="E14">
        <v>2</v>
      </c>
      <c r="F14">
        <v>0</v>
      </c>
      <c r="G14">
        <v>7</v>
      </c>
      <c r="H14">
        <v>2</v>
      </c>
      <c r="I14">
        <v>0</v>
      </c>
      <c r="J14">
        <v>2</v>
      </c>
      <c r="K14">
        <v>2</v>
      </c>
      <c r="L14">
        <v>0</v>
      </c>
      <c r="M14">
        <v>7</v>
      </c>
      <c r="N14">
        <v>1</v>
      </c>
      <c r="O14">
        <v>2.5714285714285698</v>
      </c>
      <c r="P14">
        <v>3</v>
      </c>
      <c r="Q14">
        <v>4</v>
      </c>
      <c r="R14">
        <v>1</v>
      </c>
      <c r="S14">
        <v>21.428571428571399</v>
      </c>
      <c r="T14">
        <v>15</v>
      </c>
      <c r="U14">
        <v>42</v>
      </c>
      <c r="V14">
        <v>49</v>
      </c>
      <c r="W14">
        <v>155</v>
      </c>
      <c r="X14">
        <v>84</v>
      </c>
      <c r="Y14">
        <v>448</v>
      </c>
      <c r="AE14" s="16" t="s">
        <v>93</v>
      </c>
      <c r="AF14" s="18">
        <f t="shared" ref="AF14:AN20" si="1">AF3/$AE3</f>
        <v>0.65686274509803921</v>
      </c>
      <c r="AG14" s="18">
        <f t="shared" si="1"/>
        <v>0.45454545454545453</v>
      </c>
      <c r="AH14" s="18">
        <f t="shared" si="1"/>
        <v>0.88948306595365423</v>
      </c>
      <c r="AI14" s="18">
        <f t="shared" si="1"/>
        <v>0.59180035650623886</v>
      </c>
      <c r="AJ14" s="18">
        <f t="shared" si="1"/>
        <v>0.44385026737967914</v>
      </c>
      <c r="AK14" s="18">
        <f t="shared" si="1"/>
        <v>0.5311942959001783</v>
      </c>
      <c r="AL14" s="18">
        <f t="shared" si="1"/>
        <v>0.24688057040998218</v>
      </c>
      <c r="AM14" s="18">
        <f t="shared" si="1"/>
        <v>1.7825311942959002E-2</v>
      </c>
      <c r="AN14" s="18">
        <f t="shared" si="1"/>
        <v>0.77272727272727271</v>
      </c>
    </row>
    <row r="15" spans="1:40" x14ac:dyDescent="0.3">
      <c r="A15" t="s">
        <v>372</v>
      </c>
      <c r="B15"/>
      <c r="C15" t="s">
        <v>61</v>
      </c>
      <c r="D15">
        <v>60</v>
      </c>
      <c r="E15">
        <v>24</v>
      </c>
      <c r="F15">
        <v>2</v>
      </c>
      <c r="G15">
        <v>37</v>
      </c>
      <c r="H15">
        <v>21</v>
      </c>
      <c r="I15">
        <v>0</v>
      </c>
      <c r="J15">
        <v>22</v>
      </c>
      <c r="K15">
        <v>8</v>
      </c>
      <c r="L15">
        <v>2</v>
      </c>
      <c r="M15">
        <v>24</v>
      </c>
      <c r="N15">
        <v>0</v>
      </c>
      <c r="O15">
        <v>2.36666666666666</v>
      </c>
      <c r="P15">
        <v>1</v>
      </c>
      <c r="Q15">
        <v>19</v>
      </c>
      <c r="R15">
        <v>0</v>
      </c>
      <c r="S15">
        <v>8.8833333333333293</v>
      </c>
      <c r="T15">
        <v>2</v>
      </c>
      <c r="U15">
        <v>78</v>
      </c>
      <c r="V15">
        <v>4</v>
      </c>
      <c r="W15">
        <v>105.61666666666601</v>
      </c>
      <c r="X15">
        <v>62</v>
      </c>
      <c r="Y15">
        <v>522</v>
      </c>
      <c r="AE15" s="16" t="s">
        <v>70</v>
      </c>
      <c r="AF15" s="18">
        <f t="shared" si="1"/>
        <v>0.36885245901639346</v>
      </c>
      <c r="AG15" s="18">
        <f t="shared" si="1"/>
        <v>0.27049180327868855</v>
      </c>
      <c r="AH15" s="18">
        <f t="shared" si="1"/>
        <v>0.63934426229508201</v>
      </c>
      <c r="AI15" s="18">
        <f t="shared" si="1"/>
        <v>0.31967213114754101</v>
      </c>
      <c r="AJ15" s="18">
        <f t="shared" si="1"/>
        <v>0.22950819672131148</v>
      </c>
      <c r="AK15" s="18">
        <f t="shared" si="1"/>
        <v>0.5</v>
      </c>
      <c r="AL15" s="18">
        <f t="shared" si="1"/>
        <v>9.8360655737704916E-2</v>
      </c>
      <c r="AM15" s="18">
        <f t="shared" si="1"/>
        <v>4.9180327868852458E-2</v>
      </c>
      <c r="AN15" s="18">
        <f t="shared" si="1"/>
        <v>0.34426229508196721</v>
      </c>
    </row>
    <row r="16" spans="1:40" x14ac:dyDescent="0.3">
      <c r="A16" t="s">
        <v>372</v>
      </c>
      <c r="B16"/>
      <c r="C16" t="s">
        <v>64</v>
      </c>
      <c r="D16">
        <v>323</v>
      </c>
      <c r="E16">
        <v>225</v>
      </c>
      <c r="F16">
        <v>241</v>
      </c>
      <c r="G16">
        <v>271</v>
      </c>
      <c r="H16">
        <v>206</v>
      </c>
      <c r="I16">
        <v>239</v>
      </c>
      <c r="J16">
        <v>148</v>
      </c>
      <c r="K16">
        <v>78</v>
      </c>
      <c r="L16">
        <v>3</v>
      </c>
      <c r="M16">
        <v>228</v>
      </c>
      <c r="N16">
        <v>0</v>
      </c>
      <c r="O16">
        <v>3.8421052631578898</v>
      </c>
      <c r="P16">
        <v>2</v>
      </c>
      <c r="Q16">
        <v>38</v>
      </c>
      <c r="R16">
        <v>0</v>
      </c>
      <c r="S16">
        <v>34.489164086687303</v>
      </c>
      <c r="T16">
        <v>8</v>
      </c>
      <c r="U16">
        <v>867</v>
      </c>
      <c r="V16">
        <v>7</v>
      </c>
      <c r="W16">
        <v>262.18885448916399</v>
      </c>
      <c r="X16">
        <v>173</v>
      </c>
      <c r="Y16">
        <v>2673</v>
      </c>
      <c r="AE16" s="16" t="s">
        <v>157</v>
      </c>
      <c r="AF16" s="18">
        <f t="shared" si="1"/>
        <v>0.6097560975609756</v>
      </c>
      <c r="AG16" s="18">
        <f t="shared" si="1"/>
        <v>4.878048780487805E-2</v>
      </c>
      <c r="AH16" s="18">
        <f t="shared" si="1"/>
        <v>0.82926829268292679</v>
      </c>
      <c r="AI16" s="18">
        <f t="shared" si="1"/>
        <v>0.43902439024390244</v>
      </c>
      <c r="AJ16" s="18">
        <f t="shared" si="1"/>
        <v>3.6585365853658534E-2</v>
      </c>
      <c r="AK16" s="18">
        <f t="shared" si="1"/>
        <v>0.51219512195121952</v>
      </c>
      <c r="AL16" s="18">
        <f t="shared" si="1"/>
        <v>0.35365853658536583</v>
      </c>
      <c r="AM16" s="18">
        <f t="shared" si="1"/>
        <v>1.2195121951219513E-2</v>
      </c>
      <c r="AN16" s="18">
        <f t="shared" si="1"/>
        <v>0.70731707317073167</v>
      </c>
    </row>
    <row r="17" spans="1:40" x14ac:dyDescent="0.3">
      <c r="A17" t="s">
        <v>372</v>
      </c>
      <c r="B17"/>
      <c r="C17" t="s">
        <v>67</v>
      </c>
      <c r="D17">
        <v>299</v>
      </c>
      <c r="E17">
        <v>200</v>
      </c>
      <c r="F17">
        <v>99</v>
      </c>
      <c r="G17">
        <v>292</v>
      </c>
      <c r="H17">
        <v>169</v>
      </c>
      <c r="I17">
        <v>96</v>
      </c>
      <c r="J17">
        <v>175</v>
      </c>
      <c r="K17">
        <v>95</v>
      </c>
      <c r="L17">
        <v>7</v>
      </c>
      <c r="M17">
        <v>275</v>
      </c>
      <c r="N17">
        <v>0</v>
      </c>
      <c r="O17">
        <v>7.0066889632107001</v>
      </c>
      <c r="P17">
        <v>5</v>
      </c>
      <c r="Q17">
        <v>48</v>
      </c>
      <c r="R17">
        <v>0</v>
      </c>
      <c r="S17">
        <v>63.2709030100334</v>
      </c>
      <c r="T17">
        <v>15</v>
      </c>
      <c r="U17">
        <v>693</v>
      </c>
      <c r="V17">
        <v>7</v>
      </c>
      <c r="W17">
        <v>280.08026755852802</v>
      </c>
      <c r="X17">
        <v>217</v>
      </c>
      <c r="Y17">
        <v>1733</v>
      </c>
      <c r="AE17" s="16" t="s">
        <v>14</v>
      </c>
      <c r="AF17" s="18">
        <f t="shared" si="1"/>
        <v>0.48344370860927155</v>
      </c>
      <c r="AG17" s="18">
        <f t="shared" si="1"/>
        <v>0.19205298013245034</v>
      </c>
      <c r="AH17" s="18">
        <f t="shared" si="1"/>
        <v>0.76986754966887416</v>
      </c>
      <c r="AI17" s="18">
        <f t="shared" si="1"/>
        <v>0.41721854304635764</v>
      </c>
      <c r="AJ17" s="18">
        <f t="shared" si="1"/>
        <v>0.17715231788079469</v>
      </c>
      <c r="AK17" s="18">
        <f t="shared" si="1"/>
        <v>0.42715231788079472</v>
      </c>
      <c r="AL17" s="18">
        <f t="shared" si="1"/>
        <v>0.15562913907284767</v>
      </c>
      <c r="AM17" s="18">
        <f t="shared" si="1"/>
        <v>3.1456953642384107E-2</v>
      </c>
      <c r="AN17" s="18">
        <f t="shared" si="1"/>
        <v>0.62913907284768211</v>
      </c>
    </row>
    <row r="18" spans="1:40" x14ac:dyDescent="0.3">
      <c r="A18" t="s">
        <v>376</v>
      </c>
      <c r="B18"/>
      <c r="C18" t="s">
        <v>327</v>
      </c>
      <c r="D18">
        <v>45</v>
      </c>
      <c r="E18">
        <v>11</v>
      </c>
      <c r="F18">
        <v>3</v>
      </c>
      <c r="G18">
        <v>31</v>
      </c>
      <c r="H18">
        <v>8</v>
      </c>
      <c r="I18">
        <v>2</v>
      </c>
      <c r="J18">
        <v>21</v>
      </c>
      <c r="K18">
        <v>4</v>
      </c>
      <c r="L18">
        <v>1</v>
      </c>
      <c r="M18">
        <v>21</v>
      </c>
      <c r="N18">
        <v>0</v>
      </c>
      <c r="O18">
        <v>1.7777777777777699</v>
      </c>
      <c r="P18">
        <v>1</v>
      </c>
      <c r="Q18">
        <v>14</v>
      </c>
      <c r="R18">
        <v>0</v>
      </c>
      <c r="S18">
        <v>48.6666666666666</v>
      </c>
      <c r="T18">
        <v>6</v>
      </c>
      <c r="U18">
        <v>449</v>
      </c>
      <c r="V18">
        <v>4</v>
      </c>
      <c r="W18">
        <v>94.511111111111106</v>
      </c>
      <c r="X18">
        <v>36</v>
      </c>
      <c r="Y18">
        <v>1870</v>
      </c>
      <c r="AE18" s="16" t="s">
        <v>83</v>
      </c>
      <c r="AF18" s="18">
        <f t="shared" si="1"/>
        <v>0.60339342523860018</v>
      </c>
      <c r="AG18" s="18">
        <f t="shared" si="1"/>
        <v>0.5715800636267232</v>
      </c>
      <c r="AH18" s="18">
        <f t="shared" si="1"/>
        <v>0.81442205726405092</v>
      </c>
      <c r="AI18" s="18">
        <f t="shared" si="1"/>
        <v>0.51961823966065745</v>
      </c>
      <c r="AJ18" s="18">
        <f t="shared" si="1"/>
        <v>0.56097560975609762</v>
      </c>
      <c r="AK18" s="18">
        <f t="shared" si="1"/>
        <v>0.4835630965005302</v>
      </c>
      <c r="AL18" s="18">
        <f t="shared" si="1"/>
        <v>0.24390243902439024</v>
      </c>
      <c r="AM18" s="18">
        <f t="shared" si="1"/>
        <v>2.863202545068929E-2</v>
      </c>
      <c r="AN18" s="18">
        <f t="shared" si="1"/>
        <v>0.64899257688229062</v>
      </c>
    </row>
    <row r="19" spans="1:40" x14ac:dyDescent="0.3">
      <c r="A19" t="s">
        <v>376</v>
      </c>
      <c r="B19"/>
      <c r="C19" t="s">
        <v>328</v>
      </c>
      <c r="D19">
        <v>29</v>
      </c>
      <c r="E19">
        <v>14</v>
      </c>
      <c r="F19">
        <v>26</v>
      </c>
      <c r="G19">
        <v>14</v>
      </c>
      <c r="H19">
        <v>13</v>
      </c>
      <c r="I19">
        <v>26</v>
      </c>
      <c r="J19">
        <v>11</v>
      </c>
      <c r="K19">
        <v>3</v>
      </c>
      <c r="L19">
        <v>1</v>
      </c>
      <c r="M19">
        <v>4</v>
      </c>
      <c r="N19">
        <v>0</v>
      </c>
      <c r="O19">
        <v>2.4827586206896499</v>
      </c>
      <c r="P19">
        <v>1</v>
      </c>
      <c r="Q19">
        <v>20</v>
      </c>
      <c r="R19">
        <v>0</v>
      </c>
      <c r="S19">
        <v>20.068965517241299</v>
      </c>
      <c r="T19">
        <v>1</v>
      </c>
      <c r="U19">
        <v>257</v>
      </c>
      <c r="V19">
        <v>25</v>
      </c>
      <c r="W19">
        <v>96.862068965517196</v>
      </c>
      <c r="X19">
        <v>94</v>
      </c>
      <c r="Y19">
        <v>311</v>
      </c>
      <c r="AE19" s="16" t="s">
        <v>331</v>
      </c>
      <c r="AF19" s="18">
        <f t="shared" si="1"/>
        <v>0.39732142857142855</v>
      </c>
      <c r="AG19" s="18">
        <f t="shared" si="1"/>
        <v>0.36607142857142855</v>
      </c>
      <c r="AH19" s="18">
        <f t="shared" si="1"/>
        <v>0.7098214285714286</v>
      </c>
      <c r="AI19" s="18">
        <f t="shared" si="1"/>
        <v>0.29910714285714285</v>
      </c>
      <c r="AJ19" s="18">
        <f t="shared" si="1"/>
        <v>0.35714285714285715</v>
      </c>
      <c r="AK19" s="18">
        <f t="shared" si="1"/>
        <v>0.4642857142857143</v>
      </c>
      <c r="AL19" s="18">
        <f t="shared" si="1"/>
        <v>0.14732142857142858</v>
      </c>
      <c r="AM19" s="18">
        <f t="shared" si="1"/>
        <v>1.7857142857142856E-2</v>
      </c>
      <c r="AN19" s="18">
        <f t="shared" si="1"/>
        <v>0.4642857142857143</v>
      </c>
    </row>
    <row r="20" spans="1:40" x14ac:dyDescent="0.3">
      <c r="A20" t="s">
        <v>376</v>
      </c>
      <c r="B20"/>
      <c r="C20" t="s">
        <v>329</v>
      </c>
      <c r="D20">
        <v>48</v>
      </c>
      <c r="E20">
        <v>20</v>
      </c>
      <c r="F20">
        <v>4</v>
      </c>
      <c r="G20">
        <v>33</v>
      </c>
      <c r="H20">
        <v>18</v>
      </c>
      <c r="I20">
        <v>0</v>
      </c>
      <c r="J20">
        <v>29</v>
      </c>
      <c r="K20">
        <v>5</v>
      </c>
      <c r="L20">
        <v>4</v>
      </c>
      <c r="M20">
        <v>17</v>
      </c>
      <c r="N20">
        <v>0</v>
      </c>
      <c r="O20">
        <v>1.1875</v>
      </c>
      <c r="P20">
        <v>0</v>
      </c>
      <c r="Q20">
        <v>7</v>
      </c>
      <c r="R20">
        <v>0</v>
      </c>
      <c r="S20">
        <v>17.5833333333333</v>
      </c>
      <c r="T20">
        <v>3.5</v>
      </c>
      <c r="U20">
        <v>462</v>
      </c>
      <c r="V20">
        <v>4</v>
      </c>
      <c r="W20">
        <v>88.6875</v>
      </c>
      <c r="X20">
        <v>55</v>
      </c>
      <c r="Y20">
        <v>824</v>
      </c>
      <c r="AD20" s="18"/>
      <c r="AE20" s="16" t="s">
        <v>324</v>
      </c>
      <c r="AF20" s="18">
        <f t="shared" si="1"/>
        <v>0.57539554407491122</v>
      </c>
      <c r="AG20" s="18">
        <f t="shared" si="1"/>
        <v>0.41459476913141752</v>
      </c>
      <c r="AH20" s="18">
        <f t="shared" si="1"/>
        <v>0.81885695834678718</v>
      </c>
      <c r="AI20" s="18">
        <f t="shared" si="1"/>
        <v>0.49983855343881173</v>
      </c>
      <c r="AJ20" s="18">
        <f t="shared" si="1"/>
        <v>0.40200193735873424</v>
      </c>
      <c r="AK20" s="18">
        <f t="shared" si="1"/>
        <v>0.48982886664514047</v>
      </c>
      <c r="AL20" s="18">
        <f t="shared" si="1"/>
        <v>0.21795285760413302</v>
      </c>
      <c r="AM20" s="18">
        <f t="shared" si="1"/>
        <v>2.486277042298999E-2</v>
      </c>
      <c r="AN20" s="18">
        <f t="shared" si="1"/>
        <v>0.6661285114627058</v>
      </c>
    </row>
    <row r="21" spans="1:40" x14ac:dyDescent="0.3">
      <c r="A21" t="s">
        <v>375</v>
      </c>
      <c r="B21"/>
      <c r="C21" t="s">
        <v>332</v>
      </c>
      <c r="D21">
        <v>58</v>
      </c>
      <c r="E21">
        <v>32</v>
      </c>
      <c r="F21">
        <v>4</v>
      </c>
      <c r="G21">
        <v>50</v>
      </c>
      <c r="H21">
        <v>23</v>
      </c>
      <c r="I21">
        <v>3</v>
      </c>
      <c r="J21">
        <v>31</v>
      </c>
      <c r="K21">
        <v>19</v>
      </c>
      <c r="L21">
        <v>1</v>
      </c>
      <c r="M21">
        <v>43</v>
      </c>
      <c r="N21">
        <v>0</v>
      </c>
      <c r="O21">
        <v>5.2068965517241299</v>
      </c>
      <c r="P21">
        <v>4</v>
      </c>
      <c r="Q21">
        <v>36</v>
      </c>
      <c r="R21">
        <v>1</v>
      </c>
      <c r="S21">
        <v>28.517241379310299</v>
      </c>
      <c r="T21">
        <v>13.5</v>
      </c>
      <c r="U21">
        <v>186</v>
      </c>
      <c r="V21">
        <v>19</v>
      </c>
      <c r="W21">
        <v>213.086206896551</v>
      </c>
      <c r="X21">
        <v>175</v>
      </c>
      <c r="Y21">
        <v>1008</v>
      </c>
      <c r="AD21" s="18"/>
      <c r="AE21" s="18"/>
      <c r="AF21" s="18"/>
      <c r="AG21" s="18"/>
      <c r="AH21" s="18"/>
      <c r="AI21" s="18"/>
      <c r="AJ21" s="18"/>
      <c r="AK21" s="18"/>
      <c r="AL21" s="18"/>
    </row>
    <row r="22" spans="1:40" x14ac:dyDescent="0.3">
      <c r="A22" t="s">
        <v>375</v>
      </c>
      <c r="B22"/>
      <c r="C22" t="s">
        <v>330</v>
      </c>
      <c r="D22">
        <v>24</v>
      </c>
      <c r="E22">
        <v>18</v>
      </c>
      <c r="F22">
        <v>0</v>
      </c>
      <c r="G22">
        <v>18</v>
      </c>
      <c r="H22">
        <v>13</v>
      </c>
      <c r="I22">
        <v>0</v>
      </c>
      <c r="J22">
        <v>11</v>
      </c>
      <c r="K22">
        <v>10</v>
      </c>
      <c r="L22">
        <v>0</v>
      </c>
      <c r="M22">
        <v>15</v>
      </c>
      <c r="N22">
        <v>0</v>
      </c>
      <c r="O22">
        <v>9.7916666666666607</v>
      </c>
      <c r="P22">
        <v>5</v>
      </c>
      <c r="Q22">
        <v>40</v>
      </c>
      <c r="R22">
        <v>0</v>
      </c>
      <c r="S22">
        <v>8.4166666666666607</v>
      </c>
      <c r="T22">
        <v>1</v>
      </c>
      <c r="U22">
        <v>78</v>
      </c>
      <c r="V22">
        <v>4</v>
      </c>
      <c r="W22">
        <v>131.458333333333</v>
      </c>
      <c r="X22">
        <v>103.5</v>
      </c>
      <c r="Y22">
        <v>455</v>
      </c>
    </row>
    <row r="23" spans="1:40" x14ac:dyDescent="0.3">
      <c r="A23" t="s">
        <v>373</v>
      </c>
      <c r="B23"/>
      <c r="C23" t="s">
        <v>343</v>
      </c>
      <c r="D23">
        <v>196</v>
      </c>
      <c r="E23">
        <v>101</v>
      </c>
      <c r="F23">
        <v>5</v>
      </c>
      <c r="G23">
        <v>127</v>
      </c>
      <c r="H23">
        <v>90</v>
      </c>
      <c r="I23">
        <v>3</v>
      </c>
      <c r="J23">
        <v>60</v>
      </c>
      <c r="K23">
        <v>25</v>
      </c>
      <c r="L23">
        <v>3</v>
      </c>
      <c r="M23">
        <v>94</v>
      </c>
      <c r="N23">
        <v>0</v>
      </c>
      <c r="O23">
        <v>2.58673469387755</v>
      </c>
      <c r="P23">
        <v>1</v>
      </c>
      <c r="Q23">
        <v>32</v>
      </c>
      <c r="R23">
        <v>0</v>
      </c>
      <c r="S23">
        <v>73.566326530612201</v>
      </c>
      <c r="T23">
        <v>15.5</v>
      </c>
      <c r="U23">
        <v>767</v>
      </c>
      <c r="V23">
        <v>7</v>
      </c>
      <c r="W23">
        <v>130.066326530612</v>
      </c>
      <c r="X23">
        <v>68</v>
      </c>
      <c r="Y23">
        <v>5215</v>
      </c>
      <c r="AF23" s="17"/>
    </row>
    <row r="24" spans="1:40" x14ac:dyDescent="0.3">
      <c r="A24" t="s">
        <v>373</v>
      </c>
      <c r="B24"/>
      <c r="C24" t="s">
        <v>340</v>
      </c>
      <c r="D24">
        <v>42</v>
      </c>
      <c r="E24">
        <v>32</v>
      </c>
      <c r="F24">
        <v>26</v>
      </c>
      <c r="G24">
        <v>38</v>
      </c>
      <c r="H24">
        <v>29</v>
      </c>
      <c r="I24">
        <v>26</v>
      </c>
      <c r="J24">
        <v>21</v>
      </c>
      <c r="K24">
        <v>10</v>
      </c>
      <c r="L24">
        <v>3</v>
      </c>
      <c r="M24">
        <v>32</v>
      </c>
      <c r="N24">
        <v>0</v>
      </c>
      <c r="O24">
        <v>3</v>
      </c>
      <c r="P24">
        <v>2</v>
      </c>
      <c r="Q24">
        <v>13</v>
      </c>
      <c r="R24">
        <v>0</v>
      </c>
      <c r="S24">
        <v>18.071428571428498</v>
      </c>
      <c r="T24">
        <v>3</v>
      </c>
      <c r="U24">
        <v>137</v>
      </c>
      <c r="V24">
        <v>14</v>
      </c>
      <c r="W24">
        <v>199.59523809523799</v>
      </c>
      <c r="X24">
        <v>179.5</v>
      </c>
      <c r="Y24">
        <v>709</v>
      </c>
      <c r="AB24" s="16" t="s">
        <v>1</v>
      </c>
      <c r="AC24" s="16" t="s">
        <v>336</v>
      </c>
      <c r="AD24" s="16" t="s">
        <v>337</v>
      </c>
      <c r="AE24" s="16" t="s">
        <v>338</v>
      </c>
    </row>
    <row r="25" spans="1:40" x14ac:dyDescent="0.3">
      <c r="A25" t="s">
        <v>373</v>
      </c>
      <c r="B25"/>
      <c r="C25" t="s">
        <v>339</v>
      </c>
      <c r="D25">
        <v>31</v>
      </c>
      <c r="E25">
        <v>15</v>
      </c>
      <c r="F25">
        <v>17</v>
      </c>
      <c r="G25">
        <v>29</v>
      </c>
      <c r="H25">
        <v>15</v>
      </c>
      <c r="I25">
        <v>17</v>
      </c>
      <c r="J25">
        <v>20</v>
      </c>
      <c r="K25">
        <v>3</v>
      </c>
      <c r="L25">
        <v>0</v>
      </c>
      <c r="M25">
        <v>19</v>
      </c>
      <c r="N25">
        <v>0</v>
      </c>
      <c r="O25">
        <v>2.7741935483870899</v>
      </c>
      <c r="P25">
        <v>2</v>
      </c>
      <c r="Q25">
        <v>18</v>
      </c>
      <c r="R25">
        <v>0</v>
      </c>
      <c r="S25">
        <v>26.870967741935399</v>
      </c>
      <c r="T25">
        <v>3</v>
      </c>
      <c r="U25">
        <v>340</v>
      </c>
      <c r="V25">
        <v>14</v>
      </c>
      <c r="W25">
        <v>128.22580645161199</v>
      </c>
      <c r="X25">
        <v>77</v>
      </c>
      <c r="Y25">
        <v>412</v>
      </c>
      <c r="AB25" s="1" t="s">
        <v>14</v>
      </c>
      <c r="AC25" s="19">
        <f>AVERAGEIF($A:$A,$AB25,O:O)</f>
        <v>3.7319762255256528</v>
      </c>
      <c r="AD25" s="19">
        <f>AVERAGEIF($A:$A,$AB25,S:S)</f>
        <v>35.157082966549794</v>
      </c>
      <c r="AE25" s="19">
        <f>AVERAGEIF($A:$A,$AB25,W:W)</f>
        <v>189.70776953320708</v>
      </c>
    </row>
    <row r="26" spans="1:40" x14ac:dyDescent="0.3">
      <c r="A26" t="s">
        <v>373</v>
      </c>
      <c r="B26"/>
      <c r="C26" t="s">
        <v>334</v>
      </c>
      <c r="D26">
        <v>8</v>
      </c>
      <c r="E26">
        <v>5</v>
      </c>
      <c r="F26">
        <v>0</v>
      </c>
      <c r="G26">
        <v>5</v>
      </c>
      <c r="H26">
        <v>3</v>
      </c>
      <c r="I26">
        <v>0</v>
      </c>
      <c r="J26">
        <v>2</v>
      </c>
      <c r="K26">
        <v>3</v>
      </c>
      <c r="L26">
        <v>0</v>
      </c>
      <c r="M26">
        <v>5</v>
      </c>
      <c r="N26">
        <v>1</v>
      </c>
      <c r="O26">
        <v>4</v>
      </c>
      <c r="P26">
        <v>2.5</v>
      </c>
      <c r="Q26">
        <v>12</v>
      </c>
      <c r="R26">
        <v>0</v>
      </c>
      <c r="S26">
        <v>26.5</v>
      </c>
      <c r="T26">
        <v>1</v>
      </c>
      <c r="U26">
        <v>191</v>
      </c>
      <c r="V26">
        <v>15</v>
      </c>
      <c r="W26">
        <v>102.5</v>
      </c>
      <c r="X26">
        <v>80.5</v>
      </c>
      <c r="Y26">
        <v>314</v>
      </c>
      <c r="AB26" s="1" t="s">
        <v>70</v>
      </c>
      <c r="AC26" s="19">
        <f>AVERAGEIF($A:$A,$AB26,O:O)</f>
        <v>1.8160121328224734</v>
      </c>
      <c r="AD26" s="19">
        <f>AVERAGEIF($A:$A,$AB26,S:S)</f>
        <v>28.772988505747065</v>
      </c>
      <c r="AE26" s="19">
        <f>AVERAGEIF($A:$A,$AB26,W:W)</f>
        <v>93.353560025542762</v>
      </c>
    </row>
    <row r="27" spans="1:40" x14ac:dyDescent="0.3">
      <c r="A27" t="s">
        <v>373</v>
      </c>
      <c r="B27"/>
      <c r="C27" t="s">
        <v>367</v>
      </c>
      <c r="D27">
        <v>4</v>
      </c>
      <c r="E27">
        <v>3</v>
      </c>
      <c r="F27">
        <v>0</v>
      </c>
      <c r="G27">
        <v>3</v>
      </c>
      <c r="H27">
        <v>3</v>
      </c>
      <c r="I27">
        <v>0</v>
      </c>
      <c r="J27">
        <v>0</v>
      </c>
      <c r="K27">
        <v>0</v>
      </c>
      <c r="L27">
        <v>0</v>
      </c>
      <c r="M27">
        <v>3</v>
      </c>
      <c r="N27">
        <v>0</v>
      </c>
      <c r="O27">
        <v>2</v>
      </c>
      <c r="P27">
        <v>2</v>
      </c>
      <c r="Q27">
        <v>4</v>
      </c>
      <c r="R27">
        <v>0</v>
      </c>
      <c r="S27">
        <v>2.25</v>
      </c>
      <c r="T27">
        <v>1.5</v>
      </c>
      <c r="U27">
        <v>6</v>
      </c>
      <c r="V27">
        <v>99</v>
      </c>
      <c r="W27">
        <v>147.75</v>
      </c>
      <c r="X27">
        <v>148</v>
      </c>
      <c r="Y27">
        <v>196</v>
      </c>
      <c r="AB27" s="1" t="s">
        <v>83</v>
      </c>
      <c r="AC27" s="19">
        <f>AVERAGEIF($A:$A,$AB27,O:O)</f>
        <v>7.4992816091953953</v>
      </c>
      <c r="AD27" s="19">
        <f>AVERAGEIF($A:$A,$AB27,S:S)</f>
        <v>18.466954022988482</v>
      </c>
      <c r="AE27" s="19">
        <f>AVERAGEIF($A:$A,$AB27,W:W)</f>
        <v>172.27227011494199</v>
      </c>
    </row>
    <row r="28" spans="1:40" x14ac:dyDescent="0.3">
      <c r="A28" t="s">
        <v>373</v>
      </c>
      <c r="B28"/>
      <c r="C28" t="s">
        <v>124</v>
      </c>
      <c r="D28">
        <v>81</v>
      </c>
      <c r="E28">
        <v>33</v>
      </c>
      <c r="F28">
        <v>4</v>
      </c>
      <c r="G28">
        <v>81</v>
      </c>
      <c r="H28">
        <v>29</v>
      </c>
      <c r="I28">
        <v>3</v>
      </c>
      <c r="J28">
        <v>55</v>
      </c>
      <c r="K28">
        <v>13</v>
      </c>
      <c r="L28">
        <v>1</v>
      </c>
      <c r="M28">
        <v>80</v>
      </c>
      <c r="N28">
        <v>0</v>
      </c>
      <c r="O28">
        <v>6.0123456790123404</v>
      </c>
      <c r="P28">
        <v>4</v>
      </c>
      <c r="Q28">
        <v>32</v>
      </c>
      <c r="R28">
        <v>0</v>
      </c>
      <c r="S28">
        <v>39.8888888888888</v>
      </c>
      <c r="T28">
        <v>11</v>
      </c>
      <c r="U28">
        <v>215</v>
      </c>
      <c r="V28">
        <v>5</v>
      </c>
      <c r="W28">
        <v>140.01234567901199</v>
      </c>
      <c r="X28">
        <v>93</v>
      </c>
      <c r="Y28">
        <v>2232</v>
      </c>
      <c r="AB28" s="1" t="s">
        <v>93</v>
      </c>
      <c r="AC28" s="19">
        <f>AVERAGEIF($A:$A,$AB28,O:O)</f>
        <v>4.5428465992641849</v>
      </c>
      <c r="AD28" s="19">
        <f>AVERAGEIF($A:$A,$AB28,S:S)</f>
        <v>27.992313681272563</v>
      </c>
      <c r="AE28" s="19">
        <f>AVERAGEIF($A:$A,$AB28,W:W)</f>
        <v>168.56440018595197</v>
      </c>
    </row>
    <row r="29" spans="1:40" x14ac:dyDescent="0.3">
      <c r="A29" t="s">
        <v>373</v>
      </c>
      <c r="B29"/>
      <c r="C29" t="s">
        <v>341</v>
      </c>
      <c r="D29">
        <v>50</v>
      </c>
      <c r="E29">
        <v>19</v>
      </c>
      <c r="F29">
        <v>1</v>
      </c>
      <c r="G29">
        <v>36</v>
      </c>
      <c r="H29">
        <v>17</v>
      </c>
      <c r="I29">
        <v>0</v>
      </c>
      <c r="J29">
        <v>23</v>
      </c>
      <c r="K29">
        <v>7</v>
      </c>
      <c r="L29">
        <v>1</v>
      </c>
      <c r="M29">
        <v>25</v>
      </c>
      <c r="N29">
        <v>0</v>
      </c>
      <c r="O29">
        <v>2.98</v>
      </c>
      <c r="P29">
        <v>1</v>
      </c>
      <c r="Q29">
        <v>51</v>
      </c>
      <c r="R29">
        <v>1</v>
      </c>
      <c r="S29">
        <v>28.04</v>
      </c>
      <c r="T29">
        <v>14</v>
      </c>
      <c r="U29">
        <v>142</v>
      </c>
      <c r="V29">
        <v>4</v>
      </c>
      <c r="W29">
        <v>184.54</v>
      </c>
      <c r="X29">
        <v>127</v>
      </c>
      <c r="Y29">
        <v>1078</v>
      </c>
      <c r="AB29" s="1" t="s">
        <v>157</v>
      </c>
      <c r="AC29" s="19">
        <f>AVERAGEIF($A:$A,$AB29,O:O)</f>
        <v>4.1176121558012548</v>
      </c>
      <c r="AD29" s="19">
        <f>AVERAGEIF($A:$A,$AB29,S:S)</f>
        <v>37.978343602899834</v>
      </c>
      <c r="AE29" s="19">
        <f>AVERAGEIF($A:$A,$AB29,W:W)</f>
        <v>212.03128068413207</v>
      </c>
    </row>
    <row r="30" spans="1:40" x14ac:dyDescent="0.3">
      <c r="A30" t="s">
        <v>373</v>
      </c>
      <c r="B30"/>
      <c r="C30" t="s">
        <v>342</v>
      </c>
      <c r="D30">
        <v>5</v>
      </c>
      <c r="E30">
        <v>3</v>
      </c>
      <c r="F30">
        <v>4</v>
      </c>
      <c r="G30">
        <v>4</v>
      </c>
      <c r="H30">
        <v>3</v>
      </c>
      <c r="I30">
        <v>4</v>
      </c>
      <c r="J30">
        <v>2</v>
      </c>
      <c r="K30">
        <v>1</v>
      </c>
      <c r="L30">
        <v>0</v>
      </c>
      <c r="M30">
        <v>4</v>
      </c>
      <c r="N30">
        <v>0</v>
      </c>
      <c r="O30">
        <v>1.2</v>
      </c>
      <c r="P30">
        <v>1</v>
      </c>
      <c r="Q30">
        <v>2</v>
      </c>
      <c r="R30">
        <v>3</v>
      </c>
      <c r="S30">
        <v>18</v>
      </c>
      <c r="T30">
        <v>12</v>
      </c>
      <c r="U30">
        <v>38</v>
      </c>
      <c r="V30">
        <v>25</v>
      </c>
      <c r="W30">
        <v>207</v>
      </c>
      <c r="X30">
        <v>239</v>
      </c>
      <c r="Y30">
        <v>462</v>
      </c>
      <c r="AB30" s="1" t="s">
        <v>283</v>
      </c>
      <c r="AC30" s="19">
        <f>AVERAGEIF($A:$A,$AB30,O:O)</f>
        <v>2.6038341853375377</v>
      </c>
      <c r="AD30" s="19">
        <f>AVERAGEIF($A:$A,$AB30,S:S)</f>
        <v>24.41278641985167</v>
      </c>
      <c r="AE30" s="19">
        <f>AVERAGEIF($A:$A,$AB30,W:W)</f>
        <v>128.71313224702772</v>
      </c>
    </row>
    <row r="31" spans="1:40" x14ac:dyDescent="0.3">
      <c r="A31" t="s">
        <v>373</v>
      </c>
      <c r="B31"/>
      <c r="C31" t="s">
        <v>333</v>
      </c>
      <c r="D31">
        <v>15</v>
      </c>
      <c r="E31">
        <v>7</v>
      </c>
      <c r="F31">
        <v>0</v>
      </c>
      <c r="G31">
        <v>13</v>
      </c>
      <c r="H31">
        <v>5</v>
      </c>
      <c r="I31">
        <v>0</v>
      </c>
      <c r="J31">
        <v>7</v>
      </c>
      <c r="K31">
        <v>2</v>
      </c>
      <c r="L31">
        <v>0</v>
      </c>
      <c r="M31">
        <v>10</v>
      </c>
      <c r="N31">
        <v>0</v>
      </c>
      <c r="O31">
        <v>2.86666666666666</v>
      </c>
      <c r="P31">
        <v>2</v>
      </c>
      <c r="Q31">
        <v>13</v>
      </c>
      <c r="R31">
        <v>0</v>
      </c>
      <c r="S31">
        <v>16.466666666666601</v>
      </c>
      <c r="T31">
        <v>1</v>
      </c>
      <c r="U31">
        <v>208</v>
      </c>
      <c r="V31">
        <v>23</v>
      </c>
      <c r="W31">
        <v>74.133333333333297</v>
      </c>
      <c r="X31">
        <v>68</v>
      </c>
      <c r="Y31">
        <v>172</v>
      </c>
      <c r="AC31" s="19"/>
      <c r="AD31" s="19"/>
      <c r="AE31" s="19"/>
    </row>
    <row r="32" spans="1:40" x14ac:dyDescent="0.3">
      <c r="A32" t="s">
        <v>373</v>
      </c>
      <c r="B32"/>
      <c r="C32" t="s">
        <v>301</v>
      </c>
      <c r="D32">
        <v>7</v>
      </c>
      <c r="E32">
        <v>2</v>
      </c>
      <c r="F32">
        <v>2</v>
      </c>
      <c r="G32">
        <v>6</v>
      </c>
      <c r="H32">
        <v>1</v>
      </c>
      <c r="I32">
        <v>2</v>
      </c>
      <c r="J32">
        <v>2</v>
      </c>
      <c r="K32">
        <v>2</v>
      </c>
      <c r="L32">
        <v>0</v>
      </c>
      <c r="M32">
        <v>6</v>
      </c>
      <c r="N32">
        <v>0</v>
      </c>
      <c r="O32">
        <v>6.71428571428571</v>
      </c>
      <c r="P32">
        <v>2</v>
      </c>
      <c r="Q32">
        <v>22</v>
      </c>
      <c r="R32">
        <v>0</v>
      </c>
      <c r="S32">
        <v>21.428571428571399</v>
      </c>
      <c r="T32">
        <v>21</v>
      </c>
      <c r="U32">
        <v>50</v>
      </c>
      <c r="V32">
        <v>16</v>
      </c>
      <c r="W32">
        <v>89.285714285714207</v>
      </c>
      <c r="X32">
        <v>55</v>
      </c>
      <c r="Y32">
        <v>265</v>
      </c>
      <c r="AC32" s="19"/>
      <c r="AD32" s="19"/>
      <c r="AE32" s="19"/>
    </row>
    <row r="33" spans="1:29" x14ac:dyDescent="0.3">
      <c r="A33" t="s">
        <v>373</v>
      </c>
      <c r="B33"/>
      <c r="C33" t="s">
        <v>292</v>
      </c>
      <c r="D33">
        <v>35</v>
      </c>
      <c r="E33">
        <v>19</v>
      </c>
      <c r="F33">
        <v>30</v>
      </c>
      <c r="G33">
        <v>20</v>
      </c>
      <c r="H33">
        <v>17</v>
      </c>
      <c r="I33">
        <v>30</v>
      </c>
      <c r="J33">
        <v>17</v>
      </c>
      <c r="K33">
        <v>5</v>
      </c>
      <c r="L33">
        <v>0</v>
      </c>
      <c r="M33">
        <v>10</v>
      </c>
      <c r="N33">
        <v>0</v>
      </c>
      <c r="O33">
        <v>1.6571428571428499</v>
      </c>
      <c r="P33">
        <v>1</v>
      </c>
      <c r="Q33">
        <v>10</v>
      </c>
      <c r="R33">
        <v>0</v>
      </c>
      <c r="S33">
        <v>19.399999999999999</v>
      </c>
      <c r="T33">
        <v>6</v>
      </c>
      <c r="U33">
        <v>239</v>
      </c>
      <c r="V33">
        <v>43</v>
      </c>
      <c r="W33">
        <v>474.68571428571403</v>
      </c>
      <c r="X33">
        <v>173</v>
      </c>
      <c r="Y33">
        <v>5317</v>
      </c>
      <c r="AC33" s="19"/>
    </row>
    <row r="34" spans="1:29" x14ac:dyDescent="0.3">
      <c r="A34" t="s">
        <v>373</v>
      </c>
      <c r="B34"/>
      <c r="C34" t="s">
        <v>335</v>
      </c>
      <c r="D34">
        <v>69</v>
      </c>
      <c r="E34">
        <v>16</v>
      </c>
      <c r="F34">
        <v>2</v>
      </c>
      <c r="G34">
        <v>44</v>
      </c>
      <c r="H34">
        <v>11</v>
      </c>
      <c r="I34">
        <v>1</v>
      </c>
      <c r="J34">
        <v>23</v>
      </c>
      <c r="K34">
        <v>6</v>
      </c>
      <c r="L34">
        <v>1</v>
      </c>
      <c r="M34">
        <v>34</v>
      </c>
      <c r="N34">
        <v>0</v>
      </c>
      <c r="O34">
        <v>2.36231884057971</v>
      </c>
      <c r="P34">
        <v>1</v>
      </c>
      <c r="Q34">
        <v>20</v>
      </c>
      <c r="R34">
        <v>0</v>
      </c>
      <c r="S34">
        <v>30.014492753623099</v>
      </c>
      <c r="T34">
        <v>9</v>
      </c>
      <c r="U34">
        <v>315</v>
      </c>
      <c r="V34">
        <v>4</v>
      </c>
      <c r="W34">
        <v>56.391304347826001</v>
      </c>
      <c r="X34">
        <v>35</v>
      </c>
      <c r="Y34">
        <v>274</v>
      </c>
    </row>
    <row r="35" spans="1:29" x14ac:dyDescent="0.3">
      <c r="A35" t="s">
        <v>373</v>
      </c>
      <c r="B35"/>
      <c r="C35" t="s">
        <v>344</v>
      </c>
      <c r="D35">
        <v>7</v>
      </c>
      <c r="E35">
        <v>5</v>
      </c>
      <c r="F35">
        <v>3</v>
      </c>
      <c r="G35">
        <v>6</v>
      </c>
      <c r="H35">
        <v>4</v>
      </c>
      <c r="I35">
        <v>3</v>
      </c>
      <c r="J35">
        <v>4</v>
      </c>
      <c r="K35">
        <v>4</v>
      </c>
      <c r="L35">
        <v>0</v>
      </c>
      <c r="M35">
        <v>6</v>
      </c>
      <c r="N35">
        <v>0</v>
      </c>
      <c r="O35">
        <v>13.5714285714285</v>
      </c>
      <c r="P35">
        <v>12</v>
      </c>
      <c r="Q35">
        <v>33</v>
      </c>
      <c r="R35">
        <v>0</v>
      </c>
      <c r="S35">
        <v>39.428571428571402</v>
      </c>
      <c r="T35">
        <v>16</v>
      </c>
      <c r="U35">
        <v>170</v>
      </c>
      <c r="V35">
        <v>77</v>
      </c>
      <c r="W35">
        <v>146.85714285714201</v>
      </c>
      <c r="X35">
        <v>136</v>
      </c>
      <c r="Y35">
        <v>208</v>
      </c>
    </row>
    <row r="36" spans="1:29" x14ac:dyDescent="0.3">
      <c r="A36" t="s">
        <v>373</v>
      </c>
      <c r="B36"/>
      <c r="C36" t="s">
        <v>345</v>
      </c>
      <c r="D36">
        <v>26</v>
      </c>
      <c r="E36">
        <v>17</v>
      </c>
      <c r="F36">
        <v>21</v>
      </c>
      <c r="G36">
        <v>26</v>
      </c>
      <c r="H36">
        <v>14</v>
      </c>
      <c r="I36">
        <v>18</v>
      </c>
      <c r="J36">
        <v>11</v>
      </c>
      <c r="K36">
        <v>5</v>
      </c>
      <c r="L36">
        <v>9</v>
      </c>
      <c r="M36">
        <v>26</v>
      </c>
      <c r="N36">
        <v>1</v>
      </c>
      <c r="O36">
        <v>10.346153846153801</v>
      </c>
      <c r="P36">
        <v>7</v>
      </c>
      <c r="Q36">
        <v>40</v>
      </c>
      <c r="R36">
        <v>0</v>
      </c>
      <c r="S36">
        <v>7.4230769230769198</v>
      </c>
      <c r="T36">
        <v>2</v>
      </c>
      <c r="U36">
        <v>43</v>
      </c>
      <c r="V36">
        <v>34</v>
      </c>
      <c r="W36">
        <v>267.423076923076</v>
      </c>
      <c r="X36">
        <v>159</v>
      </c>
      <c r="Y36">
        <v>1079</v>
      </c>
    </row>
    <row r="37" spans="1:29" x14ac:dyDescent="0.3">
      <c r="A37" t="s">
        <v>373</v>
      </c>
      <c r="B37"/>
      <c r="C37" t="s">
        <v>302</v>
      </c>
      <c r="D37">
        <v>28</v>
      </c>
      <c r="E37">
        <v>15</v>
      </c>
      <c r="F37">
        <v>1</v>
      </c>
      <c r="G37">
        <v>27</v>
      </c>
      <c r="H37">
        <v>11</v>
      </c>
      <c r="I37">
        <v>0</v>
      </c>
      <c r="J37">
        <v>11</v>
      </c>
      <c r="K37">
        <v>8</v>
      </c>
      <c r="L37">
        <v>1</v>
      </c>
      <c r="M37">
        <v>26</v>
      </c>
      <c r="N37">
        <v>1</v>
      </c>
      <c r="O37">
        <v>6.0714285714285703</v>
      </c>
      <c r="P37">
        <v>4</v>
      </c>
      <c r="Q37">
        <v>38</v>
      </c>
      <c r="R37">
        <v>0</v>
      </c>
      <c r="S37">
        <v>52.535714285714199</v>
      </c>
      <c r="T37">
        <v>24</v>
      </c>
      <c r="U37">
        <v>235</v>
      </c>
      <c r="V37">
        <v>28</v>
      </c>
      <c r="W37">
        <v>180</v>
      </c>
      <c r="X37">
        <v>140</v>
      </c>
      <c r="Y37">
        <v>587</v>
      </c>
    </row>
    <row r="38" spans="1:29" x14ac:dyDescent="0.3">
      <c r="A38" t="s">
        <v>371</v>
      </c>
      <c r="B38"/>
      <c r="C38" t="s">
        <v>158</v>
      </c>
      <c r="D38">
        <v>32</v>
      </c>
      <c r="E38">
        <v>12</v>
      </c>
      <c r="F38">
        <v>15</v>
      </c>
      <c r="G38">
        <v>25</v>
      </c>
      <c r="H38">
        <v>10</v>
      </c>
      <c r="I38">
        <v>15</v>
      </c>
      <c r="J38">
        <v>12</v>
      </c>
      <c r="K38">
        <v>6</v>
      </c>
      <c r="L38">
        <v>0</v>
      </c>
      <c r="M38">
        <v>21</v>
      </c>
      <c r="N38">
        <v>0</v>
      </c>
      <c r="O38">
        <v>3.4375</v>
      </c>
      <c r="P38">
        <v>2</v>
      </c>
      <c r="Q38">
        <v>20</v>
      </c>
      <c r="R38">
        <v>0</v>
      </c>
      <c r="S38">
        <v>24.6875</v>
      </c>
      <c r="T38">
        <v>11</v>
      </c>
      <c r="U38">
        <v>140</v>
      </c>
      <c r="V38">
        <v>7</v>
      </c>
      <c r="W38">
        <v>319.40625</v>
      </c>
      <c r="X38">
        <v>205.5</v>
      </c>
      <c r="Y38">
        <v>2231</v>
      </c>
    </row>
    <row r="39" spans="1:29" x14ac:dyDescent="0.3">
      <c r="A39" t="s">
        <v>371</v>
      </c>
      <c r="B39"/>
      <c r="C39" t="s">
        <v>351</v>
      </c>
      <c r="D39">
        <v>11</v>
      </c>
      <c r="E39">
        <v>6</v>
      </c>
      <c r="F39">
        <v>6</v>
      </c>
      <c r="G39">
        <v>6</v>
      </c>
      <c r="H39">
        <v>4</v>
      </c>
      <c r="I39">
        <v>6</v>
      </c>
      <c r="J39">
        <v>3</v>
      </c>
      <c r="K39">
        <v>3</v>
      </c>
      <c r="L39">
        <v>1</v>
      </c>
      <c r="M39">
        <v>4</v>
      </c>
      <c r="N39">
        <v>1</v>
      </c>
      <c r="O39">
        <v>2.9090909090908998</v>
      </c>
      <c r="P39">
        <v>2</v>
      </c>
      <c r="Q39">
        <v>10</v>
      </c>
      <c r="R39">
        <v>0</v>
      </c>
      <c r="S39">
        <v>11.545454545454501</v>
      </c>
      <c r="T39">
        <v>1</v>
      </c>
      <c r="U39">
        <v>53</v>
      </c>
      <c r="V39">
        <v>43</v>
      </c>
      <c r="W39">
        <v>212.81818181818099</v>
      </c>
      <c r="X39">
        <v>114</v>
      </c>
      <c r="Y39">
        <v>621</v>
      </c>
    </row>
    <row r="40" spans="1:29" x14ac:dyDescent="0.3">
      <c r="A40" t="s">
        <v>371</v>
      </c>
      <c r="B40"/>
      <c r="C40" t="s">
        <v>347</v>
      </c>
      <c r="D40">
        <v>13</v>
      </c>
      <c r="E40">
        <v>10</v>
      </c>
      <c r="F40">
        <v>8</v>
      </c>
      <c r="G40">
        <v>10</v>
      </c>
      <c r="H40">
        <v>10</v>
      </c>
      <c r="I40">
        <v>8</v>
      </c>
      <c r="J40">
        <v>7</v>
      </c>
      <c r="K40">
        <v>1</v>
      </c>
      <c r="L40">
        <v>0</v>
      </c>
      <c r="M40">
        <v>7</v>
      </c>
      <c r="N40">
        <v>0</v>
      </c>
      <c r="O40">
        <v>3.1538461538461502</v>
      </c>
      <c r="P40">
        <v>2</v>
      </c>
      <c r="Q40">
        <v>17</v>
      </c>
      <c r="R40">
        <v>0</v>
      </c>
      <c r="S40">
        <v>16.1538461538461</v>
      </c>
      <c r="T40">
        <v>4</v>
      </c>
      <c r="U40">
        <v>63</v>
      </c>
      <c r="V40">
        <v>34</v>
      </c>
      <c r="W40">
        <v>244.07692307692301</v>
      </c>
      <c r="X40">
        <v>248</v>
      </c>
      <c r="Y40">
        <v>520</v>
      </c>
    </row>
    <row r="41" spans="1:29" x14ac:dyDescent="0.3">
      <c r="A41" t="s">
        <v>371</v>
      </c>
      <c r="B41"/>
      <c r="C41" t="s">
        <v>355</v>
      </c>
      <c r="D41">
        <v>174</v>
      </c>
      <c r="E41">
        <v>118</v>
      </c>
      <c r="F41">
        <v>130</v>
      </c>
      <c r="G41">
        <v>118</v>
      </c>
      <c r="H41">
        <v>106</v>
      </c>
      <c r="I41">
        <v>128</v>
      </c>
      <c r="J41">
        <v>65</v>
      </c>
      <c r="K41">
        <v>51</v>
      </c>
      <c r="L41">
        <v>6</v>
      </c>
      <c r="M41">
        <v>84</v>
      </c>
      <c r="N41">
        <v>0</v>
      </c>
      <c r="O41">
        <v>4.4655172413793096</v>
      </c>
      <c r="P41">
        <v>3</v>
      </c>
      <c r="Q41">
        <v>24</v>
      </c>
      <c r="R41">
        <v>0</v>
      </c>
      <c r="S41">
        <v>35.488505747126403</v>
      </c>
      <c r="T41">
        <v>6</v>
      </c>
      <c r="U41">
        <v>768</v>
      </c>
      <c r="V41">
        <v>18</v>
      </c>
      <c r="W41">
        <v>184.68965517241301</v>
      </c>
      <c r="X41">
        <v>144.5</v>
      </c>
      <c r="Y41">
        <v>3150</v>
      </c>
    </row>
    <row r="42" spans="1:29" x14ac:dyDescent="0.3">
      <c r="A42" t="s">
        <v>371</v>
      </c>
      <c r="B42"/>
      <c r="C42" t="s">
        <v>349</v>
      </c>
      <c r="D42">
        <v>45</v>
      </c>
      <c r="E42">
        <v>24</v>
      </c>
      <c r="F42">
        <v>6</v>
      </c>
      <c r="G42">
        <v>41</v>
      </c>
      <c r="H42">
        <v>21</v>
      </c>
      <c r="I42">
        <v>5</v>
      </c>
      <c r="J42">
        <v>19</v>
      </c>
      <c r="K42">
        <v>9</v>
      </c>
      <c r="L42">
        <v>1</v>
      </c>
      <c r="M42">
        <v>36</v>
      </c>
      <c r="N42">
        <v>0</v>
      </c>
      <c r="O42">
        <v>4.3333333333333304</v>
      </c>
      <c r="P42">
        <v>3</v>
      </c>
      <c r="Q42">
        <v>27</v>
      </c>
      <c r="R42">
        <v>0</v>
      </c>
      <c r="S42">
        <v>55.577777777777698</v>
      </c>
      <c r="T42">
        <v>13</v>
      </c>
      <c r="U42">
        <v>251</v>
      </c>
      <c r="V42">
        <v>13</v>
      </c>
      <c r="W42">
        <v>124.311111111111</v>
      </c>
      <c r="X42">
        <v>103</v>
      </c>
      <c r="Y42">
        <v>389</v>
      </c>
    </row>
    <row r="43" spans="1:29" x14ac:dyDescent="0.3">
      <c r="A43" t="s">
        <v>371</v>
      </c>
      <c r="B43"/>
      <c r="C43" t="s">
        <v>346</v>
      </c>
      <c r="D43">
        <v>23</v>
      </c>
      <c r="E43">
        <v>13</v>
      </c>
      <c r="F43">
        <v>17</v>
      </c>
      <c r="G43">
        <v>20</v>
      </c>
      <c r="H43">
        <v>9</v>
      </c>
      <c r="I43">
        <v>17</v>
      </c>
      <c r="J43">
        <v>9</v>
      </c>
      <c r="K43">
        <v>7</v>
      </c>
      <c r="L43">
        <v>1</v>
      </c>
      <c r="M43">
        <v>17</v>
      </c>
      <c r="N43">
        <v>0</v>
      </c>
      <c r="O43">
        <v>3.2916666666666599</v>
      </c>
      <c r="P43">
        <v>2</v>
      </c>
      <c r="Q43">
        <v>13</v>
      </c>
      <c r="R43">
        <v>2</v>
      </c>
      <c r="S43">
        <v>33.875</v>
      </c>
      <c r="T43">
        <v>19</v>
      </c>
      <c r="U43">
        <v>336</v>
      </c>
      <c r="V43">
        <v>12</v>
      </c>
      <c r="W43">
        <v>167.583333333333</v>
      </c>
      <c r="X43">
        <v>141</v>
      </c>
      <c r="Y43">
        <v>502</v>
      </c>
    </row>
    <row r="44" spans="1:29" x14ac:dyDescent="0.3">
      <c r="A44" t="s">
        <v>371</v>
      </c>
      <c r="B44"/>
      <c r="C44" t="s">
        <v>171</v>
      </c>
      <c r="D44">
        <v>13</v>
      </c>
      <c r="E44">
        <v>7</v>
      </c>
      <c r="F44">
        <v>2</v>
      </c>
      <c r="G44">
        <v>10</v>
      </c>
      <c r="H44">
        <v>6</v>
      </c>
      <c r="I44">
        <v>2</v>
      </c>
      <c r="J44">
        <v>7</v>
      </c>
      <c r="K44">
        <v>4</v>
      </c>
      <c r="L44">
        <v>0</v>
      </c>
      <c r="M44">
        <v>10</v>
      </c>
      <c r="N44">
        <v>1</v>
      </c>
      <c r="O44">
        <v>5.8461538461538396</v>
      </c>
      <c r="P44">
        <v>3</v>
      </c>
      <c r="Q44">
        <v>22</v>
      </c>
      <c r="R44">
        <v>0</v>
      </c>
      <c r="S44">
        <v>16.384615384615302</v>
      </c>
      <c r="T44">
        <v>3</v>
      </c>
      <c r="U44">
        <v>74</v>
      </c>
      <c r="V44">
        <v>15</v>
      </c>
      <c r="W44">
        <v>151.07692307692301</v>
      </c>
      <c r="X44">
        <v>119</v>
      </c>
      <c r="Y44">
        <v>333</v>
      </c>
    </row>
    <row r="45" spans="1:29" x14ac:dyDescent="0.3">
      <c r="A45" t="s">
        <v>371</v>
      </c>
      <c r="B45"/>
      <c r="C45" t="s">
        <v>348</v>
      </c>
      <c r="D45">
        <v>42</v>
      </c>
      <c r="E45">
        <v>25</v>
      </c>
      <c r="F45">
        <v>20</v>
      </c>
      <c r="G45">
        <v>38</v>
      </c>
      <c r="H45">
        <v>22</v>
      </c>
      <c r="I45">
        <v>18</v>
      </c>
      <c r="J45">
        <v>20</v>
      </c>
      <c r="K45">
        <v>8</v>
      </c>
      <c r="L45">
        <v>3</v>
      </c>
      <c r="M45">
        <v>32</v>
      </c>
      <c r="N45">
        <v>0</v>
      </c>
      <c r="O45">
        <v>3.7857142857142798</v>
      </c>
      <c r="P45">
        <v>3</v>
      </c>
      <c r="Q45">
        <v>11</v>
      </c>
      <c r="R45">
        <v>0</v>
      </c>
      <c r="S45">
        <v>15.9047619047619</v>
      </c>
      <c r="T45">
        <v>7.5</v>
      </c>
      <c r="U45">
        <v>174</v>
      </c>
      <c r="V45">
        <v>20</v>
      </c>
      <c r="W45">
        <v>219.07142857142799</v>
      </c>
      <c r="X45">
        <v>118</v>
      </c>
      <c r="Y45">
        <v>1822</v>
      </c>
    </row>
    <row r="46" spans="1:29" x14ac:dyDescent="0.3">
      <c r="A46" t="s">
        <v>371</v>
      </c>
      <c r="B46"/>
      <c r="C46" t="s">
        <v>350</v>
      </c>
      <c r="D46">
        <v>155</v>
      </c>
      <c r="E46">
        <v>97</v>
      </c>
      <c r="F46">
        <v>93</v>
      </c>
      <c r="G46">
        <v>128</v>
      </c>
      <c r="H46">
        <v>83</v>
      </c>
      <c r="I46">
        <v>91</v>
      </c>
      <c r="J46">
        <v>90</v>
      </c>
      <c r="K46">
        <v>37</v>
      </c>
      <c r="L46">
        <v>6</v>
      </c>
      <c r="M46">
        <v>93</v>
      </c>
      <c r="N46">
        <v>0</v>
      </c>
      <c r="O46">
        <v>3.2451612903225802</v>
      </c>
      <c r="P46">
        <v>2</v>
      </c>
      <c r="Q46">
        <v>24</v>
      </c>
      <c r="R46">
        <v>0</v>
      </c>
      <c r="S46">
        <v>173.232258064516</v>
      </c>
      <c r="T46">
        <v>17</v>
      </c>
      <c r="U46">
        <v>1768</v>
      </c>
      <c r="V46">
        <v>6</v>
      </c>
      <c r="W46">
        <v>169.66451612903199</v>
      </c>
      <c r="X46">
        <v>136</v>
      </c>
      <c r="Y46">
        <v>878</v>
      </c>
    </row>
    <row r="47" spans="1:29" x14ac:dyDescent="0.3">
      <c r="A47" t="s">
        <v>371</v>
      </c>
      <c r="B47"/>
      <c r="C47" t="s">
        <v>303</v>
      </c>
      <c r="D47">
        <v>33</v>
      </c>
      <c r="E47">
        <v>18</v>
      </c>
      <c r="F47">
        <v>15</v>
      </c>
      <c r="G47">
        <v>22</v>
      </c>
      <c r="H47">
        <v>16</v>
      </c>
      <c r="I47">
        <v>15</v>
      </c>
      <c r="J47">
        <v>7</v>
      </c>
      <c r="K47">
        <v>9</v>
      </c>
      <c r="L47">
        <v>1</v>
      </c>
      <c r="M47">
        <v>18</v>
      </c>
      <c r="N47">
        <v>0</v>
      </c>
      <c r="O47">
        <v>3.0606060606060601</v>
      </c>
      <c r="P47">
        <v>2</v>
      </c>
      <c r="Q47">
        <v>13</v>
      </c>
      <c r="R47">
        <v>1</v>
      </c>
      <c r="S47">
        <v>35.424242424242401</v>
      </c>
      <c r="T47">
        <v>11</v>
      </c>
      <c r="U47">
        <v>271</v>
      </c>
      <c r="V47">
        <v>28</v>
      </c>
      <c r="W47">
        <v>192.72727272727201</v>
      </c>
      <c r="X47">
        <v>102</v>
      </c>
      <c r="Y47">
        <v>971</v>
      </c>
    </row>
    <row r="48" spans="1:29" x14ac:dyDescent="0.3">
      <c r="A48" t="s">
        <v>371</v>
      </c>
      <c r="B48"/>
      <c r="C48" t="s">
        <v>369</v>
      </c>
      <c r="D48">
        <v>8</v>
      </c>
      <c r="E48">
        <v>4</v>
      </c>
      <c r="F48">
        <v>5</v>
      </c>
      <c r="G48">
        <v>7</v>
      </c>
      <c r="H48">
        <v>4</v>
      </c>
      <c r="I48">
        <v>5</v>
      </c>
      <c r="J48">
        <v>4</v>
      </c>
      <c r="K48">
        <v>2</v>
      </c>
      <c r="L48">
        <v>0</v>
      </c>
      <c r="M48">
        <v>7</v>
      </c>
      <c r="N48">
        <v>0</v>
      </c>
      <c r="O48">
        <v>6.125</v>
      </c>
      <c r="P48">
        <v>4.5</v>
      </c>
      <c r="Q48">
        <v>22</v>
      </c>
      <c r="R48">
        <v>7</v>
      </c>
      <c r="S48">
        <v>68.5</v>
      </c>
      <c r="T48">
        <v>38.5</v>
      </c>
      <c r="U48">
        <v>195</v>
      </c>
      <c r="V48">
        <v>172</v>
      </c>
      <c r="W48">
        <v>428.125</v>
      </c>
      <c r="X48">
        <v>287</v>
      </c>
      <c r="Y48">
        <v>1366</v>
      </c>
    </row>
    <row r="49" spans="1:25" x14ac:dyDescent="0.3">
      <c r="A49" t="s">
        <v>371</v>
      </c>
      <c r="B49"/>
      <c r="C49" t="s">
        <v>352</v>
      </c>
      <c r="D49">
        <v>47</v>
      </c>
      <c r="E49">
        <v>18</v>
      </c>
      <c r="F49">
        <v>11</v>
      </c>
      <c r="G49">
        <v>37</v>
      </c>
      <c r="H49">
        <v>14</v>
      </c>
      <c r="I49">
        <v>11</v>
      </c>
      <c r="J49">
        <v>24</v>
      </c>
      <c r="K49">
        <v>7</v>
      </c>
      <c r="L49">
        <v>0</v>
      </c>
      <c r="M49">
        <v>29</v>
      </c>
      <c r="N49">
        <v>0</v>
      </c>
      <c r="O49">
        <v>2.8936170212765902</v>
      </c>
      <c r="P49">
        <v>2</v>
      </c>
      <c r="Q49">
        <v>15</v>
      </c>
      <c r="R49">
        <v>0</v>
      </c>
      <c r="S49">
        <v>20.9574468085106</v>
      </c>
      <c r="T49">
        <v>3</v>
      </c>
      <c r="U49">
        <v>411</v>
      </c>
      <c r="V49">
        <v>7</v>
      </c>
      <c r="W49">
        <v>153.659574468085</v>
      </c>
      <c r="X49">
        <v>102</v>
      </c>
      <c r="Y49">
        <v>1062</v>
      </c>
    </row>
    <row r="50" spans="1:25" x14ac:dyDescent="0.3">
      <c r="A50" t="s">
        <v>371</v>
      </c>
      <c r="B50"/>
      <c r="C50" t="s">
        <v>353</v>
      </c>
      <c r="D50">
        <v>244</v>
      </c>
      <c r="E50">
        <v>159</v>
      </c>
      <c r="F50">
        <v>185</v>
      </c>
      <c r="G50">
        <v>213</v>
      </c>
      <c r="H50">
        <v>135</v>
      </c>
      <c r="I50">
        <v>183</v>
      </c>
      <c r="J50">
        <v>124</v>
      </c>
      <c r="K50">
        <v>63</v>
      </c>
      <c r="L50">
        <v>4</v>
      </c>
      <c r="M50">
        <v>175</v>
      </c>
      <c r="N50">
        <v>0</v>
      </c>
      <c r="O50">
        <v>5.3401639344262204</v>
      </c>
      <c r="P50">
        <v>4</v>
      </c>
      <c r="Q50">
        <v>28</v>
      </c>
      <c r="R50">
        <v>0</v>
      </c>
      <c r="S50">
        <v>18.25</v>
      </c>
      <c r="T50">
        <v>6</v>
      </c>
      <c r="U50">
        <v>206</v>
      </c>
      <c r="V50">
        <v>4</v>
      </c>
      <c r="W50">
        <v>208.54508196721301</v>
      </c>
      <c r="X50">
        <v>150.5</v>
      </c>
      <c r="Y50">
        <v>1380</v>
      </c>
    </row>
    <row r="51" spans="1:25" x14ac:dyDescent="0.3">
      <c r="A51" t="s">
        <v>371</v>
      </c>
      <c r="B51"/>
      <c r="C51" t="s">
        <v>354</v>
      </c>
      <c r="D51">
        <v>57</v>
      </c>
      <c r="E51">
        <v>32</v>
      </c>
      <c r="F51">
        <v>1</v>
      </c>
      <c r="G51">
        <v>49</v>
      </c>
      <c r="H51">
        <v>29</v>
      </c>
      <c r="I51">
        <v>1</v>
      </c>
      <c r="J51">
        <v>34</v>
      </c>
      <c r="K51">
        <v>6</v>
      </c>
      <c r="L51">
        <v>0</v>
      </c>
      <c r="M51">
        <v>39</v>
      </c>
      <c r="N51">
        <v>0</v>
      </c>
      <c r="O51">
        <v>3.3333333333333299</v>
      </c>
      <c r="P51">
        <v>2</v>
      </c>
      <c r="Q51">
        <v>22</v>
      </c>
      <c r="R51">
        <v>0</v>
      </c>
      <c r="S51">
        <v>17.280701754385898</v>
      </c>
      <c r="T51">
        <v>7</v>
      </c>
      <c r="U51">
        <v>195</v>
      </c>
      <c r="V51">
        <v>6</v>
      </c>
      <c r="W51">
        <v>256.105263157894</v>
      </c>
      <c r="X51">
        <v>139</v>
      </c>
      <c r="Y51">
        <v>2226</v>
      </c>
    </row>
    <row r="52" spans="1:25" x14ac:dyDescent="0.3">
      <c r="A52" t="s">
        <v>371</v>
      </c>
      <c r="B52"/>
      <c r="C52" t="s">
        <v>215</v>
      </c>
      <c r="D52">
        <v>46</v>
      </c>
      <c r="E52">
        <v>26</v>
      </c>
      <c r="F52">
        <v>25</v>
      </c>
      <c r="G52">
        <v>44</v>
      </c>
      <c r="H52">
        <v>21</v>
      </c>
      <c r="I52">
        <v>24</v>
      </c>
      <c r="J52">
        <v>31</v>
      </c>
      <c r="K52">
        <v>17</v>
      </c>
      <c r="L52">
        <v>4</v>
      </c>
      <c r="M52">
        <v>40</v>
      </c>
      <c r="N52">
        <v>0</v>
      </c>
      <c r="O52">
        <v>6.5434782608695601</v>
      </c>
      <c r="P52">
        <v>4.5</v>
      </c>
      <c r="Q52">
        <v>34</v>
      </c>
      <c r="R52">
        <v>0</v>
      </c>
      <c r="S52">
        <v>26.4130434782608</v>
      </c>
      <c r="T52">
        <v>10.5</v>
      </c>
      <c r="U52">
        <v>201</v>
      </c>
      <c r="V52">
        <v>9</v>
      </c>
      <c r="W52">
        <v>148.608695652173</v>
      </c>
      <c r="X52">
        <v>122</v>
      </c>
      <c r="Y52">
        <v>466</v>
      </c>
    </row>
    <row r="53" spans="1:25" x14ac:dyDescent="0.3">
      <c r="A53" t="s">
        <v>374</v>
      </c>
      <c r="B53"/>
      <c r="C53" t="s">
        <v>365</v>
      </c>
      <c r="D53">
        <v>25</v>
      </c>
      <c r="E53">
        <v>5</v>
      </c>
      <c r="F53">
        <v>0</v>
      </c>
      <c r="G53">
        <v>7</v>
      </c>
      <c r="H53">
        <v>4</v>
      </c>
      <c r="I53">
        <v>0</v>
      </c>
      <c r="J53">
        <v>6</v>
      </c>
      <c r="K53">
        <v>1</v>
      </c>
      <c r="L53">
        <v>0</v>
      </c>
      <c r="M53">
        <v>1</v>
      </c>
      <c r="N53">
        <v>0</v>
      </c>
      <c r="O53">
        <v>0.4</v>
      </c>
      <c r="P53">
        <v>0</v>
      </c>
      <c r="Q53">
        <v>4</v>
      </c>
      <c r="R53">
        <v>0</v>
      </c>
      <c r="S53">
        <v>0.64</v>
      </c>
      <c r="T53">
        <v>0</v>
      </c>
      <c r="U53">
        <v>7</v>
      </c>
      <c r="V53">
        <v>7</v>
      </c>
      <c r="W53">
        <v>34.08</v>
      </c>
      <c r="X53">
        <v>20</v>
      </c>
      <c r="Y53">
        <v>170</v>
      </c>
    </row>
    <row r="54" spans="1:25" x14ac:dyDescent="0.3">
      <c r="A54" t="s">
        <v>374</v>
      </c>
      <c r="B54"/>
      <c r="C54" t="s">
        <v>357</v>
      </c>
      <c r="D54">
        <v>15</v>
      </c>
      <c r="E54">
        <v>10</v>
      </c>
      <c r="F54">
        <v>1</v>
      </c>
      <c r="G54">
        <v>9</v>
      </c>
      <c r="H54">
        <v>8</v>
      </c>
      <c r="I54">
        <v>1</v>
      </c>
      <c r="J54">
        <v>6</v>
      </c>
      <c r="K54">
        <v>2</v>
      </c>
      <c r="L54">
        <v>0</v>
      </c>
      <c r="M54">
        <v>4</v>
      </c>
      <c r="N54">
        <v>0</v>
      </c>
      <c r="O54">
        <v>1.75</v>
      </c>
      <c r="P54">
        <v>1</v>
      </c>
      <c r="Q54">
        <v>7</v>
      </c>
      <c r="R54">
        <v>0</v>
      </c>
      <c r="S54">
        <v>0.5</v>
      </c>
      <c r="T54">
        <v>0.5</v>
      </c>
      <c r="U54">
        <v>1</v>
      </c>
      <c r="V54">
        <v>13</v>
      </c>
      <c r="W54">
        <v>162.9375</v>
      </c>
      <c r="X54">
        <v>104.5</v>
      </c>
      <c r="Y54">
        <v>498</v>
      </c>
    </row>
    <row r="55" spans="1:25" x14ac:dyDescent="0.3">
      <c r="A55" t="s">
        <v>374</v>
      </c>
      <c r="B55"/>
      <c r="C55" t="s">
        <v>225</v>
      </c>
      <c r="D55">
        <v>6</v>
      </c>
      <c r="E55">
        <v>4</v>
      </c>
      <c r="F55">
        <v>0</v>
      </c>
      <c r="G55">
        <v>4</v>
      </c>
      <c r="H55">
        <v>4</v>
      </c>
      <c r="I55">
        <v>0</v>
      </c>
      <c r="J55">
        <v>3</v>
      </c>
      <c r="K55">
        <v>0</v>
      </c>
      <c r="L55">
        <v>0</v>
      </c>
      <c r="M55">
        <v>1</v>
      </c>
      <c r="N55">
        <v>0</v>
      </c>
      <c r="O55">
        <v>0.66666666666666596</v>
      </c>
      <c r="P55">
        <v>0</v>
      </c>
      <c r="Q55">
        <v>3</v>
      </c>
      <c r="R55">
        <v>0</v>
      </c>
      <c r="S55">
        <v>13.5</v>
      </c>
      <c r="T55">
        <v>10.5</v>
      </c>
      <c r="U55">
        <v>34</v>
      </c>
      <c r="V55">
        <v>83</v>
      </c>
      <c r="W55">
        <v>113.5</v>
      </c>
      <c r="X55">
        <v>115.5</v>
      </c>
      <c r="Y55">
        <v>133</v>
      </c>
    </row>
    <row r="56" spans="1:25" x14ac:dyDescent="0.3">
      <c r="A56" t="s">
        <v>374</v>
      </c>
      <c r="B56"/>
      <c r="C56" t="s">
        <v>304</v>
      </c>
      <c r="D56">
        <v>48</v>
      </c>
      <c r="E56">
        <v>18</v>
      </c>
      <c r="F56">
        <v>21</v>
      </c>
      <c r="G56">
        <v>37</v>
      </c>
      <c r="H56">
        <v>12</v>
      </c>
      <c r="I56">
        <v>20</v>
      </c>
      <c r="J56">
        <v>20</v>
      </c>
      <c r="K56">
        <v>9</v>
      </c>
      <c r="L56">
        <v>1</v>
      </c>
      <c r="M56">
        <v>28</v>
      </c>
      <c r="N56">
        <v>0</v>
      </c>
      <c r="O56">
        <v>3.1875</v>
      </c>
      <c r="P56">
        <v>1</v>
      </c>
      <c r="Q56">
        <v>29</v>
      </c>
      <c r="R56">
        <v>0</v>
      </c>
      <c r="S56">
        <v>31.1041666666666</v>
      </c>
      <c r="T56">
        <v>15</v>
      </c>
      <c r="U56">
        <v>294</v>
      </c>
      <c r="V56">
        <v>24</v>
      </c>
      <c r="W56">
        <v>221.270833333333</v>
      </c>
      <c r="X56">
        <v>136.5</v>
      </c>
      <c r="Y56">
        <v>1769</v>
      </c>
    </row>
    <row r="57" spans="1:25" x14ac:dyDescent="0.3">
      <c r="A57" t="s">
        <v>374</v>
      </c>
      <c r="B57"/>
      <c r="C57" t="s">
        <v>356</v>
      </c>
      <c r="D57">
        <v>49</v>
      </c>
      <c r="E57">
        <v>21</v>
      </c>
      <c r="F57">
        <v>1</v>
      </c>
      <c r="G57">
        <v>33</v>
      </c>
      <c r="H57">
        <v>13</v>
      </c>
      <c r="I57">
        <v>1</v>
      </c>
      <c r="J57">
        <v>19</v>
      </c>
      <c r="K57">
        <v>12</v>
      </c>
      <c r="L57">
        <v>0</v>
      </c>
      <c r="M57">
        <v>27</v>
      </c>
      <c r="N57">
        <v>0</v>
      </c>
      <c r="O57">
        <v>6.4897959183673404</v>
      </c>
      <c r="P57">
        <v>5</v>
      </c>
      <c r="Q57">
        <v>27</v>
      </c>
      <c r="R57">
        <v>0</v>
      </c>
      <c r="S57">
        <v>28.530612244897899</v>
      </c>
      <c r="T57">
        <v>6</v>
      </c>
      <c r="U57">
        <v>363</v>
      </c>
      <c r="V57">
        <v>22</v>
      </c>
      <c r="W57">
        <v>102.775510204081</v>
      </c>
      <c r="X57">
        <v>81</v>
      </c>
      <c r="Y57">
        <v>282</v>
      </c>
    </row>
    <row r="58" spans="1:25" x14ac:dyDescent="0.3">
      <c r="A58" t="s">
        <v>374</v>
      </c>
      <c r="B58"/>
      <c r="C58" t="s">
        <v>358</v>
      </c>
      <c r="D58">
        <v>73</v>
      </c>
      <c r="E58">
        <v>28</v>
      </c>
      <c r="F58">
        <v>56</v>
      </c>
      <c r="G58">
        <v>61</v>
      </c>
      <c r="H58">
        <v>23</v>
      </c>
      <c r="I58">
        <v>55</v>
      </c>
      <c r="J58">
        <v>46</v>
      </c>
      <c r="K58">
        <v>9</v>
      </c>
      <c r="L58">
        <v>3</v>
      </c>
      <c r="M58">
        <v>35</v>
      </c>
      <c r="N58">
        <v>0</v>
      </c>
      <c r="O58">
        <v>2.2328767123287601</v>
      </c>
      <c r="P58">
        <v>1</v>
      </c>
      <c r="Q58">
        <v>11</v>
      </c>
      <c r="R58">
        <v>0</v>
      </c>
      <c r="S58">
        <v>35.739726027397197</v>
      </c>
      <c r="T58">
        <v>21</v>
      </c>
      <c r="U58">
        <v>281</v>
      </c>
      <c r="V58">
        <v>4</v>
      </c>
      <c r="W58">
        <v>170.17808219177999</v>
      </c>
      <c r="X58">
        <v>112</v>
      </c>
      <c r="Y58">
        <v>3283</v>
      </c>
    </row>
    <row r="59" spans="1:25" x14ac:dyDescent="0.3">
      <c r="A59" t="s">
        <v>374</v>
      </c>
      <c r="B59"/>
      <c r="C59" t="s">
        <v>359</v>
      </c>
      <c r="D59">
        <v>8</v>
      </c>
      <c r="E59">
        <v>3</v>
      </c>
      <c r="F59">
        <v>3</v>
      </c>
      <c r="G59">
        <v>8</v>
      </c>
      <c r="H59">
        <v>3</v>
      </c>
      <c r="I59">
        <v>3</v>
      </c>
      <c r="J59">
        <v>4</v>
      </c>
      <c r="K59">
        <v>0</v>
      </c>
      <c r="L59">
        <v>0</v>
      </c>
      <c r="M59">
        <v>8</v>
      </c>
      <c r="N59">
        <v>1</v>
      </c>
      <c r="O59">
        <v>3.5</v>
      </c>
      <c r="P59">
        <v>2.5</v>
      </c>
      <c r="Q59">
        <v>10</v>
      </c>
      <c r="R59">
        <v>0</v>
      </c>
      <c r="S59">
        <v>60.875</v>
      </c>
      <c r="T59">
        <v>6</v>
      </c>
      <c r="U59">
        <v>446</v>
      </c>
      <c r="V59">
        <v>30</v>
      </c>
      <c r="W59">
        <v>96.25</v>
      </c>
      <c r="X59">
        <v>101.5</v>
      </c>
      <c r="Y59">
        <v>164</v>
      </c>
    </row>
    <row r="60" spans="1:25" x14ac:dyDescent="0.3">
      <c r="D60" s="16">
        <f>SUM(D4:D59)</f>
        <v>3097</v>
      </c>
    </row>
  </sheetData>
  <sortState ref="A4:Z59">
    <sortCondition ref="A4:A59" customList="Framework,Platform,Engine,Toolkit,Library,DLSWAPP"/>
    <sortCondition ref="B4:B59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Filtering phase</vt:lpstr>
      <vt:lpstr>Project Statistics</vt:lpstr>
      <vt:lpstr>BugReport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2021-01-11T11:29:10Z</dcterms:created>
  <dcterms:modified xsi:type="dcterms:W3CDTF">2021-01-12T02:40:51Z</dcterms:modified>
</cp:coreProperties>
</file>