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US\Videos\Radical_Institution\EXCEL\"/>
    </mc:Choice>
  </mc:AlternateContent>
  <xr:revisionPtr revIDLastSave="0" documentId="13_ncr:1_{80E34254-3E59-4F3D-BB66-BD68386947F2}" xr6:coauthVersionLast="47" xr6:coauthVersionMax="47" xr10:uidLastSave="{00000000-0000-0000-0000-000000000000}"/>
  <bookViews>
    <workbookView xWindow="-108" yWindow="-108" windowWidth="23256" windowHeight="12456" xr2:uid="{B871D7F4-35DC-4C8E-9FB5-1B882F4FB3C2}"/>
  </bookViews>
  <sheets>
    <sheet name="Recruitment DashBoard" sheetId="1" r:id="rId1"/>
    <sheet name="Helper sheet" sheetId="4" r:id="rId2"/>
    <sheet name="Data" sheetId="2" r:id="rId3"/>
  </sheets>
  <externalReferences>
    <externalReference r:id="rId4"/>
  </externalReferences>
  <definedNames>
    <definedName name="_xlchart.v2.0" hidden="1">'Helper sheet'!$E$24:$E$28</definedName>
    <definedName name="_xlchart.v2.1" hidden="1">'Helper sheet'!$F$23</definedName>
    <definedName name="_xlchart.v2.2" hidden="1">'Helper sheet'!$F$24:$F$28</definedName>
    <definedName name="_xlchart.v2.3" hidden="1">'Helper sheet'!$G$23</definedName>
    <definedName name="_xlchart.v2.4" hidden="1">'Helper sheet'!$G$24:$G$28</definedName>
    <definedName name="_xlchart.v2.5" hidden="1">'Helper sheet'!$E$24:$E$28</definedName>
    <definedName name="_xlchart.v2.6" hidden="1">'Helper sheet'!$F$23</definedName>
    <definedName name="_xlchart.v2.7" hidden="1">'Helper sheet'!$F$24:$F$28</definedName>
    <definedName name="_xlchart.v2.8" hidden="1">'Helper sheet'!$G$23</definedName>
    <definedName name="_xlchart.v2.9" hidden="1">'Helper sheet'!$G$24:$G$28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4" l="1"/>
  <c r="F28" i="4"/>
  <c r="E28" i="4"/>
  <c r="F27" i="4"/>
  <c r="E27" i="4"/>
  <c r="F26" i="4"/>
  <c r="E26" i="4"/>
  <c r="F25" i="4"/>
  <c r="E25" i="4"/>
  <c r="F24" i="4"/>
  <c r="E19" i="4"/>
  <c r="E16" i="4"/>
  <c r="F16" i="4" s="1"/>
  <c r="F12" i="4"/>
  <c r="E12" i="4"/>
  <c r="G12" i="4" s="1"/>
  <c r="H12" i="4" s="1"/>
  <c r="H8" i="4"/>
  <c r="E8" i="4"/>
  <c r="H7" i="4"/>
  <c r="E7" i="4"/>
  <c r="H6" i="4"/>
  <c r="E6" i="4"/>
  <c r="H5" i="4"/>
  <c r="E5" i="4"/>
  <c r="H4" i="4"/>
  <c r="I4" i="4" s="1"/>
  <c r="F8" i="4"/>
  <c r="G8" i="4" s="1"/>
  <c r="F4" i="4"/>
  <c r="G4" i="4" s="1"/>
  <c r="F7" i="4"/>
  <c r="G7" i="4" s="1"/>
  <c r="F6" i="4"/>
  <c r="G6" i="4" s="1"/>
  <c r="F5" i="4"/>
  <c r="G5" i="4" s="1"/>
  <c r="E4" i="4"/>
  <c r="C24" i="4"/>
  <c r="C25" i="4"/>
  <c r="B25" i="4"/>
  <c r="B23" i="4"/>
  <c r="C23" i="4"/>
  <c r="B28" i="4"/>
  <c r="B27" i="4"/>
  <c r="B26" i="4"/>
  <c r="B24" i="4"/>
  <c r="I5" i="4" l="1"/>
  <c r="G25" i="4"/>
  <c r="G26" i="4"/>
  <c r="C29" i="4"/>
  <c r="F19" i="4" s="1"/>
  <c r="G24" i="4"/>
  <c r="I6" i="4"/>
  <c r="B29" i="4"/>
  <c r="G19" i="4" s="1"/>
  <c r="I7" i="4"/>
  <c r="I8" i="4"/>
  <c r="G27" i="4"/>
  <c r="G28" i="4"/>
  <c r="J3" i="2"/>
  <c r="L3" i="2"/>
  <c r="N3" i="2"/>
  <c r="P3" i="2"/>
  <c r="R3" i="2"/>
  <c r="T3" i="2"/>
  <c r="J4" i="2"/>
  <c r="L4" i="2"/>
  <c r="N4" i="2"/>
  <c r="P4" i="2"/>
  <c r="R4" i="2"/>
  <c r="T4" i="2"/>
  <c r="J6" i="2"/>
  <c r="L6" i="2"/>
  <c r="N6" i="2"/>
  <c r="P6" i="2"/>
  <c r="R6" i="2"/>
  <c r="T6" i="2"/>
  <c r="J7" i="2"/>
  <c r="L7" i="2"/>
  <c r="N7" i="2"/>
  <c r="P7" i="2"/>
  <c r="R7" i="2"/>
  <c r="T7" i="2"/>
  <c r="J8" i="2"/>
  <c r="L8" i="2"/>
  <c r="N8" i="2"/>
  <c r="P8" i="2"/>
  <c r="R8" i="2"/>
  <c r="T8" i="2"/>
  <c r="J10" i="2"/>
  <c r="L10" i="2"/>
  <c r="N10" i="2"/>
  <c r="P10" i="2"/>
  <c r="R10" i="2"/>
  <c r="T10" i="2"/>
  <c r="J11" i="2"/>
  <c r="L11" i="2"/>
  <c r="N11" i="2"/>
  <c r="P11" i="2"/>
  <c r="R11" i="2"/>
  <c r="T11" i="2"/>
  <c r="J12" i="2"/>
  <c r="L12" i="2"/>
  <c r="N12" i="2"/>
  <c r="P12" i="2"/>
  <c r="R12" i="2"/>
  <c r="T12" i="2"/>
  <c r="J13" i="2"/>
  <c r="L13" i="2"/>
  <c r="N13" i="2"/>
  <c r="P13" i="2"/>
  <c r="R13" i="2"/>
  <c r="T13" i="2"/>
  <c r="J15" i="2"/>
  <c r="L15" i="2"/>
  <c r="N15" i="2"/>
  <c r="P15" i="2"/>
  <c r="R15" i="2"/>
  <c r="T15" i="2"/>
  <c r="J16" i="2"/>
  <c r="L16" i="2"/>
  <c r="N16" i="2"/>
  <c r="P16" i="2"/>
  <c r="R16" i="2"/>
  <c r="T16" i="2"/>
  <c r="J18" i="2"/>
  <c r="L18" i="2"/>
  <c r="N18" i="2"/>
  <c r="P18" i="2"/>
  <c r="R18" i="2"/>
  <c r="T18" i="2"/>
  <c r="J19" i="2"/>
  <c r="L19" i="2"/>
  <c r="N19" i="2"/>
  <c r="P19" i="2"/>
  <c r="R19" i="2"/>
  <c r="T19" i="2"/>
  <c r="J20" i="2"/>
  <c r="L20" i="2"/>
  <c r="N20" i="2"/>
  <c r="P20" i="2"/>
  <c r="R20" i="2"/>
  <c r="T20" i="2"/>
  <c r="J21" i="2"/>
  <c r="L21" i="2"/>
  <c r="N21" i="2"/>
  <c r="P21" i="2"/>
  <c r="R21" i="2"/>
  <c r="T21" i="2"/>
  <c r="J22" i="2"/>
  <c r="L22" i="2"/>
  <c r="N22" i="2"/>
  <c r="P22" i="2"/>
  <c r="R22" i="2"/>
  <c r="T22" i="2"/>
  <c r="J23" i="2"/>
  <c r="L23" i="2"/>
  <c r="N23" i="2"/>
  <c r="P23" i="2"/>
  <c r="R23" i="2"/>
  <c r="T23" i="2"/>
  <c r="J24" i="2"/>
  <c r="L24" i="2"/>
  <c r="N24" i="2"/>
  <c r="P24" i="2"/>
  <c r="R24" i="2"/>
  <c r="T24" i="2"/>
  <c r="J25" i="2"/>
  <c r="L25" i="2"/>
  <c r="N25" i="2"/>
  <c r="P25" i="2"/>
  <c r="R25" i="2"/>
  <c r="T25" i="2"/>
  <c r="J26" i="2"/>
  <c r="L26" i="2"/>
  <c r="N26" i="2"/>
  <c r="P26" i="2"/>
  <c r="R26" i="2"/>
  <c r="T26" i="2"/>
  <c r="J27" i="2"/>
  <c r="L27" i="2"/>
  <c r="N27" i="2"/>
  <c r="P27" i="2"/>
  <c r="R27" i="2"/>
  <c r="T27" i="2"/>
  <c r="J28" i="2"/>
  <c r="L28" i="2"/>
  <c r="N28" i="2"/>
  <c r="P28" i="2"/>
  <c r="R28" i="2"/>
  <c r="T28" i="2"/>
  <c r="J30" i="2"/>
  <c r="L30" i="2"/>
  <c r="N30" i="2"/>
  <c r="P30" i="2"/>
  <c r="R30" i="2"/>
  <c r="T30" i="2"/>
  <c r="J31" i="2"/>
  <c r="L31" i="2"/>
  <c r="N31" i="2"/>
  <c r="P31" i="2"/>
  <c r="R31" i="2"/>
  <c r="T31" i="2"/>
  <c r="J32" i="2"/>
  <c r="L32" i="2"/>
  <c r="N32" i="2"/>
  <c r="P32" i="2"/>
  <c r="R32" i="2"/>
  <c r="T32" i="2"/>
  <c r="J33" i="2"/>
  <c r="L33" i="2"/>
  <c r="N33" i="2"/>
  <c r="P33" i="2"/>
  <c r="R33" i="2"/>
  <c r="T33" i="2"/>
  <c r="J34" i="2"/>
  <c r="L34" i="2"/>
  <c r="N34" i="2"/>
  <c r="P34" i="2"/>
  <c r="R34" i="2"/>
  <c r="T34" i="2"/>
  <c r="J35" i="2"/>
  <c r="L35" i="2"/>
  <c r="N35" i="2"/>
  <c r="P35" i="2"/>
  <c r="R35" i="2"/>
  <c r="T35" i="2"/>
  <c r="J36" i="2"/>
  <c r="L36" i="2"/>
  <c r="N36" i="2"/>
  <c r="P36" i="2"/>
  <c r="R36" i="2"/>
  <c r="T36" i="2"/>
  <c r="J37" i="2"/>
  <c r="L37" i="2"/>
  <c r="N37" i="2"/>
  <c r="P37" i="2"/>
  <c r="R37" i="2"/>
  <c r="T37" i="2"/>
  <c r="J38" i="2"/>
  <c r="L38" i="2"/>
  <c r="N38" i="2"/>
  <c r="P38" i="2"/>
  <c r="R38" i="2"/>
  <c r="T38" i="2"/>
  <c r="J39" i="2"/>
  <c r="L39" i="2"/>
  <c r="N39" i="2"/>
  <c r="P39" i="2"/>
  <c r="R39" i="2"/>
  <c r="T39" i="2"/>
  <c r="J40" i="2"/>
  <c r="L40" i="2"/>
  <c r="N40" i="2"/>
  <c r="P40" i="2"/>
  <c r="R40" i="2"/>
  <c r="T40" i="2"/>
  <c r="J41" i="2"/>
  <c r="L41" i="2"/>
  <c r="N41" i="2"/>
  <c r="P41" i="2"/>
  <c r="R41" i="2"/>
  <c r="T41" i="2"/>
  <c r="J42" i="2"/>
  <c r="L42" i="2"/>
  <c r="N42" i="2"/>
  <c r="P42" i="2"/>
  <c r="R42" i="2"/>
  <c r="T42" i="2"/>
  <c r="J43" i="2"/>
  <c r="L43" i="2"/>
  <c r="N43" i="2"/>
  <c r="P43" i="2"/>
  <c r="R43" i="2"/>
  <c r="T43" i="2"/>
  <c r="J44" i="2"/>
  <c r="L44" i="2"/>
  <c r="N44" i="2"/>
  <c r="P44" i="2"/>
  <c r="R44" i="2"/>
  <c r="T44" i="2"/>
  <c r="J45" i="2"/>
  <c r="L45" i="2"/>
  <c r="N45" i="2"/>
  <c r="P45" i="2"/>
  <c r="R45" i="2"/>
  <c r="T45" i="2"/>
  <c r="J46" i="2"/>
  <c r="L46" i="2"/>
  <c r="N46" i="2"/>
  <c r="P46" i="2"/>
  <c r="R46" i="2"/>
  <c r="T46" i="2"/>
  <c r="J47" i="2"/>
  <c r="L47" i="2"/>
  <c r="N47" i="2"/>
  <c r="P47" i="2"/>
  <c r="R47" i="2"/>
  <c r="T47" i="2"/>
  <c r="J48" i="2"/>
  <c r="L48" i="2"/>
  <c r="N48" i="2"/>
  <c r="P48" i="2"/>
  <c r="R48" i="2"/>
  <c r="T48" i="2"/>
  <c r="J49" i="2"/>
  <c r="L49" i="2"/>
  <c r="N49" i="2"/>
  <c r="P49" i="2"/>
  <c r="R49" i="2"/>
  <c r="T49" i="2"/>
  <c r="J50" i="2"/>
  <c r="L50" i="2"/>
  <c r="N50" i="2"/>
  <c r="P50" i="2"/>
  <c r="R50" i="2"/>
  <c r="T50" i="2"/>
  <c r="J51" i="2"/>
  <c r="L51" i="2"/>
  <c r="N51" i="2"/>
  <c r="T51" i="2"/>
  <c r="R29" i="2" l="1"/>
  <c r="T29" i="2" s="1"/>
  <c r="P29" i="2"/>
  <c r="N29" i="2"/>
  <c r="L29" i="2"/>
  <c r="J29" i="2"/>
  <c r="R17" i="2"/>
  <c r="T17" i="2" s="1"/>
  <c r="P17" i="2"/>
  <c r="N17" i="2"/>
  <c r="L17" i="2"/>
  <c r="J17" i="2"/>
  <c r="R14" i="2"/>
  <c r="T14" i="2" s="1"/>
  <c r="P14" i="2"/>
  <c r="N14" i="2"/>
  <c r="L14" i="2"/>
  <c r="J14" i="2"/>
  <c r="R9" i="2"/>
  <c r="T9" i="2" s="1"/>
  <c r="P9" i="2"/>
  <c r="N9" i="2"/>
  <c r="L9" i="2"/>
  <c r="J9" i="2"/>
  <c r="R5" i="2"/>
  <c r="T5" i="2" s="1"/>
  <c r="P5" i="2"/>
  <c r="N5" i="2"/>
  <c r="L5" i="2"/>
  <c r="J5" i="2"/>
  <c r="R2" i="2"/>
  <c r="T2" i="2" s="1"/>
  <c r="P2" i="2"/>
  <c r="N2" i="2"/>
  <c r="L2" i="2"/>
  <c r="J2" i="2"/>
</calcChain>
</file>

<file path=xl/sharedStrings.xml><?xml version="1.0" encoding="utf-8"?>
<sst xmlns="http://schemas.openxmlformats.org/spreadsheetml/2006/main" count="435" uniqueCount="206">
  <si>
    <t>DevOps Engineer</t>
  </si>
  <si>
    <t>IT</t>
  </si>
  <si>
    <t>Sandra Ortiz</t>
  </si>
  <si>
    <t>(555) 000-0000</t>
  </si>
  <si>
    <t>sandra@example.com</t>
  </si>
  <si>
    <t>Job Platforms</t>
  </si>
  <si>
    <t>Ariana Hill</t>
  </si>
  <si>
    <t>(555) 000-1111</t>
  </si>
  <si>
    <t>ariana@example.com</t>
  </si>
  <si>
    <t>Referral</t>
  </si>
  <si>
    <t>Technical</t>
  </si>
  <si>
    <t>Software Engineer</t>
  </si>
  <si>
    <t>Kayla Howard</t>
  </si>
  <si>
    <t>(555) 111-1111</t>
  </si>
  <si>
    <t>kayla@example.com</t>
  </si>
  <si>
    <t>Agency</t>
  </si>
  <si>
    <t>Culture</t>
  </si>
  <si>
    <t>Sales Representative</t>
  </si>
  <si>
    <t>SALES</t>
  </si>
  <si>
    <t>Blakely Garcia</t>
  </si>
  <si>
    <t>(555) 111-2222</t>
  </si>
  <si>
    <t>blakely@example.com</t>
  </si>
  <si>
    <t>Company Website</t>
  </si>
  <si>
    <t>John Smith</t>
  </si>
  <si>
    <t>(555) 123-4567</t>
  </si>
  <si>
    <t>john@example.com</t>
  </si>
  <si>
    <t>Lily Adams</t>
  </si>
  <si>
    <t>lily@example.com</t>
  </si>
  <si>
    <t>Salary</t>
  </si>
  <si>
    <t>Aubrey Kelly</t>
  </si>
  <si>
    <t>aubrey@example.com</t>
  </si>
  <si>
    <t>Technologist</t>
  </si>
  <si>
    <t>MANUFACTURE</t>
  </si>
  <si>
    <t>John Kelly</t>
  </si>
  <si>
    <t>(555) 222-2222</t>
  </si>
  <si>
    <t>Willow Fowler</t>
  </si>
  <si>
    <t>(555) 222-3333</t>
  </si>
  <si>
    <t>willow@example.com</t>
  </si>
  <si>
    <t>Product Manager</t>
  </si>
  <si>
    <t>Michael Lee</t>
  </si>
  <si>
    <t>(555) 234-5678</t>
  </si>
  <si>
    <t>michael@example.com</t>
  </si>
  <si>
    <t>Ava Evans</t>
  </si>
  <si>
    <t>ava@example.com</t>
  </si>
  <si>
    <t>Social Media</t>
  </si>
  <si>
    <t>Delaney White</t>
  </si>
  <si>
    <t>delaney@example.com</t>
  </si>
  <si>
    <t>Marketing Manager</t>
  </si>
  <si>
    <t>MARKETING</t>
  </si>
  <si>
    <t>Daniel Lee</t>
  </si>
  <si>
    <t>daniel@example.com</t>
  </si>
  <si>
    <t>Mia Hall</t>
  </si>
  <si>
    <t>mia@example.com</t>
  </si>
  <si>
    <t>Wade Adams</t>
  </si>
  <si>
    <t>wade@example.com</t>
  </si>
  <si>
    <t>Financial Analytics</t>
  </si>
  <si>
    <t>FINANCE</t>
  </si>
  <si>
    <t>Kevin White</t>
  </si>
  <si>
    <t>kevin@example.com</t>
  </si>
  <si>
    <t>Sophia Lee</t>
  </si>
  <si>
    <t>sophia@example.com</t>
  </si>
  <si>
    <t>Sebastian Price</t>
  </si>
  <si>
    <t>sebastian@example.com</t>
  </si>
  <si>
    <t>Other</t>
  </si>
  <si>
    <t>Lia Hanson</t>
  </si>
  <si>
    <t>(555) 333-3333</t>
  </si>
  <si>
    <t>lia@example.com</t>
  </si>
  <si>
    <t>UX Designer</t>
  </si>
  <si>
    <t>Jackson Holmes</t>
  </si>
  <si>
    <t>(555) 333-4444</t>
  </si>
  <si>
    <t>jackson@example.com</t>
  </si>
  <si>
    <t>(555) 444-4444</t>
  </si>
  <si>
    <t>taylor@example.com</t>
  </si>
  <si>
    <t>QA Engineer</t>
  </si>
  <si>
    <t>Selena Thompson</t>
  </si>
  <si>
    <t>(555) 444-5555</t>
  </si>
  <si>
    <t>selena@example.com</t>
  </si>
  <si>
    <t>Alex Johnson</t>
  </si>
  <si>
    <t>(555) 555-5555</t>
  </si>
  <si>
    <t>alex@example.com</t>
  </si>
  <si>
    <t>Olivia Clark</t>
  </si>
  <si>
    <t>olivia@example.com</t>
  </si>
  <si>
    <t>Rosalie Long</t>
  </si>
  <si>
    <t>rosalie@example.com</t>
  </si>
  <si>
    <t>Experience</t>
  </si>
  <si>
    <t>Isabelle Houston</t>
  </si>
  <si>
    <t>isabelle@example.com</t>
  </si>
  <si>
    <t>Aliyah Allen</t>
  </si>
  <si>
    <t>(555) 555-6666</t>
  </si>
  <si>
    <t>aliyah@example.com</t>
  </si>
  <si>
    <t>HR Specialist</t>
  </si>
  <si>
    <t>ADMINISTRATION</t>
  </si>
  <si>
    <t>Isaac Nelson</t>
  </si>
  <si>
    <t>(555) 666-6666</t>
  </si>
  <si>
    <t>isaac@example.com</t>
  </si>
  <si>
    <t>Hendrix Schultz</t>
  </si>
  <si>
    <t>(555) 666-7777</t>
  </si>
  <si>
    <t>hendrix@example.com</t>
  </si>
  <si>
    <t>Autumn Clark</t>
  </si>
  <si>
    <t>(555) 777-7777</t>
  </si>
  <si>
    <t>autumn@example.com</t>
  </si>
  <si>
    <t>Nicolas Newman</t>
  </si>
  <si>
    <t>(555) 777-8888</t>
  </si>
  <si>
    <t>nicolas@example.com</t>
  </si>
  <si>
    <t>Emily Brown</t>
  </si>
  <si>
    <t>(555) 789-0123</t>
  </si>
  <si>
    <t>emily@example.com</t>
  </si>
  <si>
    <t>Liam Davis</t>
  </si>
  <si>
    <t>liam@example.com</t>
  </si>
  <si>
    <t>Diana Hamilton</t>
  </si>
  <si>
    <t>diana@example.com</t>
  </si>
  <si>
    <t>Laura Brown</t>
  </si>
  <si>
    <t>laura@example.com</t>
  </si>
  <si>
    <t>Noah Green</t>
  </si>
  <si>
    <t>noah@example.com</t>
  </si>
  <si>
    <t>Jorge Hoffman</t>
  </si>
  <si>
    <t>jorge@example.com</t>
  </si>
  <si>
    <t>Sarah Adams</t>
  </si>
  <si>
    <t>sarah@example.com</t>
  </si>
  <si>
    <t>Elijah King</t>
  </si>
  <si>
    <t>elijah@example.com</t>
  </si>
  <si>
    <t>Paxton Barrett</t>
  </si>
  <si>
    <t>paxton@example.com</t>
  </si>
  <si>
    <t>Daniella Schultz</t>
  </si>
  <si>
    <t>daniella@example.com</t>
  </si>
  <si>
    <t>Rachel Green</t>
  </si>
  <si>
    <t>rachel@example.com</t>
  </si>
  <si>
    <t>Logan Miller</t>
  </si>
  <si>
    <t>logan@example.com</t>
  </si>
  <si>
    <t>Johan Patterson</t>
  </si>
  <si>
    <t>(555) 888-8888</t>
  </si>
  <si>
    <t>johan@example.com</t>
  </si>
  <si>
    <t>Logan Ward</t>
  </si>
  <si>
    <t>(555) 888-9999</t>
  </si>
  <si>
    <t>Jane Doe</t>
  </si>
  <si>
    <t>(555) 987-6543</t>
  </si>
  <si>
    <t>jane@example.com</t>
  </si>
  <si>
    <t>Ethan Brown</t>
  </si>
  <si>
    <t>ethan@example.com</t>
  </si>
  <si>
    <t>Theo Myers</t>
  </si>
  <si>
    <t>theo@example.com</t>
  </si>
  <si>
    <t>Annabelle Sanders</t>
  </si>
  <si>
    <t>(555) 999-0000</t>
  </si>
  <si>
    <t>annabelle@example.com</t>
  </si>
  <si>
    <t>Victoria Jackson</t>
  </si>
  <si>
    <t>(555) 999-9999</t>
  </si>
  <si>
    <t>victoria@example.com</t>
  </si>
  <si>
    <t>JOB ID</t>
  </si>
  <si>
    <t>POSITION</t>
  </si>
  <si>
    <t>SECTOR</t>
  </si>
  <si>
    <t>CANDIDATE NAME</t>
  </si>
  <si>
    <t>CANDIDATE PHONE</t>
  </si>
  <si>
    <t>CANDIDATE EMAIL</t>
  </si>
  <si>
    <t>APPLICATION SOURCE</t>
  </si>
  <si>
    <t>START</t>
  </si>
  <si>
    <t>APPLICATION CV</t>
  </si>
  <si>
    <t>APPLICATION CV (T)</t>
  </si>
  <si>
    <t>HR PHONE INTERVIEW</t>
  </si>
  <si>
    <t>HR PHONE INTERVIEW (T)</t>
  </si>
  <si>
    <t>ONSITE INTERVIEW</t>
  </si>
  <si>
    <t>ONSITE INTERVIEW (T)</t>
  </si>
  <si>
    <t>OFFER</t>
  </si>
  <si>
    <t>OFFER (T)</t>
  </si>
  <si>
    <t>HIRE</t>
  </si>
  <si>
    <t>HIRE (T)</t>
  </si>
  <si>
    <t>DECLINE REASON</t>
  </si>
  <si>
    <t>DAYS TO HIRE</t>
  </si>
  <si>
    <t>DATE</t>
  </si>
  <si>
    <t>EXPENSE</t>
  </si>
  <si>
    <t>TYPE</t>
  </si>
  <si>
    <t>AMOUNT</t>
  </si>
  <si>
    <t>Recruiter's Salary</t>
  </si>
  <si>
    <t>Internal</t>
  </si>
  <si>
    <t>Job Board Fees</t>
  </si>
  <si>
    <t>External</t>
  </si>
  <si>
    <t>Recruitment Agency Fees</t>
  </si>
  <si>
    <t>Referral Programs</t>
  </si>
  <si>
    <t>Training and Onboarding</t>
  </si>
  <si>
    <t>Background Checks</t>
  </si>
  <si>
    <t>Social Networks Advertising Costs</t>
  </si>
  <si>
    <t>Administrative Costs</t>
  </si>
  <si>
    <t>Row Labels</t>
  </si>
  <si>
    <t>Grand Total</t>
  </si>
  <si>
    <t>Count of JOB ID</t>
  </si>
  <si>
    <t>Application Source</t>
  </si>
  <si>
    <t>Number of Applicants</t>
  </si>
  <si>
    <t>No of Jobs</t>
  </si>
  <si>
    <t>Position By sectors</t>
  </si>
  <si>
    <t>=COUNTA(UNIQUE(FILTER(A2:A100, B2:B100="IT")))</t>
  </si>
  <si>
    <t>Sectors</t>
  </si>
  <si>
    <t>No of Applicants</t>
  </si>
  <si>
    <t>Phase</t>
  </si>
  <si>
    <t>Avg Duration</t>
  </si>
  <si>
    <t>Text</t>
  </si>
  <si>
    <t>Registered In Phase</t>
  </si>
  <si>
    <t>Funnel %</t>
  </si>
  <si>
    <t>Phase Funnel</t>
  </si>
  <si>
    <t>Internal Cost</t>
  </si>
  <si>
    <t>External Cost</t>
  </si>
  <si>
    <t>Total cost</t>
  </si>
  <si>
    <t>Cost per Hire</t>
  </si>
  <si>
    <t>Days to Hire</t>
  </si>
  <si>
    <t>Days In Text</t>
  </si>
  <si>
    <t>Hires</t>
  </si>
  <si>
    <t>Jobs</t>
  </si>
  <si>
    <t>Applicants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</si>
</sst>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m/dd/yyyy"/>
    <numFmt numFmtId="165" formatCode="&quot;$&quot;#,##0"/>
    <numFmt numFmtId="166" formatCode="_-[$$-C09]* #,##0.00_-;\-[$$-C09]* #,##0.00_-;_-[$$-C09]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111111"/>
      <name val="Bahnschrift"/>
      <family val="2"/>
    </font>
    <font>
      <sz val="9"/>
      <color rgb="FF111111"/>
      <name val="Bahnschrift"/>
      <family val="2"/>
    </font>
    <font>
      <sz val="9"/>
      <color theme="1"/>
      <name val="Bahnschrift"/>
      <family val="2"/>
    </font>
    <font>
      <b/>
      <sz val="8"/>
      <color rgb="FF111111"/>
      <name val="Bahnschrift"/>
      <family val="2"/>
    </font>
    <font>
      <sz val="8"/>
      <color theme="1"/>
      <name val="Calibri"/>
      <family val="2"/>
      <scheme val="minor"/>
    </font>
    <font>
      <sz val="8"/>
      <color rgb="FF111111"/>
      <name val="Bahnschrift"/>
      <family val="2"/>
    </font>
    <font>
      <sz val="8"/>
      <color theme="1"/>
      <name val="Bahnschrift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29">
    <xf numFmtId="0" fontId="0" fillId="0" borderId="0" xfId="0"/>
    <xf numFmtId="0" fontId="2" fillId="2" borderId="2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6" fillId="0" borderId="0" xfId="0" applyFont="1"/>
    <xf numFmtId="0" fontId="7" fillId="0" borderId="1" xfId="0" applyFont="1" applyBorder="1" applyAlignment="1">
      <alignment horizontal="left" vertical="center" wrapText="1"/>
    </xf>
    <xf numFmtId="164" fontId="8" fillId="0" borderId="1" xfId="0" applyNumberFormat="1" applyFont="1" applyBorder="1"/>
    <xf numFmtId="1" fontId="8" fillId="0" borderId="1" xfId="0" applyNumberFormat="1" applyFont="1" applyBorder="1"/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164" fontId="4" fillId="0" borderId="7" xfId="0" applyNumberFormat="1" applyFont="1" applyBorder="1"/>
    <xf numFmtId="0" fontId="4" fillId="0" borderId="1" xfId="0" applyFont="1" applyBorder="1"/>
    <xf numFmtId="165" fontId="4" fillId="0" borderId="8" xfId="0" applyNumberFormat="1" applyFont="1" applyBorder="1"/>
    <xf numFmtId="164" fontId="4" fillId="0" borderId="4" xfId="0" applyNumberFormat="1" applyFont="1" applyBorder="1"/>
    <xf numFmtId="0" fontId="3" fillId="0" borderId="9" xfId="0" applyFont="1" applyBorder="1" applyAlignment="1">
      <alignment horizontal="left" vertical="center" wrapText="1"/>
    </xf>
    <xf numFmtId="0" fontId="4" fillId="0" borderId="9" xfId="0" applyFont="1" applyBorder="1"/>
    <xf numFmtId="165" fontId="4" fillId="0" borderId="3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1" fillId="3" borderId="0" xfId="0" applyFont="1" applyFill="1"/>
    <xf numFmtId="0" fontId="1" fillId="4" borderId="10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5" borderId="0" xfId="0" applyFill="1"/>
    <xf numFmtId="1" fontId="0" fillId="0" borderId="0" xfId="0" applyNumberFormat="1"/>
    <xf numFmtId="9" fontId="0" fillId="0" borderId="0" xfId="2" applyFont="1"/>
    <xf numFmtId="166" fontId="0" fillId="0" borderId="0" xfId="1" applyNumberFormat="1" applyFont="1"/>
    <xf numFmtId="0" fontId="0" fillId="3" borderId="0" xfId="0" applyFill="1"/>
  </cellXfs>
  <cellStyles count="3">
    <cellStyle name="Currency" xfId="1" builtinId="4"/>
    <cellStyle name="Normal" xfId="0" builtinId="0"/>
    <cellStyle name="Percent" xfId="2" builtinId="5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ahnschrift"/>
        <family val="2"/>
        <scheme val="none"/>
      </font>
      <numFmt numFmtId="165" formatCode="&quot;$&quot;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ahnschrift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11111"/>
        <name val="Bahnschrift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ahnschrift"/>
        <family val="2"/>
        <scheme val="none"/>
      </font>
      <numFmt numFmtId="164" formatCode="mm/dd/yyyy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Bahnschrift"/>
        <family val="2"/>
        <scheme val="none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111111"/>
        <name val="Bahnschrift"/>
        <family val="2"/>
        <scheme val="none"/>
      </font>
      <fill>
        <patternFill patternType="solid">
          <fgColor indexed="64"/>
          <bgColor rgb="FFFFC00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8"/>
        <name val="Bahnschrif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11111"/>
        <name val="Bahnschrift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Bahnschrift"/>
        <family val="2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Bahnschrift"/>
        <family val="2"/>
        <scheme val="none"/>
      </font>
      <numFmt numFmtId="164" formatCode="mm/d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Bahnschrift"/>
        <family val="2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Bahnschrift"/>
        <family val="2"/>
        <scheme val="none"/>
      </font>
      <numFmt numFmtId="164" formatCode="mm/d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Bahnschrift"/>
        <family val="2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Bahnschrift"/>
        <family val="2"/>
        <scheme val="none"/>
      </font>
      <numFmt numFmtId="164" formatCode="mm/d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Bahnschrift"/>
        <family val="2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Bahnschrift"/>
        <family val="2"/>
        <scheme val="none"/>
      </font>
      <numFmt numFmtId="164" formatCode="mm/d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Bahnschrift"/>
        <family val="2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Bahnschrift"/>
        <family val="2"/>
        <scheme val="none"/>
      </font>
      <numFmt numFmtId="164" formatCode="mm/d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Bahnschrift"/>
        <family val="2"/>
        <scheme val="none"/>
      </font>
      <numFmt numFmtId="164" formatCode="mm/d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11111"/>
        <name val="Bahnschrift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11111"/>
        <name val="Bahnschrift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11111"/>
        <name val="Bahnschrift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11111"/>
        <name val="Bahnschrift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11111"/>
        <name val="Bahnschrift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11111"/>
        <name val="Bahnschrift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11111"/>
        <name val="Bahnschrift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Bahnschrift"/>
        <family val="2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111111"/>
        <name val="Bahnschrift"/>
        <family val="2"/>
        <scheme val="none"/>
      </font>
      <fill>
        <patternFill patternType="solid">
          <fgColor indexed="64"/>
          <bgColor rgb="FFFFC00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[$$-C09]* #,##0.00_-;\-[$$-C09]* #,##0.00_-;_-[$$-C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[$$-C09]* #,##0.00_-;\-[$$-C09]* #,##0.00_-;_-[$$-C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[$$-C09]* #,##0.00_-;\-[$$-C09]* #,##0.00_-;_-[$$-C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[$$-C09]* #,##0.00_-;\-[$$-C09]* #,##0.00_-;_-[$$-C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colors>
    <mruColors>
      <color rgb="FF00CC66"/>
      <color rgb="FF009999"/>
      <color rgb="FF0099FF"/>
      <color rgb="FF00CCFF"/>
      <color rgb="FFFFCC00"/>
      <color rgb="FFFF6699"/>
      <color rgb="FF00FF99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+mj-lt"/>
              </a:rPr>
              <a:t>Position by sectors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479617584033882"/>
          <c:y val="0.15828598484848486"/>
          <c:w val="0.65910076457834077"/>
          <c:h val="0.681320463493199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'Helper sheet'!$B$22</c:f>
              <c:strCache>
                <c:ptCount val="1"/>
                <c:pt idx="0">
                  <c:v>No of Applicants</c:v>
                </c:pt>
              </c:strCache>
            </c:strRef>
          </c:tx>
          <c:spPr>
            <a:solidFill>
              <a:srgbClr val="00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'Helper sheet'!$A$23:$A$29</c:f>
              <c:strCache>
                <c:ptCount val="6"/>
                <c:pt idx="0">
                  <c:v>IT</c:v>
                </c:pt>
                <c:pt idx="1">
                  <c:v>FINANCE</c:v>
                </c:pt>
                <c:pt idx="2">
                  <c:v>ADMINISTRATION</c:v>
                </c:pt>
                <c:pt idx="3">
                  <c:v>MANUFACTURE</c:v>
                </c:pt>
                <c:pt idx="4">
                  <c:v>MARKETING</c:v>
                </c:pt>
                <c:pt idx="5">
                  <c:v>SALES</c:v>
                </c:pt>
              </c:strCache>
            </c:strRef>
          </c:cat>
          <c:val>
            <c:numRef>
              <c:f>'Helper sheet'!$B$23:$B$29</c:f>
              <c:numCache>
                <c:formatCode>General</c:formatCode>
                <c:ptCount val="7"/>
                <c:pt idx="0">
                  <c:v>16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B-4233-8B2A-6C21B7CC18FF}"/>
            </c:ext>
          </c:extLst>
        </c:ser>
        <c:ser>
          <c:idx val="1"/>
          <c:order val="1"/>
          <c:tx>
            <c:strRef>
              <c:f>'Helper sheet'!$C$22</c:f>
              <c:strCache>
                <c:ptCount val="1"/>
                <c:pt idx="0">
                  <c:v>No of Jobs</c:v>
                </c:pt>
              </c:strCache>
            </c:strRef>
          </c:tx>
          <c:spPr>
            <a:solidFill>
              <a:srgbClr val="00CC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'Helper sheet'!$A$23:$A$29</c:f>
              <c:strCache>
                <c:ptCount val="6"/>
                <c:pt idx="0">
                  <c:v>IT</c:v>
                </c:pt>
                <c:pt idx="1">
                  <c:v>FINANCE</c:v>
                </c:pt>
                <c:pt idx="2">
                  <c:v>ADMINISTRATION</c:v>
                </c:pt>
                <c:pt idx="3">
                  <c:v>MANUFACTURE</c:v>
                </c:pt>
                <c:pt idx="4">
                  <c:v>MARKETING</c:v>
                </c:pt>
                <c:pt idx="5">
                  <c:v>SALES</c:v>
                </c:pt>
              </c:strCache>
            </c:strRef>
          </c:cat>
          <c:val>
            <c:numRef>
              <c:f>'Helper sheet'!$C$23:$C$29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7B-4233-8B2A-6C21B7CC18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28719087"/>
        <c:axId val="228716687"/>
      </c:barChart>
      <c:catAx>
        <c:axId val="2287190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16687"/>
        <c:crosses val="autoZero"/>
        <c:auto val="1"/>
        <c:lblAlgn val="ctr"/>
        <c:lblOffset val="100"/>
        <c:noMultiLvlLbl val="0"/>
      </c:catAx>
      <c:valAx>
        <c:axId val="2287166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71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[Recruitment Dashboard.xlsx]Helper sheet!PivotTable1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+mj-lt"/>
              </a:rPr>
              <a:t>Application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99FF"/>
          </a:solidFill>
          <a:ln>
            <a:noFill/>
          </a:ln>
          <a:effectLst/>
        </c:spPr>
      </c:pivotFmt>
      <c:pivotFmt>
        <c:idx val="2"/>
        <c:spPr>
          <a:solidFill>
            <a:srgbClr val="FF6699"/>
          </a:solidFill>
          <a:ln>
            <a:noFill/>
          </a:ln>
          <a:effectLst/>
        </c:spPr>
      </c:pivotFmt>
      <c:pivotFmt>
        <c:idx val="3"/>
        <c:spPr>
          <a:solidFill>
            <a:srgbClr val="00CC66"/>
          </a:solidFill>
          <a:ln>
            <a:noFill/>
          </a:ln>
          <a:effectLst/>
        </c:spPr>
      </c:pivotFmt>
      <c:pivotFmt>
        <c:idx val="4"/>
        <c:spPr>
          <a:solidFill>
            <a:srgbClr val="FFCC00"/>
          </a:solidFill>
          <a:ln>
            <a:noFill/>
          </a:ln>
          <a:effectLst/>
        </c:spPr>
      </c:pivotFmt>
      <c:pivotFmt>
        <c:idx val="5"/>
        <c:spPr>
          <a:solidFill>
            <a:srgbClr val="7030A0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CC66"/>
          </a:solidFill>
          <a:ln>
            <a:noFill/>
          </a:ln>
          <a:effectLst/>
        </c:spPr>
      </c:pivotFmt>
      <c:pivotFmt>
        <c:idx val="8"/>
        <c:spPr>
          <a:solidFill>
            <a:srgbClr val="0099FF"/>
          </a:solidFill>
          <a:ln>
            <a:noFill/>
          </a:ln>
          <a:effectLst/>
        </c:spPr>
      </c:pivotFmt>
      <c:pivotFmt>
        <c:idx val="9"/>
        <c:spPr>
          <a:solidFill>
            <a:srgbClr val="7030A0"/>
          </a:solidFill>
          <a:ln>
            <a:noFill/>
          </a:ln>
          <a:effectLst/>
        </c:spPr>
      </c:pivotFmt>
      <c:pivotFmt>
        <c:idx val="10"/>
        <c:spPr>
          <a:solidFill>
            <a:srgbClr val="FFCC00"/>
          </a:solidFill>
          <a:ln>
            <a:noFill/>
          </a:ln>
          <a:effectLst/>
        </c:spPr>
      </c:pivotFmt>
      <c:pivotFmt>
        <c:idx val="11"/>
        <c:spPr>
          <a:solidFill>
            <a:srgbClr val="FF6699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CC66"/>
          </a:solidFill>
          <a:ln>
            <a:noFill/>
          </a:ln>
          <a:effectLst/>
        </c:spPr>
      </c:pivotFmt>
      <c:pivotFmt>
        <c:idx val="14"/>
        <c:spPr>
          <a:solidFill>
            <a:srgbClr val="0099FF"/>
          </a:solidFill>
          <a:ln>
            <a:noFill/>
          </a:ln>
          <a:effectLst/>
        </c:spPr>
      </c:pivotFmt>
      <c:pivotFmt>
        <c:idx val="15"/>
        <c:spPr>
          <a:solidFill>
            <a:srgbClr val="7030A0"/>
          </a:solidFill>
          <a:ln>
            <a:noFill/>
          </a:ln>
          <a:effectLst/>
        </c:spPr>
      </c:pivotFmt>
      <c:pivotFmt>
        <c:idx val="16"/>
        <c:spPr>
          <a:solidFill>
            <a:srgbClr val="FFCC00"/>
          </a:solidFill>
          <a:ln>
            <a:noFill/>
          </a:ln>
          <a:effectLst/>
        </c:spPr>
      </c:pivotFmt>
      <c:pivotFmt>
        <c:idx val="17"/>
        <c:spPr>
          <a:solidFill>
            <a:srgbClr val="FF6699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6699"/>
          </a:solidFill>
          <a:ln>
            <a:noFill/>
          </a:ln>
          <a:effectLst/>
        </c:spPr>
      </c:pivotFmt>
      <c:pivotFmt>
        <c:idx val="20"/>
        <c:spPr>
          <a:solidFill>
            <a:srgbClr val="FFCC00"/>
          </a:solidFill>
          <a:ln>
            <a:noFill/>
          </a:ln>
          <a:effectLst/>
        </c:spPr>
      </c:pivotFmt>
      <c:pivotFmt>
        <c:idx val="21"/>
        <c:spPr>
          <a:solidFill>
            <a:srgbClr val="00CC66"/>
          </a:solidFill>
          <a:ln>
            <a:noFill/>
          </a:ln>
          <a:effectLst/>
        </c:spPr>
      </c:pivotFmt>
      <c:pivotFmt>
        <c:idx val="22"/>
        <c:spPr>
          <a:solidFill>
            <a:srgbClr val="7030A0"/>
          </a:solidFill>
          <a:ln>
            <a:noFill/>
          </a:ln>
          <a:effectLst/>
        </c:spPr>
      </c:pivotFmt>
      <c:pivotFmt>
        <c:idx val="23"/>
        <c:spPr>
          <a:solidFill>
            <a:srgbClr val="0099FF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'Helper sheet'!$B$3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CC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B6C-47F8-AB59-B5BC3096E4D3}"/>
              </c:ext>
            </c:extLst>
          </c:dPt>
          <c:dPt>
            <c:idx val="1"/>
            <c:invertIfNegative val="0"/>
            <c:bubble3D val="0"/>
            <c:spPr>
              <a:solidFill>
                <a:srgbClr val="00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B6C-47F8-AB59-B5BC3096E4D3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7B6C-47F8-AB59-B5BC3096E4D3}"/>
              </c:ext>
            </c:extLst>
          </c:dPt>
          <c:dPt>
            <c:idx val="3"/>
            <c:invertIfNegative val="0"/>
            <c:bubble3D val="0"/>
            <c:spPr>
              <a:solidFill>
                <a:srgbClr val="FFC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B6C-47F8-AB59-B5BC3096E4D3}"/>
              </c:ext>
            </c:extLst>
          </c:dPt>
          <c:dPt>
            <c:idx val="4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B6C-47F8-AB59-B5BC3096E4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'Helper sheet'!$A$4:$A$9</c:f>
              <c:strCache>
                <c:ptCount val="5"/>
                <c:pt idx="0">
                  <c:v>Agency</c:v>
                </c:pt>
                <c:pt idx="1">
                  <c:v>Company Website</c:v>
                </c:pt>
                <c:pt idx="2">
                  <c:v>Job Platforms</c:v>
                </c:pt>
                <c:pt idx="3">
                  <c:v>Referral</c:v>
                </c:pt>
                <c:pt idx="4">
                  <c:v>Social Media</c:v>
                </c:pt>
              </c:strCache>
            </c:strRef>
          </c:cat>
          <c:val>
            <c:numRef>
              <c:f>'Helper sheet'!$B$4:$B$9</c:f>
              <c:numCache>
                <c:formatCode>General</c:formatCode>
                <c:ptCount val="5"/>
                <c:pt idx="0">
                  <c:v>11</c:v>
                </c:pt>
                <c:pt idx="1">
                  <c:v>9</c:v>
                </c:pt>
                <c:pt idx="2">
                  <c:v>13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B6C-47F8-AB59-B5BC3096E4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9"/>
        <c:axId val="137627407"/>
        <c:axId val="137635567"/>
      </c:barChart>
      <c:catAx>
        <c:axId val="13762740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35567"/>
        <c:crosses val="autoZero"/>
        <c:auto val="1"/>
        <c:lblAlgn val="ctr"/>
        <c:lblOffset val="100"/>
        <c:noMultiLvlLbl val="0"/>
      </c:catAx>
      <c:valAx>
        <c:axId val="1376355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62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[Recruitment Dashboard.xlsx]Helper sheet!PivotTable3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+mj-lt"/>
              </a:rPr>
              <a:t>Decline Reasons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</c:pivotFmt>
      <c:pivotFmt>
        <c:idx val="2"/>
        <c:spPr>
          <a:solidFill>
            <a:srgbClr val="FFCC00"/>
          </a:solidFill>
          <a:ln>
            <a:noFill/>
          </a:ln>
          <a:effectLst/>
        </c:spPr>
      </c:pivotFmt>
      <c:pivotFmt>
        <c:idx val="3"/>
        <c:spPr>
          <a:solidFill>
            <a:srgbClr val="FF6699"/>
          </a:solidFill>
          <a:ln>
            <a:noFill/>
          </a:ln>
          <a:effectLst/>
        </c:spPr>
      </c:pivotFmt>
      <c:pivotFmt>
        <c:idx val="4"/>
        <c:spPr>
          <a:solidFill>
            <a:srgbClr val="00CC66"/>
          </a:solidFill>
          <a:ln>
            <a:noFill/>
          </a:ln>
          <a:effectLst/>
        </c:spPr>
      </c:pivotFmt>
      <c:pivotFmt>
        <c:idx val="5"/>
        <c:spPr>
          <a:solidFill>
            <a:srgbClr val="0099FF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C00"/>
          </a:solidFill>
          <a:ln>
            <a:noFill/>
          </a:ln>
          <a:effectLst/>
        </c:spPr>
      </c:pivotFmt>
      <c:pivotFmt>
        <c:idx val="8"/>
        <c:spPr>
          <a:solidFill>
            <a:srgbClr val="FF6699"/>
          </a:solidFill>
          <a:ln>
            <a:noFill/>
          </a:ln>
          <a:effectLst/>
        </c:spPr>
      </c:pivotFmt>
      <c:pivotFmt>
        <c:idx val="9"/>
        <c:spPr>
          <a:solidFill>
            <a:srgbClr val="0099FF"/>
          </a:solidFill>
          <a:ln>
            <a:noFill/>
          </a:ln>
          <a:effectLst/>
        </c:spPr>
      </c:pivotFmt>
      <c:pivotFmt>
        <c:idx val="10"/>
        <c:spPr>
          <a:solidFill>
            <a:srgbClr val="00CC66"/>
          </a:solidFill>
          <a:ln>
            <a:noFill/>
          </a:ln>
          <a:effectLst/>
        </c:spPr>
      </c:pivotFmt>
      <c:pivotFmt>
        <c:idx val="11"/>
        <c:spPr>
          <a:solidFill>
            <a:srgbClr val="7030A0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CC00"/>
          </a:solidFill>
          <a:ln>
            <a:noFill/>
          </a:ln>
          <a:effectLst/>
        </c:spPr>
      </c:pivotFmt>
      <c:pivotFmt>
        <c:idx val="14"/>
        <c:spPr>
          <a:solidFill>
            <a:srgbClr val="FF6699"/>
          </a:solidFill>
          <a:ln>
            <a:noFill/>
          </a:ln>
          <a:effectLst/>
        </c:spPr>
      </c:pivotFmt>
      <c:pivotFmt>
        <c:idx val="15"/>
        <c:spPr>
          <a:solidFill>
            <a:srgbClr val="0099FF"/>
          </a:solidFill>
          <a:ln>
            <a:noFill/>
          </a:ln>
          <a:effectLst/>
        </c:spPr>
      </c:pivotFmt>
      <c:pivotFmt>
        <c:idx val="16"/>
        <c:spPr>
          <a:solidFill>
            <a:srgbClr val="00CC66"/>
          </a:solidFill>
          <a:ln>
            <a:noFill/>
          </a:ln>
          <a:effectLst/>
        </c:spPr>
      </c:pivotFmt>
      <c:pivotFmt>
        <c:idx val="17"/>
        <c:spPr>
          <a:solidFill>
            <a:srgbClr val="7030A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'Helper sheet'!$B$31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0E7-4CA5-A0C0-37FA0E6395D6}"/>
              </c:ext>
            </c:extLst>
          </c:dPt>
          <c:dPt>
            <c:idx val="1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0E7-4CA5-A0C0-37FA0E6395D6}"/>
              </c:ext>
            </c:extLst>
          </c:dPt>
          <c:dPt>
            <c:idx val="2"/>
            <c:invertIfNegative val="0"/>
            <c:bubble3D val="0"/>
            <c:spPr>
              <a:solidFill>
                <a:srgbClr val="00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0E7-4CA5-A0C0-37FA0E6395D6}"/>
              </c:ext>
            </c:extLst>
          </c:dPt>
          <c:dPt>
            <c:idx val="3"/>
            <c:invertIfNegative val="0"/>
            <c:bubble3D val="0"/>
            <c:spPr>
              <a:solidFill>
                <a:srgbClr val="00CC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0E7-4CA5-A0C0-37FA0E6395D6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0E7-4CA5-A0C0-37FA0E6395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'Helper sheet'!$A$32:$A$37</c:f>
              <c:strCache>
                <c:ptCount val="5"/>
                <c:pt idx="0">
                  <c:v>Culture</c:v>
                </c:pt>
                <c:pt idx="1">
                  <c:v>Experience</c:v>
                </c:pt>
                <c:pt idx="2">
                  <c:v>Other</c:v>
                </c:pt>
                <c:pt idx="3">
                  <c:v>Salary</c:v>
                </c:pt>
                <c:pt idx="4">
                  <c:v>Technical</c:v>
                </c:pt>
              </c:strCache>
            </c:strRef>
          </c:cat>
          <c:val>
            <c:numRef>
              <c:f>'Helper sheet'!$B$32:$B$37</c:f>
              <c:numCache>
                <c:formatCode>General</c:formatCode>
                <c:ptCount val="5"/>
                <c:pt idx="0">
                  <c:v>6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E7-4CA5-A0C0-37FA0E6395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533311"/>
        <c:axId val="1442532351"/>
      </c:barChart>
      <c:catAx>
        <c:axId val="144253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32351"/>
        <c:crosses val="autoZero"/>
        <c:auto val="1"/>
        <c:lblAlgn val="ctr"/>
        <c:lblOffset val="100"/>
        <c:noMultiLvlLbl val="0"/>
      </c:catAx>
      <c:valAx>
        <c:axId val="14425323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4253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488095238095238E-2"/>
          <c:y val="1.2054587359405547E-2"/>
          <c:w val="0.98511904761904778"/>
          <c:h val="0.974055917871761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'[1]Helper Sheet'!$G$9</c:f>
              <c:strCache>
                <c:ptCount val="1"/>
                <c:pt idx="0">
                  <c:v>%</c:v>
                </c:pt>
              </c:strCache>
            </c:strRef>
          </c:tx>
          <c:spPr>
            <a:pattFill prst="dkHorz">
              <a:fgClr>
                <a:schemeClr val="bg1"/>
              </a:fgClr>
              <a:bgClr>
                <a:srgbClr val="00B0F0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dkHorz">
                <a:fgClr>
                  <a:schemeClr val="bg1"/>
                </a:fgClr>
                <a:bgClr>
                  <a:srgbClr val="EA5C8A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29-4D71-A119-817E8DA0BEBA}"/>
              </c:ext>
            </c:extLst>
          </c:dPt>
          <c:dLbls>
            <c:delete val="1"/>
          </c:dLbls>
          <c:val>
            <c:numRef>
              <c:f>'[1]Helper Sheet'!$G$10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29-4D71-A119-817E8DA0BE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79230927"/>
        <c:axId val="979243887"/>
      </c:barChart>
      <c:catAx>
        <c:axId val="9792309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9243887"/>
        <c:crosses val="autoZero"/>
        <c:auto val="1"/>
        <c:lblAlgn val="ctr"/>
        <c:lblOffset val="100"/>
        <c:noMultiLvlLbl val="0"/>
      </c:catAx>
      <c:valAx>
        <c:axId val="979243887"/>
        <c:scaling>
          <c:orientation val="minMax"/>
          <c:max val="1"/>
        </c:scaling>
        <c:delete val="1"/>
        <c:axPos val="l"/>
        <c:numFmt formatCode="General" sourceLinked="1"/>
        <c:majorTickMark val="none"/>
        <c:minorTickMark val="none"/>
        <c:tickLblPos val="nextTo"/>
        <c:crossAx val="97923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+mj-lt"/>
              </a:rPr>
              <a:t>Position by sectors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'Helper sheet'!$B$22</c:f>
              <c:strCache>
                <c:ptCount val="1"/>
                <c:pt idx="0">
                  <c:v>No of Applicants</c:v>
                </c:pt>
              </c:strCache>
            </c:strRef>
          </c:tx>
          <c:spPr>
            <a:solidFill>
              <a:srgbClr val="00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'Helper sheet'!$A$23:$A$29</c:f>
              <c:strCache>
                <c:ptCount val="6"/>
                <c:pt idx="0">
                  <c:v>IT</c:v>
                </c:pt>
                <c:pt idx="1">
                  <c:v>FINANCE</c:v>
                </c:pt>
                <c:pt idx="2">
                  <c:v>ADMINISTRATION</c:v>
                </c:pt>
                <c:pt idx="3">
                  <c:v>MANUFACTURE</c:v>
                </c:pt>
                <c:pt idx="4">
                  <c:v>MARKETING</c:v>
                </c:pt>
                <c:pt idx="5">
                  <c:v>SALES</c:v>
                </c:pt>
              </c:strCache>
            </c:strRef>
          </c:cat>
          <c:val>
            <c:numRef>
              <c:f>'Helper sheet'!$B$23:$B$29</c:f>
              <c:numCache>
                <c:formatCode>General</c:formatCode>
                <c:ptCount val="7"/>
                <c:pt idx="0">
                  <c:v>16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E-416C-ABE3-EBAA6BFB1B22}"/>
            </c:ext>
          </c:extLst>
        </c:ser>
        <c:ser>
          <c:idx val="1"/>
          <c:order val="1"/>
          <c:tx>
            <c:strRef>
              <c:f>'Helper sheet'!$C$22</c:f>
              <c:strCache>
                <c:ptCount val="1"/>
                <c:pt idx="0">
                  <c:v>No of Jobs</c:v>
                </c:pt>
              </c:strCache>
            </c:strRef>
          </c:tx>
          <c:spPr>
            <a:solidFill>
              <a:srgbClr val="00FF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'Helper sheet'!$A$23:$A$29</c:f>
              <c:strCache>
                <c:ptCount val="6"/>
                <c:pt idx="0">
                  <c:v>IT</c:v>
                </c:pt>
                <c:pt idx="1">
                  <c:v>FINANCE</c:v>
                </c:pt>
                <c:pt idx="2">
                  <c:v>ADMINISTRATION</c:v>
                </c:pt>
                <c:pt idx="3">
                  <c:v>MANUFACTURE</c:v>
                </c:pt>
                <c:pt idx="4">
                  <c:v>MARKETING</c:v>
                </c:pt>
                <c:pt idx="5">
                  <c:v>SALES</c:v>
                </c:pt>
              </c:strCache>
            </c:strRef>
          </c:cat>
          <c:val>
            <c:numRef>
              <c:f>'Helper sheet'!$C$23:$C$29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E-416C-ABE3-EBAA6BFB1B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28719087"/>
        <c:axId val="228716687"/>
      </c:barChart>
      <c:catAx>
        <c:axId val="2287190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16687"/>
        <c:crosses val="autoZero"/>
        <c:auto val="1"/>
        <c:lblAlgn val="ctr"/>
        <c:lblOffset val="100"/>
        <c:noMultiLvlLbl val="0"/>
      </c:catAx>
      <c:valAx>
        <c:axId val="2287166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71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29509358775424"/>
          <c:y val="0.43383966144503433"/>
          <c:w val="0.23866506818226668"/>
          <c:h val="0.20910927026315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[Recruitment Dashboard.xlsx]Helper sheet!PivotTable1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+mj-lt"/>
              </a:rPr>
              <a:t>Application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99FF"/>
          </a:solidFill>
          <a:ln>
            <a:noFill/>
          </a:ln>
          <a:effectLst/>
        </c:spPr>
      </c:pivotFmt>
      <c:pivotFmt>
        <c:idx val="2"/>
        <c:spPr>
          <a:solidFill>
            <a:srgbClr val="FF6699"/>
          </a:solidFill>
          <a:ln>
            <a:noFill/>
          </a:ln>
          <a:effectLst/>
        </c:spPr>
      </c:pivotFmt>
      <c:pivotFmt>
        <c:idx val="3"/>
        <c:spPr>
          <a:solidFill>
            <a:srgbClr val="00CC66"/>
          </a:solidFill>
          <a:ln>
            <a:noFill/>
          </a:ln>
          <a:effectLst/>
        </c:spPr>
      </c:pivotFmt>
      <c:pivotFmt>
        <c:idx val="4"/>
        <c:spPr>
          <a:solidFill>
            <a:srgbClr val="FFCC00"/>
          </a:solidFill>
          <a:ln>
            <a:noFill/>
          </a:ln>
          <a:effectLst/>
        </c:spPr>
      </c:pivotFmt>
      <c:pivotFmt>
        <c:idx val="5"/>
        <c:spPr>
          <a:solidFill>
            <a:srgbClr val="7030A0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'Helper sheet'!$B$3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'Helper sheet'!$A$4:$A$9</c:f>
              <c:strCache>
                <c:ptCount val="5"/>
                <c:pt idx="0">
                  <c:v>Agency</c:v>
                </c:pt>
                <c:pt idx="1">
                  <c:v>Company Website</c:v>
                </c:pt>
                <c:pt idx="2">
                  <c:v>Job Platforms</c:v>
                </c:pt>
                <c:pt idx="3">
                  <c:v>Referral</c:v>
                </c:pt>
                <c:pt idx="4">
                  <c:v>Social Media</c:v>
                </c:pt>
              </c:strCache>
            </c:strRef>
          </c:cat>
          <c:val>
            <c:numRef>
              <c:f>'Helper sheet'!$B$4:$B$9</c:f>
              <c:numCache>
                <c:formatCode>General</c:formatCode>
                <c:ptCount val="5"/>
                <c:pt idx="0">
                  <c:v>11</c:v>
                </c:pt>
                <c:pt idx="1">
                  <c:v>9</c:v>
                </c:pt>
                <c:pt idx="2">
                  <c:v>13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92-49A9-BC29-E501A39351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7627407"/>
        <c:axId val="137635567"/>
      </c:barChart>
      <c:catAx>
        <c:axId val="13762740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35567"/>
        <c:crosses val="autoZero"/>
        <c:auto val="1"/>
        <c:lblAlgn val="ctr"/>
        <c:lblOffset val="100"/>
        <c:noMultiLvlLbl val="0"/>
      </c:catAx>
      <c:valAx>
        <c:axId val="1376355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62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[Recruitment Dashboard.xlsx]Helper sheet!PivotTable3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+mj-lt"/>
              </a:rPr>
              <a:t>Decline Reasons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</c:pivotFmt>
      <c:pivotFmt>
        <c:idx val="2"/>
        <c:spPr>
          <a:solidFill>
            <a:srgbClr val="FFCC00"/>
          </a:solidFill>
          <a:ln>
            <a:noFill/>
          </a:ln>
          <a:effectLst/>
        </c:spPr>
      </c:pivotFmt>
      <c:pivotFmt>
        <c:idx val="3"/>
        <c:spPr>
          <a:solidFill>
            <a:srgbClr val="FF6699"/>
          </a:solidFill>
          <a:ln>
            <a:noFill/>
          </a:ln>
          <a:effectLst/>
        </c:spPr>
      </c:pivotFmt>
      <c:pivotFmt>
        <c:idx val="4"/>
        <c:spPr>
          <a:solidFill>
            <a:srgbClr val="00CC66"/>
          </a:solidFill>
          <a:ln>
            <a:noFill/>
          </a:ln>
          <a:effectLst/>
        </c:spPr>
      </c:pivotFmt>
      <c:pivotFmt>
        <c:idx val="5"/>
        <c:spPr>
          <a:solidFill>
            <a:srgbClr val="0099FF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'Helper sheet'!$B$31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5F-4DDE-A89F-FF70F3884B1C}"/>
              </c:ext>
            </c:extLst>
          </c:dPt>
          <c:dPt>
            <c:idx val="1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D5F-4DDE-A89F-FF70F3884B1C}"/>
              </c:ext>
            </c:extLst>
          </c:dPt>
          <c:dPt>
            <c:idx val="2"/>
            <c:invertIfNegative val="0"/>
            <c:bubble3D val="0"/>
            <c:spPr>
              <a:solidFill>
                <a:srgbClr val="00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D5F-4DDE-A89F-FF70F3884B1C}"/>
              </c:ext>
            </c:extLst>
          </c:dPt>
          <c:dPt>
            <c:idx val="3"/>
            <c:invertIfNegative val="0"/>
            <c:bubble3D val="0"/>
            <c:spPr>
              <a:solidFill>
                <a:srgbClr val="00CC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D5F-4DDE-A89F-FF70F3884B1C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D5F-4DDE-A89F-FF70F3884B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'Helper sheet'!$A$32:$A$37</c:f>
              <c:strCache>
                <c:ptCount val="5"/>
                <c:pt idx="0">
                  <c:v>Culture</c:v>
                </c:pt>
                <c:pt idx="1">
                  <c:v>Experience</c:v>
                </c:pt>
                <c:pt idx="2">
                  <c:v>Other</c:v>
                </c:pt>
                <c:pt idx="3">
                  <c:v>Salary</c:v>
                </c:pt>
                <c:pt idx="4">
                  <c:v>Technical</c:v>
                </c:pt>
              </c:strCache>
            </c:strRef>
          </c:cat>
          <c:val>
            <c:numRef>
              <c:f>'Helper sheet'!$B$32:$B$37</c:f>
              <c:numCache>
                <c:formatCode>General</c:formatCode>
                <c:ptCount val="5"/>
                <c:pt idx="0">
                  <c:v>6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F-4DDE-A89F-FF70F3884B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533311"/>
        <c:axId val="1442532351"/>
      </c:barChart>
      <c:catAx>
        <c:axId val="144253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32351"/>
        <c:crosses val="autoZero"/>
        <c:auto val="1"/>
        <c:lblAlgn val="ctr"/>
        <c:lblOffset val="100"/>
        <c:noMultiLvlLbl val="0"/>
      </c:catAx>
      <c:valAx>
        <c:axId val="14425323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4253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  <cx:data id="1">
      <cx:strDim type="cat">
        <cx:f>_xlchart.v2.0</cx:f>
      </cx:strDim>
      <cx:numDim type="val">
        <cx:f>_xlchart.v2.4</cx:f>
      </cx:numDim>
    </cx:data>
  </cx:chartData>
  <cx:chart>
    <cx:title pos="t" align="ctr" overlay="0">
      <cx:tx>
        <cx:txData>
          <cx:v>Recruitement Funnel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>
              <a:latin typeface="+mj-lt"/>
            </a:defRPr>
          </a:pPr>
          <a:r>
            <a:rPr lang="en-US" sz="11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</a:rPr>
            <a:t>Recruitement Funnel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funnel" uniqueId="{8652D424-2AF5-4DD5-9331-983BDCE9DE96}" formatIdx="0">
          <cx:tx>
            <cx:txData>
              <cx:f>_xlchart.v2.1</cx:f>
              <cx:v>Registered In Phase</cx:v>
            </cx:txData>
          </cx:tx>
          <cx:dataPt idx="0">
            <cx:spPr>
              <a:solidFill>
                <a:srgbClr val="0099FF"/>
              </a:solidFill>
              <a:effectLst>
                <a:softEdge rad="25400"/>
              </a:effectLst>
            </cx:spPr>
          </cx:dataPt>
          <cx:dataPt idx="1">
            <cx:spPr>
              <a:solidFill>
                <a:srgbClr val="FF6699"/>
              </a:solidFill>
              <a:effectLst>
                <a:softEdge rad="25400"/>
              </a:effectLst>
            </cx:spPr>
          </cx:dataPt>
          <cx:dataPt idx="2">
            <cx:spPr>
              <a:solidFill>
                <a:srgbClr val="00CC66"/>
              </a:solidFill>
              <a:effectLst>
                <a:softEdge rad="25400"/>
              </a:effectLst>
            </cx:spPr>
          </cx:dataPt>
          <cx:dataPt idx="3">
            <cx:spPr>
              <a:solidFill>
                <a:srgbClr val="FFCC00"/>
              </a:solidFill>
              <a:effectLst>
                <a:softEdge rad="25400"/>
              </a:effectLst>
            </cx:spPr>
          </cx:dataPt>
          <cx:dataPt idx="4">
            <cx:spPr>
              <a:solidFill>
                <a:srgbClr val="7030A0"/>
              </a:solidFill>
              <a:effectLst/>
            </cx:spPr>
          </cx:dataPt>
          <cx:dataLabels>
            <cx:visibility seriesName="0" categoryName="0" value="1"/>
          </cx:dataLabels>
          <cx:dataId val="0"/>
        </cx:series>
        <cx:series layoutId="funnel" hidden="1" uniqueId="{6C2F80F1-75A5-4402-967B-A44BA3C2D57F}" formatIdx="1">
          <cx:tx>
            <cx:txData>
              <cx:f>_xlchart.v2.3</cx:f>
              <cx:v>Funnel %</cx:v>
            </cx:txData>
          </cx:tx>
          <cx:dataLabels>
            <cx:visibility seriesName="0" categoryName="0" value="1"/>
          </cx:dataLabels>
          <cx:dataId val="1"/>
        </cx:series>
      </cx:plotAreaRegion>
      <cx:axis id="0">
        <cx:catScaling gapWidth="0.0599999987"/>
        <cx:tickLabels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>
                <a:latin typeface="Calibri Light" panose="020F0302020204030204" pitchFamily="34" charset="0"/>
                <a:ea typeface="Calibri Light" panose="020F0302020204030204" pitchFamily="34" charset="0"/>
                <a:cs typeface="Calibri Light" panose="020F0302020204030204" pitchFamily="34" charset="0"/>
              </a:defRPr>
            </a:pPr>
            <a:endParaRPr lang="en-US" sz="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endParaRPr>
          </a:p>
        </cx:txPr>
      </cx:axis>
    </cx:plotArea>
  </cx:chart>
  <cx:spPr>
    <a:ln w="12700">
      <a:solidFill>
        <a:schemeClr val="accent6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_xlchart.v2.5</cx:f>
      </cx:strDim>
      <cx:numDim type="val">
        <cx:f>_xlchart.v2.7</cx:f>
      </cx:numDim>
    </cx:data>
    <cx:data id="1">
      <cx:strDim type="cat">
        <cx:f>_xlchart.v2.5</cx:f>
      </cx:strDim>
      <cx:numDim type="val">
        <cx:f>_xlchart.v2.9</cx:f>
      </cx:numDim>
    </cx:data>
  </cx:chartData>
  <cx:chart>
    <cx:title pos="t" align="ctr" overlay="0">
      <cx:tx>
        <cx:txData>
          <cx:v>Recruitement Funnel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</a:rPr>
            <a:t>Recruitement Funnel</a:t>
          </a:r>
        </a:p>
      </cx:txPr>
    </cx:title>
    <cx:plotArea>
      <cx:plotAreaRegion>
        <cx:series layoutId="funnel" uniqueId="{8652D424-2AF5-4DD5-9331-983BDCE9DE96}" formatIdx="0">
          <cx:tx>
            <cx:txData>
              <cx:f>_xlchart.v2.6</cx:f>
              <cx:v>Registered In Phase</cx:v>
            </cx:txData>
          </cx:tx>
          <cx:dataPt idx="0">
            <cx:spPr>
              <a:solidFill>
                <a:srgbClr val="0099FF"/>
              </a:solidFill>
              <a:effectLst>
                <a:softEdge rad="25400"/>
              </a:effectLst>
            </cx:spPr>
          </cx:dataPt>
          <cx:dataPt idx="1">
            <cx:spPr>
              <a:solidFill>
                <a:srgbClr val="FF6699"/>
              </a:solidFill>
              <a:effectLst>
                <a:softEdge rad="25400"/>
              </a:effectLst>
            </cx:spPr>
          </cx:dataPt>
          <cx:dataPt idx="2">
            <cx:spPr>
              <a:solidFill>
                <a:srgbClr val="66FF99"/>
              </a:solidFill>
              <a:effectLst>
                <a:softEdge rad="25400"/>
              </a:effectLst>
            </cx:spPr>
          </cx:dataPt>
          <cx:dataPt idx="3">
            <cx:spPr>
              <a:solidFill>
                <a:srgbClr val="FFCC00"/>
              </a:solidFill>
              <a:effectLst>
                <a:softEdge rad="25400"/>
              </a:effectLst>
            </cx:spPr>
          </cx:dataPt>
          <cx:dataPt idx="4">
            <cx:spPr>
              <a:solidFill>
                <a:srgbClr val="7030A0"/>
              </a:solidFill>
              <a:effectLst/>
            </cx:spPr>
          </cx:dataPt>
          <cx:dataLabels>
            <cx:visibility seriesName="0" categoryName="0" value="1"/>
          </cx:dataLabels>
          <cx:dataId val="0"/>
        </cx:series>
        <cx:series layoutId="funnel" hidden="1" uniqueId="{6C2F80F1-75A5-4402-967B-A44BA3C2D57F}" formatIdx="1">
          <cx:tx>
            <cx:txData>
              <cx:f>_xlchart.v2.8</cx:f>
              <cx:v>Funnel %</cx:v>
            </cx:txData>
          </cx:tx>
          <cx:dataLabels>
            <cx:visibility seriesName="0" categoryName="0" value="1"/>
          </cx:dataLabels>
          <cx:dataId val="1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13" Type="http://schemas.openxmlformats.org/officeDocument/2006/relationships/image" Target="../media/image8.svg"/><Relationship Id="rId3" Type="http://schemas.openxmlformats.org/officeDocument/2006/relationships/chart" Target="../charts/chart2.xml"/><Relationship Id="rId7" Type="http://schemas.openxmlformats.org/officeDocument/2006/relationships/image" Target="../media/image3.png"/><Relationship Id="rId12" Type="http://schemas.openxmlformats.org/officeDocument/2006/relationships/image" Target="../media/image7.png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image" Target="../media/image2.svg"/><Relationship Id="rId11" Type="http://schemas.openxmlformats.org/officeDocument/2006/relationships/image" Target="../media/image6.svg"/><Relationship Id="rId5" Type="http://schemas.openxmlformats.org/officeDocument/2006/relationships/image" Target="../media/image1.png"/><Relationship Id="rId10" Type="http://schemas.openxmlformats.org/officeDocument/2006/relationships/image" Target="../media/image5.png"/><Relationship Id="rId4" Type="http://schemas.openxmlformats.org/officeDocument/2006/relationships/chart" Target="../charts/chart3.xml"/><Relationship Id="rId9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microsoft.com/office/2014/relationships/chartEx" Target="../charts/chartEx2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45720</xdr:rowOff>
    </xdr:from>
    <xdr:to>
      <xdr:col>15</xdr:col>
      <xdr:colOff>548640</xdr:colOff>
      <xdr:row>5</xdr:row>
      <xdr:rowOff>22860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C83D876-F83F-EAA0-D96F-8E976ECD551C}"/>
            </a:ext>
          </a:extLst>
        </xdr:cNvPr>
        <xdr:cNvSpPr/>
      </xdr:nvSpPr>
      <xdr:spPr>
        <a:xfrm>
          <a:off x="38100" y="45720"/>
          <a:ext cx="9654540" cy="891540"/>
        </a:xfrm>
        <a:prstGeom prst="rect">
          <a:avLst/>
        </a:prstGeom>
        <a:solidFill>
          <a:schemeClr val="bg2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419100</xdr:colOff>
      <xdr:row>1</xdr:row>
      <xdr:rowOff>7620</xdr:rowOff>
    </xdr:from>
    <xdr:to>
      <xdr:col>3</xdr:col>
      <xdr:colOff>449580</xdr:colOff>
      <xdr:row>4</xdr:row>
      <xdr:rowOff>53340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80ED433-C5F1-1F86-7C2B-AB197287FA73}"/>
            </a:ext>
          </a:extLst>
        </xdr:cNvPr>
        <xdr:cNvSpPr/>
      </xdr:nvSpPr>
      <xdr:spPr>
        <a:xfrm>
          <a:off x="419100" y="190500"/>
          <a:ext cx="1859280" cy="594360"/>
        </a:xfrm>
        <a:prstGeom prst="roundRect">
          <a:avLst/>
        </a:prstGeom>
        <a:solidFill>
          <a:srgbClr val="00CCFF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304800</xdr:colOff>
      <xdr:row>1</xdr:row>
      <xdr:rowOff>7620</xdr:rowOff>
    </xdr:from>
    <xdr:to>
      <xdr:col>7</xdr:col>
      <xdr:colOff>335280</xdr:colOff>
      <xdr:row>4</xdr:row>
      <xdr:rowOff>53340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F7FD0131-B4A0-9D84-4E75-BCED1448A5C4}"/>
            </a:ext>
          </a:extLst>
        </xdr:cNvPr>
        <xdr:cNvSpPr/>
      </xdr:nvSpPr>
      <xdr:spPr>
        <a:xfrm>
          <a:off x="2743200" y="190500"/>
          <a:ext cx="1859280" cy="594360"/>
        </a:xfrm>
        <a:prstGeom prst="roundRect">
          <a:avLst/>
        </a:prstGeom>
        <a:solidFill>
          <a:srgbClr val="FF6699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289560</xdr:colOff>
      <xdr:row>1</xdr:row>
      <xdr:rowOff>7620</xdr:rowOff>
    </xdr:from>
    <xdr:to>
      <xdr:col>11</xdr:col>
      <xdr:colOff>320040</xdr:colOff>
      <xdr:row>4</xdr:row>
      <xdr:rowOff>53340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C8CE2753-F943-E01E-5205-67E9E75724D0}"/>
            </a:ext>
          </a:extLst>
        </xdr:cNvPr>
        <xdr:cNvSpPr/>
      </xdr:nvSpPr>
      <xdr:spPr>
        <a:xfrm>
          <a:off x="5166360" y="190500"/>
          <a:ext cx="1859280" cy="594360"/>
        </a:xfrm>
        <a:prstGeom prst="roundRect">
          <a:avLst/>
        </a:prstGeom>
        <a:solidFill>
          <a:srgbClr val="00CC66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167640</xdr:colOff>
      <xdr:row>1</xdr:row>
      <xdr:rowOff>0</xdr:rowOff>
    </xdr:from>
    <xdr:to>
      <xdr:col>15</xdr:col>
      <xdr:colOff>198120</xdr:colOff>
      <xdr:row>4</xdr:row>
      <xdr:rowOff>45720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A43C96A8-E2D5-B0C9-A38F-8C538A10CFC1}"/>
            </a:ext>
          </a:extLst>
        </xdr:cNvPr>
        <xdr:cNvSpPr/>
      </xdr:nvSpPr>
      <xdr:spPr>
        <a:xfrm>
          <a:off x="7482840" y="182880"/>
          <a:ext cx="1859280" cy="594360"/>
        </a:xfrm>
        <a:prstGeom prst="roundRect">
          <a:avLst/>
        </a:prstGeom>
        <a:solidFill>
          <a:srgbClr val="FFCC00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99060</xdr:colOff>
      <xdr:row>1</xdr:row>
      <xdr:rowOff>167640</xdr:rowOff>
    </xdr:from>
    <xdr:to>
      <xdr:col>2</xdr:col>
      <xdr:colOff>320040</xdr:colOff>
      <xdr:row>4</xdr:row>
      <xdr:rowOff>30480</xdr:rowOff>
    </xdr:to>
    <xdr:sp macro="" textlink="'Helper sheet'!F19">
      <xdr:nvSpPr>
        <xdr:cNvPr id="8" name="TextBox 7">
          <a:extLst>
            <a:ext uri="{FF2B5EF4-FFF2-40B4-BE49-F238E27FC236}">
              <a16:creationId xmlns:a16="http://schemas.microsoft.com/office/drawing/2014/main" id="{6D0F4A77-3B7F-AAE3-4E3C-ABD7D06BEC62}"/>
            </a:ext>
          </a:extLst>
        </xdr:cNvPr>
        <xdr:cNvSpPr txBox="1"/>
      </xdr:nvSpPr>
      <xdr:spPr>
        <a:xfrm>
          <a:off x="708660" y="350520"/>
          <a:ext cx="830580" cy="411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431B57C-D67F-4B84-A4F7-58ABB45EB7B4}" type="TxLink">
            <a:rPr lang="en-US" sz="2400" b="1" i="0" u="none" strike="noStrike">
              <a:solidFill>
                <a:schemeClr val="bg1"/>
              </a:solidFill>
              <a:latin typeface="Aptos" panose="020B0004020202020204" pitchFamily="34" charset="0"/>
              <a:ea typeface="Calibri"/>
              <a:cs typeface="Calibri"/>
            </a:rPr>
            <a:pPr/>
            <a:t>7</a:t>
          </a:fld>
          <a:endParaRPr lang="en-US" sz="2400" b="1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1</xdr:col>
      <xdr:colOff>114300</xdr:colOff>
      <xdr:row>1</xdr:row>
      <xdr:rowOff>38100</xdr:rowOff>
    </xdr:from>
    <xdr:to>
      <xdr:col>2</xdr:col>
      <xdr:colOff>236220</xdr:colOff>
      <xdr:row>3</xdr:row>
      <xdr:rowOff>15240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F6B3EC5-46F6-0793-C933-F24FD60E81D0}"/>
            </a:ext>
          </a:extLst>
        </xdr:cNvPr>
        <xdr:cNvSpPr txBox="1"/>
      </xdr:nvSpPr>
      <xdr:spPr>
        <a:xfrm>
          <a:off x="723900" y="220980"/>
          <a:ext cx="73152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bg1"/>
              </a:solidFill>
              <a:latin typeface="Aptos" panose="020B0004020202020204" pitchFamily="34" charset="0"/>
            </a:rPr>
            <a:t>Jobs</a:t>
          </a:r>
          <a:endParaRPr lang="en-US" sz="1000" b="1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4</xdr:col>
      <xdr:colOff>403860</xdr:colOff>
      <xdr:row>1</xdr:row>
      <xdr:rowOff>15240</xdr:rowOff>
    </xdr:from>
    <xdr:to>
      <xdr:col>6</xdr:col>
      <xdr:colOff>99060</xdr:colOff>
      <xdr:row>2</xdr:row>
      <xdr:rowOff>76200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1A45141-D805-15DF-AFFB-E6248E77C637}"/>
            </a:ext>
          </a:extLst>
        </xdr:cNvPr>
        <xdr:cNvSpPr txBox="1"/>
      </xdr:nvSpPr>
      <xdr:spPr>
        <a:xfrm>
          <a:off x="2842260" y="198120"/>
          <a:ext cx="914400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bg1"/>
              </a:solidFill>
              <a:latin typeface="Aptos" panose="020B0004020202020204" pitchFamily="34" charset="0"/>
            </a:rPr>
            <a:t>Hires</a:t>
          </a:r>
          <a:endParaRPr lang="en-US" sz="1600" b="1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4</xdr:col>
      <xdr:colOff>411480</xdr:colOff>
      <xdr:row>1</xdr:row>
      <xdr:rowOff>175260</xdr:rowOff>
    </xdr:from>
    <xdr:to>
      <xdr:col>6</xdr:col>
      <xdr:colOff>525780</xdr:colOff>
      <xdr:row>4</xdr:row>
      <xdr:rowOff>60960</xdr:rowOff>
    </xdr:to>
    <xdr:sp macro="" textlink="'Helper sheet'!E19">
      <xdr:nvSpPr>
        <xdr:cNvPr id="12" name="TextBox 11">
          <a:extLst>
            <a:ext uri="{FF2B5EF4-FFF2-40B4-BE49-F238E27FC236}">
              <a16:creationId xmlns:a16="http://schemas.microsoft.com/office/drawing/2014/main" id="{2929B650-131B-0FC5-4866-253930B0C688}"/>
            </a:ext>
          </a:extLst>
        </xdr:cNvPr>
        <xdr:cNvSpPr txBox="1"/>
      </xdr:nvSpPr>
      <xdr:spPr>
        <a:xfrm>
          <a:off x="2849880" y="358140"/>
          <a:ext cx="1333500" cy="434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7BD0C3A-3A21-4F2E-919C-5E06D4FCA0AA}" type="TxLink">
            <a:rPr lang="en-US" sz="2400" b="1" i="0" u="none" strike="noStrike">
              <a:solidFill>
                <a:schemeClr val="bg1"/>
              </a:solidFill>
              <a:latin typeface="Aptos" panose="020B0004020202020204" pitchFamily="34" charset="0"/>
              <a:ea typeface="Calibri"/>
              <a:cs typeface="Calibri"/>
            </a:rPr>
            <a:pPr/>
            <a:t>10</a:t>
          </a:fld>
          <a:endParaRPr lang="en-US" sz="2400" b="1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8</xdr:col>
      <xdr:colOff>320040</xdr:colOff>
      <xdr:row>0</xdr:row>
      <xdr:rowOff>167640</xdr:rowOff>
    </xdr:from>
    <xdr:to>
      <xdr:col>9</xdr:col>
      <xdr:colOff>586740</xdr:colOff>
      <xdr:row>2</xdr:row>
      <xdr:rowOff>53340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AC29789-5FE2-DF1F-0A72-94D65F5ABF2C}"/>
            </a:ext>
          </a:extLst>
        </xdr:cNvPr>
        <xdr:cNvSpPr txBox="1"/>
      </xdr:nvSpPr>
      <xdr:spPr>
        <a:xfrm>
          <a:off x="5196840" y="167640"/>
          <a:ext cx="87630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bg1"/>
              </a:solidFill>
              <a:latin typeface="Aptos" panose="020B0004020202020204" pitchFamily="34" charset="0"/>
            </a:rPr>
            <a:t>Applicants</a:t>
          </a:r>
        </a:p>
      </xdr:txBody>
    </xdr:sp>
    <xdr:clientData/>
  </xdr:twoCellAnchor>
  <xdr:twoCellAnchor>
    <xdr:from>
      <xdr:col>8</xdr:col>
      <xdr:colOff>441960</xdr:colOff>
      <xdr:row>1</xdr:row>
      <xdr:rowOff>160020</xdr:rowOff>
    </xdr:from>
    <xdr:to>
      <xdr:col>9</xdr:col>
      <xdr:colOff>601980</xdr:colOff>
      <xdr:row>3</xdr:row>
      <xdr:rowOff>160020</xdr:rowOff>
    </xdr:to>
    <xdr:sp macro="" textlink="'Helper sheet'!G19">
      <xdr:nvSpPr>
        <xdr:cNvPr id="18" name="TextBox 17">
          <a:extLst>
            <a:ext uri="{FF2B5EF4-FFF2-40B4-BE49-F238E27FC236}">
              <a16:creationId xmlns:a16="http://schemas.microsoft.com/office/drawing/2014/main" id="{61E89A08-064E-0D71-7BDA-D5E7EA3CB565}"/>
            </a:ext>
          </a:extLst>
        </xdr:cNvPr>
        <xdr:cNvSpPr txBox="1"/>
      </xdr:nvSpPr>
      <xdr:spPr>
        <a:xfrm>
          <a:off x="5318760" y="342900"/>
          <a:ext cx="769620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1451971-AA65-431E-B912-2303BE0A1E64}" type="TxLink">
            <a:rPr lang="en-US" sz="2400" b="1" i="0" u="none" strike="noStrike">
              <a:ln>
                <a:noFill/>
              </a:ln>
              <a:solidFill>
                <a:schemeClr val="bg1"/>
              </a:solidFill>
              <a:latin typeface="Aptos" panose="020B0004020202020204" pitchFamily="34" charset="0"/>
              <a:ea typeface="Calibri"/>
              <a:cs typeface="Calibri"/>
            </a:rPr>
            <a:pPr/>
            <a:t>50</a:t>
          </a:fld>
          <a:endParaRPr lang="en-US" sz="2400" b="1">
            <a:ln>
              <a:noFill/>
            </a:ln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12</xdr:col>
      <xdr:colOff>228600</xdr:colOff>
      <xdr:row>0</xdr:row>
      <xdr:rowOff>152400</xdr:rowOff>
    </xdr:from>
    <xdr:to>
      <xdr:col>14</xdr:col>
      <xdr:colOff>22860</xdr:colOff>
      <xdr:row>2</xdr:row>
      <xdr:rowOff>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370DB4E-92EA-D13F-14A5-B56FEF158A7E}"/>
            </a:ext>
          </a:extLst>
        </xdr:cNvPr>
        <xdr:cNvSpPr txBox="1"/>
      </xdr:nvSpPr>
      <xdr:spPr>
        <a:xfrm>
          <a:off x="7543800" y="152400"/>
          <a:ext cx="1013460" cy="2133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bg1"/>
              </a:solidFill>
              <a:latin typeface="Aptos" panose="020B0004020202020204" pitchFamily="34" charset="0"/>
            </a:rPr>
            <a:t>Day</a:t>
          </a:r>
          <a:r>
            <a:rPr lang="en-US" sz="1100" b="1" baseline="0">
              <a:solidFill>
                <a:schemeClr val="bg1"/>
              </a:solidFill>
              <a:latin typeface="Aptos" panose="020B0004020202020204" pitchFamily="34" charset="0"/>
            </a:rPr>
            <a:t>s To Hire</a:t>
          </a:r>
          <a:endParaRPr lang="en-US" sz="1100" b="1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12</xdr:col>
      <xdr:colOff>236220</xdr:colOff>
      <xdr:row>2</xdr:row>
      <xdr:rowOff>0</xdr:rowOff>
    </xdr:from>
    <xdr:to>
      <xdr:col>14</xdr:col>
      <xdr:colOff>342900</xdr:colOff>
      <xdr:row>3</xdr:row>
      <xdr:rowOff>129540</xdr:rowOff>
    </xdr:to>
    <xdr:sp macro="" textlink="'Helper sheet'!F16">
      <xdr:nvSpPr>
        <xdr:cNvPr id="20" name="TextBox 19">
          <a:extLst>
            <a:ext uri="{FF2B5EF4-FFF2-40B4-BE49-F238E27FC236}">
              <a16:creationId xmlns:a16="http://schemas.microsoft.com/office/drawing/2014/main" id="{B3098C61-4AB2-817D-5EE4-148A6271B6CD}"/>
            </a:ext>
          </a:extLst>
        </xdr:cNvPr>
        <xdr:cNvSpPr txBox="1"/>
      </xdr:nvSpPr>
      <xdr:spPr>
        <a:xfrm>
          <a:off x="7551420" y="365760"/>
          <a:ext cx="132588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663D07-96D9-4DB6-8BEE-096A3CEFE6A9}" type="TxLink">
            <a:rPr lang="en-US" sz="1800" b="1" i="0" u="none" strike="noStrike">
              <a:solidFill>
                <a:schemeClr val="bg1"/>
              </a:solidFill>
              <a:latin typeface="Aptos" panose="020B0004020202020204" pitchFamily="34" charset="0"/>
              <a:ea typeface="Calibri"/>
              <a:cs typeface="Calibri"/>
            </a:rPr>
            <a:pPr/>
            <a:t>37.4 DAYS</a:t>
          </a:fld>
          <a:endParaRPr lang="en-US" sz="1800" b="1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0</xdr:col>
      <xdr:colOff>38100</xdr:colOff>
      <xdr:row>5</xdr:row>
      <xdr:rowOff>160020</xdr:rowOff>
    </xdr:from>
    <xdr:to>
      <xdr:col>5</xdr:col>
      <xdr:colOff>129540</xdr:colOff>
      <xdr:row>17</xdr:row>
      <xdr:rowOff>57150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A760FF58-473E-4EFB-BCEB-19D03DE879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1074420"/>
              <a:ext cx="3139440" cy="20916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38100</xdr:colOff>
      <xdr:row>17</xdr:row>
      <xdr:rowOff>144780</xdr:rowOff>
    </xdr:from>
    <xdr:to>
      <xdr:col>5</xdr:col>
      <xdr:colOff>144780</xdr:colOff>
      <xdr:row>32</xdr:row>
      <xdr:rowOff>83820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1C8CDF3-255B-48E5-BBCD-C9E9B8B9C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274320</xdr:colOff>
      <xdr:row>5</xdr:row>
      <xdr:rowOff>167640</xdr:rowOff>
    </xdr:from>
    <xdr:to>
      <xdr:col>9</xdr:col>
      <xdr:colOff>541020</xdr:colOff>
      <xdr:row>32</xdr:row>
      <xdr:rowOff>91440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7CDC4D1D-C81F-D404-6E8B-5D51EC4C03F3}"/>
            </a:ext>
          </a:extLst>
        </xdr:cNvPr>
        <xdr:cNvSpPr/>
      </xdr:nvSpPr>
      <xdr:spPr>
        <a:xfrm>
          <a:off x="3322320" y="1082040"/>
          <a:ext cx="2705100" cy="4861560"/>
        </a:xfrm>
        <a:prstGeom prst="rect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373380</xdr:colOff>
      <xdr:row>9</xdr:row>
      <xdr:rowOff>60960</xdr:rowOff>
    </xdr:from>
    <xdr:to>
      <xdr:col>9</xdr:col>
      <xdr:colOff>411480</xdr:colOff>
      <xdr:row>13</xdr:row>
      <xdr:rowOff>114300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06538277-D71E-0713-E53A-862723B48132}"/>
            </a:ext>
          </a:extLst>
        </xdr:cNvPr>
        <xdr:cNvSpPr/>
      </xdr:nvSpPr>
      <xdr:spPr>
        <a:xfrm>
          <a:off x="3421380" y="1706880"/>
          <a:ext cx="2476500" cy="784860"/>
        </a:xfrm>
        <a:prstGeom prst="roundRect">
          <a:avLst/>
        </a:prstGeom>
        <a:solidFill>
          <a:srgbClr val="0099FF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358140</xdr:colOff>
      <xdr:row>14</xdr:row>
      <xdr:rowOff>22860</xdr:rowOff>
    </xdr:from>
    <xdr:to>
      <xdr:col>9</xdr:col>
      <xdr:colOff>426720</xdr:colOff>
      <xdr:row>18</xdr:row>
      <xdr:rowOff>30480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4643D5D9-CED9-F2C0-0BA7-72A964C02A79}"/>
            </a:ext>
          </a:extLst>
        </xdr:cNvPr>
        <xdr:cNvSpPr/>
      </xdr:nvSpPr>
      <xdr:spPr>
        <a:xfrm>
          <a:off x="3406140" y="2583180"/>
          <a:ext cx="2506980" cy="739140"/>
        </a:xfrm>
        <a:prstGeom prst="roundRect">
          <a:avLst/>
        </a:prstGeom>
        <a:solidFill>
          <a:srgbClr val="FF6699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365760</xdr:colOff>
      <xdr:row>18</xdr:row>
      <xdr:rowOff>144780</xdr:rowOff>
    </xdr:from>
    <xdr:to>
      <xdr:col>9</xdr:col>
      <xdr:colOff>426720</xdr:colOff>
      <xdr:row>22</xdr:row>
      <xdr:rowOff>121920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40561997-4DC3-95F5-9DDB-EDAA2726DB9F}"/>
            </a:ext>
          </a:extLst>
        </xdr:cNvPr>
        <xdr:cNvSpPr/>
      </xdr:nvSpPr>
      <xdr:spPr>
        <a:xfrm>
          <a:off x="3413760" y="3436620"/>
          <a:ext cx="2499360" cy="708660"/>
        </a:xfrm>
        <a:prstGeom prst="roundRect">
          <a:avLst/>
        </a:prstGeom>
        <a:solidFill>
          <a:srgbClr val="00CC66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358140</xdr:colOff>
      <xdr:row>23</xdr:row>
      <xdr:rowOff>68580</xdr:rowOff>
    </xdr:from>
    <xdr:to>
      <xdr:col>9</xdr:col>
      <xdr:colOff>434340</xdr:colOff>
      <xdr:row>27</xdr:row>
      <xdr:rowOff>91440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D3EE265D-74DD-2DE4-664C-61537BDEED04}"/>
            </a:ext>
          </a:extLst>
        </xdr:cNvPr>
        <xdr:cNvSpPr/>
      </xdr:nvSpPr>
      <xdr:spPr>
        <a:xfrm>
          <a:off x="3406140" y="4274820"/>
          <a:ext cx="2514600" cy="754380"/>
        </a:xfrm>
        <a:prstGeom prst="round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358140</xdr:colOff>
      <xdr:row>27</xdr:row>
      <xdr:rowOff>175260</xdr:rowOff>
    </xdr:from>
    <xdr:to>
      <xdr:col>9</xdr:col>
      <xdr:colOff>441960</xdr:colOff>
      <xdr:row>31</xdr:row>
      <xdr:rowOff>175260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C3C45D61-D19C-1D78-33FF-1620C92C37FF}"/>
            </a:ext>
          </a:extLst>
        </xdr:cNvPr>
        <xdr:cNvSpPr/>
      </xdr:nvSpPr>
      <xdr:spPr>
        <a:xfrm>
          <a:off x="3406140" y="5113020"/>
          <a:ext cx="2522220" cy="731520"/>
        </a:xfrm>
        <a:prstGeom prst="round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472440</xdr:colOff>
      <xdr:row>6</xdr:row>
      <xdr:rowOff>68580</xdr:rowOff>
    </xdr:from>
    <xdr:to>
      <xdr:col>9</xdr:col>
      <xdr:colOff>403860</xdr:colOff>
      <xdr:row>8</xdr:row>
      <xdr:rowOff>167640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0F9A250-402D-4E4C-1E0F-505479098A2E}"/>
            </a:ext>
          </a:extLst>
        </xdr:cNvPr>
        <xdr:cNvSpPr txBox="1"/>
      </xdr:nvSpPr>
      <xdr:spPr>
        <a:xfrm>
          <a:off x="3520440" y="1165860"/>
          <a:ext cx="2369820" cy="4648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latin typeface="+mj-lt"/>
            </a:rPr>
            <a:t>Average Time for Recuitment Process Phases</a:t>
          </a:r>
        </a:p>
      </xdr:txBody>
    </xdr:sp>
    <xdr:clientData/>
  </xdr:twoCellAnchor>
  <xdr:oneCellAnchor>
    <xdr:from>
      <xdr:col>9</xdr:col>
      <xdr:colOff>327660</xdr:colOff>
      <xdr:row>7</xdr:row>
      <xdr:rowOff>53340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9FE190E8-6E6D-C216-3B70-7710F20D8870}"/>
            </a:ext>
          </a:extLst>
        </xdr:cNvPr>
        <xdr:cNvSpPr txBox="1"/>
      </xdr:nvSpPr>
      <xdr:spPr>
        <a:xfrm>
          <a:off x="5814060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6</xdr:col>
      <xdr:colOff>76200</xdr:colOff>
      <xdr:row>10</xdr:row>
      <xdr:rowOff>15240</xdr:rowOff>
    </xdr:from>
    <xdr:to>
      <xdr:col>8</xdr:col>
      <xdr:colOff>510540</xdr:colOff>
      <xdr:row>12</xdr:row>
      <xdr:rowOff>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3FE4926-FC94-D0F3-0B0E-9437224FFE14}"/>
            </a:ext>
          </a:extLst>
        </xdr:cNvPr>
        <xdr:cNvSpPr txBox="1"/>
      </xdr:nvSpPr>
      <xdr:spPr>
        <a:xfrm>
          <a:off x="3733800" y="1844040"/>
          <a:ext cx="1653540" cy="350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bg1"/>
              </a:solidFill>
              <a:latin typeface="Aptos" panose="020B0004020202020204" pitchFamily="34" charset="0"/>
            </a:rPr>
            <a:t>Application</a:t>
          </a:r>
          <a:endParaRPr lang="en-US" sz="1200" b="1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6</xdr:col>
      <xdr:colOff>45720</xdr:colOff>
      <xdr:row>14</xdr:row>
      <xdr:rowOff>167640</xdr:rowOff>
    </xdr:from>
    <xdr:to>
      <xdr:col>8</xdr:col>
      <xdr:colOff>259080</xdr:colOff>
      <xdr:row>16</xdr:row>
      <xdr:rowOff>99060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A89407CB-151E-220B-B529-3FD9AE28CE8F}"/>
            </a:ext>
          </a:extLst>
        </xdr:cNvPr>
        <xdr:cNvSpPr txBox="1"/>
      </xdr:nvSpPr>
      <xdr:spPr>
        <a:xfrm>
          <a:off x="3703320" y="2727960"/>
          <a:ext cx="143256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n>
                <a:noFill/>
              </a:ln>
              <a:solidFill>
                <a:schemeClr val="bg1"/>
              </a:solidFill>
              <a:latin typeface="Aptos" panose="020B0004020202020204" pitchFamily="34" charset="0"/>
            </a:rPr>
            <a:t>HR Phone</a:t>
          </a:r>
          <a:r>
            <a:rPr lang="en-US" sz="1100" b="1" baseline="0">
              <a:ln>
                <a:noFill/>
              </a:ln>
              <a:solidFill>
                <a:schemeClr val="bg1"/>
              </a:solidFill>
              <a:latin typeface="Aptos" panose="020B0004020202020204" pitchFamily="34" charset="0"/>
            </a:rPr>
            <a:t> Interview</a:t>
          </a:r>
          <a:endParaRPr lang="en-US" sz="1100" b="1">
            <a:ln>
              <a:noFill/>
            </a:ln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6</xdr:col>
      <xdr:colOff>30480</xdr:colOff>
      <xdr:row>19</xdr:row>
      <xdr:rowOff>60960</xdr:rowOff>
    </xdr:from>
    <xdr:to>
      <xdr:col>8</xdr:col>
      <xdr:colOff>281940</xdr:colOff>
      <xdr:row>20</xdr:row>
      <xdr:rowOff>175260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1A0CB65-813A-6C51-5405-5B96BE050C62}"/>
            </a:ext>
          </a:extLst>
        </xdr:cNvPr>
        <xdr:cNvSpPr txBox="1"/>
      </xdr:nvSpPr>
      <xdr:spPr>
        <a:xfrm>
          <a:off x="3688080" y="3535680"/>
          <a:ext cx="147066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bg1"/>
              </a:solidFill>
              <a:latin typeface="Aptos" panose="020B0004020202020204" pitchFamily="34" charset="0"/>
            </a:rPr>
            <a:t>Onsite Interview</a:t>
          </a:r>
        </a:p>
      </xdr:txBody>
    </xdr:sp>
    <xdr:clientData/>
  </xdr:twoCellAnchor>
  <xdr:twoCellAnchor>
    <xdr:from>
      <xdr:col>6</xdr:col>
      <xdr:colOff>76200</xdr:colOff>
      <xdr:row>24</xdr:row>
      <xdr:rowOff>7620</xdr:rowOff>
    </xdr:from>
    <xdr:to>
      <xdr:col>8</xdr:col>
      <xdr:colOff>266700</xdr:colOff>
      <xdr:row>25</xdr:row>
      <xdr:rowOff>167640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1B4AC91F-0566-3AD1-3BFD-5BE2ABC6DCD9}"/>
            </a:ext>
          </a:extLst>
        </xdr:cNvPr>
        <xdr:cNvSpPr txBox="1"/>
      </xdr:nvSpPr>
      <xdr:spPr>
        <a:xfrm>
          <a:off x="3733800" y="4396740"/>
          <a:ext cx="14097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bg1"/>
              </a:solidFill>
              <a:latin typeface="Aptos" panose="020B0004020202020204" pitchFamily="34" charset="0"/>
            </a:rPr>
            <a:t>Offer</a:t>
          </a:r>
        </a:p>
      </xdr:txBody>
    </xdr:sp>
    <xdr:clientData/>
  </xdr:twoCellAnchor>
  <xdr:twoCellAnchor>
    <xdr:from>
      <xdr:col>6</xdr:col>
      <xdr:colOff>30480</xdr:colOff>
      <xdr:row>28</xdr:row>
      <xdr:rowOff>53340</xdr:rowOff>
    </xdr:from>
    <xdr:to>
      <xdr:col>8</xdr:col>
      <xdr:colOff>228600</xdr:colOff>
      <xdr:row>30</xdr:row>
      <xdr:rowOff>45720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A47BD9E6-9AF3-0EAA-0622-F950B4025374}"/>
            </a:ext>
          </a:extLst>
        </xdr:cNvPr>
        <xdr:cNvSpPr txBox="1"/>
      </xdr:nvSpPr>
      <xdr:spPr>
        <a:xfrm>
          <a:off x="3688080" y="5173980"/>
          <a:ext cx="141732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bg1"/>
              </a:solidFill>
            </a:rPr>
            <a:t>Official Hiring</a:t>
          </a:r>
        </a:p>
      </xdr:txBody>
    </xdr:sp>
    <xdr:clientData/>
  </xdr:twoCellAnchor>
  <xdr:twoCellAnchor>
    <xdr:from>
      <xdr:col>6</xdr:col>
      <xdr:colOff>60960</xdr:colOff>
      <xdr:row>11</xdr:row>
      <xdr:rowOff>22860</xdr:rowOff>
    </xdr:from>
    <xdr:to>
      <xdr:col>8</xdr:col>
      <xdr:colOff>297180</xdr:colOff>
      <xdr:row>13</xdr:row>
      <xdr:rowOff>99060</xdr:rowOff>
    </xdr:to>
    <xdr:sp macro="" textlink="'Helper sheet'!G4">
      <xdr:nvSpPr>
        <xdr:cNvPr id="49" name="TextBox 48">
          <a:extLst>
            <a:ext uri="{FF2B5EF4-FFF2-40B4-BE49-F238E27FC236}">
              <a16:creationId xmlns:a16="http://schemas.microsoft.com/office/drawing/2014/main" id="{7656DFBF-C7EA-A496-EEB2-DB90E0A243A0}"/>
            </a:ext>
          </a:extLst>
        </xdr:cNvPr>
        <xdr:cNvSpPr txBox="1"/>
      </xdr:nvSpPr>
      <xdr:spPr>
        <a:xfrm>
          <a:off x="3718560" y="2034540"/>
          <a:ext cx="1455420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6D327E0-CF6D-47A4-A4AA-BB0FCB46DB05}" type="TxLink">
            <a:rPr lang="en-US" sz="2400" b="1" i="0" u="none" strike="noStrike">
              <a:solidFill>
                <a:schemeClr val="bg1"/>
              </a:solidFill>
              <a:latin typeface="Aptos" panose="020B0004020202020204" pitchFamily="34" charset="0"/>
              <a:ea typeface="Calibri"/>
              <a:cs typeface="Calibri"/>
            </a:rPr>
            <a:pPr/>
            <a:t>8.8 DAYS</a:t>
          </a:fld>
          <a:endParaRPr lang="en-US" sz="2400" b="1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6</xdr:col>
      <xdr:colOff>30480</xdr:colOff>
      <xdr:row>15</xdr:row>
      <xdr:rowOff>129540</xdr:rowOff>
    </xdr:from>
    <xdr:to>
      <xdr:col>8</xdr:col>
      <xdr:colOff>365760</xdr:colOff>
      <xdr:row>17</xdr:row>
      <xdr:rowOff>121920</xdr:rowOff>
    </xdr:to>
    <xdr:sp macro="" textlink="'Helper sheet'!G5">
      <xdr:nvSpPr>
        <xdr:cNvPr id="50" name="TextBox 49">
          <a:extLst>
            <a:ext uri="{FF2B5EF4-FFF2-40B4-BE49-F238E27FC236}">
              <a16:creationId xmlns:a16="http://schemas.microsoft.com/office/drawing/2014/main" id="{704095A5-1DDC-5B2D-EE24-0F029042BD02}"/>
            </a:ext>
          </a:extLst>
        </xdr:cNvPr>
        <xdr:cNvSpPr txBox="1"/>
      </xdr:nvSpPr>
      <xdr:spPr>
        <a:xfrm>
          <a:off x="3688080" y="2872740"/>
          <a:ext cx="155448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A9433EE-96A9-4389-A0B5-056AE34076A2}" type="TxLink">
            <a:rPr lang="en-US" sz="2400" b="1" i="0" u="none" strike="noStrike">
              <a:solidFill>
                <a:schemeClr val="bg1"/>
              </a:solidFill>
              <a:latin typeface="Aptos" panose="020B0004020202020204" pitchFamily="34" charset="0"/>
              <a:ea typeface="Calibri"/>
              <a:cs typeface="Calibri"/>
            </a:rPr>
            <a:pPr/>
            <a:t>3.1 DAYS</a:t>
          </a:fld>
          <a:endParaRPr lang="en-US" sz="4000" b="1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6</xdr:col>
      <xdr:colOff>45720</xdr:colOff>
      <xdr:row>20</xdr:row>
      <xdr:rowOff>68580</xdr:rowOff>
    </xdr:from>
    <xdr:to>
      <xdr:col>8</xdr:col>
      <xdr:colOff>487680</xdr:colOff>
      <xdr:row>22</xdr:row>
      <xdr:rowOff>76200</xdr:rowOff>
    </xdr:to>
    <xdr:sp macro="" textlink="'Helper sheet'!G5">
      <xdr:nvSpPr>
        <xdr:cNvPr id="51" name="TextBox 50">
          <a:extLst>
            <a:ext uri="{FF2B5EF4-FFF2-40B4-BE49-F238E27FC236}">
              <a16:creationId xmlns:a16="http://schemas.microsoft.com/office/drawing/2014/main" id="{EEF4920E-CE14-74FB-904A-E7381533E6DD}"/>
            </a:ext>
          </a:extLst>
        </xdr:cNvPr>
        <xdr:cNvSpPr txBox="1"/>
      </xdr:nvSpPr>
      <xdr:spPr>
        <a:xfrm>
          <a:off x="3703320" y="3726180"/>
          <a:ext cx="166116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79F7464-2A42-4297-ACBA-78A59C5A56D9}" type="TxLink">
            <a:rPr lang="en-US" sz="2400" b="1" i="0" u="none" strike="noStrike">
              <a:solidFill>
                <a:schemeClr val="bg1"/>
              </a:solidFill>
              <a:latin typeface="Aptos" panose="020B0004020202020204" pitchFamily="34" charset="0"/>
              <a:ea typeface="Calibri"/>
              <a:cs typeface="Calibri"/>
            </a:rPr>
            <a:pPr/>
            <a:t>3.1 DAYS</a:t>
          </a:fld>
          <a:endParaRPr lang="en-US" sz="2400" b="1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6</xdr:col>
      <xdr:colOff>45720</xdr:colOff>
      <xdr:row>24</xdr:row>
      <xdr:rowOff>167640</xdr:rowOff>
    </xdr:from>
    <xdr:to>
      <xdr:col>8</xdr:col>
      <xdr:colOff>388620</xdr:colOff>
      <xdr:row>27</xdr:row>
      <xdr:rowOff>0</xdr:rowOff>
    </xdr:to>
    <xdr:sp macro="" textlink="'Helper sheet'!G6">
      <xdr:nvSpPr>
        <xdr:cNvPr id="52" name="TextBox 51">
          <a:extLst>
            <a:ext uri="{FF2B5EF4-FFF2-40B4-BE49-F238E27FC236}">
              <a16:creationId xmlns:a16="http://schemas.microsoft.com/office/drawing/2014/main" id="{C34B4874-7E39-E123-33D9-CDD00CF05766}"/>
            </a:ext>
          </a:extLst>
        </xdr:cNvPr>
        <xdr:cNvSpPr txBox="1"/>
      </xdr:nvSpPr>
      <xdr:spPr>
        <a:xfrm>
          <a:off x="3703320" y="4556760"/>
          <a:ext cx="1562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BFD36E4-E5F8-47FE-8FF7-74BF957EF0EE}" type="TxLink">
            <a:rPr lang="en-US" sz="2400" b="1" i="0" u="none" strike="noStrike">
              <a:solidFill>
                <a:schemeClr val="bg1"/>
              </a:solidFill>
              <a:latin typeface="Aptos" panose="020B0004020202020204" pitchFamily="34" charset="0"/>
              <a:ea typeface="Calibri"/>
              <a:cs typeface="Calibri"/>
            </a:rPr>
            <a:pPr/>
            <a:t>7.3 DAYS</a:t>
          </a:fld>
          <a:endParaRPr lang="en-US" sz="2400" b="1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6</xdr:col>
      <xdr:colOff>20574</xdr:colOff>
      <xdr:row>29</xdr:row>
      <xdr:rowOff>68580</xdr:rowOff>
    </xdr:from>
    <xdr:to>
      <xdr:col>8</xdr:col>
      <xdr:colOff>528066</xdr:colOff>
      <xdr:row>31</xdr:row>
      <xdr:rowOff>53340</xdr:rowOff>
    </xdr:to>
    <xdr:sp macro="" textlink="'Helper sheet'!G7">
      <xdr:nvSpPr>
        <xdr:cNvPr id="53" name="TextBox 52">
          <a:extLst>
            <a:ext uri="{FF2B5EF4-FFF2-40B4-BE49-F238E27FC236}">
              <a16:creationId xmlns:a16="http://schemas.microsoft.com/office/drawing/2014/main" id="{B15E6E5A-7724-60AA-76EF-BE249E8036C4}"/>
            </a:ext>
          </a:extLst>
        </xdr:cNvPr>
        <xdr:cNvSpPr txBox="1"/>
      </xdr:nvSpPr>
      <xdr:spPr>
        <a:xfrm>
          <a:off x="3678174" y="5372100"/>
          <a:ext cx="1726692" cy="350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50414DA-89F2-41F7-9821-D29FC2C87EFD}" type="TxLink">
            <a:rPr lang="en-US" sz="2400" b="1" i="0" u="none" strike="noStrike">
              <a:solidFill>
                <a:schemeClr val="bg1"/>
              </a:solidFill>
              <a:latin typeface="Aptos" panose="020B0004020202020204" pitchFamily="34" charset="0"/>
              <a:ea typeface="Calibri"/>
              <a:cs typeface="Calibri"/>
            </a:rPr>
            <a:pPr/>
            <a:t>8.6 DAYS</a:t>
          </a:fld>
          <a:endParaRPr lang="en-US" sz="2400" b="1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10</xdr:col>
      <xdr:colOff>60960</xdr:colOff>
      <xdr:row>5</xdr:row>
      <xdr:rowOff>167640</xdr:rowOff>
    </xdr:from>
    <xdr:to>
      <xdr:col>15</xdr:col>
      <xdr:colOff>563880</xdr:colOff>
      <xdr:row>17</xdr:row>
      <xdr:rowOff>152400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768E7B7A-C878-400C-A9E0-C7A274262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</xdr:colOff>
      <xdr:row>18</xdr:row>
      <xdr:rowOff>38100</xdr:rowOff>
    </xdr:from>
    <xdr:to>
      <xdr:col>15</xdr:col>
      <xdr:colOff>579120</xdr:colOff>
      <xdr:row>32</xdr:row>
      <xdr:rowOff>83820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A7447E27-7595-44B3-93E7-41BB8E75D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53340</xdr:colOff>
      <xdr:row>32</xdr:row>
      <xdr:rowOff>175260</xdr:rowOff>
    </xdr:from>
    <xdr:to>
      <xdr:col>2</xdr:col>
      <xdr:colOff>449580</xdr:colOff>
      <xdr:row>39</xdr:row>
      <xdr:rowOff>30480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8CB082A8-16E8-F55D-C4DF-C9EF467DEEE3}"/>
            </a:ext>
          </a:extLst>
        </xdr:cNvPr>
        <xdr:cNvSpPr/>
      </xdr:nvSpPr>
      <xdr:spPr>
        <a:xfrm>
          <a:off x="53340" y="6027420"/>
          <a:ext cx="1615440" cy="1135380"/>
        </a:xfrm>
        <a:prstGeom prst="rect">
          <a:avLst/>
        </a:prstGeom>
        <a:solidFill>
          <a:srgbClr val="009999"/>
        </a:solidFill>
        <a:ln>
          <a:solidFill>
            <a:schemeClr val="accent6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403860</xdr:colOff>
      <xdr:row>32</xdr:row>
      <xdr:rowOff>175260</xdr:rowOff>
    </xdr:from>
    <xdr:to>
      <xdr:col>15</xdr:col>
      <xdr:colOff>586740</xdr:colOff>
      <xdr:row>39</xdr:row>
      <xdr:rowOff>38100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2550B1EE-38F0-B9AA-8AF3-C593FE58FC1F}"/>
            </a:ext>
          </a:extLst>
        </xdr:cNvPr>
        <xdr:cNvSpPr/>
      </xdr:nvSpPr>
      <xdr:spPr>
        <a:xfrm>
          <a:off x="1623060" y="6027420"/>
          <a:ext cx="8107680" cy="1143000"/>
        </a:xfrm>
        <a:prstGeom prst="rect">
          <a:avLst/>
        </a:prstGeom>
        <a:solidFill>
          <a:schemeClr val="bg2"/>
        </a:solidFill>
        <a:ln>
          <a:solidFill>
            <a:schemeClr val="accent6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190500</xdr:colOff>
      <xdr:row>34</xdr:row>
      <xdr:rowOff>38100</xdr:rowOff>
    </xdr:from>
    <xdr:to>
      <xdr:col>2</xdr:col>
      <xdr:colOff>312420</xdr:colOff>
      <xdr:row>38</xdr:row>
      <xdr:rowOff>30480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1ADC2321-CB1E-F000-E9FC-F70A1A51EEA4}"/>
            </a:ext>
          </a:extLst>
        </xdr:cNvPr>
        <xdr:cNvSpPr txBox="1"/>
      </xdr:nvSpPr>
      <xdr:spPr>
        <a:xfrm>
          <a:off x="190500" y="6256020"/>
          <a:ext cx="1341120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chemeClr val="bg1"/>
              </a:solidFill>
              <a:latin typeface="Aptos" panose="020B0004020202020204" pitchFamily="34" charset="0"/>
            </a:rPr>
            <a:t>RECRUITMENT</a:t>
          </a:r>
          <a:r>
            <a:rPr lang="en-US" sz="1400" baseline="0">
              <a:solidFill>
                <a:schemeClr val="bg1"/>
              </a:solidFill>
              <a:latin typeface="Aptos" panose="020B0004020202020204" pitchFamily="34" charset="0"/>
            </a:rPr>
            <a:t> EXPENSE</a:t>
          </a:r>
          <a:endParaRPr lang="en-US" sz="1400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4</xdr:col>
      <xdr:colOff>243840</xdr:colOff>
      <xdr:row>36</xdr:row>
      <xdr:rowOff>7620</xdr:rowOff>
    </xdr:from>
    <xdr:to>
      <xdr:col>13</xdr:col>
      <xdr:colOff>495300</xdr:colOff>
      <xdr:row>36</xdr:row>
      <xdr:rowOff>22860</xdr:rowOff>
    </xdr:to>
    <xdr:cxnSp macro="">
      <xdr:nvCxnSpPr>
        <xdr:cNvPr id="1026" name="Straight Connector 1025">
          <a:extLst>
            <a:ext uri="{FF2B5EF4-FFF2-40B4-BE49-F238E27FC236}">
              <a16:creationId xmlns:a16="http://schemas.microsoft.com/office/drawing/2014/main" id="{FD640DDE-4E8B-D133-D299-BD9202005F0C}"/>
            </a:ext>
          </a:extLst>
        </xdr:cNvPr>
        <xdr:cNvCxnSpPr/>
      </xdr:nvCxnSpPr>
      <xdr:spPr>
        <a:xfrm flipV="1">
          <a:off x="2682240" y="6591300"/>
          <a:ext cx="5737860" cy="15240"/>
        </a:xfrm>
        <a:prstGeom prst="line">
          <a:avLst/>
        </a:prstGeom>
        <a:ln w="34925">
          <a:solidFill>
            <a:srgbClr val="7030A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464820</xdr:colOff>
      <xdr:row>37</xdr:row>
      <xdr:rowOff>53340</xdr:rowOff>
    </xdr:from>
    <xdr:to>
      <xdr:col>5</xdr:col>
      <xdr:colOff>502920</xdr:colOff>
      <xdr:row>38</xdr:row>
      <xdr:rowOff>121920</xdr:rowOff>
    </xdr:to>
    <xdr:sp macro="" textlink="">
      <xdr:nvSpPr>
        <xdr:cNvPr id="1029" name="TextBox 1028">
          <a:extLst>
            <a:ext uri="{FF2B5EF4-FFF2-40B4-BE49-F238E27FC236}">
              <a16:creationId xmlns:a16="http://schemas.microsoft.com/office/drawing/2014/main" id="{600D22D4-8917-C9D1-ECD8-F8CFC286AF63}"/>
            </a:ext>
          </a:extLst>
        </xdr:cNvPr>
        <xdr:cNvSpPr txBox="1"/>
      </xdr:nvSpPr>
      <xdr:spPr>
        <a:xfrm>
          <a:off x="2293620" y="6819900"/>
          <a:ext cx="125730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latin typeface="Aptos" panose="020B0004020202020204" pitchFamily="34" charset="0"/>
            </a:rPr>
            <a:t>Internal Costs</a:t>
          </a:r>
        </a:p>
      </xdr:txBody>
    </xdr:sp>
    <xdr:clientData/>
  </xdr:twoCellAnchor>
  <xdr:twoCellAnchor>
    <xdr:from>
      <xdr:col>7</xdr:col>
      <xdr:colOff>53340</xdr:colOff>
      <xdr:row>37</xdr:row>
      <xdr:rowOff>53340</xdr:rowOff>
    </xdr:from>
    <xdr:to>
      <xdr:col>9</xdr:col>
      <xdr:colOff>510540</xdr:colOff>
      <xdr:row>38</xdr:row>
      <xdr:rowOff>114300</xdr:rowOff>
    </xdr:to>
    <xdr:sp macro="" textlink="">
      <xdr:nvSpPr>
        <xdr:cNvPr id="1030" name="TextBox 1029">
          <a:extLst>
            <a:ext uri="{FF2B5EF4-FFF2-40B4-BE49-F238E27FC236}">
              <a16:creationId xmlns:a16="http://schemas.microsoft.com/office/drawing/2014/main" id="{4409EE3F-DA3F-4327-3637-D9BFEF20FC02}"/>
            </a:ext>
          </a:extLst>
        </xdr:cNvPr>
        <xdr:cNvSpPr txBox="1"/>
      </xdr:nvSpPr>
      <xdr:spPr>
        <a:xfrm>
          <a:off x="4320540" y="6819900"/>
          <a:ext cx="1676400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latin typeface="Aptos" panose="020B0004020202020204" pitchFamily="34" charset="0"/>
            </a:rPr>
            <a:t>External Costs</a:t>
          </a:r>
        </a:p>
      </xdr:txBody>
    </xdr:sp>
    <xdr:clientData/>
  </xdr:twoCellAnchor>
  <xdr:twoCellAnchor>
    <xdr:from>
      <xdr:col>9</xdr:col>
      <xdr:colOff>601980</xdr:colOff>
      <xdr:row>37</xdr:row>
      <xdr:rowOff>45720</xdr:rowOff>
    </xdr:from>
    <xdr:to>
      <xdr:col>12</xdr:col>
      <xdr:colOff>144780</xdr:colOff>
      <xdr:row>38</xdr:row>
      <xdr:rowOff>68580</xdr:rowOff>
    </xdr:to>
    <xdr:sp macro="" textlink="">
      <xdr:nvSpPr>
        <xdr:cNvPr id="1031" name="TextBox 1030">
          <a:extLst>
            <a:ext uri="{FF2B5EF4-FFF2-40B4-BE49-F238E27FC236}">
              <a16:creationId xmlns:a16="http://schemas.microsoft.com/office/drawing/2014/main" id="{2688FF4F-C519-5C5F-D7FD-292A59145D0F}"/>
            </a:ext>
          </a:extLst>
        </xdr:cNvPr>
        <xdr:cNvSpPr txBox="1"/>
      </xdr:nvSpPr>
      <xdr:spPr>
        <a:xfrm>
          <a:off x="6088380" y="6812280"/>
          <a:ext cx="1371600" cy="2057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latin typeface="Aptos" panose="020B0004020202020204" pitchFamily="34" charset="0"/>
            </a:rPr>
            <a:t>Total Costs	</a:t>
          </a:r>
        </a:p>
      </xdr:txBody>
    </xdr:sp>
    <xdr:clientData/>
  </xdr:twoCellAnchor>
  <xdr:twoCellAnchor>
    <xdr:from>
      <xdr:col>12</xdr:col>
      <xdr:colOff>487680</xdr:colOff>
      <xdr:row>37</xdr:row>
      <xdr:rowOff>0</xdr:rowOff>
    </xdr:from>
    <xdr:to>
      <xdr:col>14</xdr:col>
      <xdr:colOff>304800</xdr:colOff>
      <xdr:row>38</xdr:row>
      <xdr:rowOff>45720</xdr:rowOff>
    </xdr:to>
    <xdr:sp macro="" textlink="">
      <xdr:nvSpPr>
        <xdr:cNvPr id="1032" name="TextBox 1031">
          <a:extLst>
            <a:ext uri="{FF2B5EF4-FFF2-40B4-BE49-F238E27FC236}">
              <a16:creationId xmlns:a16="http://schemas.microsoft.com/office/drawing/2014/main" id="{52611023-53D0-2F2D-7F1D-1D228CDC8699}"/>
            </a:ext>
          </a:extLst>
        </xdr:cNvPr>
        <xdr:cNvSpPr txBox="1"/>
      </xdr:nvSpPr>
      <xdr:spPr>
        <a:xfrm>
          <a:off x="7802880" y="6766560"/>
          <a:ext cx="103632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Costs </a:t>
          </a:r>
          <a:r>
            <a:rPr lang="en-US" sz="900" b="1">
              <a:ln>
                <a:noFill/>
              </a:ln>
              <a:latin typeface="Aptos" panose="020B0004020202020204" pitchFamily="34" charset="0"/>
            </a:rPr>
            <a:t>per</a:t>
          </a:r>
          <a:r>
            <a:rPr lang="en-US" sz="1100" b="1"/>
            <a:t> Hire</a:t>
          </a:r>
        </a:p>
      </xdr:txBody>
    </xdr:sp>
    <xdr:clientData/>
  </xdr:twoCellAnchor>
  <xdr:twoCellAnchor>
    <xdr:from>
      <xdr:col>4</xdr:col>
      <xdr:colOff>243840</xdr:colOff>
      <xdr:row>35</xdr:row>
      <xdr:rowOff>137160</xdr:rowOff>
    </xdr:from>
    <xdr:to>
      <xdr:col>4</xdr:col>
      <xdr:colOff>403860</xdr:colOff>
      <xdr:row>36</xdr:row>
      <xdr:rowOff>106680</xdr:rowOff>
    </xdr:to>
    <xdr:sp macro="" textlink="">
      <xdr:nvSpPr>
        <xdr:cNvPr id="1033" name="Oval 1032">
          <a:extLst>
            <a:ext uri="{FF2B5EF4-FFF2-40B4-BE49-F238E27FC236}">
              <a16:creationId xmlns:a16="http://schemas.microsoft.com/office/drawing/2014/main" id="{568C3549-061F-9122-3E96-18AFCD2156E5}"/>
            </a:ext>
          </a:extLst>
        </xdr:cNvPr>
        <xdr:cNvSpPr/>
      </xdr:nvSpPr>
      <xdr:spPr>
        <a:xfrm>
          <a:off x="2682240" y="6537960"/>
          <a:ext cx="160020" cy="152400"/>
        </a:xfrm>
        <a:prstGeom prst="ellipse">
          <a:avLst/>
        </a:prstGeom>
        <a:solidFill>
          <a:srgbClr val="7030A0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403860</xdr:colOff>
      <xdr:row>35</xdr:row>
      <xdr:rowOff>137160</xdr:rowOff>
    </xdr:from>
    <xdr:to>
      <xdr:col>7</xdr:col>
      <xdr:colOff>563880</xdr:colOff>
      <xdr:row>36</xdr:row>
      <xdr:rowOff>106680</xdr:rowOff>
    </xdr:to>
    <xdr:sp macro="" textlink="">
      <xdr:nvSpPr>
        <xdr:cNvPr id="1034" name="Oval 1033">
          <a:extLst>
            <a:ext uri="{FF2B5EF4-FFF2-40B4-BE49-F238E27FC236}">
              <a16:creationId xmlns:a16="http://schemas.microsoft.com/office/drawing/2014/main" id="{29C5FBE8-CB6B-E80C-2488-A4F6AB79FA54}"/>
            </a:ext>
          </a:extLst>
        </xdr:cNvPr>
        <xdr:cNvSpPr/>
      </xdr:nvSpPr>
      <xdr:spPr>
        <a:xfrm>
          <a:off x="4671060" y="6537960"/>
          <a:ext cx="160020" cy="152400"/>
        </a:xfrm>
        <a:prstGeom prst="ellipse">
          <a:avLst/>
        </a:prstGeom>
        <a:solidFill>
          <a:srgbClr val="7030A0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312420</xdr:colOff>
      <xdr:row>35</xdr:row>
      <xdr:rowOff>137160</xdr:rowOff>
    </xdr:from>
    <xdr:to>
      <xdr:col>10</xdr:col>
      <xdr:colOff>472440</xdr:colOff>
      <xdr:row>36</xdr:row>
      <xdr:rowOff>106680</xdr:rowOff>
    </xdr:to>
    <xdr:sp macro="" textlink="">
      <xdr:nvSpPr>
        <xdr:cNvPr id="1035" name="Oval 1034">
          <a:extLst>
            <a:ext uri="{FF2B5EF4-FFF2-40B4-BE49-F238E27FC236}">
              <a16:creationId xmlns:a16="http://schemas.microsoft.com/office/drawing/2014/main" id="{46C13CDB-91EF-882E-865F-F09524094D55}"/>
            </a:ext>
          </a:extLst>
        </xdr:cNvPr>
        <xdr:cNvSpPr/>
      </xdr:nvSpPr>
      <xdr:spPr>
        <a:xfrm>
          <a:off x="6408420" y="6537960"/>
          <a:ext cx="160020" cy="152400"/>
        </a:xfrm>
        <a:prstGeom prst="ellipse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342900</xdr:colOff>
      <xdr:row>35</xdr:row>
      <xdr:rowOff>137160</xdr:rowOff>
    </xdr:from>
    <xdr:to>
      <xdr:col>13</xdr:col>
      <xdr:colOff>502920</xdr:colOff>
      <xdr:row>36</xdr:row>
      <xdr:rowOff>106680</xdr:rowOff>
    </xdr:to>
    <xdr:sp macro="" textlink="">
      <xdr:nvSpPr>
        <xdr:cNvPr id="1036" name="Oval 1035">
          <a:extLst>
            <a:ext uri="{FF2B5EF4-FFF2-40B4-BE49-F238E27FC236}">
              <a16:creationId xmlns:a16="http://schemas.microsoft.com/office/drawing/2014/main" id="{A8A4C1EF-C381-3A5C-CF24-74228FC40AD1}"/>
            </a:ext>
          </a:extLst>
        </xdr:cNvPr>
        <xdr:cNvSpPr/>
      </xdr:nvSpPr>
      <xdr:spPr>
        <a:xfrm>
          <a:off x="8267700" y="6537960"/>
          <a:ext cx="160020" cy="152400"/>
        </a:xfrm>
        <a:prstGeom prst="ellipse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518160</xdr:colOff>
      <xdr:row>34</xdr:row>
      <xdr:rowOff>15240</xdr:rowOff>
    </xdr:from>
    <xdr:to>
      <xdr:col>5</xdr:col>
      <xdr:colOff>350520</xdr:colOff>
      <xdr:row>35</xdr:row>
      <xdr:rowOff>144780</xdr:rowOff>
    </xdr:to>
    <xdr:sp macro="" textlink="'Helper sheet'!E12">
      <xdr:nvSpPr>
        <xdr:cNvPr id="1037" name="TextBox 1036">
          <a:extLst>
            <a:ext uri="{FF2B5EF4-FFF2-40B4-BE49-F238E27FC236}">
              <a16:creationId xmlns:a16="http://schemas.microsoft.com/office/drawing/2014/main" id="{DDAA889A-BDA4-65EA-10C0-B041D81C336B}"/>
            </a:ext>
          </a:extLst>
        </xdr:cNvPr>
        <xdr:cNvSpPr txBox="1"/>
      </xdr:nvSpPr>
      <xdr:spPr>
        <a:xfrm>
          <a:off x="2346960" y="6233160"/>
          <a:ext cx="105156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DA9C4D2-E8EA-4156-A8DB-54D59DDB079C}" type="TxLink">
            <a:rPr lang="en-US" sz="1400" b="1" i="0" u="none" strike="noStrike">
              <a:solidFill>
                <a:srgbClr val="000000"/>
              </a:solidFill>
              <a:latin typeface="Aptos" panose="020B0004020202020204" pitchFamily="34" charset="0"/>
              <a:ea typeface="Calibri"/>
              <a:cs typeface="Calibri"/>
            </a:rPr>
            <a:pPr/>
            <a:t> $6,500.00 </a:t>
          </a:fld>
          <a:endParaRPr lang="en-US" sz="1400" b="1">
            <a:latin typeface="Aptos" panose="020B0004020202020204" pitchFamily="34" charset="0"/>
          </a:endParaRPr>
        </a:p>
      </xdr:txBody>
    </xdr:sp>
    <xdr:clientData/>
  </xdr:twoCellAnchor>
  <xdr:twoCellAnchor>
    <xdr:from>
      <xdr:col>7</xdr:col>
      <xdr:colOff>76200</xdr:colOff>
      <xdr:row>34</xdr:row>
      <xdr:rowOff>0</xdr:rowOff>
    </xdr:from>
    <xdr:to>
      <xdr:col>9</xdr:col>
      <xdr:colOff>106680</xdr:colOff>
      <xdr:row>35</xdr:row>
      <xdr:rowOff>99060</xdr:rowOff>
    </xdr:to>
    <xdr:sp macro="" textlink="'Helper sheet'!F12">
      <xdr:nvSpPr>
        <xdr:cNvPr id="1038" name="TextBox 1037">
          <a:extLst>
            <a:ext uri="{FF2B5EF4-FFF2-40B4-BE49-F238E27FC236}">
              <a16:creationId xmlns:a16="http://schemas.microsoft.com/office/drawing/2014/main" id="{B7EE5B58-DF88-6B9E-9F01-24270921111C}"/>
            </a:ext>
          </a:extLst>
        </xdr:cNvPr>
        <xdr:cNvSpPr txBox="1"/>
      </xdr:nvSpPr>
      <xdr:spPr>
        <a:xfrm>
          <a:off x="4343400" y="6217920"/>
          <a:ext cx="1249680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6649E3E-B414-4B82-BD38-FDCEC86D38C3}" type="TxLink">
            <a:rPr lang="en-US" sz="1400" b="1" i="0" u="none" strike="noStrike">
              <a:solidFill>
                <a:srgbClr val="000000"/>
              </a:solidFill>
              <a:latin typeface="Aptos" panose="020B0004020202020204" pitchFamily="34" charset="0"/>
              <a:ea typeface="Calibri"/>
              <a:cs typeface="Calibri"/>
            </a:rPr>
            <a:pPr/>
            <a:t> $6,220.00 </a:t>
          </a:fld>
          <a:endParaRPr lang="en-US" sz="1400" b="1">
            <a:latin typeface="Aptos" panose="020B0004020202020204" pitchFamily="34" charset="0"/>
          </a:endParaRPr>
        </a:p>
      </xdr:txBody>
    </xdr:sp>
    <xdr:clientData/>
  </xdr:twoCellAnchor>
  <xdr:twoCellAnchor>
    <xdr:from>
      <xdr:col>10</xdr:col>
      <xdr:colOff>38100</xdr:colOff>
      <xdr:row>34</xdr:row>
      <xdr:rowOff>7620</xdr:rowOff>
    </xdr:from>
    <xdr:to>
      <xdr:col>11</xdr:col>
      <xdr:colOff>419100</xdr:colOff>
      <xdr:row>35</xdr:row>
      <xdr:rowOff>53340</xdr:rowOff>
    </xdr:to>
    <xdr:sp macro="" textlink="'Helper sheet'!G12">
      <xdr:nvSpPr>
        <xdr:cNvPr id="1039" name="TextBox 1038">
          <a:extLst>
            <a:ext uri="{FF2B5EF4-FFF2-40B4-BE49-F238E27FC236}">
              <a16:creationId xmlns:a16="http://schemas.microsoft.com/office/drawing/2014/main" id="{EFDCDDFA-353C-B1E5-4880-BB088A3286FB}"/>
            </a:ext>
          </a:extLst>
        </xdr:cNvPr>
        <xdr:cNvSpPr txBox="1"/>
      </xdr:nvSpPr>
      <xdr:spPr>
        <a:xfrm>
          <a:off x="6134100" y="6225540"/>
          <a:ext cx="9906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163A6F6-3DD1-4792-9D7A-F0990391A536}" type="TxLink">
            <a:rPr lang="en-US" sz="1200" b="1" i="0" u="none" strike="noStrike">
              <a:solidFill>
                <a:srgbClr val="000000"/>
              </a:solidFill>
              <a:latin typeface="Aptos" panose="020B0004020202020204" pitchFamily="34" charset="0"/>
              <a:ea typeface="Calibri"/>
              <a:cs typeface="Calibri"/>
            </a:rPr>
            <a:pPr/>
            <a:t> $12,720.00 </a:t>
          </a:fld>
          <a:endParaRPr lang="en-US" sz="1200" b="1">
            <a:latin typeface="Aptos" panose="020B0004020202020204" pitchFamily="34" charset="0"/>
          </a:endParaRPr>
        </a:p>
      </xdr:txBody>
    </xdr:sp>
    <xdr:clientData/>
  </xdr:twoCellAnchor>
  <xdr:twoCellAnchor>
    <xdr:from>
      <xdr:col>12</xdr:col>
      <xdr:colOff>594360</xdr:colOff>
      <xdr:row>34</xdr:row>
      <xdr:rowOff>15240</xdr:rowOff>
    </xdr:from>
    <xdr:to>
      <xdr:col>14</xdr:col>
      <xdr:colOff>251460</xdr:colOff>
      <xdr:row>35</xdr:row>
      <xdr:rowOff>121920</xdr:rowOff>
    </xdr:to>
    <xdr:sp macro="" textlink="'Helper sheet'!H12">
      <xdr:nvSpPr>
        <xdr:cNvPr id="1040" name="TextBox 1039">
          <a:extLst>
            <a:ext uri="{FF2B5EF4-FFF2-40B4-BE49-F238E27FC236}">
              <a16:creationId xmlns:a16="http://schemas.microsoft.com/office/drawing/2014/main" id="{59FD3998-C7DF-6E14-AD41-9C5C5114C69C}"/>
            </a:ext>
          </a:extLst>
        </xdr:cNvPr>
        <xdr:cNvSpPr txBox="1"/>
      </xdr:nvSpPr>
      <xdr:spPr>
        <a:xfrm>
          <a:off x="7909560" y="6233160"/>
          <a:ext cx="87630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A434C56-65FF-463E-B95A-B83AB6FB9B86}" type="TxLink">
            <a:rPr lang="en-US" sz="1200" b="1" i="0" u="none" strike="noStrike">
              <a:solidFill>
                <a:srgbClr val="000000"/>
              </a:solidFill>
              <a:latin typeface="Aptos" panose="020B0004020202020204" pitchFamily="34" charset="0"/>
              <a:ea typeface="Calibri"/>
              <a:cs typeface="Calibri"/>
            </a:rPr>
            <a:pPr/>
            <a:t> $1,272.00 </a:t>
          </a:fld>
          <a:endParaRPr lang="en-US" sz="1200" b="1">
            <a:latin typeface="Aptos" panose="020B0004020202020204" pitchFamily="34" charset="0"/>
          </a:endParaRPr>
        </a:p>
      </xdr:txBody>
    </xdr:sp>
    <xdr:clientData/>
  </xdr:twoCellAnchor>
  <xdr:twoCellAnchor>
    <xdr:from>
      <xdr:col>2</xdr:col>
      <xdr:colOff>373380</xdr:colOff>
      <xdr:row>1</xdr:row>
      <xdr:rowOff>53340</xdr:rowOff>
    </xdr:from>
    <xdr:to>
      <xdr:col>3</xdr:col>
      <xdr:colOff>206317</xdr:colOff>
      <xdr:row>3</xdr:row>
      <xdr:rowOff>126827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A4FA815-D44A-4EB8-B393-AE3913757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592580" y="236220"/>
          <a:ext cx="442537" cy="439247"/>
        </a:xfrm>
        <a:prstGeom prst="rect">
          <a:avLst/>
        </a:prstGeom>
      </xdr:spPr>
    </xdr:pic>
    <xdr:clientData/>
  </xdr:twoCellAnchor>
  <xdr:twoCellAnchor>
    <xdr:from>
      <xdr:col>6</xdr:col>
      <xdr:colOff>470503</xdr:colOff>
      <xdr:row>1</xdr:row>
      <xdr:rowOff>47629</xdr:rowOff>
    </xdr:from>
    <xdr:to>
      <xdr:col>7</xdr:col>
      <xdr:colOff>206815</xdr:colOff>
      <xdr:row>3</xdr:row>
      <xdr:rowOff>157720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A3CBA2E6-E635-4BD2-807C-75B09AA2F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28103" y="230509"/>
          <a:ext cx="345912" cy="475851"/>
        </a:xfrm>
        <a:prstGeom prst="rect">
          <a:avLst/>
        </a:prstGeom>
      </xdr:spPr>
    </xdr:pic>
    <xdr:clientData/>
  </xdr:twoCellAnchor>
  <xdr:twoCellAnchor>
    <xdr:from>
      <xdr:col>6</xdr:col>
      <xdr:colOff>76200</xdr:colOff>
      <xdr:row>1</xdr:row>
      <xdr:rowOff>106680</xdr:rowOff>
    </xdr:from>
    <xdr:to>
      <xdr:col>6</xdr:col>
      <xdr:colOff>492529</xdr:colOff>
      <xdr:row>3</xdr:row>
      <xdr:rowOff>106680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4112B16-1863-4400-976F-D9A0E68207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22860</xdr:colOff>
      <xdr:row>1</xdr:row>
      <xdr:rowOff>99060</xdr:rowOff>
    </xdr:from>
    <xdr:to>
      <xdr:col>6</xdr:col>
      <xdr:colOff>186704</xdr:colOff>
      <xdr:row>3</xdr:row>
      <xdr:rowOff>58340</xdr:rowOff>
    </xdr:to>
    <xdr:sp macro="" textlink="'[1]Helper Sheet'!G10">
      <xdr:nvSpPr>
        <xdr:cNvPr id="14" name="TextBox 13">
          <a:extLst>
            <a:ext uri="{FF2B5EF4-FFF2-40B4-BE49-F238E27FC236}">
              <a16:creationId xmlns:a16="http://schemas.microsoft.com/office/drawing/2014/main" id="{D87E5371-A90F-4A07-A661-922A3A4E6DA5}"/>
            </a:ext>
          </a:extLst>
        </xdr:cNvPr>
        <xdr:cNvSpPr txBox="1"/>
      </xdr:nvSpPr>
      <xdr:spPr>
        <a:xfrm>
          <a:off x="3680460" y="281940"/>
          <a:ext cx="163844" cy="3250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none" lIns="0" tIns="0" rIns="0" bIns="0" rtlCol="0" anchor="ctr" anchorCtr="0">
          <a:noAutofit/>
        </a:bodyPr>
        <a:lstStyle/>
        <a:p>
          <a:fld id="{4D3CEF06-A63B-4C07-8308-FE5B17B90F2C}" type="TxLink">
            <a:rPr lang="en-US" sz="1000" b="1" i="0" u="none" strike="noStrike">
              <a:solidFill>
                <a:schemeClr val="bg1"/>
              </a:solidFill>
              <a:latin typeface="Bahnschrift"/>
            </a:rPr>
            <a:pPr/>
            <a:t>100%</a:t>
          </a:fld>
          <a:endParaRPr lang="en-US" sz="10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10</xdr:col>
      <xdr:colOff>381000</xdr:colOff>
      <xdr:row>1</xdr:row>
      <xdr:rowOff>83820</xdr:rowOff>
    </xdr:from>
    <xdr:to>
      <xdr:col>11</xdr:col>
      <xdr:colOff>167360</xdr:colOff>
      <xdr:row>3</xdr:row>
      <xdr:rowOff>162410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15CD3267-54BA-45C2-83E2-6F7B28393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6477000" y="266700"/>
          <a:ext cx="395960" cy="444350"/>
        </a:xfrm>
        <a:prstGeom prst="rect">
          <a:avLst/>
        </a:prstGeom>
      </xdr:spPr>
    </xdr:pic>
    <xdr:clientData/>
  </xdr:twoCellAnchor>
  <xdr:twoCellAnchor>
    <xdr:from>
      <xdr:col>14</xdr:col>
      <xdr:colOff>335280</xdr:colOff>
      <xdr:row>1</xdr:row>
      <xdr:rowOff>60960</xdr:rowOff>
    </xdr:from>
    <xdr:to>
      <xdr:col>15</xdr:col>
      <xdr:colOff>149936</xdr:colOff>
      <xdr:row>4</xdr:row>
      <xdr:rowOff>24775</xdr:rowOff>
    </xdr:to>
    <xdr:pic>
      <xdr:nvPicPr>
        <xdr:cNvPr id="16" name="Graphic 15">
          <a:extLst>
            <a:ext uri="{FF2B5EF4-FFF2-40B4-BE49-F238E27FC236}">
              <a16:creationId xmlns:a16="http://schemas.microsoft.com/office/drawing/2014/main" id="{0ABB4396-5D39-4C39-95E4-DAB1362D6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8869680" y="243840"/>
          <a:ext cx="424256" cy="5124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12</xdr:row>
      <xdr:rowOff>125730</xdr:rowOff>
    </xdr:from>
    <xdr:to>
      <xdr:col>10</xdr:col>
      <xdr:colOff>373380</xdr:colOff>
      <xdr:row>24</xdr:row>
      <xdr:rowOff>22860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739FD73-41C2-62FB-69C5-5B102627A3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23960" y="2320290"/>
              <a:ext cx="2857500" cy="20916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708660</xdr:colOff>
      <xdr:row>12</xdr:row>
      <xdr:rowOff>137160</xdr:rowOff>
    </xdr:from>
    <xdr:to>
      <xdr:col>15</xdr:col>
      <xdr:colOff>464820</xdr:colOff>
      <xdr:row>23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F188FE-4922-E223-B8BE-6BDF46507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312420</xdr:colOff>
      <xdr:row>0</xdr:row>
      <xdr:rowOff>171450</xdr:rowOff>
    </xdr:from>
    <xdr:to>
      <xdr:col>13</xdr:col>
      <xdr:colOff>259080</xdr:colOff>
      <xdr:row>11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B7F36D-F473-1E6B-6843-045B0D879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853440</xdr:colOff>
      <xdr:row>25</xdr:row>
      <xdr:rowOff>80010</xdr:rowOff>
    </xdr:from>
    <xdr:to>
      <xdr:col>12</xdr:col>
      <xdr:colOff>693420</xdr:colOff>
      <xdr:row>40</xdr:row>
      <xdr:rowOff>80010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D7629A-97F3-6E86-F5C4-7D9496DD1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Recruitment-Dashboard-Template-TemplateLab.com_.xlsx" TargetMode="External"/><Relationship Id="rId1" Type="http://schemas.openxmlformats.org/officeDocument/2006/relationships/externalLinkPath" Target="/Users/ASUS/Downloads/Recruitment-Dashboard-Template-TemplateLab.com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References"/>
      <sheetName val="Helper Sheet"/>
      <sheetName val="Dashboard"/>
      <sheetName val="©"/>
    </sheetNames>
    <sheetDataSet>
      <sheetData sheetId="0"/>
      <sheetData sheetId="1"/>
      <sheetData sheetId="2">
        <row r="9">
          <cell r="G9" t="str">
            <v>%</v>
          </cell>
        </row>
        <row r="10">
          <cell r="G10">
            <v>1</v>
          </cell>
        </row>
      </sheetData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84.838744675922" createdVersion="8" refreshedVersion="8" minRefreshableVersion="3" recordCount="50" xr:uid="{0E519CE7-5699-4D6F-9C42-4270CB45326A}">
  <cacheSource type="worksheet">
    <worksheetSource name="Recruitment"/>
  </cacheSource>
  <cacheFields count="20">
    <cacheField name="JOB ID" numFmtId="0">
      <sharedItems containsSemiMixedTypes="0" containsString="0" containsNumber="1" containsInteger="1" minValue="1001" maxValue="1010" count="10">
        <n v="1010"/>
        <n v="1001"/>
        <n v="1008"/>
        <n v="1002"/>
        <n v="1005"/>
        <n v="1007"/>
        <n v="1009"/>
        <n v="1003"/>
        <n v="1004"/>
        <n v="1006"/>
      </sharedItems>
    </cacheField>
    <cacheField name="POSITION" numFmtId="0">
      <sharedItems/>
    </cacheField>
    <cacheField name="SECTOR" numFmtId="0">
      <sharedItems count="6">
        <s v="IT"/>
        <s v="SALES"/>
        <s v="MANUFACTURE"/>
        <s v="MARKETING"/>
        <s v="FINANCE"/>
        <s v="ADMINISTRATION"/>
      </sharedItems>
    </cacheField>
    <cacheField name="CANDIDATE NAME" numFmtId="0">
      <sharedItems count="49">
        <s v="Sandra Ortiz"/>
        <s v="Ariana Hill"/>
        <s v="Kayla Howard"/>
        <s v="Blakely Garcia"/>
        <s v="John Smith"/>
        <s v="Lily Adams"/>
        <s v="Aubrey Kelly"/>
        <s v="John Kelly"/>
        <s v="Willow Fowler"/>
        <s v="Michael Lee"/>
        <s v="Ava Evans"/>
        <s v="Delaney White"/>
        <s v="Daniel Lee"/>
        <s v="Mia Hall"/>
        <s v="Wade Adams"/>
        <s v="Kevin White"/>
        <s v="Sophia Lee"/>
        <s v="Sebastian Price"/>
        <s v="Lia Hanson"/>
        <s v="Jackson Holmes"/>
        <s v="Selena Thompson"/>
        <s v="Alex Johnson"/>
        <s v="Olivia Clark"/>
        <s v="Rosalie Long"/>
        <s v="Isabelle Houston"/>
        <s v="Aliyah Allen"/>
        <s v="Isaac Nelson"/>
        <s v="Hendrix Schultz"/>
        <s v="Autumn Clark"/>
        <s v="Nicolas Newman"/>
        <s v="Emily Brown"/>
        <s v="Liam Davis"/>
        <s v="Diana Hamilton"/>
        <s v="Laura Brown"/>
        <s v="Noah Green"/>
        <s v="Jorge Hoffman"/>
        <s v="Sarah Adams"/>
        <s v="Elijah King"/>
        <s v="Paxton Barrett"/>
        <s v="Daniella Schultz"/>
        <s v="Rachel Green"/>
        <s v="Logan Miller"/>
        <s v="Johan Patterson"/>
        <s v="Logan Ward"/>
        <s v="Jane Doe"/>
        <s v="Ethan Brown"/>
        <s v="Theo Myers"/>
        <s v="Annabelle Sanders"/>
        <s v="Victoria Jackson"/>
      </sharedItems>
    </cacheField>
    <cacheField name="CANDIDATE PHONE" numFmtId="0">
      <sharedItems/>
    </cacheField>
    <cacheField name="CANDIDATE EMAIL" numFmtId="0">
      <sharedItems/>
    </cacheField>
    <cacheField name="APPLICATION SOURCE" numFmtId="0">
      <sharedItems count="5">
        <s v="Job Platforms"/>
        <s v="Referral"/>
        <s v="Agency"/>
        <s v="Company Website"/>
        <s v="Social Media"/>
      </sharedItems>
    </cacheField>
    <cacheField name="START" numFmtId="164">
      <sharedItems containsSemiMixedTypes="0" containsNonDate="0" containsDate="1" containsString="0" minDate="2024-05-31T00:00:00" maxDate="2024-06-01T00:00:00"/>
    </cacheField>
    <cacheField name="APPLICATION CV" numFmtId="164">
      <sharedItems containsSemiMixedTypes="0" containsNonDate="0" containsDate="1" containsString="0" minDate="2024-06-01T00:00:00" maxDate="2024-06-19T00:00:00"/>
    </cacheField>
    <cacheField name="APPLICATION CV (T)" numFmtId="1">
      <sharedItems containsSemiMixedTypes="0" containsString="0" containsNumber="1" containsInteger="1" minValue="1" maxValue="18"/>
    </cacheField>
    <cacheField name="HR PHONE INTERVIEW" numFmtId="164">
      <sharedItems containsNonDate="0" containsDate="1" containsString="0" containsBlank="1" minDate="2024-06-02T00:00:00" maxDate="2024-06-23T00:00:00"/>
    </cacheField>
    <cacheField name="HR PHONE INTERVIEW (T)" numFmtId="1">
      <sharedItems containsMixedTypes="1" containsNumber="1" containsInteger="1" minValue="1" maxValue="7"/>
    </cacheField>
    <cacheField name="ONSITE INTERVIEW" numFmtId="164">
      <sharedItems containsNonDate="0" containsDate="1" containsString="0" containsBlank="1" minDate="2024-06-08T00:00:00" maxDate="2024-07-01T00:00:00"/>
    </cacheField>
    <cacheField name="ONSITE INTERVIEW (T)" numFmtId="1">
      <sharedItems containsMixedTypes="1" containsNumber="1" containsInteger="1" minValue="4" maxValue="10"/>
    </cacheField>
    <cacheField name="OFFER" numFmtId="164">
      <sharedItems containsNonDate="0" containsDate="1" containsString="0" containsBlank="1" minDate="2024-06-16T00:00:00" maxDate="2024-07-03T00:00:00"/>
    </cacheField>
    <cacheField name="OFFER (T)" numFmtId="0">
      <sharedItems containsBlank="1" containsMixedTypes="1" containsNumber="1" containsInteger="1" minValue="2" maxValue="14"/>
    </cacheField>
    <cacheField name="HIRE" numFmtId="164">
      <sharedItems containsNonDate="0" containsDate="1" containsString="0" containsBlank="1" minDate="2024-06-25T00:00:00" maxDate="2024-07-23T00:00:00"/>
    </cacheField>
    <cacheField name="HIRE (T)" numFmtId="0">
      <sharedItems containsBlank="1" containsMixedTypes="1" containsNumber="1" containsInteger="1" minValue="2" maxValue="20"/>
    </cacheField>
    <cacheField name="DECLINE REASON" numFmtId="0">
      <sharedItems containsBlank="1" count="6">
        <m/>
        <s v="Technical"/>
        <s v="Culture"/>
        <s v="Salary"/>
        <s v="Other"/>
        <s v="Experience"/>
      </sharedItems>
    </cacheField>
    <cacheField name="DAYS TO HIRE" numFmtId="1">
      <sharedItems containsMixedTypes="1" containsNumber="1" containsInteger="1" minValue="25" maxValue="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s v="DevOps Engineer"/>
    <x v="0"/>
    <x v="0"/>
    <s v="(555) 000-0000"/>
    <s v="sandra@example.com"/>
    <x v="0"/>
    <d v="2024-05-31T00:00:00"/>
    <d v="2024-06-01T00:00:00"/>
    <n v="1"/>
    <d v="2024-06-02T00:00:00"/>
    <n v="1"/>
    <d v="2024-06-08T00:00:00"/>
    <n v="6"/>
    <d v="2024-06-22T00:00:00"/>
    <n v="14"/>
    <d v="2024-06-30T00:00:00"/>
    <n v="8"/>
    <x v="0"/>
    <n v="30"/>
  </r>
  <r>
    <x v="0"/>
    <s v="DevOps Engineer"/>
    <x v="0"/>
    <x v="1"/>
    <s v="(555) 000-1111"/>
    <s v="ariana@example.com"/>
    <x v="1"/>
    <d v="2024-05-31T00:00:00"/>
    <d v="2024-06-01T00:00:00"/>
    <n v="1"/>
    <d v="2024-06-02T00:00:00"/>
    <n v="1"/>
    <d v="2024-06-09T00:00:00"/>
    <n v="7"/>
    <m/>
    <s v=""/>
    <m/>
    <s v=""/>
    <x v="1"/>
    <s v=""/>
  </r>
  <r>
    <x v="1"/>
    <s v="Software Engineer"/>
    <x v="0"/>
    <x v="2"/>
    <s v="(555) 111-1111"/>
    <s v="kayla@example.com"/>
    <x v="2"/>
    <d v="2024-05-31T00:00:00"/>
    <d v="2024-06-01T00:00:00"/>
    <n v="1"/>
    <d v="2024-06-02T00:00:00"/>
    <n v="1"/>
    <m/>
    <s v=""/>
    <m/>
    <s v=""/>
    <m/>
    <s v=""/>
    <x v="2"/>
    <s v=""/>
  </r>
  <r>
    <x v="2"/>
    <s v="Sales Representative"/>
    <x v="1"/>
    <x v="3"/>
    <s v="(555) 111-2222"/>
    <s v="blakely@example.com"/>
    <x v="3"/>
    <d v="2024-05-31T00:00:00"/>
    <d v="2024-06-01T00:00:00"/>
    <n v="1"/>
    <d v="2024-06-03T00:00:00"/>
    <n v="2"/>
    <d v="2024-06-12T00:00:00"/>
    <n v="9"/>
    <m/>
    <s v=""/>
    <m/>
    <s v=""/>
    <x v="1"/>
    <s v=""/>
  </r>
  <r>
    <x v="1"/>
    <s v="Software Engineer"/>
    <x v="0"/>
    <x v="4"/>
    <s v="(555) 123-4567"/>
    <s v="john@example.com"/>
    <x v="3"/>
    <d v="2024-05-31T00:00:00"/>
    <d v="2024-06-01T00:00:00"/>
    <n v="1"/>
    <d v="2024-06-04T00:00:00"/>
    <n v="3"/>
    <d v="2024-06-08T00:00:00"/>
    <n v="4"/>
    <d v="2024-06-16T00:00:00"/>
    <n v="8"/>
    <d v="2024-06-29T00:00:00"/>
    <n v="13"/>
    <x v="0"/>
    <n v="29"/>
  </r>
  <r>
    <x v="1"/>
    <s v="Software Engineer"/>
    <x v="0"/>
    <x v="5"/>
    <s v="(555) 123-4567"/>
    <s v="lily@example.com"/>
    <x v="1"/>
    <d v="2024-05-31T00:00:00"/>
    <d v="2024-06-01T00:00:00"/>
    <n v="1"/>
    <d v="2024-06-04T00:00:00"/>
    <n v="3"/>
    <m/>
    <s v=""/>
    <m/>
    <s v=""/>
    <m/>
    <s v=""/>
    <x v="3"/>
    <s v=""/>
  </r>
  <r>
    <x v="2"/>
    <s v="Sales Representative"/>
    <x v="1"/>
    <x v="6"/>
    <s v="(555) 123-4567"/>
    <s v="aubrey@example.com"/>
    <x v="1"/>
    <d v="2024-05-31T00:00:00"/>
    <d v="2024-06-01T00:00:00"/>
    <n v="1"/>
    <d v="2024-06-04T00:00:00"/>
    <n v="3"/>
    <d v="2024-06-09T00:00:00"/>
    <n v="5"/>
    <m/>
    <s v=""/>
    <m/>
    <s v=""/>
    <x v="0"/>
    <s v=""/>
  </r>
  <r>
    <x v="3"/>
    <s v="Technologist"/>
    <x v="2"/>
    <x v="7"/>
    <s v="(555) 222-2222"/>
    <s v="john@example.com"/>
    <x v="0"/>
    <d v="2024-05-31T00:00:00"/>
    <d v="2024-06-02T00:00:00"/>
    <n v="2"/>
    <d v="2024-06-04T00:00:00"/>
    <n v="2"/>
    <d v="2024-06-11T00:00:00"/>
    <n v="7"/>
    <d v="2024-06-24T00:00:00"/>
    <n v="13"/>
    <d v="2024-06-30T00:00:00"/>
    <n v="6"/>
    <x v="0"/>
    <n v="30"/>
  </r>
  <r>
    <x v="3"/>
    <s v="Technologist"/>
    <x v="2"/>
    <x v="8"/>
    <s v="(555) 222-3333"/>
    <s v="willow@example.com"/>
    <x v="0"/>
    <d v="2024-05-31T00:00:00"/>
    <d v="2024-06-03T00:00:00"/>
    <n v="3"/>
    <d v="2024-06-05T00:00:00"/>
    <n v="2"/>
    <d v="2024-06-10T00:00:00"/>
    <n v="5"/>
    <m/>
    <s v=""/>
    <m/>
    <s v=""/>
    <x v="1"/>
    <s v=""/>
  </r>
  <r>
    <x v="4"/>
    <s v="Product Manager"/>
    <x v="2"/>
    <x v="9"/>
    <s v="(555) 234-5678"/>
    <s v="michael@example.com"/>
    <x v="0"/>
    <d v="2024-05-31T00:00:00"/>
    <d v="2024-06-03T00:00:00"/>
    <n v="3"/>
    <d v="2024-06-05T00:00:00"/>
    <n v="2"/>
    <d v="2024-06-14T00:00:00"/>
    <n v="9"/>
    <m/>
    <s v=""/>
    <m/>
    <s v=""/>
    <x v="1"/>
    <s v=""/>
  </r>
  <r>
    <x v="4"/>
    <s v="Product Manager"/>
    <x v="2"/>
    <x v="10"/>
    <s v="(555) 234-5678"/>
    <s v="ava@example.com"/>
    <x v="4"/>
    <d v="2024-05-31T00:00:00"/>
    <d v="2024-06-03T00:00:00"/>
    <n v="3"/>
    <d v="2024-06-05T00:00:00"/>
    <n v="2"/>
    <m/>
    <s v=""/>
    <m/>
    <s v=""/>
    <m/>
    <s v=""/>
    <x v="1"/>
    <s v=""/>
  </r>
  <r>
    <x v="4"/>
    <s v="Product Manager"/>
    <x v="2"/>
    <x v="11"/>
    <s v="(555) 234-5678"/>
    <s v="delaney@example.com"/>
    <x v="2"/>
    <d v="2024-05-31T00:00:00"/>
    <d v="2024-06-03T00:00:00"/>
    <n v="3"/>
    <d v="2024-06-06T00:00:00"/>
    <n v="3"/>
    <d v="2024-06-12T00:00:00"/>
    <n v="6"/>
    <m/>
    <s v=""/>
    <m/>
    <s v=""/>
    <x v="1"/>
    <s v=""/>
  </r>
  <r>
    <x v="5"/>
    <s v="Marketing Manager"/>
    <x v="3"/>
    <x v="12"/>
    <s v="(555) 234-5678"/>
    <s v="daniel@example.com"/>
    <x v="2"/>
    <d v="2024-05-31T00:00:00"/>
    <d v="2024-06-03T00:00:00"/>
    <n v="3"/>
    <d v="2024-06-06T00:00:00"/>
    <n v="3"/>
    <d v="2024-06-15T00:00:00"/>
    <n v="9"/>
    <m/>
    <s v=""/>
    <m/>
    <s v=""/>
    <x v="1"/>
    <s v=""/>
  </r>
  <r>
    <x v="5"/>
    <s v="Marketing Manager"/>
    <x v="3"/>
    <x v="13"/>
    <s v="(555) 234-5678"/>
    <s v="mia@example.com"/>
    <x v="2"/>
    <d v="2024-05-31T00:00:00"/>
    <d v="2024-06-04T00:00:00"/>
    <n v="4"/>
    <d v="2024-06-06T00:00:00"/>
    <n v="2"/>
    <d v="2024-06-11T00:00:00"/>
    <n v="5"/>
    <m/>
    <s v=""/>
    <m/>
    <s v=""/>
    <x v="3"/>
    <s v=""/>
  </r>
  <r>
    <x v="5"/>
    <s v="Marketing Manager"/>
    <x v="3"/>
    <x v="14"/>
    <s v="(555) 234-5678"/>
    <s v="wade@example.com"/>
    <x v="3"/>
    <d v="2024-05-31T00:00:00"/>
    <d v="2024-06-04T00:00:00"/>
    <n v="4"/>
    <d v="2024-06-06T00:00:00"/>
    <n v="2"/>
    <m/>
    <s v=""/>
    <m/>
    <s v=""/>
    <m/>
    <s v=""/>
    <x v="1"/>
    <s v=""/>
  </r>
  <r>
    <x v="6"/>
    <s v="Financial Analytics"/>
    <x v="4"/>
    <x v="15"/>
    <s v="(555) 234-5678"/>
    <s v="kevin@example.com"/>
    <x v="0"/>
    <d v="2024-05-31T00:00:00"/>
    <d v="2024-06-04T00:00:00"/>
    <n v="4"/>
    <d v="2024-06-07T00:00:00"/>
    <n v="3"/>
    <d v="2024-06-17T00:00:00"/>
    <n v="10"/>
    <m/>
    <s v=""/>
    <m/>
    <s v=""/>
    <x v="3"/>
    <s v=""/>
  </r>
  <r>
    <x v="6"/>
    <s v="Financial Analytics"/>
    <x v="4"/>
    <x v="16"/>
    <s v="(555) 234-5678"/>
    <s v="sophia@example.com"/>
    <x v="0"/>
    <d v="2024-05-31T00:00:00"/>
    <d v="2024-06-04T00:00:00"/>
    <n v="4"/>
    <d v="2024-06-07T00:00:00"/>
    <n v="3"/>
    <d v="2024-06-16T00:00:00"/>
    <n v="9"/>
    <d v="2024-06-23T00:00:00"/>
    <n v="7"/>
    <d v="2024-06-25T00:00:00"/>
    <n v="2"/>
    <x v="0"/>
    <n v="25"/>
  </r>
  <r>
    <x v="6"/>
    <s v="Financial Analytics"/>
    <x v="4"/>
    <x v="17"/>
    <s v="(555) 234-5678"/>
    <s v="sebastian@example.com"/>
    <x v="0"/>
    <d v="2024-05-31T00:00:00"/>
    <d v="2024-06-04T00:00:00"/>
    <n v="4"/>
    <d v="2024-06-07T00:00:00"/>
    <n v="3"/>
    <d v="2024-06-13T00:00:00"/>
    <n v="6"/>
    <d v="2024-06-23T00:00:00"/>
    <n v="10"/>
    <m/>
    <s v=""/>
    <x v="4"/>
    <s v=""/>
  </r>
  <r>
    <x v="2"/>
    <s v="Sales Representative"/>
    <x v="1"/>
    <x v="18"/>
    <s v="(555) 333-3333"/>
    <s v="lia@example.com"/>
    <x v="3"/>
    <d v="2024-05-31T00:00:00"/>
    <d v="2024-06-04T00:00:00"/>
    <n v="4"/>
    <d v="2024-06-10T00:00:00"/>
    <n v="6"/>
    <m/>
    <s v=""/>
    <m/>
    <s v=""/>
    <m/>
    <s v=""/>
    <x v="1"/>
    <s v=""/>
  </r>
  <r>
    <x v="7"/>
    <s v="UX Designer"/>
    <x v="0"/>
    <x v="19"/>
    <s v="(555) 333-4444"/>
    <s v="jackson@example.com"/>
    <x v="1"/>
    <d v="2024-05-31T00:00:00"/>
    <d v="2024-06-05T00:00:00"/>
    <n v="5"/>
    <d v="2024-06-10T00:00:00"/>
    <n v="5"/>
    <m/>
    <s v=""/>
    <m/>
    <s v=""/>
    <m/>
    <s v=""/>
    <x v="3"/>
    <s v=""/>
  </r>
  <r>
    <x v="7"/>
    <s v="UX Designer"/>
    <x v="0"/>
    <x v="19"/>
    <s v="(555) 444-4444"/>
    <s v="taylor@example.com"/>
    <x v="4"/>
    <d v="2024-05-31T00:00:00"/>
    <d v="2024-06-05T00:00:00"/>
    <n v="5"/>
    <d v="2024-06-11T00:00:00"/>
    <n v="6"/>
    <d v="2024-06-19T00:00:00"/>
    <n v="8"/>
    <m/>
    <s v=""/>
    <m/>
    <s v=""/>
    <x v="2"/>
    <s v=""/>
  </r>
  <r>
    <x v="8"/>
    <s v="QA Engineer"/>
    <x v="0"/>
    <x v="20"/>
    <s v="(555) 444-5555"/>
    <s v="selena@example.com"/>
    <x v="4"/>
    <d v="2024-05-31T00:00:00"/>
    <d v="2024-06-05T00:00:00"/>
    <n v="5"/>
    <d v="2024-06-11T00:00:00"/>
    <n v="6"/>
    <d v="2024-06-21T00:00:00"/>
    <n v="10"/>
    <d v="2024-06-30T00:00:00"/>
    <n v="9"/>
    <d v="2024-07-11T00:00:00"/>
    <n v="11"/>
    <x v="0"/>
    <n v="41"/>
  </r>
  <r>
    <x v="7"/>
    <s v="UX Designer"/>
    <x v="0"/>
    <x v="21"/>
    <s v="(555) 555-5555"/>
    <s v="alex@example.com"/>
    <x v="0"/>
    <d v="2024-05-31T00:00:00"/>
    <d v="2024-06-05T00:00:00"/>
    <n v="5"/>
    <d v="2024-06-11T00:00:00"/>
    <n v="6"/>
    <d v="2024-06-17T00:00:00"/>
    <n v="6"/>
    <m/>
    <s v=""/>
    <m/>
    <s v=""/>
    <x v="3"/>
    <s v=""/>
  </r>
  <r>
    <x v="7"/>
    <s v="UX Designer"/>
    <x v="0"/>
    <x v="22"/>
    <s v="(555) 555-5555"/>
    <s v="olivia@example.com"/>
    <x v="0"/>
    <d v="2024-05-31T00:00:00"/>
    <d v="2024-06-05T00:00:00"/>
    <n v="5"/>
    <d v="2024-06-12T00:00:00"/>
    <n v="7"/>
    <d v="2024-06-21T00:00:00"/>
    <n v="9"/>
    <d v="2024-06-28T00:00:00"/>
    <n v="7"/>
    <d v="2024-07-12T00:00:00"/>
    <n v="14"/>
    <x v="0"/>
    <n v="42"/>
  </r>
  <r>
    <x v="7"/>
    <s v="UX Designer"/>
    <x v="0"/>
    <x v="23"/>
    <s v="(555) 555-5555"/>
    <s v="rosalie@example.com"/>
    <x v="3"/>
    <d v="2024-05-31T00:00:00"/>
    <d v="2024-06-05T00:00:00"/>
    <n v="5"/>
    <d v="2024-06-12T00:00:00"/>
    <n v="7"/>
    <m/>
    <s v=""/>
    <m/>
    <s v=""/>
    <m/>
    <s v=""/>
    <x v="5"/>
    <s v=""/>
  </r>
  <r>
    <x v="4"/>
    <s v="Product Manager"/>
    <x v="2"/>
    <x v="24"/>
    <s v="(555) 555-5555"/>
    <s v="isabelle@example.com"/>
    <x v="3"/>
    <d v="2024-05-31T00:00:00"/>
    <d v="2024-06-10T00:00:00"/>
    <n v="10"/>
    <d v="2024-06-13T00:00:00"/>
    <n v="3"/>
    <d v="2024-06-23T00:00:00"/>
    <n v="10"/>
    <d v="2024-07-01T00:00:00"/>
    <n v="8"/>
    <d v="2024-07-17T00:00:00"/>
    <n v="16"/>
    <x v="2"/>
    <n v="47"/>
  </r>
  <r>
    <x v="4"/>
    <s v="Product Manager"/>
    <x v="2"/>
    <x v="25"/>
    <s v="(555) 555-6666"/>
    <s v="aliyah@example.com"/>
    <x v="3"/>
    <d v="2024-05-31T00:00:00"/>
    <d v="2024-06-11T00:00:00"/>
    <n v="11"/>
    <d v="2024-06-13T00:00:00"/>
    <n v="2"/>
    <d v="2024-06-20T00:00:00"/>
    <n v="7"/>
    <m/>
    <s v=""/>
    <m/>
    <s v=""/>
    <x v="1"/>
    <s v=""/>
  </r>
  <r>
    <x v="9"/>
    <s v="HR Specialist"/>
    <x v="5"/>
    <x v="26"/>
    <s v="(555) 666-6666"/>
    <s v="isaac@example.com"/>
    <x v="1"/>
    <d v="2024-05-31T00:00:00"/>
    <d v="2024-06-12T00:00:00"/>
    <n v="12"/>
    <d v="2024-06-14T00:00:00"/>
    <n v="2"/>
    <m/>
    <s v=""/>
    <m/>
    <s v=""/>
    <m/>
    <s v=""/>
    <x v="4"/>
    <s v=""/>
  </r>
  <r>
    <x v="9"/>
    <s v="HR Specialist"/>
    <x v="5"/>
    <x v="27"/>
    <s v="(555) 666-7777"/>
    <s v="hendrix@example.com"/>
    <x v="1"/>
    <d v="2024-05-31T00:00:00"/>
    <d v="2024-06-13T00:00:00"/>
    <n v="13"/>
    <d v="2024-06-14T00:00:00"/>
    <n v="1"/>
    <d v="2024-06-23T00:00:00"/>
    <n v="9"/>
    <d v="2024-07-02T00:00:00"/>
    <n v="9"/>
    <d v="2024-07-22T00:00:00"/>
    <n v="20"/>
    <x v="0"/>
    <n v="52"/>
  </r>
  <r>
    <x v="5"/>
    <s v="Marketing Manager"/>
    <x v="3"/>
    <x v="28"/>
    <s v="(555) 777-7777"/>
    <s v="autumn@example.com"/>
    <x v="4"/>
    <d v="2024-05-31T00:00:00"/>
    <d v="2024-06-13T00:00:00"/>
    <n v="13"/>
    <d v="2024-06-14T00:00:00"/>
    <n v="1"/>
    <m/>
    <s v=""/>
    <m/>
    <s v=""/>
    <m/>
    <s v=""/>
    <x v="2"/>
    <s v=""/>
  </r>
  <r>
    <x v="5"/>
    <s v="Marketing Manager"/>
    <x v="3"/>
    <x v="29"/>
    <s v="(555) 777-8888"/>
    <s v="nicolas@example.com"/>
    <x v="4"/>
    <d v="2024-05-31T00:00:00"/>
    <d v="2024-06-13T00:00:00"/>
    <n v="13"/>
    <d v="2024-06-14T00:00:00"/>
    <n v="1"/>
    <d v="2024-06-21T00:00:00"/>
    <n v="7"/>
    <d v="2024-06-29T00:00:00"/>
    <n v="8"/>
    <d v="2024-07-14T00:00:00"/>
    <n v="15"/>
    <x v="0"/>
    <n v="44"/>
  </r>
  <r>
    <x v="8"/>
    <s v="QA Engineer"/>
    <x v="0"/>
    <x v="30"/>
    <s v="(555) 789-0123"/>
    <s v="emily@example.com"/>
    <x v="4"/>
    <d v="2024-05-31T00:00:00"/>
    <d v="2024-06-13T00:00:00"/>
    <n v="13"/>
    <d v="2024-06-15T00:00:00"/>
    <n v="2"/>
    <m/>
    <s v=""/>
    <m/>
    <s v=""/>
    <m/>
    <s v=""/>
    <x v="5"/>
    <s v=""/>
  </r>
  <r>
    <x v="8"/>
    <s v="QA Engineer"/>
    <x v="0"/>
    <x v="31"/>
    <s v="(555) 789-0123"/>
    <s v="liam@example.com"/>
    <x v="2"/>
    <d v="2024-05-31T00:00:00"/>
    <d v="2024-06-13T00:00:00"/>
    <n v="13"/>
    <d v="2024-06-15T00:00:00"/>
    <n v="2"/>
    <d v="2024-06-23T00:00:00"/>
    <n v="8"/>
    <m/>
    <s v=""/>
    <m/>
    <s v=""/>
    <x v="3"/>
    <s v=""/>
  </r>
  <r>
    <x v="8"/>
    <s v="QA Engineer"/>
    <x v="0"/>
    <x v="32"/>
    <s v="(555) 789-0123"/>
    <s v="diana@example.com"/>
    <x v="2"/>
    <d v="2024-05-31T00:00:00"/>
    <d v="2024-06-13T00:00:00"/>
    <n v="13"/>
    <d v="2024-06-16T00:00:00"/>
    <n v="3"/>
    <d v="2024-06-25T00:00:00"/>
    <n v="9"/>
    <m/>
    <s v=""/>
    <m/>
    <s v=""/>
    <x v="1"/>
    <s v=""/>
  </r>
  <r>
    <x v="9"/>
    <s v="HR Specialist"/>
    <x v="5"/>
    <x v="33"/>
    <s v="(555) 789-0123"/>
    <s v="laura@example.com"/>
    <x v="2"/>
    <d v="2024-05-31T00:00:00"/>
    <d v="2024-06-13T00:00:00"/>
    <n v="13"/>
    <d v="2024-06-16T00:00:00"/>
    <n v="3"/>
    <m/>
    <s v=""/>
    <m/>
    <s v=""/>
    <m/>
    <s v=""/>
    <x v="1"/>
    <s v=""/>
  </r>
  <r>
    <x v="9"/>
    <s v="HR Specialist"/>
    <x v="5"/>
    <x v="34"/>
    <s v="(555) 789-0123"/>
    <s v="noah@example.com"/>
    <x v="3"/>
    <d v="2024-05-31T00:00:00"/>
    <d v="2024-06-13T00:00:00"/>
    <n v="13"/>
    <d v="2024-06-16T00:00:00"/>
    <n v="3"/>
    <d v="2024-06-23T00:00:00"/>
    <n v="7"/>
    <m/>
    <s v=""/>
    <m/>
    <s v=""/>
    <x v="1"/>
    <s v=""/>
  </r>
  <r>
    <x v="9"/>
    <s v="HR Specialist"/>
    <x v="5"/>
    <x v="35"/>
    <s v="(555) 789-0123"/>
    <s v="jorge@example.com"/>
    <x v="0"/>
    <d v="2024-05-31T00:00:00"/>
    <d v="2024-06-14T00:00:00"/>
    <n v="14"/>
    <d v="2024-06-17T00:00:00"/>
    <n v="3"/>
    <d v="2024-06-23T00:00:00"/>
    <n v="6"/>
    <m/>
    <s v=""/>
    <m/>
    <s v=""/>
    <x v="2"/>
    <s v=""/>
  </r>
  <r>
    <x v="2"/>
    <s v="Sales Representative"/>
    <x v="1"/>
    <x v="36"/>
    <s v="(555) 789-0123"/>
    <s v="sarah@example.com"/>
    <x v="0"/>
    <d v="2024-05-31T00:00:00"/>
    <d v="2024-06-15T00:00:00"/>
    <n v="15"/>
    <d v="2024-06-17T00:00:00"/>
    <n v="2"/>
    <m/>
    <s v=""/>
    <m/>
    <s v=""/>
    <m/>
    <s v=""/>
    <x v="3"/>
    <s v=""/>
  </r>
  <r>
    <x v="2"/>
    <s v="Sales Representative"/>
    <x v="1"/>
    <x v="37"/>
    <s v="(555) 789-0123"/>
    <s v="elijah@example.com"/>
    <x v="4"/>
    <d v="2024-05-31T00:00:00"/>
    <d v="2024-06-15T00:00:00"/>
    <n v="15"/>
    <d v="2024-06-17T00:00:00"/>
    <n v="2"/>
    <d v="2024-06-22T00:00:00"/>
    <n v="5"/>
    <d v="2024-06-24T00:00:00"/>
    <n v="2"/>
    <d v="2024-07-04T00:00:00"/>
    <n v="10"/>
    <x v="0"/>
    <n v="34"/>
  </r>
  <r>
    <x v="2"/>
    <s v="Sales Representative"/>
    <x v="1"/>
    <x v="38"/>
    <s v="(555) 789-0123"/>
    <s v="paxton@example.com"/>
    <x v="4"/>
    <d v="2024-05-31T00:00:00"/>
    <d v="2024-06-15T00:00:00"/>
    <n v="15"/>
    <d v="2024-06-18T00:00:00"/>
    <n v="3"/>
    <d v="2024-06-24T00:00:00"/>
    <n v="6"/>
    <m/>
    <s v=""/>
    <m/>
    <s v=""/>
    <x v="3"/>
    <s v=""/>
  </r>
  <r>
    <x v="2"/>
    <s v="Sales Representative"/>
    <x v="1"/>
    <x v="39"/>
    <s v="(555) 789-0123"/>
    <s v="daniella@example.com"/>
    <x v="1"/>
    <d v="2024-05-31T00:00:00"/>
    <d v="2024-06-15T00:00:00"/>
    <n v="15"/>
    <d v="2024-06-18T00:00:00"/>
    <n v="3"/>
    <m/>
    <s v=""/>
    <m/>
    <s v=""/>
    <m/>
    <s v=""/>
    <x v="5"/>
    <s v=""/>
  </r>
  <r>
    <x v="0"/>
    <s v="DevOps Engineer"/>
    <x v="0"/>
    <x v="40"/>
    <s v="(555) 789-0123"/>
    <s v="rachel@example.com"/>
    <x v="3"/>
    <d v="2024-05-31T00:00:00"/>
    <d v="2024-06-15T00:00:00"/>
    <n v="15"/>
    <d v="2024-06-18T00:00:00"/>
    <n v="3"/>
    <d v="2024-06-23T00:00:00"/>
    <n v="5"/>
    <m/>
    <s v=""/>
    <m/>
    <s v=""/>
    <x v="3"/>
    <s v=""/>
  </r>
  <r>
    <x v="0"/>
    <s v="DevOps Engineer"/>
    <x v="0"/>
    <x v="41"/>
    <s v="(555) 789-0123"/>
    <s v="logan@example.com"/>
    <x v="2"/>
    <d v="2024-05-31T00:00:00"/>
    <d v="2024-06-15T00:00:00"/>
    <n v="15"/>
    <d v="2024-06-18T00:00:00"/>
    <n v="3"/>
    <m/>
    <s v=""/>
    <m/>
    <s v=""/>
    <m/>
    <s v=""/>
    <x v="1"/>
    <s v=""/>
  </r>
  <r>
    <x v="2"/>
    <s v="Sales Representative"/>
    <x v="1"/>
    <x v="42"/>
    <s v="(555) 888-8888"/>
    <s v="johan@example.com"/>
    <x v="2"/>
    <d v="2024-05-31T00:00:00"/>
    <d v="2024-06-15T00:00:00"/>
    <n v="15"/>
    <d v="2024-06-20T00:00:00"/>
    <n v="5"/>
    <d v="2024-06-30T00:00:00"/>
    <n v="10"/>
    <m/>
    <s v=""/>
    <m/>
    <s v=""/>
    <x v="1"/>
    <s v=""/>
  </r>
  <r>
    <x v="2"/>
    <s v="Sales Representative"/>
    <x v="1"/>
    <x v="43"/>
    <s v="(555) 888-9999"/>
    <s v="logan@example.com"/>
    <x v="2"/>
    <d v="2024-05-31T00:00:00"/>
    <d v="2024-06-16T00:00:00"/>
    <n v="16"/>
    <d v="2024-06-20T00:00:00"/>
    <n v="4"/>
    <m/>
    <s v=""/>
    <m/>
    <s v=""/>
    <m/>
    <s v=""/>
    <x v="1"/>
    <s v=""/>
  </r>
  <r>
    <x v="5"/>
    <s v="Marketing Manager"/>
    <x v="3"/>
    <x v="44"/>
    <s v="(555) 987-6543"/>
    <s v="jane@example.com"/>
    <x v="2"/>
    <d v="2024-05-31T00:00:00"/>
    <d v="2024-06-17T00:00:00"/>
    <n v="17"/>
    <d v="2024-06-20T00:00:00"/>
    <n v="3"/>
    <m/>
    <s v=""/>
    <m/>
    <s v=""/>
    <m/>
    <s v=""/>
    <x v="1"/>
    <s v=""/>
  </r>
  <r>
    <x v="5"/>
    <s v="Marketing Manager"/>
    <x v="3"/>
    <x v="45"/>
    <s v="(555) 987-6543"/>
    <s v="ethan@example.com"/>
    <x v="0"/>
    <d v="2024-05-31T00:00:00"/>
    <d v="2024-06-18T00:00:00"/>
    <n v="18"/>
    <d v="2024-06-22T00:00:00"/>
    <n v="4"/>
    <m/>
    <s v=""/>
    <m/>
    <s v=""/>
    <m/>
    <s v=""/>
    <x v="4"/>
    <s v=""/>
  </r>
  <r>
    <x v="5"/>
    <s v="Marketing Manager"/>
    <x v="3"/>
    <x v="46"/>
    <s v="(555) 987-6543"/>
    <s v="theo@example.com"/>
    <x v="0"/>
    <d v="2024-05-31T00:00:00"/>
    <d v="2024-06-18T00:00:00"/>
    <n v="18"/>
    <d v="2024-06-22T00:00:00"/>
    <n v="4"/>
    <m/>
    <s v=""/>
    <m/>
    <s v=""/>
    <m/>
    <s v=""/>
    <x v="4"/>
    <s v=""/>
  </r>
  <r>
    <x v="6"/>
    <s v="Financial Analytics"/>
    <x v="4"/>
    <x v="47"/>
    <s v="(555) 999-0000"/>
    <s v="annabelle@example.com"/>
    <x v="4"/>
    <d v="2024-05-31T00:00:00"/>
    <d v="2024-06-18T00:00:00"/>
    <n v="18"/>
    <d v="2024-06-22T00:00:00"/>
    <n v="4"/>
    <m/>
    <s v=""/>
    <m/>
    <s v=""/>
    <m/>
    <s v=""/>
    <x v="2"/>
    <s v=""/>
  </r>
  <r>
    <x v="6"/>
    <s v="Financial Analytics"/>
    <x v="4"/>
    <x v="48"/>
    <s v="(555) 999-9999"/>
    <s v="victoria@example.com"/>
    <x v="1"/>
    <d v="2024-05-31T00:00:00"/>
    <d v="2024-06-18T00:00:00"/>
    <n v="18"/>
    <m/>
    <s v=""/>
    <m/>
    <s v=""/>
    <m/>
    <m/>
    <m/>
    <m/>
    <x v="4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0B873A-CA7A-45FB-8DCC-1E86A3E5A23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1:B37" firstHeaderRow="1" firstDataRow="1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5"/>
        <item x="4"/>
        <item x="3"/>
        <item x="1"/>
        <item h="1" x="0"/>
        <item t="default"/>
      </items>
    </pivotField>
    <pivotField showAll="0"/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JOB ID" fld="0" subtotal="count" baseField="18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325442-5BE6-43B7-AE47-62E1647B41B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9" firstHeaderRow="1" firstDataRow="1" firstDataCol="1"/>
  <pivotFields count="20"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2"/>
        <item x="3"/>
        <item x="0"/>
        <item x="1"/>
        <item x="4"/>
        <item t="default"/>
      </items>
    </pivotField>
    <pivotField numFmtId="164" showAll="0"/>
    <pivotField numFmtId="164"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JOB ID" fld="0" subtotal="count" baseField="6" baseItem="0"/>
  </dataFields>
  <formats count="2">
    <format dxfId="43">
      <pivotArea field="6" type="button" dataOnly="0" labelOnly="1" outline="0" axis="axisRow" fieldPosition="0"/>
    </format>
    <format dxfId="42">
      <pivotArea dataOnly="0" labelOnly="1" outline="0" axis="axisValues" fieldPosition="0"/>
    </format>
  </formats>
  <chartFormats count="7">
    <chartFormat chart="5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E333CE-47CA-43C4-87AE-7BB0A994F11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B20" firstHeaderRow="1" firstDataRow="1" firstDataCol="1"/>
  <pivotFields count="20">
    <pivotField dataField="1" showAll="0">
      <items count="11">
        <item x="1"/>
        <item x="3"/>
        <item x="7"/>
        <item x="8"/>
        <item x="4"/>
        <item x="9"/>
        <item x="5"/>
        <item x="2"/>
        <item x="6"/>
        <item x="0"/>
        <item t="default"/>
      </items>
    </pivotField>
    <pivotField showAll="0"/>
    <pivotField axis="axisRow" showAll="0">
      <items count="7">
        <item x="5"/>
        <item x="4"/>
        <item x="0"/>
        <item x="2"/>
        <item x="3"/>
        <item x="1"/>
        <item t="default"/>
      </items>
    </pivotField>
    <pivotField showAll="0">
      <items count="50">
        <item x="21"/>
        <item x="25"/>
        <item x="47"/>
        <item x="1"/>
        <item x="6"/>
        <item x="28"/>
        <item x="10"/>
        <item x="3"/>
        <item x="12"/>
        <item x="39"/>
        <item x="11"/>
        <item x="32"/>
        <item x="37"/>
        <item x="30"/>
        <item x="45"/>
        <item x="27"/>
        <item x="26"/>
        <item x="24"/>
        <item x="19"/>
        <item x="44"/>
        <item x="42"/>
        <item x="7"/>
        <item x="4"/>
        <item x="35"/>
        <item x="2"/>
        <item x="15"/>
        <item x="33"/>
        <item x="18"/>
        <item x="31"/>
        <item x="5"/>
        <item x="41"/>
        <item x="43"/>
        <item x="13"/>
        <item x="9"/>
        <item x="29"/>
        <item x="34"/>
        <item x="22"/>
        <item x="38"/>
        <item x="40"/>
        <item x="23"/>
        <item x="0"/>
        <item x="36"/>
        <item x="17"/>
        <item x="20"/>
        <item x="16"/>
        <item x="46"/>
        <item x="48"/>
        <item x="14"/>
        <item x="8"/>
        <item t="default"/>
      </items>
    </pivotField>
    <pivotField showAll="0"/>
    <pivotField showAll="0"/>
    <pivotField showAll="0"/>
    <pivotField numFmtId="164" showAll="0"/>
    <pivotField numFmtId="164"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Number of Applicants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06C87F-BBC8-4EA6-9D95-F0019294F718}" name="Table3" displayName="Table3" ref="A22:C29" totalsRowShown="0">
  <autoFilter ref="A22:C29" xr:uid="{0906C87F-BBC8-4EA6-9D95-F0019294F718}"/>
  <tableColumns count="3">
    <tableColumn id="1" xr3:uid="{39991F46-DD78-4169-8BEE-BF57D39CC2CB}" name="Sectors" dataDxfId="41"/>
    <tableColumn id="2" xr3:uid="{769BF7F8-7EB0-4A54-8F38-4EF9BBFD6F15}" name="No of Applicants"/>
    <tableColumn id="3" xr3:uid="{1C6DFB6E-7F58-4E0F-B33B-D3DF0D600A47}" name="No of Jobs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14B591-CFD2-4FC7-92D3-4324DC18BE1A}" name="Table4" displayName="Table4" ref="E3:I8" totalsRowShown="0">
  <autoFilter ref="E3:I8" xr:uid="{9A14B591-CFD2-4FC7-92D3-4324DC18BE1A}"/>
  <tableColumns count="5">
    <tableColumn id="1" xr3:uid="{055812E3-5F48-40AB-8969-6E7ACB438B63}" name="Phase"/>
    <tableColumn id="2" xr3:uid="{879E9439-3ED6-4900-818A-57FA4102F73B}" name="Avg Duration"/>
    <tableColumn id="3" xr3:uid="{764C0798-3FAF-45CF-94EE-605BD939371C}" name="Text">
      <calculatedColumnFormula>F4&amp; " DAYS"</calculatedColumnFormula>
    </tableColumn>
    <tableColumn id="4" xr3:uid="{EE6E12CD-F86E-4AE4-A1E6-617E2681E361}" name="Registered In Phase"/>
    <tableColumn id="5" xr3:uid="{BB789E21-5588-4FC9-84FF-FAA1FBEB4475}" name="Funnel %" dataDxfId="40" dataCellStyle="Percent">
      <calculatedColumnFormula>H4/$H$4</calculatedColumnFormula>
    </tableColumn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AB5111F-06CD-41AC-BC8D-260B0F861F1E}" name="Table5" displayName="Table5" ref="E11:H12" totalsRowShown="0" dataDxfId="39" dataCellStyle="Currency">
  <autoFilter ref="E11:H12" xr:uid="{5AB5111F-06CD-41AC-BC8D-260B0F861F1E}"/>
  <tableColumns count="4">
    <tableColumn id="1" xr3:uid="{485B38CB-9855-414F-8CB3-747E824917FF}" name="Internal Cost" dataDxfId="38" dataCellStyle="Currency">
      <calculatedColumnFormula>SUMIF(Costs[TYPE],"Internal",Costs[AMOUNT])</calculatedColumnFormula>
    </tableColumn>
    <tableColumn id="2" xr3:uid="{7FFD5717-797F-46F7-996A-A01319917443}" name="External Cost" dataDxfId="37" dataCellStyle="Currency">
      <calculatedColumnFormula>SUMIF(Costs[TYPE],"External",Costs[AMOUNT])</calculatedColumnFormula>
    </tableColumn>
    <tableColumn id="3" xr3:uid="{691B5748-98A6-4F9C-8EAF-E6CCC4AA06C8}" name="Total cost" dataDxfId="36" dataCellStyle="Currency">
      <calculatedColumnFormula>E12+F12</calculatedColumnFormula>
    </tableColumn>
    <tableColumn id="4" xr3:uid="{ECCA4238-5C08-4BF7-B496-7841FF37F263}" name="Cost per Hire" dataDxfId="35" dataCellStyle="Currency">
      <calculatedColumnFormula>G12/COUNT(Recruitment[HIRE])</calculatedColumnFormula>
    </tableColumn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2FB7E1D-59E7-4C44-B464-9FB86F175305}" name="Table6" displayName="Table6" ref="E15:F16" totalsRowShown="0">
  <autoFilter ref="E15:F16" xr:uid="{52FB7E1D-59E7-4C44-B464-9FB86F175305}"/>
  <tableColumns count="2">
    <tableColumn id="1" xr3:uid="{EA98542B-7335-4639-AB20-1819B38EBE05}" name="Days to Hire">
      <calculatedColumnFormula>AVERAGE(Recruitment[DAYS TO HIRE])</calculatedColumnFormula>
    </tableColumn>
    <tableColumn id="2" xr3:uid="{36BBB593-0523-4E5A-A3B4-36C744BA6EF4}" name="Days In Text">
      <calculatedColumnFormula>E16 &amp; " DAYS"</calculatedColumnFormula>
    </tableColumn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B97B4D-8132-4FBF-906C-62F5A7EFE420}" name="Table7" displayName="Table7" ref="E18:G19" totalsRowShown="0">
  <autoFilter ref="E18:G19" xr:uid="{DCB97B4D-8132-4FBF-906C-62F5A7EFE420}"/>
  <tableColumns count="3">
    <tableColumn id="1" xr3:uid="{315EEFB3-62CE-4334-B2B0-DF711BFF68F2}" name="Hires">
      <calculatedColumnFormula>COUNTA(Recruitment[HIRE])</calculatedColumnFormula>
    </tableColumn>
    <tableColumn id="2" xr3:uid="{C40AD715-D16F-4A98-B50A-847D847A37A9}" name="Jobs">
      <calculatedColumnFormula>C29</calculatedColumnFormula>
    </tableColumn>
    <tableColumn id="3" xr3:uid="{E1DBBE1C-79F1-49C2-82E5-D3F65FD61C49}" name="Applicants">
      <calculatedColumnFormula>B29</calculatedColumnFormula>
    </tableColumn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790F8AF-BBFC-497B-87A4-FF6AD7821EFA}" name="Table49" displayName="Table49" ref="E23:G28" totalsRowShown="0">
  <autoFilter ref="E23:G28" xr:uid="{C790F8AF-BBFC-497B-87A4-FF6AD7821EFA}"/>
  <tableColumns count="3">
    <tableColumn id="1" xr3:uid="{B76493B1-2A06-4B1C-B1DE-8B70A2DB28B3}" name="Phase"/>
    <tableColumn id="4" xr3:uid="{467FE09A-1C85-4096-987C-CBD59891D199}" name="Registered In Phase"/>
    <tableColumn id="5" xr3:uid="{706A5513-49AA-4929-9EA0-5687EE2464DC}" name="Funnel %" dataDxfId="34" dataCellStyle="Percent">
      <calculatedColumnFormula>F24/$H$4</calculatedColumnFormula>
    </tableColumn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62667A-7B66-48C7-B8A3-DF07EC6D8B0B}" name="Recruitment" displayName="Recruitment" ref="A1:T51" totalsRowShown="0" headerRowDxfId="33" dataDxfId="31" headerRowBorderDxfId="32" tableBorderDxfId="30" totalsRowBorderDxfId="29">
  <autoFilter ref="A1:T51" xr:uid="{0762667A-7B66-48C7-B8A3-DF07EC6D8B0B}"/>
  <tableColumns count="20">
    <tableColumn id="1" xr3:uid="{AFBA8D49-116F-47B6-99FF-4738367932BD}" name="JOB ID" dataDxfId="28"/>
    <tableColumn id="2" xr3:uid="{17ED0C0A-4DAB-4CF6-B2D8-AE644D3EA48F}" name="POSITION" dataDxfId="27"/>
    <tableColumn id="3" xr3:uid="{9BF2E5EA-015F-4FF1-ACC2-BEF90048999B}" name="SECTOR" dataDxfId="26"/>
    <tableColumn id="4" xr3:uid="{1A8A219E-E9DF-426D-8482-31706AAB0FD0}" name="CANDIDATE NAME" dataDxfId="25"/>
    <tableColumn id="5" xr3:uid="{2F4E65ED-0CD9-4F84-A116-C39D99441446}" name="CANDIDATE PHONE" dataDxfId="24"/>
    <tableColumn id="6" xr3:uid="{B0BD0B3D-B680-48D3-995D-19DAC0832113}" name="CANDIDATE EMAIL" dataDxfId="23"/>
    <tableColumn id="7" xr3:uid="{BE70AC9C-490F-4D50-99A3-EE085B6E237A}" name="APPLICATION SOURCE" dataDxfId="22"/>
    <tableColumn id="8" xr3:uid="{C0E7D68A-CE16-41B3-917F-215C1A243DDD}" name="START" dataDxfId="21"/>
    <tableColumn id="9" xr3:uid="{8BD7BB5E-BE29-4CC1-AE22-456A1AA9848F}" name="APPLICATION CV" dataDxfId="20"/>
    <tableColumn id="10" xr3:uid="{FA5BC74A-330B-4883-B7AD-42FB85ED7EC1}" name="APPLICATION CV (T)" dataDxfId="19">
      <calculatedColumnFormula>I2-H2</calculatedColumnFormula>
    </tableColumn>
    <tableColumn id="11" xr3:uid="{E11C4A19-3254-4347-873B-D877F6DB38A8}" name="HR PHONE INTERVIEW" dataDxfId="18"/>
    <tableColumn id="12" xr3:uid="{76D8DF76-2472-410C-B643-65F8AFA02AB8}" name="HR PHONE INTERVIEW (T)" dataDxfId="17">
      <calculatedColumnFormula>IF(ISBLANK(K2),"",K2-I2)</calculatedColumnFormula>
    </tableColumn>
    <tableColumn id="13" xr3:uid="{7208AB2C-A5DE-4C0A-BF05-92983A4A8816}" name="ONSITE INTERVIEW" dataDxfId="16"/>
    <tableColumn id="14" xr3:uid="{632B4C09-26FF-40AC-AD38-37C96168CCB9}" name="ONSITE INTERVIEW (T)" dataDxfId="15">
      <calculatedColumnFormula>IF(ISBLANK(M2),"",M2-K2)</calculatedColumnFormula>
    </tableColumn>
    <tableColumn id="15" xr3:uid="{83D04E95-A2EC-4E8B-945A-74193C4394A0}" name="OFFER" dataDxfId="14"/>
    <tableColumn id="16" xr3:uid="{C8AD7F68-D408-4B92-B03A-BD4D1CEC0791}" name="OFFER (T)" dataDxfId="13"/>
    <tableColumn id="17" xr3:uid="{520FDB46-DC35-4A65-9729-D8BD869F58F7}" name="HIRE" dataDxfId="12"/>
    <tableColumn id="18" xr3:uid="{41187C1D-A1F6-44E0-AADF-1482948C73B6}" name="HIRE (T)" dataDxfId="11"/>
    <tableColumn id="19" xr3:uid="{F37302D4-15CA-4484-B1E0-3861CDB88B79}" name="DECLINE REASON" dataDxfId="10"/>
    <tableColumn id="20" xr3:uid="{DAA1713E-79AD-489B-B7A5-2D416CDE4114}" name="DAYS TO HIRE" dataDxfId="9">
      <calculatedColumnFormula>IF(Recruitment[[#This Row],[HIRE (T)]]="","",Recruitment[[#This Row],[HIRE]]-Recruitment[[#This Row],[START]])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024327-C9EE-48DE-BD30-5370D470B673}" name="Costs" displayName="Costs" ref="V1:Y9" totalsRowShown="0" headerRowDxfId="8" dataDxfId="6" headerRowBorderDxfId="7" tableBorderDxfId="5" totalsRowBorderDxfId="4">
  <tableColumns count="4">
    <tableColumn id="1" xr3:uid="{C6FA459D-AD0B-4212-BFF1-12A2F677B2FB}" name="DATE" dataDxfId="3"/>
    <tableColumn id="2" xr3:uid="{6B12F134-3075-42CC-B345-02A8C36BF3A0}" name="EXPENSE" dataDxfId="2"/>
    <tableColumn id="3" xr3:uid="{BE0AD401-438A-492F-836A-8DF958AA2D6F}" name="TYPE" dataDxfId="1"/>
    <tableColumn id="4" xr3:uid="{793DCF2B-BB0B-4B16-B12D-643B0E8FA2A5}" name="AMOUNT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10" Type="http://schemas.openxmlformats.org/officeDocument/2006/relationships/table" Target="../tables/table6.xml"/><Relationship Id="rId4" Type="http://schemas.openxmlformats.org/officeDocument/2006/relationships/drawing" Target="../drawings/drawing2.xml"/><Relationship Id="rId9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C294F-A913-492F-8307-83116BEF0ADB}">
  <dimension ref="A1"/>
  <sheetViews>
    <sheetView showGridLines="0" tabSelected="1" topLeftCell="A13" workbookViewId="0">
      <selection activeCell="N41" sqref="N4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8BD90-A21A-47C5-A816-100207D14EE8}">
  <dimension ref="A2:I37"/>
  <sheetViews>
    <sheetView showGridLines="0" topLeftCell="A13" workbookViewId="0">
      <selection activeCell="B13" sqref="B13"/>
    </sheetView>
  </sheetViews>
  <sheetFormatPr defaultRowHeight="14.4" x14ac:dyDescent="0.3"/>
  <cols>
    <col min="1" max="1" width="18.88671875" customWidth="1"/>
    <col min="2" max="2" width="20" customWidth="1"/>
    <col min="3" max="3" width="20.21875" customWidth="1"/>
    <col min="4" max="4" width="16.6640625" bestFit="1" customWidth="1"/>
    <col min="5" max="5" width="21.21875" customWidth="1"/>
    <col min="6" max="6" width="13.88671875" customWidth="1"/>
    <col min="7" max="7" width="12.5546875" bestFit="1" customWidth="1"/>
    <col min="8" max="8" width="19.21875" customWidth="1"/>
    <col min="9" max="9" width="12.6640625" bestFit="1" customWidth="1"/>
    <col min="10" max="10" width="9.5546875" bestFit="1" customWidth="1"/>
    <col min="11" max="11" width="14.21875" bestFit="1" customWidth="1"/>
    <col min="12" max="12" width="13.33203125" bestFit="1" customWidth="1"/>
    <col min="13" max="13" width="14" bestFit="1" customWidth="1"/>
    <col min="14" max="14" width="9.6640625" bestFit="1" customWidth="1"/>
    <col min="15" max="15" width="11.44140625" bestFit="1" customWidth="1"/>
    <col min="16" max="16" width="11.77734375" bestFit="1" customWidth="1"/>
    <col min="17" max="17" width="14" bestFit="1" customWidth="1"/>
    <col min="18" max="18" width="11.44140625" bestFit="1" customWidth="1"/>
    <col min="19" max="19" width="15" bestFit="1" customWidth="1"/>
    <col min="20" max="20" width="14.33203125" bestFit="1" customWidth="1"/>
    <col min="21" max="21" width="8.5546875" bestFit="1" customWidth="1"/>
    <col min="22" max="22" width="14.6640625" bestFit="1" customWidth="1"/>
    <col min="23" max="23" width="9.44140625" bestFit="1" customWidth="1"/>
    <col min="24" max="24" width="10.33203125" bestFit="1" customWidth="1"/>
    <col min="25" max="25" width="13.44140625" bestFit="1" customWidth="1"/>
    <col min="26" max="26" width="12.5546875" bestFit="1" customWidth="1"/>
    <col min="27" max="27" width="11.109375" bestFit="1" customWidth="1"/>
    <col min="28" max="28" width="11.5546875" bestFit="1" customWidth="1"/>
    <col min="29" max="29" width="10.109375" bestFit="1" customWidth="1"/>
    <col min="30" max="30" width="9.88671875" bestFit="1" customWidth="1"/>
    <col min="31" max="31" width="10" bestFit="1" customWidth="1"/>
    <col min="32" max="32" width="11.33203125" bestFit="1" customWidth="1"/>
    <col min="33" max="33" width="11.109375" bestFit="1" customWidth="1"/>
    <col min="34" max="34" width="7.77734375" bestFit="1" customWidth="1"/>
    <col min="35" max="35" width="11" bestFit="1" customWidth="1"/>
    <col min="36" max="36" width="15.109375" bestFit="1" customWidth="1"/>
    <col min="37" max="37" width="11" bestFit="1" customWidth="1"/>
    <col min="38" max="38" width="10.33203125" bestFit="1" customWidth="1"/>
    <col min="39" max="39" width="13.21875" bestFit="1" customWidth="1"/>
    <col min="40" max="40" width="12" bestFit="1" customWidth="1"/>
    <col min="41" max="41" width="11.44140625" bestFit="1" customWidth="1"/>
    <col min="42" max="42" width="11.21875" bestFit="1" customWidth="1"/>
    <col min="43" max="43" width="12" bestFit="1" customWidth="1"/>
    <col min="44" max="44" width="13.77734375" bestFit="1" customWidth="1"/>
    <col min="45" max="45" width="16.109375" bestFit="1" customWidth="1"/>
    <col min="46" max="46" width="10.109375" bestFit="1" customWidth="1"/>
    <col min="47" max="47" width="10.88671875" bestFit="1" customWidth="1"/>
    <col min="48" max="48" width="14.5546875" bestFit="1" customWidth="1"/>
    <col min="49" max="49" width="12.109375" bestFit="1" customWidth="1"/>
    <col min="50" max="50" width="12.6640625" bestFit="1" customWidth="1"/>
    <col min="51" max="51" width="10.77734375" bestFit="1" customWidth="1"/>
  </cols>
  <sheetData>
    <row r="2" spans="1:9" x14ac:dyDescent="0.3">
      <c r="A2" s="21" t="s">
        <v>184</v>
      </c>
      <c r="E2" s="28" t="s">
        <v>196</v>
      </c>
    </row>
    <row r="3" spans="1:9" x14ac:dyDescent="0.3">
      <c r="A3" s="20" t="s">
        <v>181</v>
      </c>
      <c r="B3" s="20" t="s">
        <v>183</v>
      </c>
      <c r="D3" s="19"/>
      <c r="E3" t="s">
        <v>191</v>
      </c>
      <c r="F3" t="s">
        <v>192</v>
      </c>
      <c r="G3" t="s">
        <v>193</v>
      </c>
      <c r="H3" t="s">
        <v>194</v>
      </c>
      <c r="I3" t="s">
        <v>195</v>
      </c>
    </row>
    <row r="4" spans="1:9" x14ac:dyDescent="0.3">
      <c r="A4" s="19" t="s">
        <v>15</v>
      </c>
      <c r="B4">
        <v>11</v>
      </c>
      <c r="D4" s="19"/>
      <c r="E4" t="str">
        <f>Recruitment[[#Headers],[APPLICATION CV (T)]]</f>
        <v>APPLICATION CV (T)</v>
      </c>
      <c r="F4">
        <f>ROUND(AVERAGE(Recruitment[APPLICATION CV (T)]),1)</f>
        <v>8.8000000000000007</v>
      </c>
      <c r="G4" t="str">
        <f>F4&amp; " DAYS"</f>
        <v>8.8 DAYS</v>
      </c>
      <c r="H4">
        <f>COUNT(Recruitment[APPLICATION CV (T)])</f>
        <v>50</v>
      </c>
      <c r="I4" s="26">
        <f>(H4/$H$4)</f>
        <v>1</v>
      </c>
    </row>
    <row r="5" spans="1:9" x14ac:dyDescent="0.3">
      <c r="A5" s="19" t="s">
        <v>22</v>
      </c>
      <c r="B5">
        <v>9</v>
      </c>
      <c r="D5" s="19"/>
      <c r="E5" t="str">
        <f>Recruitment[[#Headers],[HR PHONE INTERVIEW (T)]]</f>
        <v>HR PHONE INTERVIEW (T)</v>
      </c>
      <c r="F5">
        <f>ROUND(AVERAGE(Recruitment[HR PHONE INTERVIEW (T)]),1)</f>
        <v>3.1</v>
      </c>
      <c r="G5" t="str">
        <f t="shared" ref="G5:G8" si="0">F5&amp; " DAYS"</f>
        <v>3.1 DAYS</v>
      </c>
      <c r="H5">
        <f>COUNT(Recruitment[HR PHONE INTERVIEW (T)])</f>
        <v>49</v>
      </c>
      <c r="I5" s="26">
        <f t="shared" ref="I5:I7" si="1">H5/$H$4</f>
        <v>0.98</v>
      </c>
    </row>
    <row r="6" spans="1:9" x14ac:dyDescent="0.3">
      <c r="A6" s="19" t="s">
        <v>5</v>
      </c>
      <c r="B6">
        <v>13</v>
      </c>
      <c r="D6" s="19"/>
      <c r="E6" t="str">
        <f>Recruitment[[#Headers],[ONSITE INTERVIEW (T)]]</f>
        <v>ONSITE INTERVIEW (T)</v>
      </c>
      <c r="F6">
        <f>ROUND(AVERAGE(Recruitment[ONSITE INTERVIEW (T)]),1)</f>
        <v>7.3</v>
      </c>
      <c r="G6" t="str">
        <f t="shared" si="0"/>
        <v>7.3 DAYS</v>
      </c>
      <c r="H6">
        <f>COUNT(Recruitment[ONSITE INTERVIEW (T)])</f>
        <v>30</v>
      </c>
      <c r="I6" s="26">
        <f t="shared" si="1"/>
        <v>0.6</v>
      </c>
    </row>
    <row r="7" spans="1:9" x14ac:dyDescent="0.3">
      <c r="A7" s="19" t="s">
        <v>9</v>
      </c>
      <c r="B7">
        <v>8</v>
      </c>
      <c r="D7" s="19"/>
      <c r="E7" t="str">
        <f>Recruitment[[#Headers],[OFFER (T)]]</f>
        <v>OFFER (T)</v>
      </c>
      <c r="F7" s="25">
        <f>ROUND(AVERAGE(Recruitment[OFFER (T)]),1)</f>
        <v>8.6</v>
      </c>
      <c r="G7" t="str">
        <f t="shared" si="0"/>
        <v>8.6 DAYS</v>
      </c>
      <c r="H7">
        <f>COUNT(Recruitment[OFFER (T)])</f>
        <v>11</v>
      </c>
      <c r="I7" s="26">
        <f t="shared" si="1"/>
        <v>0.22</v>
      </c>
    </row>
    <row r="8" spans="1:9" x14ac:dyDescent="0.3">
      <c r="A8" s="19" t="s">
        <v>44</v>
      </c>
      <c r="B8">
        <v>9</v>
      </c>
      <c r="D8" s="19"/>
      <c r="E8" t="str">
        <f>Recruitment[[#Headers],[HIRE (T)]]</f>
        <v>HIRE (T)</v>
      </c>
      <c r="F8" s="25">
        <f>ROUND(AVERAGE(Recruitment[HIRE (T)]),1)</f>
        <v>11.5</v>
      </c>
      <c r="G8" t="str">
        <f t="shared" si="0"/>
        <v>11.5 DAYS</v>
      </c>
      <c r="H8">
        <f>COUNT(Recruitment[HIRE (T)])</f>
        <v>10</v>
      </c>
      <c r="I8" s="26">
        <f>H8/$H$4</f>
        <v>0.2</v>
      </c>
    </row>
    <row r="9" spans="1:9" x14ac:dyDescent="0.3">
      <c r="A9" s="19" t="s">
        <v>182</v>
      </c>
      <c r="B9">
        <v>50</v>
      </c>
    </row>
    <row r="11" spans="1:9" x14ac:dyDescent="0.3">
      <c r="A11" s="23" t="s">
        <v>187</v>
      </c>
      <c r="E11" t="s">
        <v>197</v>
      </c>
      <c r="F11" t="s">
        <v>198</v>
      </c>
      <c r="G11" t="s">
        <v>199</v>
      </c>
      <c r="H11" t="s">
        <v>200</v>
      </c>
    </row>
    <row r="12" spans="1:9" x14ac:dyDescent="0.3">
      <c r="A12" t="s">
        <v>188</v>
      </c>
      <c r="E12" s="27">
        <f>SUMIF(Costs[TYPE],"Internal",Costs[AMOUNT])</f>
        <v>6500</v>
      </c>
      <c r="F12" s="27">
        <f>SUMIF(Costs[TYPE],"External",Costs[AMOUNT])</f>
        <v>6220</v>
      </c>
      <c r="G12" s="27">
        <f>E12+F12</f>
        <v>12720</v>
      </c>
      <c r="H12" s="27">
        <f>G12/COUNT(Recruitment[HIRE])</f>
        <v>1272</v>
      </c>
    </row>
    <row r="13" spans="1:9" x14ac:dyDescent="0.3">
      <c r="A13" s="18" t="s">
        <v>181</v>
      </c>
      <c r="B13" t="s">
        <v>185</v>
      </c>
    </row>
    <row r="14" spans="1:9" x14ac:dyDescent="0.3">
      <c r="A14" s="19" t="s">
        <v>91</v>
      </c>
      <c r="B14">
        <v>5</v>
      </c>
    </row>
    <row r="15" spans="1:9" x14ac:dyDescent="0.3">
      <c r="A15" s="19" t="s">
        <v>56</v>
      </c>
      <c r="B15">
        <v>5</v>
      </c>
      <c r="E15" t="s">
        <v>201</v>
      </c>
      <c r="F15" t="s">
        <v>202</v>
      </c>
    </row>
    <row r="16" spans="1:9" x14ac:dyDescent="0.3">
      <c r="A16" s="19" t="s">
        <v>1</v>
      </c>
      <c r="B16">
        <v>16</v>
      </c>
      <c r="E16">
        <f>AVERAGE(Recruitment[DAYS TO HIRE])</f>
        <v>37.4</v>
      </c>
      <c r="F16" t="str">
        <f>E16 &amp; " DAYS"</f>
        <v>37.4 DAYS</v>
      </c>
    </row>
    <row r="17" spans="1:7" x14ac:dyDescent="0.3">
      <c r="A17" s="19" t="s">
        <v>32</v>
      </c>
      <c r="B17">
        <v>7</v>
      </c>
    </row>
    <row r="18" spans="1:7" x14ac:dyDescent="0.3">
      <c r="A18" s="19" t="s">
        <v>48</v>
      </c>
      <c r="B18">
        <v>8</v>
      </c>
      <c r="E18" t="s">
        <v>203</v>
      </c>
      <c r="F18" t="s">
        <v>204</v>
      </c>
      <c r="G18" t="s">
        <v>205</v>
      </c>
    </row>
    <row r="19" spans="1:7" x14ac:dyDescent="0.3">
      <c r="A19" s="19" t="s">
        <v>18</v>
      </c>
      <c r="B19">
        <v>9</v>
      </c>
      <c r="E19">
        <f>COUNTA(Recruitment[HIRE])</f>
        <v>10</v>
      </c>
      <c r="F19">
        <f>C29</f>
        <v>7</v>
      </c>
      <c r="G19">
        <f>B29</f>
        <v>50</v>
      </c>
    </row>
    <row r="20" spans="1:7" x14ac:dyDescent="0.3">
      <c r="A20" s="19" t="s">
        <v>182</v>
      </c>
      <c r="B20">
        <v>50</v>
      </c>
    </row>
    <row r="22" spans="1:7" x14ac:dyDescent="0.3">
      <c r="A22" s="19" t="s">
        <v>189</v>
      </c>
      <c r="B22" t="s">
        <v>190</v>
      </c>
      <c r="C22" t="s">
        <v>186</v>
      </c>
    </row>
    <row r="23" spans="1:7" x14ac:dyDescent="0.3">
      <c r="A23" s="19" t="s">
        <v>1</v>
      </c>
      <c r="B23">
        <f>COUNTIF(Recruitment[SECTOR],"IT")</f>
        <v>16</v>
      </c>
      <c r="C23">
        <f>SUM(--(FREQUENCY(IF(Recruitment[SECTOR]="IT", MATCH(Recruitment[JOB ID], Recruitment[JOB ID], 0)), ROW(Recruitment[JOB ID])-ROW(Recruitment[JOB ID])+1)&gt;0))</f>
        <v>1</v>
      </c>
      <c r="E23" t="s">
        <v>191</v>
      </c>
      <c r="F23" t="s">
        <v>194</v>
      </c>
      <c r="G23" t="s">
        <v>195</v>
      </c>
    </row>
    <row r="24" spans="1:7" x14ac:dyDescent="0.3">
      <c r="A24" s="19" t="s">
        <v>56</v>
      </c>
      <c r="B24">
        <f>COUNTIF(Recruitment[SECTOR],"FINANCE")</f>
        <v>5</v>
      </c>
      <c r="C24">
        <f>SUM(--(FREQUENCY(IF(Recruitment[SECTOR]="IT", MATCH(Recruitment[JOB ID], Recruitment[JOB ID], 0)), ROW(Recruitment[JOB ID])-ROW(Recruitment[JOB ID])+1)&gt;0))</f>
        <v>1</v>
      </c>
      <c r="E24" t="str">
        <f>Recruitment[[#Headers],[APPLICATION CV (T)]]</f>
        <v>APPLICATION CV (T)</v>
      </c>
      <c r="F24">
        <f>COUNT(Recruitment[APPLICATION CV (T)])</f>
        <v>50</v>
      </c>
      <c r="G24" s="26">
        <f>(F24/$H$4)</f>
        <v>1</v>
      </c>
    </row>
    <row r="25" spans="1:7" x14ac:dyDescent="0.3">
      <c r="A25" t="s">
        <v>91</v>
      </c>
      <c r="B25">
        <f>COUNTIF(Recruitment[SECTOR],"ADMINISTRATION")</f>
        <v>5</v>
      </c>
      <c r="C25">
        <f>SUM(--(FREQUENCY(IF(Recruitment[SECTOR]="IT", MATCH(Recruitment[JOB ID], Recruitment[JOB ID], 0)), ROW(Recruitment[JOB ID])-ROW(Recruitment[JOB ID])+1)&gt;0))</f>
        <v>1</v>
      </c>
      <c r="E25" t="str">
        <f>Recruitment[[#Headers],[HR PHONE INTERVIEW (T)]]</f>
        <v>HR PHONE INTERVIEW (T)</v>
      </c>
      <c r="F25">
        <f>COUNT(Recruitment[HR PHONE INTERVIEW (T)])</f>
        <v>49</v>
      </c>
      <c r="G25" s="26">
        <f t="shared" ref="G25:G27" si="2">F25/$H$4</f>
        <v>0.98</v>
      </c>
    </row>
    <row r="26" spans="1:7" x14ac:dyDescent="0.3">
      <c r="A26" s="19" t="s">
        <v>32</v>
      </c>
      <c r="B26">
        <f>COUNTIF(Recruitment[SECTOR],"MANUFACTURE")</f>
        <v>7</v>
      </c>
      <c r="C26">
        <v>2</v>
      </c>
      <c r="E26" t="str">
        <f>Recruitment[[#Headers],[ONSITE INTERVIEW (T)]]</f>
        <v>ONSITE INTERVIEW (T)</v>
      </c>
      <c r="F26">
        <f>COUNT(Recruitment[ONSITE INTERVIEW (T)])</f>
        <v>30</v>
      </c>
      <c r="G26" s="26">
        <f t="shared" si="2"/>
        <v>0.6</v>
      </c>
    </row>
    <row r="27" spans="1:7" x14ac:dyDescent="0.3">
      <c r="A27" s="19" t="s">
        <v>48</v>
      </c>
      <c r="B27">
        <f>COUNTIF(Recruitment[SECTOR],"MARKETING")</f>
        <v>8</v>
      </c>
      <c r="C27">
        <v>1</v>
      </c>
      <c r="E27" t="str">
        <f>Recruitment[[#Headers],[OFFER (T)]]</f>
        <v>OFFER (T)</v>
      </c>
      <c r="F27">
        <f>COUNT(Recruitment[OFFER (T)])</f>
        <v>11</v>
      </c>
      <c r="G27" s="26">
        <f t="shared" si="2"/>
        <v>0.22</v>
      </c>
    </row>
    <row r="28" spans="1:7" x14ac:dyDescent="0.3">
      <c r="A28" s="19" t="s">
        <v>18</v>
      </c>
      <c r="B28">
        <f>COUNTIF(Recruitment[SECTOR],"SALES")</f>
        <v>9</v>
      </c>
      <c r="C28">
        <v>1</v>
      </c>
      <c r="E28" t="str">
        <f>Recruitment[[#Headers],[HIRE (T)]]</f>
        <v>HIRE (T)</v>
      </c>
      <c r="F28">
        <f>COUNT(Recruitment[HIRE (T)])</f>
        <v>10</v>
      </c>
      <c r="G28" s="26">
        <f>F28/$H$4</f>
        <v>0.2</v>
      </c>
    </row>
    <row r="29" spans="1:7" x14ac:dyDescent="0.3">
      <c r="A29" s="22"/>
      <c r="B29" s="24">
        <f>SUM(B23:B28)</f>
        <v>50</v>
      </c>
      <c r="C29" s="24">
        <f>SUM(C23:C28)</f>
        <v>7</v>
      </c>
    </row>
    <row r="31" spans="1:7" x14ac:dyDescent="0.3">
      <c r="A31" s="18" t="s">
        <v>181</v>
      </c>
      <c r="B31" t="s">
        <v>183</v>
      </c>
    </row>
    <row r="32" spans="1:7" x14ac:dyDescent="0.3">
      <c r="A32" s="19" t="s">
        <v>16</v>
      </c>
      <c r="B32">
        <v>6</v>
      </c>
    </row>
    <row r="33" spans="1:2" x14ac:dyDescent="0.3">
      <c r="A33" s="19" t="s">
        <v>84</v>
      </c>
      <c r="B33">
        <v>3</v>
      </c>
    </row>
    <row r="34" spans="1:2" x14ac:dyDescent="0.3">
      <c r="A34" s="19" t="s">
        <v>63</v>
      </c>
      <c r="B34">
        <v>5</v>
      </c>
    </row>
    <row r="35" spans="1:2" x14ac:dyDescent="0.3">
      <c r="A35" s="19" t="s">
        <v>28</v>
      </c>
      <c r="B35">
        <v>9</v>
      </c>
    </row>
    <row r="36" spans="1:2" x14ac:dyDescent="0.3">
      <c r="A36" s="19" t="s">
        <v>10</v>
      </c>
      <c r="B36">
        <v>17</v>
      </c>
    </row>
    <row r="37" spans="1:2" x14ac:dyDescent="0.3">
      <c r="A37" s="19" t="s">
        <v>182</v>
      </c>
      <c r="B37">
        <v>40</v>
      </c>
    </row>
  </sheetData>
  <pageMargins left="0.7" right="0.7" top="0.75" bottom="0.75" header="0.3" footer="0.3"/>
  <drawing r:id="rId4"/>
  <tableParts count="6">
    <tablePart r:id="rId5"/>
    <tablePart r:id="rId6"/>
    <tablePart r:id="rId7"/>
    <tablePart r:id="rId8"/>
    <tablePart r:id="rId9"/>
    <tablePart r:id="rId10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DE602EC1-FFB4-4392-AD4F-84312843F31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D34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9055-85BA-4E71-935A-5BD22E3CA34E}">
  <dimension ref="A1:Y51"/>
  <sheetViews>
    <sheetView showGridLines="0" topLeftCell="A2" workbookViewId="0">
      <selection activeCell="E16" sqref="E16"/>
    </sheetView>
  </sheetViews>
  <sheetFormatPr defaultRowHeight="10.199999999999999" x14ac:dyDescent="0.2"/>
  <cols>
    <col min="1" max="1" width="9" style="5" bestFit="1" customWidth="1"/>
    <col min="2" max="6" width="8.88671875" style="5"/>
    <col min="7" max="7" width="10" style="5" customWidth="1"/>
    <col min="8" max="8" width="11.5546875" style="5" customWidth="1"/>
    <col min="9" max="9" width="9.6640625" style="5" bestFit="1" customWidth="1"/>
    <col min="10" max="10" width="9" style="5" bestFit="1" customWidth="1"/>
    <col min="11" max="11" width="9.6640625" style="5" bestFit="1" customWidth="1"/>
    <col min="12" max="12" width="9" style="5" bestFit="1" customWidth="1"/>
    <col min="13" max="13" width="9.6640625" style="5" bestFit="1" customWidth="1"/>
    <col min="14" max="14" width="9" style="5" bestFit="1" customWidth="1"/>
    <col min="15" max="15" width="9.6640625" style="5" bestFit="1" customWidth="1"/>
    <col min="16" max="16" width="9" style="5" bestFit="1" customWidth="1"/>
    <col min="17" max="17" width="9.6640625" style="5" bestFit="1" customWidth="1"/>
    <col min="18" max="18" width="9" style="5" bestFit="1" customWidth="1"/>
    <col min="19" max="19" width="8.88671875" style="5"/>
    <col min="20" max="20" width="8.88671875" style="5" customWidth="1"/>
    <col min="21" max="21" width="8.88671875" style="5"/>
    <col min="22" max="22" width="13.88671875" style="5" customWidth="1"/>
    <col min="23" max="16384" width="8.88671875" style="5"/>
  </cols>
  <sheetData>
    <row r="1" spans="1:25" ht="30.6" x14ac:dyDescent="0.2">
      <c r="A1" s="3" t="s">
        <v>147</v>
      </c>
      <c r="B1" s="3" t="s">
        <v>148</v>
      </c>
      <c r="C1" s="3" t="s">
        <v>149</v>
      </c>
      <c r="D1" s="3" t="s">
        <v>150</v>
      </c>
      <c r="E1" s="3" t="s">
        <v>151</v>
      </c>
      <c r="F1" s="3" t="s">
        <v>152</v>
      </c>
      <c r="G1" s="3" t="s">
        <v>153</v>
      </c>
      <c r="H1" s="3" t="s">
        <v>154</v>
      </c>
      <c r="I1" s="3" t="s">
        <v>155</v>
      </c>
      <c r="J1" s="3" t="s">
        <v>156</v>
      </c>
      <c r="K1" s="3" t="s">
        <v>157</v>
      </c>
      <c r="L1" s="3" t="s">
        <v>158</v>
      </c>
      <c r="M1" s="3" t="s">
        <v>159</v>
      </c>
      <c r="N1" s="3" t="s">
        <v>160</v>
      </c>
      <c r="O1" s="3" t="s">
        <v>161</v>
      </c>
      <c r="P1" s="3" t="s">
        <v>162</v>
      </c>
      <c r="Q1" s="3" t="s">
        <v>163</v>
      </c>
      <c r="R1" s="3" t="s">
        <v>164</v>
      </c>
      <c r="S1" s="3" t="s">
        <v>165</v>
      </c>
      <c r="T1" s="4" t="s">
        <v>166</v>
      </c>
      <c r="V1" s="9" t="s">
        <v>167</v>
      </c>
      <c r="W1" s="1" t="s">
        <v>168</v>
      </c>
      <c r="X1" s="1" t="s">
        <v>169</v>
      </c>
      <c r="Y1" s="10" t="s">
        <v>170</v>
      </c>
    </row>
    <row r="2" spans="1:25" ht="22.8" x14ac:dyDescent="0.2">
      <c r="A2" s="6">
        <v>1010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7">
        <v>45443</v>
      </c>
      <c r="I2" s="7">
        <v>45444</v>
      </c>
      <c r="J2" s="8">
        <f t="shared" ref="J2:J33" si="0">I2-H2</f>
        <v>1</v>
      </c>
      <c r="K2" s="7">
        <v>45445</v>
      </c>
      <c r="L2" s="8">
        <f t="shared" ref="L2:L33" si="1">IF(ISBLANK(K2),"",K2-I2)</f>
        <v>1</v>
      </c>
      <c r="M2" s="7">
        <v>45451</v>
      </c>
      <c r="N2" s="8">
        <f t="shared" ref="N2:N33" si="2">IF(ISBLANK(M2),"",M2-K2)</f>
        <v>6</v>
      </c>
      <c r="O2" s="7">
        <v>45465</v>
      </c>
      <c r="P2" s="8">
        <f t="shared" ref="P2:P33" si="3">IF(ISBLANK(O2),"",O2-M2)</f>
        <v>14</v>
      </c>
      <c r="Q2" s="7">
        <v>45473</v>
      </c>
      <c r="R2" s="8">
        <f t="shared" ref="R2:R33" si="4">IF(ISBLANK(Q2),"",Q2-O2)</f>
        <v>8</v>
      </c>
      <c r="S2" s="6"/>
      <c r="T2" s="8">
        <f>IF(Recruitment[[#This Row],[HIRE (T)]]="","",Recruitment[[#This Row],[HIRE]]-Recruitment[[#This Row],[START]])</f>
        <v>30</v>
      </c>
      <c r="V2" s="11">
        <v>45444</v>
      </c>
      <c r="W2" s="2" t="s">
        <v>171</v>
      </c>
      <c r="X2" s="12" t="s">
        <v>172</v>
      </c>
      <c r="Y2" s="13">
        <v>2850</v>
      </c>
    </row>
    <row r="3" spans="1:25" ht="22.8" x14ac:dyDescent="0.2">
      <c r="A3" s="6">
        <v>1010</v>
      </c>
      <c r="B3" s="6" t="s">
        <v>0</v>
      </c>
      <c r="C3" s="6" t="s">
        <v>1</v>
      </c>
      <c r="D3" s="6" t="s">
        <v>6</v>
      </c>
      <c r="E3" s="6" t="s">
        <v>7</v>
      </c>
      <c r="F3" s="6" t="s">
        <v>8</v>
      </c>
      <c r="G3" s="6" t="s">
        <v>9</v>
      </c>
      <c r="H3" s="7">
        <v>45443</v>
      </c>
      <c r="I3" s="7">
        <v>45444</v>
      </c>
      <c r="J3" s="8">
        <f t="shared" si="0"/>
        <v>1</v>
      </c>
      <c r="K3" s="7">
        <v>45445</v>
      </c>
      <c r="L3" s="8">
        <f t="shared" si="1"/>
        <v>1</v>
      </c>
      <c r="M3" s="7">
        <v>45452</v>
      </c>
      <c r="N3" s="8">
        <f t="shared" si="2"/>
        <v>7</v>
      </c>
      <c r="O3" s="7"/>
      <c r="P3" s="8" t="str">
        <f t="shared" si="3"/>
        <v/>
      </c>
      <c r="Q3" s="7"/>
      <c r="R3" s="8" t="str">
        <f t="shared" si="4"/>
        <v/>
      </c>
      <c r="S3" s="6" t="s">
        <v>10</v>
      </c>
      <c r="T3" s="8" t="str">
        <f>IF(Recruitment[[#This Row],[HIRE (T)]]="","",Recruitment[[#This Row],[HIRE]]-Recruitment[[#This Row],[START]])</f>
        <v/>
      </c>
      <c r="V3" s="11">
        <v>45445</v>
      </c>
      <c r="W3" s="2" t="s">
        <v>173</v>
      </c>
      <c r="X3" s="12" t="s">
        <v>174</v>
      </c>
      <c r="Y3" s="13">
        <v>1400</v>
      </c>
    </row>
    <row r="4" spans="1:25" ht="34.200000000000003" x14ac:dyDescent="0.2">
      <c r="A4" s="6">
        <v>1001</v>
      </c>
      <c r="B4" s="6" t="s">
        <v>11</v>
      </c>
      <c r="C4" s="6" t="s">
        <v>1</v>
      </c>
      <c r="D4" s="6" t="s">
        <v>12</v>
      </c>
      <c r="E4" s="6" t="s">
        <v>13</v>
      </c>
      <c r="F4" s="6" t="s">
        <v>14</v>
      </c>
      <c r="G4" s="6" t="s">
        <v>15</v>
      </c>
      <c r="H4" s="7">
        <v>45443</v>
      </c>
      <c r="I4" s="7">
        <v>45444</v>
      </c>
      <c r="J4" s="8">
        <f t="shared" si="0"/>
        <v>1</v>
      </c>
      <c r="K4" s="7">
        <v>45445</v>
      </c>
      <c r="L4" s="8">
        <f t="shared" si="1"/>
        <v>1</v>
      </c>
      <c r="M4" s="7"/>
      <c r="N4" s="8" t="str">
        <f t="shared" si="2"/>
        <v/>
      </c>
      <c r="O4" s="7"/>
      <c r="P4" s="8" t="str">
        <f t="shared" si="3"/>
        <v/>
      </c>
      <c r="Q4" s="7"/>
      <c r="R4" s="8" t="str">
        <f t="shared" si="4"/>
        <v/>
      </c>
      <c r="S4" s="6" t="s">
        <v>16</v>
      </c>
      <c r="T4" s="8" t="str">
        <f>IF(Recruitment[[#This Row],[HIRE (T)]]="","",Recruitment[[#This Row],[HIRE]]-Recruitment[[#This Row],[START]])</f>
        <v/>
      </c>
      <c r="V4" s="11">
        <v>45446</v>
      </c>
      <c r="W4" s="2" t="s">
        <v>175</v>
      </c>
      <c r="X4" s="12" t="s">
        <v>174</v>
      </c>
      <c r="Y4" s="13">
        <v>2720</v>
      </c>
    </row>
    <row r="5" spans="1:25" ht="30.6" x14ac:dyDescent="0.2">
      <c r="A5" s="6">
        <v>1008</v>
      </c>
      <c r="B5" s="6" t="s">
        <v>17</v>
      </c>
      <c r="C5" s="6" t="s">
        <v>18</v>
      </c>
      <c r="D5" s="6" t="s">
        <v>19</v>
      </c>
      <c r="E5" s="6" t="s">
        <v>20</v>
      </c>
      <c r="F5" s="6" t="s">
        <v>21</v>
      </c>
      <c r="G5" s="6" t="s">
        <v>22</v>
      </c>
      <c r="H5" s="7">
        <v>45443</v>
      </c>
      <c r="I5" s="7">
        <v>45444</v>
      </c>
      <c r="J5" s="8">
        <f t="shared" si="0"/>
        <v>1</v>
      </c>
      <c r="K5" s="7">
        <v>45446</v>
      </c>
      <c r="L5" s="8">
        <f t="shared" si="1"/>
        <v>2</v>
      </c>
      <c r="M5" s="7">
        <v>45455</v>
      </c>
      <c r="N5" s="8">
        <f t="shared" si="2"/>
        <v>9</v>
      </c>
      <c r="O5" s="7"/>
      <c r="P5" s="8" t="str">
        <f t="shared" si="3"/>
        <v/>
      </c>
      <c r="Q5" s="7"/>
      <c r="R5" s="8" t="str">
        <f t="shared" si="4"/>
        <v/>
      </c>
      <c r="S5" s="6" t="s">
        <v>10</v>
      </c>
      <c r="T5" s="8" t="str">
        <f>IF(Recruitment[[#This Row],[HIRE (T)]]="","",Recruitment[[#This Row],[HIRE]]-Recruitment[[#This Row],[START]])</f>
        <v/>
      </c>
      <c r="V5" s="11">
        <v>45447</v>
      </c>
      <c r="W5" s="2" t="s">
        <v>176</v>
      </c>
      <c r="X5" s="12" t="s">
        <v>172</v>
      </c>
      <c r="Y5" s="13">
        <v>1500</v>
      </c>
    </row>
    <row r="6" spans="1:25" ht="45.6" x14ac:dyDescent="0.2">
      <c r="A6" s="6">
        <v>1001</v>
      </c>
      <c r="B6" s="6" t="s">
        <v>11</v>
      </c>
      <c r="C6" s="6" t="s">
        <v>1</v>
      </c>
      <c r="D6" s="6" t="s">
        <v>23</v>
      </c>
      <c r="E6" s="6" t="s">
        <v>24</v>
      </c>
      <c r="F6" s="6" t="s">
        <v>25</v>
      </c>
      <c r="G6" s="6" t="s">
        <v>22</v>
      </c>
      <c r="H6" s="7">
        <v>45443</v>
      </c>
      <c r="I6" s="7">
        <v>45444</v>
      </c>
      <c r="J6" s="8">
        <f t="shared" si="0"/>
        <v>1</v>
      </c>
      <c r="K6" s="7">
        <v>45447</v>
      </c>
      <c r="L6" s="8">
        <f t="shared" si="1"/>
        <v>3</v>
      </c>
      <c r="M6" s="7">
        <v>45451</v>
      </c>
      <c r="N6" s="8">
        <f t="shared" si="2"/>
        <v>4</v>
      </c>
      <c r="O6" s="7">
        <v>45459</v>
      </c>
      <c r="P6" s="8">
        <f t="shared" si="3"/>
        <v>8</v>
      </c>
      <c r="Q6" s="7">
        <v>45472</v>
      </c>
      <c r="R6" s="8">
        <f t="shared" si="4"/>
        <v>13</v>
      </c>
      <c r="S6" s="6"/>
      <c r="T6" s="8">
        <f>IF(Recruitment[[#This Row],[HIRE (T)]]="","",Recruitment[[#This Row],[HIRE]]-Recruitment[[#This Row],[START]])</f>
        <v>29</v>
      </c>
      <c r="V6" s="11">
        <v>45448</v>
      </c>
      <c r="W6" s="2" t="s">
        <v>177</v>
      </c>
      <c r="X6" s="12" t="s">
        <v>172</v>
      </c>
      <c r="Y6" s="13">
        <v>1100</v>
      </c>
    </row>
    <row r="7" spans="1:25" ht="22.8" x14ac:dyDescent="0.2">
      <c r="A7" s="6">
        <v>1001</v>
      </c>
      <c r="B7" s="6" t="s">
        <v>11</v>
      </c>
      <c r="C7" s="6" t="s">
        <v>1</v>
      </c>
      <c r="D7" s="6" t="s">
        <v>26</v>
      </c>
      <c r="E7" s="6" t="s">
        <v>24</v>
      </c>
      <c r="F7" s="6" t="s">
        <v>27</v>
      </c>
      <c r="G7" s="6" t="s">
        <v>9</v>
      </c>
      <c r="H7" s="7">
        <v>45443</v>
      </c>
      <c r="I7" s="7">
        <v>45444</v>
      </c>
      <c r="J7" s="8">
        <f t="shared" si="0"/>
        <v>1</v>
      </c>
      <c r="K7" s="7">
        <v>45447</v>
      </c>
      <c r="L7" s="8">
        <f t="shared" si="1"/>
        <v>3</v>
      </c>
      <c r="M7" s="7"/>
      <c r="N7" s="8" t="str">
        <f t="shared" si="2"/>
        <v/>
      </c>
      <c r="O7" s="7"/>
      <c r="P7" s="8" t="str">
        <f t="shared" si="3"/>
        <v/>
      </c>
      <c r="Q7" s="7"/>
      <c r="R7" s="8" t="str">
        <f t="shared" si="4"/>
        <v/>
      </c>
      <c r="S7" s="6" t="s">
        <v>28</v>
      </c>
      <c r="T7" s="8" t="str">
        <f>IF(Recruitment[[#This Row],[HIRE (T)]]="","",Recruitment[[#This Row],[HIRE]]-Recruitment[[#This Row],[START]])</f>
        <v/>
      </c>
      <c r="V7" s="11">
        <v>45449</v>
      </c>
      <c r="W7" s="2" t="s">
        <v>178</v>
      </c>
      <c r="X7" s="12" t="s">
        <v>172</v>
      </c>
      <c r="Y7" s="13">
        <v>550</v>
      </c>
    </row>
    <row r="8" spans="1:25" ht="45.6" x14ac:dyDescent="0.2">
      <c r="A8" s="6">
        <v>1008</v>
      </c>
      <c r="B8" s="6" t="s">
        <v>17</v>
      </c>
      <c r="C8" s="6" t="s">
        <v>18</v>
      </c>
      <c r="D8" s="6" t="s">
        <v>29</v>
      </c>
      <c r="E8" s="6" t="s">
        <v>24</v>
      </c>
      <c r="F8" s="6" t="s">
        <v>30</v>
      </c>
      <c r="G8" s="6" t="s">
        <v>9</v>
      </c>
      <c r="H8" s="7">
        <v>45443</v>
      </c>
      <c r="I8" s="7">
        <v>45444</v>
      </c>
      <c r="J8" s="8">
        <f t="shared" si="0"/>
        <v>1</v>
      </c>
      <c r="K8" s="7">
        <v>45447</v>
      </c>
      <c r="L8" s="8">
        <f t="shared" si="1"/>
        <v>3</v>
      </c>
      <c r="M8" s="7">
        <v>45452</v>
      </c>
      <c r="N8" s="8">
        <f t="shared" si="2"/>
        <v>5</v>
      </c>
      <c r="O8" s="7"/>
      <c r="P8" s="8" t="str">
        <f t="shared" si="3"/>
        <v/>
      </c>
      <c r="Q8" s="7"/>
      <c r="R8" s="8" t="str">
        <f t="shared" si="4"/>
        <v/>
      </c>
      <c r="S8" s="6"/>
      <c r="T8" s="8" t="str">
        <f>IF(Recruitment[[#This Row],[HIRE (T)]]="","",Recruitment[[#This Row],[HIRE]]-Recruitment[[#This Row],[START]])</f>
        <v/>
      </c>
      <c r="V8" s="11">
        <v>45450</v>
      </c>
      <c r="W8" s="2" t="s">
        <v>179</v>
      </c>
      <c r="X8" s="12" t="s">
        <v>174</v>
      </c>
      <c r="Y8" s="13">
        <v>2100</v>
      </c>
    </row>
    <row r="9" spans="1:25" ht="34.200000000000003" x14ac:dyDescent="0.2">
      <c r="A9" s="6">
        <v>1002</v>
      </c>
      <c r="B9" s="6" t="s">
        <v>31</v>
      </c>
      <c r="C9" s="6" t="s">
        <v>32</v>
      </c>
      <c r="D9" s="6" t="s">
        <v>33</v>
      </c>
      <c r="E9" s="6" t="s">
        <v>34</v>
      </c>
      <c r="F9" s="6" t="s">
        <v>25</v>
      </c>
      <c r="G9" s="6" t="s">
        <v>5</v>
      </c>
      <c r="H9" s="7">
        <v>45443</v>
      </c>
      <c r="I9" s="7">
        <v>45445</v>
      </c>
      <c r="J9" s="8">
        <f t="shared" si="0"/>
        <v>2</v>
      </c>
      <c r="K9" s="7">
        <v>45447</v>
      </c>
      <c r="L9" s="8">
        <f t="shared" si="1"/>
        <v>2</v>
      </c>
      <c r="M9" s="7">
        <v>45454</v>
      </c>
      <c r="N9" s="8">
        <f t="shared" si="2"/>
        <v>7</v>
      </c>
      <c r="O9" s="7">
        <v>45467</v>
      </c>
      <c r="P9" s="8">
        <f t="shared" si="3"/>
        <v>13</v>
      </c>
      <c r="Q9" s="7">
        <v>45473</v>
      </c>
      <c r="R9" s="8">
        <f t="shared" si="4"/>
        <v>6</v>
      </c>
      <c r="S9" s="6"/>
      <c r="T9" s="8">
        <f>IF(Recruitment[[#This Row],[HIRE (T)]]="","",Recruitment[[#This Row],[HIRE]]-Recruitment[[#This Row],[START]])</f>
        <v>30</v>
      </c>
      <c r="V9" s="14">
        <v>45451</v>
      </c>
      <c r="W9" s="15" t="s">
        <v>180</v>
      </c>
      <c r="X9" s="16" t="s">
        <v>172</v>
      </c>
      <c r="Y9" s="17">
        <v>500</v>
      </c>
    </row>
    <row r="10" spans="1:25" ht="20.399999999999999" x14ac:dyDescent="0.2">
      <c r="A10" s="6">
        <v>1002</v>
      </c>
      <c r="B10" s="6" t="s">
        <v>31</v>
      </c>
      <c r="C10" s="6" t="s">
        <v>32</v>
      </c>
      <c r="D10" s="6" t="s">
        <v>35</v>
      </c>
      <c r="E10" s="6" t="s">
        <v>36</v>
      </c>
      <c r="F10" s="6" t="s">
        <v>37</v>
      </c>
      <c r="G10" s="6" t="s">
        <v>5</v>
      </c>
      <c r="H10" s="7">
        <v>45443</v>
      </c>
      <c r="I10" s="7">
        <v>45446</v>
      </c>
      <c r="J10" s="8">
        <f t="shared" si="0"/>
        <v>3</v>
      </c>
      <c r="K10" s="7">
        <v>45448</v>
      </c>
      <c r="L10" s="8">
        <f t="shared" si="1"/>
        <v>2</v>
      </c>
      <c r="M10" s="7">
        <v>45453</v>
      </c>
      <c r="N10" s="8">
        <f t="shared" si="2"/>
        <v>5</v>
      </c>
      <c r="O10" s="7"/>
      <c r="P10" s="8" t="str">
        <f t="shared" si="3"/>
        <v/>
      </c>
      <c r="Q10" s="7"/>
      <c r="R10" s="8" t="str">
        <f t="shared" si="4"/>
        <v/>
      </c>
      <c r="S10" s="6" t="s">
        <v>10</v>
      </c>
      <c r="T10" s="8" t="str">
        <f>IF(Recruitment[[#This Row],[HIRE (T)]]="","",Recruitment[[#This Row],[HIRE]]-Recruitment[[#This Row],[START]])</f>
        <v/>
      </c>
    </row>
    <row r="11" spans="1:25" ht="20.399999999999999" x14ac:dyDescent="0.2">
      <c r="A11" s="6">
        <v>1005</v>
      </c>
      <c r="B11" s="6" t="s">
        <v>38</v>
      </c>
      <c r="C11" s="6" t="s">
        <v>32</v>
      </c>
      <c r="D11" s="6" t="s">
        <v>39</v>
      </c>
      <c r="E11" s="6" t="s">
        <v>40</v>
      </c>
      <c r="F11" s="6" t="s">
        <v>41</v>
      </c>
      <c r="G11" s="6" t="s">
        <v>5</v>
      </c>
      <c r="H11" s="7">
        <v>45443</v>
      </c>
      <c r="I11" s="7">
        <v>45446</v>
      </c>
      <c r="J11" s="8">
        <f t="shared" si="0"/>
        <v>3</v>
      </c>
      <c r="K11" s="7">
        <v>45448</v>
      </c>
      <c r="L11" s="8">
        <f t="shared" si="1"/>
        <v>2</v>
      </c>
      <c r="M11" s="7">
        <v>45457</v>
      </c>
      <c r="N11" s="8">
        <f t="shared" si="2"/>
        <v>9</v>
      </c>
      <c r="O11" s="7"/>
      <c r="P11" s="8" t="str">
        <f t="shared" si="3"/>
        <v/>
      </c>
      <c r="Q11" s="7"/>
      <c r="R11" s="8" t="str">
        <f t="shared" si="4"/>
        <v/>
      </c>
      <c r="S11" s="6" t="s">
        <v>10</v>
      </c>
      <c r="T11" s="8" t="str">
        <f>IF(Recruitment[[#This Row],[HIRE (T)]]="","",Recruitment[[#This Row],[HIRE]]-Recruitment[[#This Row],[START]])</f>
        <v/>
      </c>
    </row>
    <row r="12" spans="1:25" ht="20.399999999999999" x14ac:dyDescent="0.2">
      <c r="A12" s="6">
        <v>1005</v>
      </c>
      <c r="B12" s="6" t="s">
        <v>38</v>
      </c>
      <c r="C12" s="6" t="s">
        <v>32</v>
      </c>
      <c r="D12" s="6" t="s">
        <v>42</v>
      </c>
      <c r="E12" s="6" t="s">
        <v>40</v>
      </c>
      <c r="F12" s="6" t="s">
        <v>43</v>
      </c>
      <c r="G12" s="6" t="s">
        <v>44</v>
      </c>
      <c r="H12" s="7">
        <v>45443</v>
      </c>
      <c r="I12" s="7">
        <v>45446</v>
      </c>
      <c r="J12" s="8">
        <f t="shared" si="0"/>
        <v>3</v>
      </c>
      <c r="K12" s="7">
        <v>45448</v>
      </c>
      <c r="L12" s="8">
        <f t="shared" si="1"/>
        <v>2</v>
      </c>
      <c r="M12" s="7"/>
      <c r="N12" s="8" t="str">
        <f t="shared" si="2"/>
        <v/>
      </c>
      <c r="O12" s="7"/>
      <c r="P12" s="8" t="str">
        <f t="shared" si="3"/>
        <v/>
      </c>
      <c r="Q12" s="7"/>
      <c r="R12" s="8" t="str">
        <f t="shared" si="4"/>
        <v/>
      </c>
      <c r="S12" s="6" t="s">
        <v>10</v>
      </c>
      <c r="T12" s="8" t="str">
        <f>IF(Recruitment[[#This Row],[HIRE (T)]]="","",Recruitment[[#This Row],[HIRE]]-Recruitment[[#This Row],[START]])</f>
        <v/>
      </c>
    </row>
    <row r="13" spans="1:25" ht="20.399999999999999" x14ac:dyDescent="0.2">
      <c r="A13" s="6">
        <v>1005</v>
      </c>
      <c r="B13" s="6" t="s">
        <v>38</v>
      </c>
      <c r="C13" s="6" t="s">
        <v>32</v>
      </c>
      <c r="D13" s="6" t="s">
        <v>45</v>
      </c>
      <c r="E13" s="6" t="s">
        <v>40</v>
      </c>
      <c r="F13" s="6" t="s">
        <v>46</v>
      </c>
      <c r="G13" s="6" t="s">
        <v>15</v>
      </c>
      <c r="H13" s="7">
        <v>45443</v>
      </c>
      <c r="I13" s="7">
        <v>45446</v>
      </c>
      <c r="J13" s="8">
        <f t="shared" si="0"/>
        <v>3</v>
      </c>
      <c r="K13" s="7">
        <v>45449</v>
      </c>
      <c r="L13" s="8">
        <f t="shared" si="1"/>
        <v>3</v>
      </c>
      <c r="M13" s="7">
        <v>45455</v>
      </c>
      <c r="N13" s="8">
        <f t="shared" si="2"/>
        <v>6</v>
      </c>
      <c r="O13" s="7"/>
      <c r="P13" s="8" t="str">
        <f t="shared" si="3"/>
        <v/>
      </c>
      <c r="Q13" s="7"/>
      <c r="R13" s="8" t="str">
        <f t="shared" si="4"/>
        <v/>
      </c>
      <c r="S13" s="6" t="s">
        <v>10</v>
      </c>
      <c r="T13" s="8" t="str">
        <f>IF(Recruitment[[#This Row],[HIRE (T)]]="","",Recruitment[[#This Row],[HIRE]]-Recruitment[[#This Row],[START]])</f>
        <v/>
      </c>
    </row>
    <row r="14" spans="1:25" ht="20.399999999999999" x14ac:dyDescent="0.2">
      <c r="A14" s="6">
        <v>1007</v>
      </c>
      <c r="B14" s="6" t="s">
        <v>47</v>
      </c>
      <c r="C14" s="6" t="s">
        <v>48</v>
      </c>
      <c r="D14" s="6" t="s">
        <v>49</v>
      </c>
      <c r="E14" s="6" t="s">
        <v>40</v>
      </c>
      <c r="F14" s="6" t="s">
        <v>50</v>
      </c>
      <c r="G14" s="6" t="s">
        <v>15</v>
      </c>
      <c r="H14" s="7">
        <v>45443</v>
      </c>
      <c r="I14" s="7">
        <v>45446</v>
      </c>
      <c r="J14" s="8">
        <f t="shared" si="0"/>
        <v>3</v>
      </c>
      <c r="K14" s="7">
        <v>45449</v>
      </c>
      <c r="L14" s="8">
        <f t="shared" si="1"/>
        <v>3</v>
      </c>
      <c r="M14" s="7">
        <v>45458</v>
      </c>
      <c r="N14" s="8">
        <f t="shared" si="2"/>
        <v>9</v>
      </c>
      <c r="O14" s="7"/>
      <c r="P14" s="8" t="str">
        <f t="shared" si="3"/>
        <v/>
      </c>
      <c r="Q14" s="7"/>
      <c r="R14" s="8" t="str">
        <f t="shared" si="4"/>
        <v/>
      </c>
      <c r="S14" s="6" t="s">
        <v>10</v>
      </c>
      <c r="T14" s="8" t="str">
        <f>IF(Recruitment[[#This Row],[HIRE (T)]]="","",Recruitment[[#This Row],[HIRE]]-Recruitment[[#This Row],[START]])</f>
        <v/>
      </c>
    </row>
    <row r="15" spans="1:25" ht="20.399999999999999" x14ac:dyDescent="0.2">
      <c r="A15" s="6">
        <v>1007</v>
      </c>
      <c r="B15" s="6" t="s">
        <v>47</v>
      </c>
      <c r="C15" s="6" t="s">
        <v>48</v>
      </c>
      <c r="D15" s="6" t="s">
        <v>51</v>
      </c>
      <c r="E15" s="6" t="s">
        <v>40</v>
      </c>
      <c r="F15" s="6" t="s">
        <v>52</v>
      </c>
      <c r="G15" s="6" t="s">
        <v>15</v>
      </c>
      <c r="H15" s="7">
        <v>45443</v>
      </c>
      <c r="I15" s="7">
        <v>45447</v>
      </c>
      <c r="J15" s="8">
        <f t="shared" si="0"/>
        <v>4</v>
      </c>
      <c r="K15" s="7">
        <v>45449</v>
      </c>
      <c r="L15" s="8">
        <f t="shared" si="1"/>
        <v>2</v>
      </c>
      <c r="M15" s="7">
        <v>45454</v>
      </c>
      <c r="N15" s="8">
        <f t="shared" si="2"/>
        <v>5</v>
      </c>
      <c r="O15" s="7"/>
      <c r="P15" s="8" t="str">
        <f t="shared" si="3"/>
        <v/>
      </c>
      <c r="Q15" s="7"/>
      <c r="R15" s="8" t="str">
        <f t="shared" si="4"/>
        <v/>
      </c>
      <c r="S15" s="6" t="s">
        <v>28</v>
      </c>
      <c r="T15" s="8" t="str">
        <f>IF(Recruitment[[#This Row],[HIRE (T)]]="","",Recruitment[[#This Row],[HIRE]]-Recruitment[[#This Row],[START]])</f>
        <v/>
      </c>
    </row>
    <row r="16" spans="1:25" ht="20.399999999999999" x14ac:dyDescent="0.2">
      <c r="A16" s="6">
        <v>1007</v>
      </c>
      <c r="B16" s="6" t="s">
        <v>47</v>
      </c>
      <c r="C16" s="6" t="s">
        <v>48</v>
      </c>
      <c r="D16" s="6" t="s">
        <v>53</v>
      </c>
      <c r="E16" s="6" t="s">
        <v>40</v>
      </c>
      <c r="F16" s="6" t="s">
        <v>54</v>
      </c>
      <c r="G16" s="6" t="s">
        <v>22</v>
      </c>
      <c r="H16" s="7">
        <v>45443</v>
      </c>
      <c r="I16" s="7">
        <v>45447</v>
      </c>
      <c r="J16" s="8">
        <f t="shared" si="0"/>
        <v>4</v>
      </c>
      <c r="K16" s="7">
        <v>45449</v>
      </c>
      <c r="L16" s="8">
        <f t="shared" si="1"/>
        <v>2</v>
      </c>
      <c r="M16" s="7"/>
      <c r="N16" s="8" t="str">
        <f t="shared" si="2"/>
        <v/>
      </c>
      <c r="O16" s="7"/>
      <c r="P16" s="8" t="str">
        <f t="shared" si="3"/>
        <v/>
      </c>
      <c r="Q16" s="7"/>
      <c r="R16" s="8" t="str">
        <f t="shared" si="4"/>
        <v/>
      </c>
      <c r="S16" s="6" t="s">
        <v>10</v>
      </c>
      <c r="T16" s="8" t="str">
        <f>IF(Recruitment[[#This Row],[HIRE (T)]]="","",Recruitment[[#This Row],[HIRE]]-Recruitment[[#This Row],[START]])</f>
        <v/>
      </c>
    </row>
    <row r="17" spans="1:20" ht="20.399999999999999" x14ac:dyDescent="0.2">
      <c r="A17" s="6">
        <v>1009</v>
      </c>
      <c r="B17" s="6" t="s">
        <v>55</v>
      </c>
      <c r="C17" s="6" t="s">
        <v>56</v>
      </c>
      <c r="D17" s="6" t="s">
        <v>57</v>
      </c>
      <c r="E17" s="6" t="s">
        <v>40</v>
      </c>
      <c r="F17" s="6" t="s">
        <v>58</v>
      </c>
      <c r="G17" s="6" t="s">
        <v>5</v>
      </c>
      <c r="H17" s="7">
        <v>45443</v>
      </c>
      <c r="I17" s="7">
        <v>45447</v>
      </c>
      <c r="J17" s="8">
        <f t="shared" si="0"/>
        <v>4</v>
      </c>
      <c r="K17" s="7">
        <v>45450</v>
      </c>
      <c r="L17" s="8">
        <f t="shared" si="1"/>
        <v>3</v>
      </c>
      <c r="M17" s="7">
        <v>45460</v>
      </c>
      <c r="N17" s="8">
        <f t="shared" si="2"/>
        <v>10</v>
      </c>
      <c r="O17" s="7"/>
      <c r="P17" s="8" t="str">
        <f t="shared" si="3"/>
        <v/>
      </c>
      <c r="Q17" s="7"/>
      <c r="R17" s="8" t="str">
        <f t="shared" si="4"/>
        <v/>
      </c>
      <c r="S17" s="6" t="s">
        <v>28</v>
      </c>
      <c r="T17" s="8" t="str">
        <f>IF(Recruitment[[#This Row],[HIRE (T)]]="","",Recruitment[[#This Row],[HIRE]]-Recruitment[[#This Row],[START]])</f>
        <v/>
      </c>
    </row>
    <row r="18" spans="1:20" ht="20.399999999999999" x14ac:dyDescent="0.2">
      <c r="A18" s="6">
        <v>1009</v>
      </c>
      <c r="B18" s="6" t="s">
        <v>55</v>
      </c>
      <c r="C18" s="6" t="s">
        <v>56</v>
      </c>
      <c r="D18" s="6" t="s">
        <v>59</v>
      </c>
      <c r="E18" s="6" t="s">
        <v>40</v>
      </c>
      <c r="F18" s="6" t="s">
        <v>60</v>
      </c>
      <c r="G18" s="6" t="s">
        <v>5</v>
      </c>
      <c r="H18" s="7">
        <v>45443</v>
      </c>
      <c r="I18" s="7">
        <v>45447</v>
      </c>
      <c r="J18" s="8">
        <f t="shared" si="0"/>
        <v>4</v>
      </c>
      <c r="K18" s="7">
        <v>45450</v>
      </c>
      <c r="L18" s="8">
        <f t="shared" si="1"/>
        <v>3</v>
      </c>
      <c r="M18" s="7">
        <v>45459</v>
      </c>
      <c r="N18" s="8">
        <f t="shared" si="2"/>
        <v>9</v>
      </c>
      <c r="O18" s="7">
        <v>45466</v>
      </c>
      <c r="P18" s="8">
        <f t="shared" si="3"/>
        <v>7</v>
      </c>
      <c r="Q18" s="7">
        <v>45468</v>
      </c>
      <c r="R18" s="8">
        <f t="shared" si="4"/>
        <v>2</v>
      </c>
      <c r="S18" s="6"/>
      <c r="T18" s="8">
        <f>IF(Recruitment[[#This Row],[HIRE (T)]]="","",Recruitment[[#This Row],[HIRE]]-Recruitment[[#This Row],[START]])</f>
        <v>25</v>
      </c>
    </row>
    <row r="19" spans="1:20" ht="30.6" x14ac:dyDescent="0.2">
      <c r="A19" s="6">
        <v>1009</v>
      </c>
      <c r="B19" s="6" t="s">
        <v>55</v>
      </c>
      <c r="C19" s="6" t="s">
        <v>56</v>
      </c>
      <c r="D19" s="6" t="s">
        <v>61</v>
      </c>
      <c r="E19" s="6" t="s">
        <v>40</v>
      </c>
      <c r="F19" s="6" t="s">
        <v>62</v>
      </c>
      <c r="G19" s="6" t="s">
        <v>5</v>
      </c>
      <c r="H19" s="7">
        <v>45443</v>
      </c>
      <c r="I19" s="7">
        <v>45447</v>
      </c>
      <c r="J19" s="8">
        <f t="shared" si="0"/>
        <v>4</v>
      </c>
      <c r="K19" s="7">
        <v>45450</v>
      </c>
      <c r="L19" s="8">
        <f t="shared" si="1"/>
        <v>3</v>
      </c>
      <c r="M19" s="7">
        <v>45456</v>
      </c>
      <c r="N19" s="8">
        <f t="shared" si="2"/>
        <v>6</v>
      </c>
      <c r="O19" s="7">
        <v>45466</v>
      </c>
      <c r="P19" s="8">
        <f t="shared" si="3"/>
        <v>10</v>
      </c>
      <c r="Q19" s="7"/>
      <c r="R19" s="8" t="str">
        <f t="shared" si="4"/>
        <v/>
      </c>
      <c r="S19" s="6" t="s">
        <v>63</v>
      </c>
      <c r="T19" s="8" t="str">
        <f>IF(Recruitment[[#This Row],[HIRE (T)]]="","",Recruitment[[#This Row],[HIRE]]-Recruitment[[#This Row],[START]])</f>
        <v/>
      </c>
    </row>
    <row r="20" spans="1:20" ht="30.6" x14ac:dyDescent="0.2">
      <c r="A20" s="6">
        <v>1008</v>
      </c>
      <c r="B20" s="6" t="s">
        <v>17</v>
      </c>
      <c r="C20" s="6" t="s">
        <v>18</v>
      </c>
      <c r="D20" s="6" t="s">
        <v>64</v>
      </c>
      <c r="E20" s="6" t="s">
        <v>65</v>
      </c>
      <c r="F20" s="6" t="s">
        <v>66</v>
      </c>
      <c r="G20" s="6" t="s">
        <v>22</v>
      </c>
      <c r="H20" s="7">
        <v>45443</v>
      </c>
      <c r="I20" s="7">
        <v>45447</v>
      </c>
      <c r="J20" s="8">
        <f t="shared" si="0"/>
        <v>4</v>
      </c>
      <c r="K20" s="7">
        <v>45453</v>
      </c>
      <c r="L20" s="8">
        <f t="shared" si="1"/>
        <v>6</v>
      </c>
      <c r="M20" s="7"/>
      <c r="N20" s="8" t="str">
        <f t="shared" si="2"/>
        <v/>
      </c>
      <c r="O20" s="7"/>
      <c r="P20" s="8" t="str">
        <f t="shared" si="3"/>
        <v/>
      </c>
      <c r="Q20" s="7"/>
      <c r="R20" s="8" t="str">
        <f t="shared" si="4"/>
        <v/>
      </c>
      <c r="S20" s="6" t="s">
        <v>10</v>
      </c>
      <c r="T20" s="8" t="str">
        <f>IF(Recruitment[[#This Row],[HIRE (T)]]="","",Recruitment[[#This Row],[HIRE]]-Recruitment[[#This Row],[START]])</f>
        <v/>
      </c>
    </row>
    <row r="21" spans="1:20" ht="20.399999999999999" x14ac:dyDescent="0.2">
      <c r="A21" s="6">
        <v>1003</v>
      </c>
      <c r="B21" s="6" t="s">
        <v>67</v>
      </c>
      <c r="C21" s="6" t="s">
        <v>1</v>
      </c>
      <c r="D21" s="6" t="s">
        <v>68</v>
      </c>
      <c r="E21" s="6" t="s">
        <v>69</v>
      </c>
      <c r="F21" s="6" t="s">
        <v>70</v>
      </c>
      <c r="G21" s="6" t="s">
        <v>9</v>
      </c>
      <c r="H21" s="7">
        <v>45443</v>
      </c>
      <c r="I21" s="7">
        <v>45448</v>
      </c>
      <c r="J21" s="8">
        <f t="shared" si="0"/>
        <v>5</v>
      </c>
      <c r="K21" s="7">
        <v>45453</v>
      </c>
      <c r="L21" s="8">
        <f t="shared" si="1"/>
        <v>5</v>
      </c>
      <c r="M21" s="7"/>
      <c r="N21" s="8" t="str">
        <f t="shared" si="2"/>
        <v/>
      </c>
      <c r="O21" s="7"/>
      <c r="P21" s="8" t="str">
        <f t="shared" si="3"/>
        <v/>
      </c>
      <c r="Q21" s="7"/>
      <c r="R21" s="8" t="str">
        <f t="shared" si="4"/>
        <v/>
      </c>
      <c r="S21" s="6" t="s">
        <v>28</v>
      </c>
      <c r="T21" s="8" t="str">
        <f>IF(Recruitment[[#This Row],[HIRE (T)]]="","",Recruitment[[#This Row],[HIRE]]-Recruitment[[#This Row],[START]])</f>
        <v/>
      </c>
    </row>
    <row r="22" spans="1:20" ht="20.399999999999999" x14ac:dyDescent="0.2">
      <c r="A22" s="6">
        <v>1003</v>
      </c>
      <c r="B22" s="6" t="s">
        <v>67</v>
      </c>
      <c r="C22" s="6" t="s">
        <v>1</v>
      </c>
      <c r="D22" s="6" t="s">
        <v>68</v>
      </c>
      <c r="E22" s="6" t="s">
        <v>71</v>
      </c>
      <c r="F22" s="6" t="s">
        <v>72</v>
      </c>
      <c r="G22" s="6" t="s">
        <v>44</v>
      </c>
      <c r="H22" s="7">
        <v>45443</v>
      </c>
      <c r="I22" s="7">
        <v>45448</v>
      </c>
      <c r="J22" s="8">
        <f t="shared" si="0"/>
        <v>5</v>
      </c>
      <c r="K22" s="7">
        <v>45454</v>
      </c>
      <c r="L22" s="8">
        <f t="shared" si="1"/>
        <v>6</v>
      </c>
      <c r="M22" s="7">
        <v>45462</v>
      </c>
      <c r="N22" s="8">
        <f t="shared" si="2"/>
        <v>8</v>
      </c>
      <c r="O22" s="7"/>
      <c r="P22" s="8" t="str">
        <f t="shared" si="3"/>
        <v/>
      </c>
      <c r="Q22" s="7"/>
      <c r="R22" s="8" t="str">
        <f t="shared" si="4"/>
        <v/>
      </c>
      <c r="S22" s="6" t="s">
        <v>16</v>
      </c>
      <c r="T22" s="8" t="str">
        <f>IF(Recruitment[[#This Row],[HIRE (T)]]="","",Recruitment[[#This Row],[HIRE]]-Recruitment[[#This Row],[START]])</f>
        <v/>
      </c>
    </row>
    <row r="23" spans="1:20" ht="20.399999999999999" x14ac:dyDescent="0.2">
      <c r="A23" s="6">
        <v>1004</v>
      </c>
      <c r="B23" s="6" t="s">
        <v>73</v>
      </c>
      <c r="C23" s="6" t="s">
        <v>1</v>
      </c>
      <c r="D23" s="6" t="s">
        <v>74</v>
      </c>
      <c r="E23" s="6" t="s">
        <v>75</v>
      </c>
      <c r="F23" s="6" t="s">
        <v>76</v>
      </c>
      <c r="G23" s="6" t="s">
        <v>44</v>
      </c>
      <c r="H23" s="7">
        <v>45443</v>
      </c>
      <c r="I23" s="7">
        <v>45448</v>
      </c>
      <c r="J23" s="8">
        <f t="shared" si="0"/>
        <v>5</v>
      </c>
      <c r="K23" s="7">
        <v>45454</v>
      </c>
      <c r="L23" s="8">
        <f t="shared" si="1"/>
        <v>6</v>
      </c>
      <c r="M23" s="7">
        <v>45464</v>
      </c>
      <c r="N23" s="8">
        <f t="shared" si="2"/>
        <v>10</v>
      </c>
      <c r="O23" s="7">
        <v>45473</v>
      </c>
      <c r="P23" s="8">
        <f t="shared" si="3"/>
        <v>9</v>
      </c>
      <c r="Q23" s="7">
        <v>45484</v>
      </c>
      <c r="R23" s="8">
        <f t="shared" si="4"/>
        <v>11</v>
      </c>
      <c r="S23" s="6"/>
      <c r="T23" s="8">
        <f>IF(Recruitment[[#This Row],[HIRE (T)]]="","",Recruitment[[#This Row],[HIRE]]-Recruitment[[#This Row],[START]])</f>
        <v>41</v>
      </c>
    </row>
    <row r="24" spans="1:20" ht="20.399999999999999" x14ac:dyDescent="0.2">
      <c r="A24" s="6">
        <v>1003</v>
      </c>
      <c r="B24" s="6" t="s">
        <v>67</v>
      </c>
      <c r="C24" s="6" t="s">
        <v>1</v>
      </c>
      <c r="D24" s="6" t="s">
        <v>77</v>
      </c>
      <c r="E24" s="6" t="s">
        <v>78</v>
      </c>
      <c r="F24" s="6" t="s">
        <v>79</v>
      </c>
      <c r="G24" s="6" t="s">
        <v>5</v>
      </c>
      <c r="H24" s="7">
        <v>45443</v>
      </c>
      <c r="I24" s="7">
        <v>45448</v>
      </c>
      <c r="J24" s="8">
        <f t="shared" si="0"/>
        <v>5</v>
      </c>
      <c r="K24" s="7">
        <v>45454</v>
      </c>
      <c r="L24" s="8">
        <f t="shared" si="1"/>
        <v>6</v>
      </c>
      <c r="M24" s="7">
        <v>45460</v>
      </c>
      <c r="N24" s="8">
        <f t="shared" si="2"/>
        <v>6</v>
      </c>
      <c r="O24" s="7"/>
      <c r="P24" s="8" t="str">
        <f t="shared" si="3"/>
        <v/>
      </c>
      <c r="Q24" s="7"/>
      <c r="R24" s="8" t="str">
        <f t="shared" si="4"/>
        <v/>
      </c>
      <c r="S24" s="6" t="s">
        <v>28</v>
      </c>
      <c r="T24" s="8" t="str">
        <f>IF(Recruitment[[#This Row],[HIRE (T)]]="","",Recruitment[[#This Row],[HIRE]]-Recruitment[[#This Row],[START]])</f>
        <v/>
      </c>
    </row>
    <row r="25" spans="1:20" ht="20.399999999999999" x14ac:dyDescent="0.2">
      <c r="A25" s="6">
        <v>1003</v>
      </c>
      <c r="B25" s="6" t="s">
        <v>67</v>
      </c>
      <c r="C25" s="6" t="s">
        <v>1</v>
      </c>
      <c r="D25" s="6" t="s">
        <v>80</v>
      </c>
      <c r="E25" s="6" t="s">
        <v>78</v>
      </c>
      <c r="F25" s="6" t="s">
        <v>81</v>
      </c>
      <c r="G25" s="6" t="s">
        <v>5</v>
      </c>
      <c r="H25" s="7">
        <v>45443</v>
      </c>
      <c r="I25" s="7">
        <v>45448</v>
      </c>
      <c r="J25" s="8">
        <f t="shared" si="0"/>
        <v>5</v>
      </c>
      <c r="K25" s="7">
        <v>45455</v>
      </c>
      <c r="L25" s="8">
        <f t="shared" si="1"/>
        <v>7</v>
      </c>
      <c r="M25" s="7">
        <v>45464</v>
      </c>
      <c r="N25" s="8">
        <f t="shared" si="2"/>
        <v>9</v>
      </c>
      <c r="O25" s="7">
        <v>45471</v>
      </c>
      <c r="P25" s="8">
        <f t="shared" si="3"/>
        <v>7</v>
      </c>
      <c r="Q25" s="7">
        <v>45485</v>
      </c>
      <c r="R25" s="8">
        <f t="shared" si="4"/>
        <v>14</v>
      </c>
      <c r="S25" s="6"/>
      <c r="T25" s="8">
        <f>IF(Recruitment[[#This Row],[HIRE (T)]]="","",Recruitment[[#This Row],[HIRE]]-Recruitment[[#This Row],[START]])</f>
        <v>42</v>
      </c>
    </row>
    <row r="26" spans="1:20" ht="20.399999999999999" x14ac:dyDescent="0.2">
      <c r="A26" s="6">
        <v>1003</v>
      </c>
      <c r="B26" s="6" t="s">
        <v>67</v>
      </c>
      <c r="C26" s="6" t="s">
        <v>1</v>
      </c>
      <c r="D26" s="6" t="s">
        <v>82</v>
      </c>
      <c r="E26" s="6" t="s">
        <v>78</v>
      </c>
      <c r="F26" s="6" t="s">
        <v>83</v>
      </c>
      <c r="G26" s="6" t="s">
        <v>22</v>
      </c>
      <c r="H26" s="7">
        <v>45443</v>
      </c>
      <c r="I26" s="7">
        <v>45448</v>
      </c>
      <c r="J26" s="8">
        <f t="shared" si="0"/>
        <v>5</v>
      </c>
      <c r="K26" s="7">
        <v>45455</v>
      </c>
      <c r="L26" s="8">
        <f t="shared" si="1"/>
        <v>7</v>
      </c>
      <c r="M26" s="7"/>
      <c r="N26" s="8" t="str">
        <f t="shared" si="2"/>
        <v/>
      </c>
      <c r="O26" s="7"/>
      <c r="P26" s="8" t="str">
        <f t="shared" si="3"/>
        <v/>
      </c>
      <c r="Q26" s="7"/>
      <c r="R26" s="8" t="str">
        <f t="shared" si="4"/>
        <v/>
      </c>
      <c r="S26" s="6" t="s">
        <v>84</v>
      </c>
      <c r="T26" s="8" t="str">
        <f>IF(Recruitment[[#This Row],[HIRE (T)]]="","",Recruitment[[#This Row],[HIRE]]-Recruitment[[#This Row],[START]])</f>
        <v/>
      </c>
    </row>
    <row r="27" spans="1:20" ht="20.399999999999999" x14ac:dyDescent="0.2">
      <c r="A27" s="6">
        <v>1005</v>
      </c>
      <c r="B27" s="6" t="s">
        <v>38</v>
      </c>
      <c r="C27" s="6" t="s">
        <v>32</v>
      </c>
      <c r="D27" s="6" t="s">
        <v>85</v>
      </c>
      <c r="E27" s="6" t="s">
        <v>78</v>
      </c>
      <c r="F27" s="6" t="s">
        <v>86</v>
      </c>
      <c r="G27" s="6" t="s">
        <v>22</v>
      </c>
      <c r="H27" s="7">
        <v>45443</v>
      </c>
      <c r="I27" s="7">
        <v>45453</v>
      </c>
      <c r="J27" s="8">
        <f t="shared" si="0"/>
        <v>10</v>
      </c>
      <c r="K27" s="7">
        <v>45456</v>
      </c>
      <c r="L27" s="8">
        <f t="shared" si="1"/>
        <v>3</v>
      </c>
      <c r="M27" s="7">
        <v>45466</v>
      </c>
      <c r="N27" s="8">
        <f t="shared" si="2"/>
        <v>10</v>
      </c>
      <c r="O27" s="7">
        <v>45474</v>
      </c>
      <c r="P27" s="8">
        <f t="shared" si="3"/>
        <v>8</v>
      </c>
      <c r="Q27" s="7">
        <v>45490</v>
      </c>
      <c r="R27" s="8">
        <f t="shared" si="4"/>
        <v>16</v>
      </c>
      <c r="S27" s="6" t="s">
        <v>16</v>
      </c>
      <c r="T27" s="8">
        <f>IF(Recruitment[[#This Row],[HIRE (T)]]="","",Recruitment[[#This Row],[HIRE]]-Recruitment[[#This Row],[START]])</f>
        <v>47</v>
      </c>
    </row>
    <row r="28" spans="1:20" ht="20.399999999999999" x14ac:dyDescent="0.2">
      <c r="A28" s="6">
        <v>1005</v>
      </c>
      <c r="B28" s="6" t="s">
        <v>38</v>
      </c>
      <c r="C28" s="6" t="s">
        <v>32</v>
      </c>
      <c r="D28" s="6" t="s">
        <v>87</v>
      </c>
      <c r="E28" s="6" t="s">
        <v>88</v>
      </c>
      <c r="F28" s="6" t="s">
        <v>89</v>
      </c>
      <c r="G28" s="6" t="s">
        <v>22</v>
      </c>
      <c r="H28" s="7">
        <v>45443</v>
      </c>
      <c r="I28" s="7">
        <v>45454</v>
      </c>
      <c r="J28" s="8">
        <f t="shared" si="0"/>
        <v>11</v>
      </c>
      <c r="K28" s="7">
        <v>45456</v>
      </c>
      <c r="L28" s="8">
        <f t="shared" si="1"/>
        <v>2</v>
      </c>
      <c r="M28" s="7">
        <v>45463</v>
      </c>
      <c r="N28" s="8">
        <f t="shared" si="2"/>
        <v>7</v>
      </c>
      <c r="O28" s="7"/>
      <c r="P28" s="8" t="str">
        <f t="shared" si="3"/>
        <v/>
      </c>
      <c r="Q28" s="7"/>
      <c r="R28" s="8" t="str">
        <f t="shared" si="4"/>
        <v/>
      </c>
      <c r="S28" s="6" t="s">
        <v>10</v>
      </c>
      <c r="T28" s="8" t="str">
        <f>IF(Recruitment[[#This Row],[HIRE (T)]]="","",Recruitment[[#This Row],[HIRE]]-Recruitment[[#This Row],[START]])</f>
        <v/>
      </c>
    </row>
    <row r="29" spans="1:20" ht="20.399999999999999" x14ac:dyDescent="0.2">
      <c r="A29" s="6">
        <v>1006</v>
      </c>
      <c r="B29" s="6" t="s">
        <v>90</v>
      </c>
      <c r="C29" s="6" t="s">
        <v>91</v>
      </c>
      <c r="D29" s="6" t="s">
        <v>92</v>
      </c>
      <c r="E29" s="6" t="s">
        <v>93</v>
      </c>
      <c r="F29" s="6" t="s">
        <v>94</v>
      </c>
      <c r="G29" s="6" t="s">
        <v>9</v>
      </c>
      <c r="H29" s="7">
        <v>45443</v>
      </c>
      <c r="I29" s="7">
        <v>45455</v>
      </c>
      <c r="J29" s="8">
        <f t="shared" si="0"/>
        <v>12</v>
      </c>
      <c r="K29" s="7">
        <v>45457</v>
      </c>
      <c r="L29" s="8">
        <f t="shared" si="1"/>
        <v>2</v>
      </c>
      <c r="M29" s="7"/>
      <c r="N29" s="8" t="str">
        <f t="shared" si="2"/>
        <v/>
      </c>
      <c r="O29" s="7"/>
      <c r="P29" s="8" t="str">
        <f t="shared" si="3"/>
        <v/>
      </c>
      <c r="Q29" s="7"/>
      <c r="R29" s="8" t="str">
        <f t="shared" si="4"/>
        <v/>
      </c>
      <c r="S29" s="6" t="s">
        <v>63</v>
      </c>
      <c r="T29" s="8" t="str">
        <f>IF(Recruitment[[#This Row],[HIRE (T)]]="","",Recruitment[[#This Row],[HIRE]]-Recruitment[[#This Row],[START]])</f>
        <v/>
      </c>
    </row>
    <row r="30" spans="1:20" ht="20.399999999999999" x14ac:dyDescent="0.2">
      <c r="A30" s="6">
        <v>1006</v>
      </c>
      <c r="B30" s="6" t="s">
        <v>90</v>
      </c>
      <c r="C30" s="6" t="s">
        <v>91</v>
      </c>
      <c r="D30" s="6" t="s">
        <v>95</v>
      </c>
      <c r="E30" s="6" t="s">
        <v>96</v>
      </c>
      <c r="F30" s="6" t="s">
        <v>97</v>
      </c>
      <c r="G30" s="6" t="s">
        <v>9</v>
      </c>
      <c r="H30" s="7">
        <v>45443</v>
      </c>
      <c r="I30" s="7">
        <v>45456</v>
      </c>
      <c r="J30" s="8">
        <f t="shared" si="0"/>
        <v>13</v>
      </c>
      <c r="K30" s="7">
        <v>45457</v>
      </c>
      <c r="L30" s="8">
        <f t="shared" si="1"/>
        <v>1</v>
      </c>
      <c r="M30" s="7">
        <v>45466</v>
      </c>
      <c r="N30" s="8">
        <f t="shared" si="2"/>
        <v>9</v>
      </c>
      <c r="O30" s="7">
        <v>45475</v>
      </c>
      <c r="P30" s="8">
        <f t="shared" si="3"/>
        <v>9</v>
      </c>
      <c r="Q30" s="7">
        <v>45495</v>
      </c>
      <c r="R30" s="8">
        <f t="shared" si="4"/>
        <v>20</v>
      </c>
      <c r="S30" s="6"/>
      <c r="T30" s="8">
        <f>IF(Recruitment[[#This Row],[HIRE (T)]]="","",Recruitment[[#This Row],[HIRE]]-Recruitment[[#This Row],[START]])</f>
        <v>52</v>
      </c>
    </row>
    <row r="31" spans="1:20" ht="20.399999999999999" x14ac:dyDescent="0.2">
      <c r="A31" s="6">
        <v>1007</v>
      </c>
      <c r="B31" s="6" t="s">
        <v>47</v>
      </c>
      <c r="C31" s="6" t="s">
        <v>48</v>
      </c>
      <c r="D31" s="6" t="s">
        <v>98</v>
      </c>
      <c r="E31" s="6" t="s">
        <v>99</v>
      </c>
      <c r="F31" s="6" t="s">
        <v>100</v>
      </c>
      <c r="G31" s="6" t="s">
        <v>44</v>
      </c>
      <c r="H31" s="7">
        <v>45443</v>
      </c>
      <c r="I31" s="7">
        <v>45456</v>
      </c>
      <c r="J31" s="8">
        <f t="shared" si="0"/>
        <v>13</v>
      </c>
      <c r="K31" s="7">
        <v>45457</v>
      </c>
      <c r="L31" s="8">
        <f t="shared" si="1"/>
        <v>1</v>
      </c>
      <c r="M31" s="7"/>
      <c r="N31" s="8" t="str">
        <f t="shared" si="2"/>
        <v/>
      </c>
      <c r="O31" s="7"/>
      <c r="P31" s="8" t="str">
        <f t="shared" si="3"/>
        <v/>
      </c>
      <c r="Q31" s="7"/>
      <c r="R31" s="8" t="str">
        <f t="shared" si="4"/>
        <v/>
      </c>
      <c r="S31" s="6" t="s">
        <v>16</v>
      </c>
      <c r="T31" s="8" t="str">
        <f>IF(Recruitment[[#This Row],[HIRE (T)]]="","",Recruitment[[#This Row],[HIRE]]-Recruitment[[#This Row],[START]])</f>
        <v/>
      </c>
    </row>
    <row r="32" spans="1:20" ht="20.399999999999999" x14ac:dyDescent="0.2">
      <c r="A32" s="6">
        <v>1007</v>
      </c>
      <c r="B32" s="6" t="s">
        <v>47</v>
      </c>
      <c r="C32" s="6" t="s">
        <v>48</v>
      </c>
      <c r="D32" s="6" t="s">
        <v>101</v>
      </c>
      <c r="E32" s="6" t="s">
        <v>102</v>
      </c>
      <c r="F32" s="6" t="s">
        <v>103</v>
      </c>
      <c r="G32" s="6" t="s">
        <v>44</v>
      </c>
      <c r="H32" s="7">
        <v>45443</v>
      </c>
      <c r="I32" s="7">
        <v>45456</v>
      </c>
      <c r="J32" s="8">
        <f t="shared" si="0"/>
        <v>13</v>
      </c>
      <c r="K32" s="7">
        <v>45457</v>
      </c>
      <c r="L32" s="8">
        <f t="shared" si="1"/>
        <v>1</v>
      </c>
      <c r="M32" s="7">
        <v>45464</v>
      </c>
      <c r="N32" s="8">
        <f t="shared" si="2"/>
        <v>7</v>
      </c>
      <c r="O32" s="7">
        <v>45472</v>
      </c>
      <c r="P32" s="8">
        <f t="shared" si="3"/>
        <v>8</v>
      </c>
      <c r="Q32" s="7">
        <v>45487</v>
      </c>
      <c r="R32" s="8">
        <f t="shared" si="4"/>
        <v>15</v>
      </c>
      <c r="S32" s="6"/>
      <c r="T32" s="8">
        <f>IF(Recruitment[[#This Row],[HIRE (T)]]="","",Recruitment[[#This Row],[HIRE]]-Recruitment[[#This Row],[START]])</f>
        <v>44</v>
      </c>
    </row>
    <row r="33" spans="1:20" ht="20.399999999999999" x14ac:dyDescent="0.2">
      <c r="A33" s="6">
        <v>1004</v>
      </c>
      <c r="B33" s="6" t="s">
        <v>73</v>
      </c>
      <c r="C33" s="6" t="s">
        <v>1</v>
      </c>
      <c r="D33" s="6" t="s">
        <v>104</v>
      </c>
      <c r="E33" s="6" t="s">
        <v>105</v>
      </c>
      <c r="F33" s="6" t="s">
        <v>106</v>
      </c>
      <c r="G33" s="6" t="s">
        <v>44</v>
      </c>
      <c r="H33" s="7">
        <v>45443</v>
      </c>
      <c r="I33" s="7">
        <v>45456</v>
      </c>
      <c r="J33" s="8">
        <f t="shared" si="0"/>
        <v>13</v>
      </c>
      <c r="K33" s="7">
        <v>45458</v>
      </c>
      <c r="L33" s="8">
        <f t="shared" si="1"/>
        <v>2</v>
      </c>
      <c r="M33" s="7"/>
      <c r="N33" s="8" t="str">
        <f t="shared" si="2"/>
        <v/>
      </c>
      <c r="O33" s="7"/>
      <c r="P33" s="8" t="str">
        <f t="shared" si="3"/>
        <v/>
      </c>
      <c r="Q33" s="7"/>
      <c r="R33" s="8" t="str">
        <f t="shared" si="4"/>
        <v/>
      </c>
      <c r="S33" s="6" t="s">
        <v>84</v>
      </c>
      <c r="T33" s="8" t="str">
        <f>IF(Recruitment[[#This Row],[HIRE (T)]]="","",Recruitment[[#This Row],[HIRE]]-Recruitment[[#This Row],[START]])</f>
        <v/>
      </c>
    </row>
    <row r="34" spans="1:20" ht="20.399999999999999" x14ac:dyDescent="0.2">
      <c r="A34" s="6">
        <v>1004</v>
      </c>
      <c r="B34" s="6" t="s">
        <v>73</v>
      </c>
      <c r="C34" s="6" t="s">
        <v>1</v>
      </c>
      <c r="D34" s="6" t="s">
        <v>107</v>
      </c>
      <c r="E34" s="6" t="s">
        <v>105</v>
      </c>
      <c r="F34" s="6" t="s">
        <v>108</v>
      </c>
      <c r="G34" s="6" t="s">
        <v>15</v>
      </c>
      <c r="H34" s="7">
        <v>45443</v>
      </c>
      <c r="I34" s="7">
        <v>45456</v>
      </c>
      <c r="J34" s="8">
        <f t="shared" ref="J34:J51" si="5">I34-H34</f>
        <v>13</v>
      </c>
      <c r="K34" s="7">
        <v>45458</v>
      </c>
      <c r="L34" s="8">
        <f t="shared" ref="L34:L51" si="6">IF(ISBLANK(K34),"",K34-I34)</f>
        <v>2</v>
      </c>
      <c r="M34" s="7">
        <v>45466</v>
      </c>
      <c r="N34" s="8">
        <f t="shared" ref="N34:N51" si="7">IF(ISBLANK(M34),"",M34-K34)</f>
        <v>8</v>
      </c>
      <c r="O34" s="7"/>
      <c r="P34" s="8" t="str">
        <f t="shared" ref="P34:P50" si="8">IF(ISBLANK(O34),"",O34-M34)</f>
        <v/>
      </c>
      <c r="Q34" s="7"/>
      <c r="R34" s="8" t="str">
        <f t="shared" ref="R34:R50" si="9">IF(ISBLANK(Q34),"",Q34-O34)</f>
        <v/>
      </c>
      <c r="S34" s="6" t="s">
        <v>28</v>
      </c>
      <c r="T34" s="8" t="str">
        <f>IF(Recruitment[[#This Row],[HIRE (T)]]="","",Recruitment[[#This Row],[HIRE]]-Recruitment[[#This Row],[START]])</f>
        <v/>
      </c>
    </row>
    <row r="35" spans="1:20" ht="20.399999999999999" x14ac:dyDescent="0.2">
      <c r="A35" s="6">
        <v>1004</v>
      </c>
      <c r="B35" s="6" t="s">
        <v>73</v>
      </c>
      <c r="C35" s="6" t="s">
        <v>1</v>
      </c>
      <c r="D35" s="6" t="s">
        <v>109</v>
      </c>
      <c r="E35" s="6" t="s">
        <v>105</v>
      </c>
      <c r="F35" s="6" t="s">
        <v>110</v>
      </c>
      <c r="G35" s="6" t="s">
        <v>15</v>
      </c>
      <c r="H35" s="7">
        <v>45443</v>
      </c>
      <c r="I35" s="7">
        <v>45456</v>
      </c>
      <c r="J35" s="8">
        <f t="shared" si="5"/>
        <v>13</v>
      </c>
      <c r="K35" s="7">
        <v>45459</v>
      </c>
      <c r="L35" s="8">
        <f t="shared" si="6"/>
        <v>3</v>
      </c>
      <c r="M35" s="7">
        <v>45468</v>
      </c>
      <c r="N35" s="8">
        <f t="shared" si="7"/>
        <v>9</v>
      </c>
      <c r="O35" s="7"/>
      <c r="P35" s="8" t="str">
        <f t="shared" si="8"/>
        <v/>
      </c>
      <c r="Q35" s="7"/>
      <c r="R35" s="8" t="str">
        <f t="shared" si="9"/>
        <v/>
      </c>
      <c r="S35" s="6" t="s">
        <v>10</v>
      </c>
      <c r="T35" s="8" t="str">
        <f>IF(Recruitment[[#This Row],[HIRE (T)]]="","",Recruitment[[#This Row],[HIRE]]-Recruitment[[#This Row],[START]])</f>
        <v/>
      </c>
    </row>
    <row r="36" spans="1:20" ht="20.399999999999999" x14ac:dyDescent="0.2">
      <c r="A36" s="6">
        <v>1006</v>
      </c>
      <c r="B36" s="6" t="s">
        <v>90</v>
      </c>
      <c r="C36" s="6" t="s">
        <v>91</v>
      </c>
      <c r="D36" s="6" t="s">
        <v>111</v>
      </c>
      <c r="E36" s="6" t="s">
        <v>105</v>
      </c>
      <c r="F36" s="6" t="s">
        <v>112</v>
      </c>
      <c r="G36" s="6" t="s">
        <v>15</v>
      </c>
      <c r="H36" s="7">
        <v>45443</v>
      </c>
      <c r="I36" s="7">
        <v>45456</v>
      </c>
      <c r="J36" s="8">
        <f t="shared" si="5"/>
        <v>13</v>
      </c>
      <c r="K36" s="7">
        <v>45459</v>
      </c>
      <c r="L36" s="8">
        <f t="shared" si="6"/>
        <v>3</v>
      </c>
      <c r="M36" s="7"/>
      <c r="N36" s="8" t="str">
        <f t="shared" si="7"/>
        <v/>
      </c>
      <c r="O36" s="7"/>
      <c r="P36" s="8" t="str">
        <f t="shared" si="8"/>
        <v/>
      </c>
      <c r="Q36" s="7"/>
      <c r="R36" s="8" t="str">
        <f t="shared" si="9"/>
        <v/>
      </c>
      <c r="S36" s="6" t="s">
        <v>10</v>
      </c>
      <c r="T36" s="8" t="str">
        <f>IF(Recruitment[[#This Row],[HIRE (T)]]="","",Recruitment[[#This Row],[HIRE]]-Recruitment[[#This Row],[START]])</f>
        <v/>
      </c>
    </row>
    <row r="37" spans="1:20" ht="20.399999999999999" x14ac:dyDescent="0.2">
      <c r="A37" s="6">
        <v>1006</v>
      </c>
      <c r="B37" s="6" t="s">
        <v>90</v>
      </c>
      <c r="C37" s="6" t="s">
        <v>91</v>
      </c>
      <c r="D37" s="6" t="s">
        <v>113</v>
      </c>
      <c r="E37" s="6" t="s">
        <v>105</v>
      </c>
      <c r="F37" s="6" t="s">
        <v>114</v>
      </c>
      <c r="G37" s="6" t="s">
        <v>22</v>
      </c>
      <c r="H37" s="7">
        <v>45443</v>
      </c>
      <c r="I37" s="7">
        <v>45456</v>
      </c>
      <c r="J37" s="8">
        <f t="shared" si="5"/>
        <v>13</v>
      </c>
      <c r="K37" s="7">
        <v>45459</v>
      </c>
      <c r="L37" s="8">
        <f t="shared" si="6"/>
        <v>3</v>
      </c>
      <c r="M37" s="7">
        <v>45466</v>
      </c>
      <c r="N37" s="8">
        <f t="shared" si="7"/>
        <v>7</v>
      </c>
      <c r="O37" s="7"/>
      <c r="P37" s="8" t="str">
        <f t="shared" si="8"/>
        <v/>
      </c>
      <c r="Q37" s="7"/>
      <c r="R37" s="8" t="str">
        <f t="shared" si="9"/>
        <v/>
      </c>
      <c r="S37" s="6" t="s">
        <v>10</v>
      </c>
      <c r="T37" s="8" t="str">
        <f>IF(Recruitment[[#This Row],[HIRE (T)]]="","",Recruitment[[#This Row],[HIRE]]-Recruitment[[#This Row],[START]])</f>
        <v/>
      </c>
    </row>
    <row r="38" spans="1:20" ht="20.399999999999999" x14ac:dyDescent="0.2">
      <c r="A38" s="6">
        <v>1006</v>
      </c>
      <c r="B38" s="6" t="s">
        <v>90</v>
      </c>
      <c r="C38" s="6" t="s">
        <v>91</v>
      </c>
      <c r="D38" s="6" t="s">
        <v>115</v>
      </c>
      <c r="E38" s="6" t="s">
        <v>105</v>
      </c>
      <c r="F38" s="6" t="s">
        <v>116</v>
      </c>
      <c r="G38" s="6" t="s">
        <v>5</v>
      </c>
      <c r="H38" s="7">
        <v>45443</v>
      </c>
      <c r="I38" s="7">
        <v>45457</v>
      </c>
      <c r="J38" s="8">
        <f t="shared" si="5"/>
        <v>14</v>
      </c>
      <c r="K38" s="7">
        <v>45460</v>
      </c>
      <c r="L38" s="8">
        <f t="shared" si="6"/>
        <v>3</v>
      </c>
      <c r="M38" s="7">
        <v>45466</v>
      </c>
      <c r="N38" s="8">
        <f t="shared" si="7"/>
        <v>6</v>
      </c>
      <c r="O38" s="7"/>
      <c r="P38" s="8" t="str">
        <f t="shared" si="8"/>
        <v/>
      </c>
      <c r="Q38" s="7"/>
      <c r="R38" s="8" t="str">
        <f t="shared" si="9"/>
        <v/>
      </c>
      <c r="S38" s="6" t="s">
        <v>16</v>
      </c>
      <c r="T38" s="8" t="str">
        <f>IF(Recruitment[[#This Row],[HIRE (T)]]="","",Recruitment[[#This Row],[HIRE]]-Recruitment[[#This Row],[START]])</f>
        <v/>
      </c>
    </row>
    <row r="39" spans="1:20" ht="30.6" x14ac:dyDescent="0.2">
      <c r="A39" s="6">
        <v>1008</v>
      </c>
      <c r="B39" s="6" t="s">
        <v>17</v>
      </c>
      <c r="C39" s="6" t="s">
        <v>18</v>
      </c>
      <c r="D39" s="6" t="s">
        <v>117</v>
      </c>
      <c r="E39" s="6" t="s">
        <v>105</v>
      </c>
      <c r="F39" s="6" t="s">
        <v>118</v>
      </c>
      <c r="G39" s="6" t="s">
        <v>5</v>
      </c>
      <c r="H39" s="7">
        <v>45443</v>
      </c>
      <c r="I39" s="7">
        <v>45458</v>
      </c>
      <c r="J39" s="8">
        <f t="shared" si="5"/>
        <v>15</v>
      </c>
      <c r="K39" s="7">
        <v>45460</v>
      </c>
      <c r="L39" s="8">
        <f t="shared" si="6"/>
        <v>2</v>
      </c>
      <c r="M39" s="7"/>
      <c r="N39" s="8" t="str">
        <f t="shared" si="7"/>
        <v/>
      </c>
      <c r="O39" s="7"/>
      <c r="P39" s="8" t="str">
        <f t="shared" si="8"/>
        <v/>
      </c>
      <c r="Q39" s="7"/>
      <c r="R39" s="8" t="str">
        <f t="shared" si="9"/>
        <v/>
      </c>
      <c r="S39" s="6" t="s">
        <v>28</v>
      </c>
      <c r="T39" s="8" t="str">
        <f>IF(Recruitment[[#This Row],[HIRE (T)]]="","",Recruitment[[#This Row],[HIRE]]-Recruitment[[#This Row],[START]])</f>
        <v/>
      </c>
    </row>
    <row r="40" spans="1:20" ht="30.6" x14ac:dyDescent="0.2">
      <c r="A40" s="6">
        <v>1008</v>
      </c>
      <c r="B40" s="6" t="s">
        <v>17</v>
      </c>
      <c r="C40" s="6" t="s">
        <v>18</v>
      </c>
      <c r="D40" s="6" t="s">
        <v>119</v>
      </c>
      <c r="E40" s="6" t="s">
        <v>105</v>
      </c>
      <c r="F40" s="6" t="s">
        <v>120</v>
      </c>
      <c r="G40" s="6" t="s">
        <v>44</v>
      </c>
      <c r="H40" s="7">
        <v>45443</v>
      </c>
      <c r="I40" s="7">
        <v>45458</v>
      </c>
      <c r="J40" s="8">
        <f t="shared" si="5"/>
        <v>15</v>
      </c>
      <c r="K40" s="7">
        <v>45460</v>
      </c>
      <c r="L40" s="8">
        <f t="shared" si="6"/>
        <v>2</v>
      </c>
      <c r="M40" s="7">
        <v>45465</v>
      </c>
      <c r="N40" s="8">
        <f t="shared" si="7"/>
        <v>5</v>
      </c>
      <c r="O40" s="7">
        <v>45467</v>
      </c>
      <c r="P40" s="8">
        <f t="shared" si="8"/>
        <v>2</v>
      </c>
      <c r="Q40" s="7">
        <v>45477</v>
      </c>
      <c r="R40" s="8">
        <f t="shared" si="9"/>
        <v>10</v>
      </c>
      <c r="S40" s="6"/>
      <c r="T40" s="8">
        <f>IF(Recruitment[[#This Row],[HIRE (T)]]="","",Recruitment[[#This Row],[HIRE]]-Recruitment[[#This Row],[START]])</f>
        <v>34</v>
      </c>
    </row>
    <row r="41" spans="1:20" ht="30.6" x14ac:dyDescent="0.2">
      <c r="A41" s="6">
        <v>1008</v>
      </c>
      <c r="B41" s="6" t="s">
        <v>17</v>
      </c>
      <c r="C41" s="6" t="s">
        <v>18</v>
      </c>
      <c r="D41" s="6" t="s">
        <v>121</v>
      </c>
      <c r="E41" s="6" t="s">
        <v>105</v>
      </c>
      <c r="F41" s="6" t="s">
        <v>122</v>
      </c>
      <c r="G41" s="6" t="s">
        <v>44</v>
      </c>
      <c r="H41" s="7">
        <v>45443</v>
      </c>
      <c r="I41" s="7">
        <v>45458</v>
      </c>
      <c r="J41" s="8">
        <f t="shared" si="5"/>
        <v>15</v>
      </c>
      <c r="K41" s="7">
        <v>45461</v>
      </c>
      <c r="L41" s="8">
        <f t="shared" si="6"/>
        <v>3</v>
      </c>
      <c r="M41" s="7">
        <v>45467</v>
      </c>
      <c r="N41" s="8">
        <f t="shared" si="7"/>
        <v>6</v>
      </c>
      <c r="O41" s="7"/>
      <c r="P41" s="8" t="str">
        <f t="shared" si="8"/>
        <v/>
      </c>
      <c r="Q41" s="7"/>
      <c r="R41" s="8" t="str">
        <f t="shared" si="9"/>
        <v/>
      </c>
      <c r="S41" s="6" t="s">
        <v>28</v>
      </c>
      <c r="T41" s="8" t="str">
        <f>IF(Recruitment[[#This Row],[HIRE (T)]]="","",Recruitment[[#This Row],[HIRE]]-Recruitment[[#This Row],[START]])</f>
        <v/>
      </c>
    </row>
    <row r="42" spans="1:20" ht="30.6" x14ac:dyDescent="0.2">
      <c r="A42" s="6">
        <v>1008</v>
      </c>
      <c r="B42" s="6" t="s">
        <v>17</v>
      </c>
      <c r="C42" s="6" t="s">
        <v>18</v>
      </c>
      <c r="D42" s="6" t="s">
        <v>123</v>
      </c>
      <c r="E42" s="6" t="s">
        <v>105</v>
      </c>
      <c r="F42" s="6" t="s">
        <v>124</v>
      </c>
      <c r="G42" s="6" t="s">
        <v>9</v>
      </c>
      <c r="H42" s="7">
        <v>45443</v>
      </c>
      <c r="I42" s="7">
        <v>45458</v>
      </c>
      <c r="J42" s="8">
        <f t="shared" si="5"/>
        <v>15</v>
      </c>
      <c r="K42" s="7">
        <v>45461</v>
      </c>
      <c r="L42" s="8">
        <f t="shared" si="6"/>
        <v>3</v>
      </c>
      <c r="M42" s="7"/>
      <c r="N42" s="8" t="str">
        <f t="shared" si="7"/>
        <v/>
      </c>
      <c r="O42" s="7"/>
      <c r="P42" s="8" t="str">
        <f t="shared" si="8"/>
        <v/>
      </c>
      <c r="Q42" s="7"/>
      <c r="R42" s="8" t="str">
        <f t="shared" si="9"/>
        <v/>
      </c>
      <c r="S42" s="6" t="s">
        <v>84</v>
      </c>
      <c r="T42" s="8" t="str">
        <f>IF(Recruitment[[#This Row],[HIRE (T)]]="","",Recruitment[[#This Row],[HIRE]]-Recruitment[[#This Row],[START]])</f>
        <v/>
      </c>
    </row>
    <row r="43" spans="1:20" ht="20.399999999999999" x14ac:dyDescent="0.2">
      <c r="A43" s="6">
        <v>1010</v>
      </c>
      <c r="B43" s="6" t="s">
        <v>0</v>
      </c>
      <c r="C43" s="6" t="s">
        <v>1</v>
      </c>
      <c r="D43" s="6" t="s">
        <v>125</v>
      </c>
      <c r="E43" s="6" t="s">
        <v>105</v>
      </c>
      <c r="F43" s="6" t="s">
        <v>126</v>
      </c>
      <c r="G43" s="6" t="s">
        <v>22</v>
      </c>
      <c r="H43" s="7">
        <v>45443</v>
      </c>
      <c r="I43" s="7">
        <v>45458</v>
      </c>
      <c r="J43" s="8">
        <f t="shared" si="5"/>
        <v>15</v>
      </c>
      <c r="K43" s="7">
        <v>45461</v>
      </c>
      <c r="L43" s="8">
        <f t="shared" si="6"/>
        <v>3</v>
      </c>
      <c r="M43" s="7">
        <v>45466</v>
      </c>
      <c r="N43" s="8">
        <f t="shared" si="7"/>
        <v>5</v>
      </c>
      <c r="O43" s="7"/>
      <c r="P43" s="8" t="str">
        <f t="shared" si="8"/>
        <v/>
      </c>
      <c r="Q43" s="7"/>
      <c r="R43" s="8" t="str">
        <f t="shared" si="9"/>
        <v/>
      </c>
      <c r="S43" s="6" t="s">
        <v>28</v>
      </c>
      <c r="T43" s="8" t="str">
        <f>IF(Recruitment[[#This Row],[HIRE (T)]]="","",Recruitment[[#This Row],[HIRE]]-Recruitment[[#This Row],[START]])</f>
        <v/>
      </c>
    </row>
    <row r="44" spans="1:20" ht="20.399999999999999" x14ac:dyDescent="0.2">
      <c r="A44" s="6">
        <v>1010</v>
      </c>
      <c r="B44" s="6" t="s">
        <v>0</v>
      </c>
      <c r="C44" s="6" t="s">
        <v>1</v>
      </c>
      <c r="D44" s="6" t="s">
        <v>127</v>
      </c>
      <c r="E44" s="6" t="s">
        <v>105</v>
      </c>
      <c r="F44" s="6" t="s">
        <v>128</v>
      </c>
      <c r="G44" s="6" t="s">
        <v>15</v>
      </c>
      <c r="H44" s="7">
        <v>45443</v>
      </c>
      <c r="I44" s="7">
        <v>45458</v>
      </c>
      <c r="J44" s="8">
        <f t="shared" si="5"/>
        <v>15</v>
      </c>
      <c r="K44" s="7">
        <v>45461</v>
      </c>
      <c r="L44" s="8">
        <f t="shared" si="6"/>
        <v>3</v>
      </c>
      <c r="M44" s="7"/>
      <c r="N44" s="8" t="str">
        <f t="shared" si="7"/>
        <v/>
      </c>
      <c r="O44" s="7"/>
      <c r="P44" s="8" t="str">
        <f t="shared" si="8"/>
        <v/>
      </c>
      <c r="Q44" s="7"/>
      <c r="R44" s="8" t="str">
        <f t="shared" si="9"/>
        <v/>
      </c>
      <c r="S44" s="6" t="s">
        <v>10</v>
      </c>
      <c r="T44" s="8" t="str">
        <f>IF(Recruitment[[#This Row],[HIRE (T)]]="","",Recruitment[[#This Row],[HIRE]]-Recruitment[[#This Row],[START]])</f>
        <v/>
      </c>
    </row>
    <row r="45" spans="1:20" ht="30.6" x14ac:dyDescent="0.2">
      <c r="A45" s="6">
        <v>1008</v>
      </c>
      <c r="B45" s="6" t="s">
        <v>17</v>
      </c>
      <c r="C45" s="6" t="s">
        <v>18</v>
      </c>
      <c r="D45" s="6" t="s">
        <v>129</v>
      </c>
      <c r="E45" s="6" t="s">
        <v>130</v>
      </c>
      <c r="F45" s="6" t="s">
        <v>131</v>
      </c>
      <c r="G45" s="6" t="s">
        <v>15</v>
      </c>
      <c r="H45" s="7">
        <v>45443</v>
      </c>
      <c r="I45" s="7">
        <v>45458</v>
      </c>
      <c r="J45" s="8">
        <f t="shared" si="5"/>
        <v>15</v>
      </c>
      <c r="K45" s="7">
        <v>45463</v>
      </c>
      <c r="L45" s="8">
        <f t="shared" si="6"/>
        <v>5</v>
      </c>
      <c r="M45" s="7">
        <v>45473</v>
      </c>
      <c r="N45" s="8">
        <f t="shared" si="7"/>
        <v>10</v>
      </c>
      <c r="O45" s="7"/>
      <c r="P45" s="8" t="str">
        <f t="shared" si="8"/>
        <v/>
      </c>
      <c r="Q45" s="7"/>
      <c r="R45" s="8" t="str">
        <f t="shared" si="9"/>
        <v/>
      </c>
      <c r="S45" s="6" t="s">
        <v>10</v>
      </c>
      <c r="T45" s="8" t="str">
        <f>IF(Recruitment[[#This Row],[HIRE (T)]]="","",Recruitment[[#This Row],[HIRE]]-Recruitment[[#This Row],[START]])</f>
        <v/>
      </c>
    </row>
    <row r="46" spans="1:20" ht="30.6" x14ac:dyDescent="0.2">
      <c r="A46" s="6">
        <v>1008</v>
      </c>
      <c r="B46" s="6" t="s">
        <v>17</v>
      </c>
      <c r="C46" s="6" t="s">
        <v>18</v>
      </c>
      <c r="D46" s="6" t="s">
        <v>132</v>
      </c>
      <c r="E46" s="6" t="s">
        <v>133</v>
      </c>
      <c r="F46" s="6" t="s">
        <v>128</v>
      </c>
      <c r="G46" s="6" t="s">
        <v>15</v>
      </c>
      <c r="H46" s="7">
        <v>45443</v>
      </c>
      <c r="I46" s="7">
        <v>45459</v>
      </c>
      <c r="J46" s="8">
        <f t="shared" si="5"/>
        <v>16</v>
      </c>
      <c r="K46" s="7">
        <v>45463</v>
      </c>
      <c r="L46" s="8">
        <f t="shared" si="6"/>
        <v>4</v>
      </c>
      <c r="M46" s="7"/>
      <c r="N46" s="8" t="str">
        <f t="shared" si="7"/>
        <v/>
      </c>
      <c r="O46" s="7"/>
      <c r="P46" s="8" t="str">
        <f t="shared" si="8"/>
        <v/>
      </c>
      <c r="Q46" s="7"/>
      <c r="R46" s="8" t="str">
        <f t="shared" si="9"/>
        <v/>
      </c>
      <c r="S46" s="6" t="s">
        <v>10</v>
      </c>
      <c r="T46" s="8" t="str">
        <f>IF(Recruitment[[#This Row],[HIRE (T)]]="","",Recruitment[[#This Row],[HIRE]]-Recruitment[[#This Row],[START]])</f>
        <v/>
      </c>
    </row>
    <row r="47" spans="1:20" ht="20.399999999999999" x14ac:dyDescent="0.2">
      <c r="A47" s="6">
        <v>1007</v>
      </c>
      <c r="B47" s="6" t="s">
        <v>47</v>
      </c>
      <c r="C47" s="6" t="s">
        <v>48</v>
      </c>
      <c r="D47" s="6" t="s">
        <v>134</v>
      </c>
      <c r="E47" s="6" t="s">
        <v>135</v>
      </c>
      <c r="F47" s="6" t="s">
        <v>136</v>
      </c>
      <c r="G47" s="6" t="s">
        <v>15</v>
      </c>
      <c r="H47" s="7">
        <v>45443</v>
      </c>
      <c r="I47" s="7">
        <v>45460</v>
      </c>
      <c r="J47" s="8">
        <f t="shared" si="5"/>
        <v>17</v>
      </c>
      <c r="K47" s="7">
        <v>45463</v>
      </c>
      <c r="L47" s="8">
        <f t="shared" si="6"/>
        <v>3</v>
      </c>
      <c r="M47" s="7"/>
      <c r="N47" s="8" t="str">
        <f t="shared" si="7"/>
        <v/>
      </c>
      <c r="O47" s="7"/>
      <c r="P47" s="8" t="str">
        <f t="shared" si="8"/>
        <v/>
      </c>
      <c r="Q47" s="7"/>
      <c r="R47" s="8" t="str">
        <f t="shared" si="9"/>
        <v/>
      </c>
      <c r="S47" s="6" t="s">
        <v>10</v>
      </c>
      <c r="T47" s="8" t="str">
        <f>IF(Recruitment[[#This Row],[HIRE (T)]]="","",Recruitment[[#This Row],[HIRE]]-Recruitment[[#This Row],[START]])</f>
        <v/>
      </c>
    </row>
    <row r="48" spans="1:20" ht="20.399999999999999" x14ac:dyDescent="0.2">
      <c r="A48" s="6">
        <v>1007</v>
      </c>
      <c r="B48" s="6" t="s">
        <v>47</v>
      </c>
      <c r="C48" s="6" t="s">
        <v>48</v>
      </c>
      <c r="D48" s="6" t="s">
        <v>137</v>
      </c>
      <c r="E48" s="6" t="s">
        <v>135</v>
      </c>
      <c r="F48" s="6" t="s">
        <v>138</v>
      </c>
      <c r="G48" s="6" t="s">
        <v>5</v>
      </c>
      <c r="H48" s="7">
        <v>45443</v>
      </c>
      <c r="I48" s="7">
        <v>45461</v>
      </c>
      <c r="J48" s="8">
        <f t="shared" si="5"/>
        <v>18</v>
      </c>
      <c r="K48" s="7">
        <v>45465</v>
      </c>
      <c r="L48" s="8">
        <f t="shared" si="6"/>
        <v>4</v>
      </c>
      <c r="M48" s="7"/>
      <c r="N48" s="8" t="str">
        <f t="shared" si="7"/>
        <v/>
      </c>
      <c r="O48" s="7"/>
      <c r="P48" s="8" t="str">
        <f t="shared" si="8"/>
        <v/>
      </c>
      <c r="Q48" s="7"/>
      <c r="R48" s="8" t="str">
        <f t="shared" si="9"/>
        <v/>
      </c>
      <c r="S48" s="6" t="s">
        <v>63</v>
      </c>
      <c r="T48" s="8" t="str">
        <f>IF(Recruitment[[#This Row],[HIRE (T)]]="","",Recruitment[[#This Row],[HIRE]]-Recruitment[[#This Row],[START]])</f>
        <v/>
      </c>
    </row>
    <row r="49" spans="1:20" ht="20.399999999999999" x14ac:dyDescent="0.2">
      <c r="A49" s="6">
        <v>1007</v>
      </c>
      <c r="B49" s="6" t="s">
        <v>47</v>
      </c>
      <c r="C49" s="6" t="s">
        <v>48</v>
      </c>
      <c r="D49" s="6" t="s">
        <v>139</v>
      </c>
      <c r="E49" s="6" t="s">
        <v>135</v>
      </c>
      <c r="F49" s="6" t="s">
        <v>140</v>
      </c>
      <c r="G49" s="6" t="s">
        <v>5</v>
      </c>
      <c r="H49" s="7">
        <v>45443</v>
      </c>
      <c r="I49" s="7">
        <v>45461</v>
      </c>
      <c r="J49" s="8">
        <f t="shared" si="5"/>
        <v>18</v>
      </c>
      <c r="K49" s="7">
        <v>45465</v>
      </c>
      <c r="L49" s="8">
        <f t="shared" si="6"/>
        <v>4</v>
      </c>
      <c r="M49" s="7"/>
      <c r="N49" s="8" t="str">
        <f t="shared" si="7"/>
        <v/>
      </c>
      <c r="O49" s="7"/>
      <c r="P49" s="8" t="str">
        <f t="shared" si="8"/>
        <v/>
      </c>
      <c r="Q49" s="7"/>
      <c r="R49" s="8" t="str">
        <f t="shared" si="9"/>
        <v/>
      </c>
      <c r="S49" s="6" t="s">
        <v>63</v>
      </c>
      <c r="T49" s="8" t="str">
        <f>IF(Recruitment[[#This Row],[HIRE (T)]]="","",Recruitment[[#This Row],[HIRE]]-Recruitment[[#This Row],[START]])</f>
        <v/>
      </c>
    </row>
    <row r="50" spans="1:20" ht="30.6" x14ac:dyDescent="0.2">
      <c r="A50" s="6">
        <v>1009</v>
      </c>
      <c r="B50" s="6" t="s">
        <v>55</v>
      </c>
      <c r="C50" s="6" t="s">
        <v>56</v>
      </c>
      <c r="D50" s="6" t="s">
        <v>141</v>
      </c>
      <c r="E50" s="6" t="s">
        <v>142</v>
      </c>
      <c r="F50" s="6" t="s">
        <v>143</v>
      </c>
      <c r="G50" s="6" t="s">
        <v>44</v>
      </c>
      <c r="H50" s="7">
        <v>45443</v>
      </c>
      <c r="I50" s="7">
        <v>45461</v>
      </c>
      <c r="J50" s="8">
        <f t="shared" si="5"/>
        <v>18</v>
      </c>
      <c r="K50" s="7">
        <v>45465</v>
      </c>
      <c r="L50" s="8">
        <f t="shared" si="6"/>
        <v>4</v>
      </c>
      <c r="M50" s="7"/>
      <c r="N50" s="8" t="str">
        <f t="shared" si="7"/>
        <v/>
      </c>
      <c r="O50" s="7"/>
      <c r="P50" s="8" t="str">
        <f t="shared" si="8"/>
        <v/>
      </c>
      <c r="Q50" s="7"/>
      <c r="R50" s="8" t="str">
        <f t="shared" si="9"/>
        <v/>
      </c>
      <c r="S50" s="6" t="s">
        <v>16</v>
      </c>
      <c r="T50" s="8" t="str">
        <f>IF(Recruitment[[#This Row],[HIRE (T)]]="","",Recruitment[[#This Row],[HIRE]]-Recruitment[[#This Row],[START]])</f>
        <v/>
      </c>
    </row>
    <row r="51" spans="1:20" ht="20.399999999999999" x14ac:dyDescent="0.2">
      <c r="A51" s="6">
        <v>1009</v>
      </c>
      <c r="B51" s="6" t="s">
        <v>55</v>
      </c>
      <c r="C51" s="6" t="s">
        <v>56</v>
      </c>
      <c r="D51" s="6" t="s">
        <v>144</v>
      </c>
      <c r="E51" s="6" t="s">
        <v>145</v>
      </c>
      <c r="F51" s="6" t="s">
        <v>146</v>
      </c>
      <c r="G51" s="6" t="s">
        <v>9</v>
      </c>
      <c r="H51" s="7">
        <v>45443</v>
      </c>
      <c r="I51" s="7">
        <v>45461</v>
      </c>
      <c r="J51" s="8">
        <f t="shared" si="5"/>
        <v>18</v>
      </c>
      <c r="K51" s="7"/>
      <c r="L51" s="8" t="str">
        <f t="shared" si="6"/>
        <v/>
      </c>
      <c r="M51" s="7"/>
      <c r="N51" s="8" t="str">
        <f t="shared" si="7"/>
        <v/>
      </c>
      <c r="O51" s="7"/>
      <c r="P51" s="7"/>
      <c r="Q51" s="7"/>
      <c r="R51" s="7"/>
      <c r="S51" s="6" t="s">
        <v>63</v>
      </c>
      <c r="T51" s="8" t="str">
        <f>IF(Recruitment[[#This Row],[HIRE (T)]]="","",Recruitment[[#This Row],[HIRE]]-Recruitment[[#This Row],[START]])</f>
        <v/>
      </c>
    </row>
  </sheetData>
  <dataValidations count="1">
    <dataValidation type="list" allowBlank="1" showInputMessage="1" showErrorMessage="1" sqref="X2:X9" xr:uid="{9ABA2F9D-597E-4FB6-9873-FDDB8570CCC6}">
      <formula1>"Internal, External"</formula1>
    </dataValidation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Recruitment DashBoard</vt:lpstr>
      <vt:lpstr>Helper sheet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SANJO JOSE</dc:creator>
  <cp:lastModifiedBy>SANJO JOSE</cp:lastModifiedBy>
  <dcterms:created xsi:type="dcterms:W3CDTF">2025-05-07T14:32:48Z</dcterms:created>
  <dcterms:modified xsi:type="dcterms:W3CDTF">2025-05-09T05:58:21Z</dcterms:modified>
</cp:coreProperties>
</file>