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7da4f0adef6aa73d/Documents/Techquest Datasets/"/>
    </mc:Choice>
  </mc:AlternateContent>
  <xr:revisionPtr revIDLastSave="0" documentId="8_{EFDEF587-26E4-499D-9ADE-7BA654F7A7F5}" xr6:coauthVersionLast="47" xr6:coauthVersionMax="47" xr10:uidLastSave="{00000000-0000-0000-0000-000000000000}"/>
  <bookViews>
    <workbookView xWindow="-110" yWindow="-110" windowWidth="19420" windowHeight="10300" firstSheet="2" activeTab="2" xr2:uid="{C12E1667-B3AD-774C-86B8-AF8BC0DA4CE2}"/>
  </bookViews>
  <sheets>
    <sheet name="Cover Page" sheetId="2" state="hidden" r:id="rId1"/>
    <sheet name="Sheet3" sheetId="10" state="hidden" r:id="rId2"/>
    <sheet name="Raw Data" sheetId="1" r:id="rId3"/>
    <sheet name="TABLES" sheetId="5" r:id="rId4"/>
    <sheet name="calculations" sheetId="3" r:id="rId5"/>
    <sheet name="Automatic" sheetId="4" r:id="rId6"/>
    <sheet name="Pivot Table" sheetId="6" r:id="rId7"/>
    <sheet name="Dashboard" sheetId="8" r:id="rId8"/>
  </sheets>
  <definedNames>
    <definedName name="_xlnm._FilterDatabase" localSheetId="2" hidden="1">'Raw Data'!$B$2:$P$98</definedName>
    <definedName name="Slicer_Age">#N/A</definedName>
    <definedName name="Slicer_Country1">#N/A</definedName>
    <definedName name="Slicer_Gender1">#N/A</definedName>
    <definedName name="Slicer_SalesPerson2">#N/A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 i="1" l="1"/>
  <c r="K94" i="1"/>
  <c r="I94" i="1"/>
  <c r="G94" i="1"/>
  <c r="AB156" i="5"/>
  <c r="Y156" i="5"/>
  <c r="W156" i="5"/>
  <c r="U156" i="5"/>
  <c r="AB145" i="5"/>
  <c r="W145" i="5"/>
  <c r="U145" i="5"/>
  <c r="Y145" i="5"/>
  <c r="AB68" i="5"/>
  <c r="Y68" i="5"/>
  <c r="W68" i="5"/>
  <c r="U68" i="5"/>
  <c r="AB43" i="5"/>
  <c r="Y43" i="5"/>
  <c r="W43" i="5"/>
  <c r="U43" i="5"/>
  <c r="AB11" i="5"/>
  <c r="Y11" i="5"/>
  <c r="W11" i="5"/>
  <c r="U11" i="5"/>
  <c r="M194" i="5"/>
  <c r="J194" i="5"/>
  <c r="H194" i="5"/>
  <c r="F194" i="5"/>
  <c r="M171" i="5"/>
  <c r="J171" i="5"/>
  <c r="H171" i="5"/>
  <c r="F171" i="5"/>
  <c r="M146" i="5"/>
  <c r="J146" i="5"/>
  <c r="H146" i="5"/>
  <c r="F146" i="5"/>
  <c r="M124" i="5"/>
  <c r="J124" i="5"/>
  <c r="H124" i="5"/>
  <c r="F124" i="5"/>
  <c r="M99" i="5"/>
  <c r="J99" i="5"/>
  <c r="H99" i="5"/>
  <c r="F99" i="5"/>
  <c r="M52" i="5"/>
  <c r="J52" i="5"/>
  <c r="H52" i="5"/>
  <c r="F52" i="5"/>
  <c r="B2" i="4"/>
  <c r="C19" i="3"/>
  <c r="P104" i="1"/>
  <c r="P103" i="1"/>
  <c r="P102" i="1"/>
  <c r="B16" i="4"/>
  <c r="B17" i="4"/>
  <c r="B13" i="4"/>
  <c r="B12" i="4"/>
  <c r="B11" i="4"/>
  <c r="B8" i="4"/>
  <c r="B7" i="4"/>
  <c r="B6" i="4"/>
  <c r="B5" i="4"/>
  <c r="B4" i="4"/>
  <c r="B3" i="4"/>
  <c r="C12" i="3"/>
  <c r="B3" i="3"/>
  <c r="C8" i="3"/>
  <c r="O4" i="1"/>
  <c r="O5" i="1"/>
  <c r="O6" i="1"/>
  <c r="O7" i="1"/>
  <c r="O8" i="1"/>
  <c r="O9" i="1"/>
  <c r="O94" i="1" s="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Q17" i="1" s="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3" i="1"/>
  <c r="F2" i="8"/>
  <c r="I2" i="8"/>
  <c r="C2" i="8"/>
  <c r="B18" i="4" l="1"/>
</calcChain>
</file>

<file path=xl/sharedStrings.xml><?xml version="1.0" encoding="utf-8"?>
<sst xmlns="http://schemas.openxmlformats.org/spreadsheetml/2006/main" count="2618" uniqueCount="296">
  <si>
    <t>Order ID</t>
  </si>
  <si>
    <t>Date</t>
  </si>
  <si>
    <t>First</t>
  </si>
  <si>
    <t>Last</t>
  </si>
  <si>
    <t>Gender</t>
  </si>
  <si>
    <t>Age</t>
  </si>
  <si>
    <t>Country</t>
  </si>
  <si>
    <t>Price</t>
  </si>
  <si>
    <t>Units</t>
  </si>
  <si>
    <t>Revenue</t>
  </si>
  <si>
    <t>Payment 
Method</t>
  </si>
  <si>
    <t>Salesperson</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</si>
  <si>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</si>
  <si>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</si>
  <si>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</si>
  <si>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</si>
  <si>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</si>
  <si>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</si>
  <si>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</si>
  <si>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</si>
  <si>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</si>
  <si>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</si>
  <si>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</si>
  <si>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</si>
  <si>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</si>
  <si>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</si>
  <si>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</si>
  <si>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</si>
  <si>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</si>
  <si>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</si>
  <si>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</si>
  <si>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</si>
  <si>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</si>
  <si>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</si>
  <si>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</si>
  <si>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</si>
  <si>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</si>
  <si>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</si>
  <si>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</si>
  <si>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</si>
  <si>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</si>
  <si>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</si>
  <si>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</si>
  <si>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</si>
  <si>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</si>
  <si>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</si>
  <si>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</si>
  <si>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</si>
  <si>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</si>
  <si>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</si>
  <si>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</si>
  <si>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</si>
  <si>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</si>
  <si>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</si>
  <si>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</si>
  <si>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</si>
  <si>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</si>
  <si>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</si>
  <si>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</si>
  <si>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</si>
  <si>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</si>
  <si>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</si>
  <si>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</si>
  <si>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</si>
  <si>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</si>
  <si>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</si>
  <si>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</si>
  <si>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</si>
  <si>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</si>
  <si>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</si>
  <si>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</si>
  <si>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</si>
  <si>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</si>
  <si>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</si>
  <si>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</si>
  <si>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</si>
  <si>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</si>
  <si>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</si>
  <si>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</si>
  <si>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</si>
  <si>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</si>
  <si>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</si>
  <si>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</si>
  <si>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</si>
  <si>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</si>
  <si>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</si>
  <si>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</si>
  <si>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</si>
  <si>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</si>
  <si>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</si>
  <si>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</si>
  <si>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</si>
  <si>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</si>
  <si>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</si>
  <si>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</si>
  <si>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</si>
  <si>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</si>
  <si>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</si>
  <si>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</si>
  <si>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</si>
  <si>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</si>
  <si>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</si>
  <si>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</si>
  <si>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</si>
  <si>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</si>
  <si>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</si>
  <si>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</si>
  <si>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</si>
  <si>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</si>
  <si>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</si>
  <si>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</si>
  <si>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</si>
  <si>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</si>
  <si>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</si>
  <si>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</si>
  <si>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</si>
  <si>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</si>
  <si>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</si>
  <si>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</si>
  <si>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</si>
  <si>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</si>
  <si>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</si>
  <si>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</si>
  <si>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</si>
  <si>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</si>
  <si>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</si>
  <si>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</si>
  <si>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</si>
  <si>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</si>
  <si>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</si>
  <si>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</si>
  <si>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</si>
  <si>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</si>
  <si>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</si>
  <si>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</si>
  <si>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</si>
  <si>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</si>
  <si>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</si>
  <si>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</si>
  <si>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</si>
  <si>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</si>
  <si>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</si>
  <si>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</si>
  <si>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</si>
  <si>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</si>
  <si>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</si>
  <si>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</si>
  <si>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</si>
  <si>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</si>
  <si>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</si>
  <si>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</si>
  <si>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</si>
  <si>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</si>
  <si>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</si>
  <si>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</si>
  <si>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</si>
  <si>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</si>
  <si>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</si>
  <si>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</si>
  <si>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</si>
  <si>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</si>
  <si>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</si>
  <si>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</si>
  <si>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</si>
  <si>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</si>
  <si>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</si>
  <si>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</si>
  <si>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</si>
  <si>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</si>
  <si>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</si>
  <si>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</si>
  <si>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</si>
  <si>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</si>
  <si>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</si>
  <si>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</si>
  <si>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</si>
  <si>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</si>
  <si>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</si>
  <si>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</si>
  <si>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</si>
  <si>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</si>
  <si>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</si>
  <si>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</si>
  <si>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</si>
  <si>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</si>
  <si>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Nora</t>
  </si>
  <si>
    <t>Rollins</t>
  </si>
  <si>
    <t>Josue</t>
  </si>
  <si>
    <t>Roach</t>
  </si>
  <si>
    <t>Harley</t>
  </si>
  <si>
    <t>Fritz</t>
  </si>
  <si>
    <t>Jaidyn</t>
  </si>
  <si>
    <t>Andersen</t>
  </si>
  <si>
    <t>Matthew</t>
  </si>
  <si>
    <t>McDonald</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</si>
  <si>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</si>
  <si>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</si>
  <si>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</si>
  <si>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</si>
  <si>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</si>
  <si>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</si>
  <si>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</si>
  <si>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</si>
  <si>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</si>
  <si>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</si>
  <si>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</si>
  <si>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</si>
  <si>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</si>
  <si>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</si>
  <si>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</si>
  <si>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</si>
  <si>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</si>
  <si>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</si>
  <si>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</si>
  <si>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</si>
  <si>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</si>
  <si>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Data Analysis Essentials</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</si>
  <si>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</si>
  <si>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 xml:space="preserve">Get our Excel for Business and Finance </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</si>
  <si>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</si>
  <si>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</si>
  <si>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</si>
  <si>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</si>
  <si>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Unit</t>
  </si>
  <si>
    <t>Total Revenue</t>
  </si>
  <si>
    <t>Jena SilVA</t>
  </si>
  <si>
    <t>Juris</t>
  </si>
  <si>
    <t>SalesPerson2</t>
  </si>
  <si>
    <t>Total</t>
  </si>
  <si>
    <t>Revenue based on Country</t>
  </si>
  <si>
    <t>for FR</t>
  </si>
  <si>
    <t>for DE</t>
  </si>
  <si>
    <t>for ES</t>
  </si>
  <si>
    <t>for IT</t>
  </si>
  <si>
    <t>for JP</t>
  </si>
  <si>
    <t>for uk</t>
  </si>
  <si>
    <t>for USA</t>
  </si>
  <si>
    <t>for Cash</t>
  </si>
  <si>
    <t>for credit card</t>
  </si>
  <si>
    <t>for Gift card</t>
  </si>
  <si>
    <t>payment based on payment method</t>
  </si>
  <si>
    <t>Total Revenue based on Gender</t>
  </si>
  <si>
    <t>for male</t>
  </si>
  <si>
    <t>for female</t>
  </si>
  <si>
    <t>Total Price based on Payment Method</t>
  </si>
  <si>
    <t>Jena Silva</t>
  </si>
  <si>
    <t>Average age</t>
  </si>
  <si>
    <t>Total Price</t>
  </si>
  <si>
    <t>Total Quantity sold</t>
  </si>
  <si>
    <t>FOR DENMARK DE)</t>
  </si>
  <si>
    <t>FOR SPAIN (ES)</t>
  </si>
  <si>
    <t>FOR ITALY (IT)</t>
  </si>
  <si>
    <t>FOR FRANCE (FR)</t>
  </si>
  <si>
    <t>FOR JAPAN (JP)</t>
  </si>
  <si>
    <t>FOR USA</t>
  </si>
  <si>
    <t>FOR CASH</t>
  </si>
  <si>
    <t>FOR CREDIT CARD</t>
  </si>
  <si>
    <t>FOR GIFT CARD</t>
  </si>
  <si>
    <t>FOR FEMALE</t>
  </si>
  <si>
    <t>FOR UK</t>
  </si>
  <si>
    <t>Grand Total</t>
  </si>
  <si>
    <t>Column Labels</t>
  </si>
  <si>
    <t>Sum of Revenue</t>
  </si>
  <si>
    <t>USAA</t>
  </si>
  <si>
    <t>FergUSAson</t>
  </si>
  <si>
    <t>Sum of Price</t>
  </si>
  <si>
    <t>GENDER</t>
  </si>
  <si>
    <t>Sales Person</t>
  </si>
  <si>
    <t>Countries</t>
  </si>
  <si>
    <t xml:space="preserve"> REVENUE</t>
  </si>
  <si>
    <t xml:space="preserve"> PRICE</t>
  </si>
  <si>
    <t>Total Sum of Revenue</t>
  </si>
  <si>
    <t>Total Sum of Units</t>
  </si>
  <si>
    <t>Sum of Units</t>
  </si>
  <si>
    <t>TOTAL QTY</t>
  </si>
  <si>
    <t xml:space="preserve"> Cash Total</t>
  </si>
  <si>
    <t xml:space="preserve"> Credit Card Total</t>
  </si>
  <si>
    <t>Average of Age</t>
  </si>
  <si>
    <t>SALES PERSON</t>
  </si>
  <si>
    <t xml:space="preserve"> Gift Card Total</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</si>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</sst>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0.00000"/>
  </numFmts>
  <fonts count="18" x14ac:knownFonts="1">
    <font>
      <sz val="12"/>
      <color theme="1"/>
      <name val="Calibri"/>
      <family val="2"/>
      <scheme val="minor"/>
    </font>
    <font>
      <b/>
      <sz val="12"/>
      <color theme="0"/>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24"/>
      <color theme="10"/>
      <name val="Calibri"/>
      <family val="2"/>
      <scheme val="minor"/>
    </font>
    <font>
      <i/>
      <sz val="14"/>
      <color rgb="FF0432FF"/>
      <name val="Calibri"/>
      <family val="2"/>
      <scheme val="minor"/>
    </font>
    <font>
      <b/>
      <sz val="12"/>
      <color theme="1"/>
      <name val="Calibri"/>
      <family val="2"/>
      <scheme val="minor"/>
    </font>
    <font>
      <sz val="16"/>
      <color theme="0"/>
      <name val="Calibri"/>
      <family val="2"/>
      <scheme val="minor"/>
    </font>
    <font>
      <b/>
      <sz val="24"/>
      <color theme="0"/>
      <name val="Calibri"/>
      <family val="2"/>
      <scheme val="minor"/>
    </font>
    <font>
      <b/>
      <sz val="18"/>
      <color theme="0" tint="-4.9989318521683403E-2"/>
      <name val="Calibri"/>
      <family val="2"/>
      <scheme val="minor"/>
    </font>
    <font>
      <sz val="16"/>
      <color theme="0" tint="-4.9989318521683403E-2"/>
      <name val="Calibri"/>
      <family val="2"/>
      <scheme val="minor"/>
    </font>
    <font>
      <sz val="14"/>
      <color theme="0" tint="-4.9989318521683403E-2"/>
      <name val="Calibri"/>
      <family val="2"/>
      <scheme val="minor"/>
    </font>
    <font>
      <i/>
      <sz val="12"/>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bgColor indexed="64"/>
      </patternFill>
    </fill>
  </fills>
  <borders count="15">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64">
    <xf numFmtId="0" fontId="0" fillId="0" borderId="0" xfId="0"/>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center" vertical="center" wrapText="1"/>
    </xf>
    <xf numFmtId="0" fontId="1" fillId="2" borderId="0" xfId="0" applyFont="1" applyFill="1" applyAlignment="1">
      <alignment vertical="center"/>
    </xf>
    <xf numFmtId="0" fontId="1" fillId="2" borderId="0" xfId="0" applyFont="1" applyFill="1" applyAlignment="1">
      <alignment horizontal="center" vertical="center"/>
    </xf>
    <xf numFmtId="0" fontId="0" fillId="0" borderId="1" xfId="0" applyBorder="1"/>
    <xf numFmtId="0" fontId="5" fillId="0" borderId="2" xfId="0" applyFont="1" applyBorder="1" applyAlignment="1">
      <alignment horizontal="center" vertical="center"/>
    </xf>
    <xf numFmtId="0" fontId="0" fillId="0" borderId="3" xfId="0" applyBorder="1"/>
    <xf numFmtId="0" fontId="0" fillId="3" borderId="0" xfId="0" applyFill="1"/>
    <xf numFmtId="0" fontId="0" fillId="0" borderId="4" xfId="0" applyBorder="1"/>
    <xf numFmtId="0" fontId="6" fillId="0" borderId="0" xfId="0" applyFont="1" applyAlignment="1">
      <alignment horizontal="center" vertical="center"/>
    </xf>
    <xf numFmtId="0" fontId="0" fillId="0" borderId="5" xfId="0" applyBorder="1"/>
    <xf numFmtId="0" fontId="2" fillId="0" borderId="4" xfId="0" applyFont="1" applyBorder="1"/>
    <xf numFmtId="0" fontId="7" fillId="0" borderId="0" xfId="0" applyFont="1" applyAlignment="1">
      <alignment horizontal="center"/>
    </xf>
    <xf numFmtId="0" fontId="2" fillId="0" borderId="5" xfId="0" applyFont="1" applyBorder="1"/>
    <xf numFmtId="0" fontId="2" fillId="3" borderId="0" xfId="0" applyFont="1" applyFill="1"/>
    <xf numFmtId="0" fontId="2" fillId="0" borderId="0" xfId="0" applyFont="1"/>
    <xf numFmtId="0" fontId="0" fillId="0" borderId="4" xfId="0" applyBorder="1" applyAlignment="1">
      <alignment vertical="center"/>
    </xf>
    <xf numFmtId="0" fontId="9" fillId="4" borderId="6" xfId="1" applyFont="1" applyFill="1" applyBorder="1" applyAlignment="1">
      <alignment horizontal="center" vertical="center"/>
    </xf>
    <xf numFmtId="0" fontId="0" fillId="0" borderId="5" xfId="0" applyBorder="1" applyAlignment="1">
      <alignment vertical="center"/>
    </xf>
    <xf numFmtId="0" fontId="0" fillId="3" borderId="0" xfId="0" applyFill="1" applyAlignment="1">
      <alignment vertical="center"/>
    </xf>
    <xf numFmtId="0" fontId="10" fillId="0" borderId="0" xfId="1" applyFont="1" applyFill="1" applyBorder="1"/>
    <xf numFmtId="0" fontId="3" fillId="0" borderId="7" xfId="0" applyFont="1" applyBorder="1"/>
    <xf numFmtId="0" fontId="0" fillId="0" borderId="0" xfId="0" applyAlignment="1">
      <alignment vertical="top" wrapText="1"/>
    </xf>
    <xf numFmtId="0" fontId="0" fillId="0" borderId="8" xfId="0" applyBorder="1"/>
    <xf numFmtId="0" fontId="0" fillId="0" borderId="7" xfId="0" applyBorder="1"/>
    <xf numFmtId="0" fontId="0" fillId="0" borderId="9" xfId="0" applyBorder="1"/>
    <xf numFmtId="164" fontId="0" fillId="0" borderId="0" xfId="0" applyNumberFormat="1"/>
    <xf numFmtId="14" fontId="0" fillId="0" borderId="0" xfId="0" applyNumberFormat="1" applyAlignment="1">
      <alignment horizontal="center"/>
    </xf>
    <xf numFmtId="0" fontId="0" fillId="5" borderId="11" xfId="0" applyFill="1" applyBorder="1"/>
    <xf numFmtId="0" fontId="0" fillId="5" borderId="12" xfId="0" applyFill="1" applyBorder="1"/>
    <xf numFmtId="0" fontId="0" fillId="0" borderId="11" xfId="0" applyBorder="1"/>
    <xf numFmtId="0" fontId="0" fillId="0" borderId="12" xfId="0" applyBorder="1"/>
    <xf numFmtId="4" fontId="0" fillId="0" borderId="0" xfId="0" applyNumberFormat="1"/>
    <xf numFmtId="3" fontId="0" fillId="0" borderId="0" xfId="0" applyNumberFormat="1"/>
    <xf numFmtId="0" fontId="1" fillId="2" borderId="10" xfId="0" applyFont="1" applyFill="1" applyBorder="1" applyAlignment="1">
      <alignment vertical="center"/>
    </xf>
    <xf numFmtId="0" fontId="1" fillId="2" borderId="11" xfId="0" applyFont="1" applyFill="1" applyBorder="1" applyAlignment="1">
      <alignment horizontal="center" vertical="center"/>
    </xf>
    <xf numFmtId="0" fontId="1" fillId="2" borderId="11" xfId="0" applyFont="1" applyFill="1" applyBorder="1" applyAlignment="1">
      <alignment vertical="center"/>
    </xf>
    <xf numFmtId="0" fontId="1" fillId="2" borderId="11" xfId="0" applyFont="1" applyFill="1" applyBorder="1" applyAlignment="1">
      <alignment horizontal="center" vertical="center" wrapText="1"/>
    </xf>
    <xf numFmtId="0" fontId="0" fillId="5" borderId="10" xfId="0" applyFill="1" applyBorder="1" applyAlignment="1">
      <alignment horizontal="left"/>
    </xf>
    <xf numFmtId="14" fontId="0" fillId="5" borderId="11" xfId="0" applyNumberFormat="1" applyFill="1" applyBorder="1" applyAlignment="1">
      <alignment horizontal="center"/>
    </xf>
    <xf numFmtId="0" fontId="0" fillId="5" borderId="11" xfId="0" applyFill="1" applyBorder="1" applyAlignment="1">
      <alignment horizontal="center"/>
    </xf>
    <xf numFmtId="164" fontId="0" fillId="5" borderId="11" xfId="0" applyNumberFormat="1" applyFill="1" applyBorder="1"/>
    <xf numFmtId="0" fontId="0" fillId="0" borderId="10" xfId="0" applyBorder="1" applyAlignment="1">
      <alignment horizontal="left"/>
    </xf>
    <xf numFmtId="14" fontId="0" fillId="0" borderId="11" xfId="0" applyNumberFormat="1" applyBorder="1" applyAlignment="1">
      <alignment horizontal="center"/>
    </xf>
    <xf numFmtId="0" fontId="0" fillId="0" borderId="11" xfId="0" applyBorder="1" applyAlignment="1">
      <alignment horizontal="center"/>
    </xf>
    <xf numFmtId="164" fontId="0" fillId="0" borderId="11" xfId="0" applyNumberFormat="1" applyBorder="1"/>
    <xf numFmtId="0" fontId="1" fillId="2" borderId="12" xfId="0" applyFont="1" applyFill="1" applyBorder="1" applyAlignment="1">
      <alignment vertical="center"/>
    </xf>
    <xf numFmtId="0" fontId="0" fillId="5" borderId="0" xfId="0" applyFill="1"/>
    <xf numFmtId="1" fontId="0" fillId="0" borderId="0" xfId="0" applyNumberFormat="1"/>
    <xf numFmtId="165" fontId="0" fillId="0" borderId="0" xfId="0" applyNumberFormat="1"/>
    <xf numFmtId="0" fontId="11" fillId="0" borderId="0" xfId="0" applyFont="1"/>
    <xf numFmtId="0" fontId="0" fillId="0" borderId="0" xfId="0" pivotButton="1"/>
    <xf numFmtId="0" fontId="0" fillId="6" borderId="0" xfId="0" applyFill="1"/>
    <xf numFmtId="0" fontId="12" fillId="7" borderId="0" xfId="0" applyFont="1" applyFill="1" applyAlignment="1">
      <alignment horizontal="right" vertical="center"/>
    </xf>
    <xf numFmtId="164" fontId="13" fillId="7" borderId="0" xfId="0" applyNumberFormat="1" applyFont="1" applyFill="1" applyAlignment="1">
      <alignment vertical="center"/>
    </xf>
    <xf numFmtId="0" fontId="15" fillId="7" borderId="0" xfId="0" applyFont="1" applyFill="1" applyAlignment="1">
      <alignment horizontal="right" vertical="center"/>
    </xf>
    <xf numFmtId="164" fontId="14" fillId="7" borderId="0" xfId="0" applyNumberFormat="1" applyFont="1" applyFill="1" applyAlignment="1">
      <alignment vertical="center"/>
    </xf>
    <xf numFmtId="0" fontId="16" fillId="7" borderId="0" xfId="0" applyFont="1" applyFill="1" applyAlignment="1">
      <alignment horizontal="right" vertical="center"/>
    </xf>
    <xf numFmtId="0" fontId="14" fillId="7" borderId="0" xfId="0" applyFont="1" applyFill="1" applyAlignment="1">
      <alignment vertical="center"/>
    </xf>
    <xf numFmtId="0" fontId="0" fillId="0" borderId="0" xfId="0" applyAlignment="1">
      <alignment horizontal="left" indent="1"/>
    </xf>
    <xf numFmtId="0" fontId="0" fillId="0" borderId="13" xfId="0" applyBorder="1"/>
    <xf numFmtId="0" fontId="17" fillId="0" borderId="14" xfId="0" applyFont="1" applyBorder="1" applyAlignment="1">
      <alignment horizontal="center"/>
    </xf>
  </cellXfs>
  <cellStyles count="2">
    <cellStyle name="Hyperlink" xfId="1" builtinId="8"/>
    <cellStyle name="Normal" xfId="0" builtinId="0"/>
  </cellStyles>
  <dxfs count="5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4" formatCode="&quot;$&quot;#,##0.00"/>
    </dxf>
    <dxf>
      <numFmt numFmtId="164" formatCode="&quot;$&quot;#,##0.00"/>
    </dxf>
    <dxf>
      <numFmt numFmtId="164" formatCode="&quot;$&quot;#,##0.00"/>
    </dxf>
    <dxf>
      <numFmt numFmtId="164" formatCode="&quot;$&quot;#,##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general" vertical="center" textRotation="0" wrapText="0" indent="0" justifyLastLine="0" shrinkToFit="0" readingOrder="0"/>
    </dxf>
  </dxfs>
  <tableStyles count="1" defaultTableStyle="TableStyleMedium2" defaultPivotStyle="PivotStyleLight16">
    <tableStyle name="Table Style 1" pivot="0" count="0" xr9:uid="{2B00CD09-7DD3-4316-AD83-C497A74D4C6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Table!PivotTable2</c:name>
    <c:fmtId val="22"/>
  </c:pivotSource>
  <c:chart>
    <c:autoTitleDeleted val="1"/>
    <c:pivotFmts>
      <c:pivotFmt>
        <c:idx val="0"/>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c:spPr>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Table'!$B$14</c:f>
              <c:strCache>
                <c:ptCount val="1"/>
                <c:pt idx="0">
                  <c:v>Total</c:v>
                </c:pt>
              </c:strCache>
            </c:strRef>
          </c:tx>
          <c:spPr>
            <a:solidFill>
              <a:schemeClr val="accent4">
                <a:lumMod val="60000"/>
                <a:lumOff val="40000"/>
              </a:schemeClr>
            </a:solidFill>
          </c:spPr>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4E4-4413-B32B-E87B36F52C2B}"/>
              </c:ext>
            </c:extLst>
          </c:dPt>
          <c:dPt>
            <c:idx val="1"/>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E4-4413-B32B-E87B36F52C2B}"/>
              </c:ext>
            </c:extLst>
          </c:dPt>
          <c:cat>
            <c:strRef>
              <c:f>'Pivot Table'!$A$15:$A$17</c:f>
              <c:strCache>
                <c:ptCount val="2"/>
                <c:pt idx="0">
                  <c:v>Female</c:v>
                </c:pt>
                <c:pt idx="1">
                  <c:v>Male</c:v>
                </c:pt>
              </c:strCache>
            </c:strRef>
          </c:cat>
          <c:val>
            <c:numRef>
              <c:f>'Pivot Table'!$B$15:$B$17</c:f>
              <c:numCache>
                <c:formatCode>General</c:formatCode>
                <c:ptCount val="2"/>
                <c:pt idx="0">
                  <c:v>821978.79999999993</c:v>
                </c:pt>
                <c:pt idx="1">
                  <c:v>660930</c:v>
                </c:pt>
              </c:numCache>
            </c:numRef>
          </c:val>
          <c:extLst>
            <c:ext xmlns:c16="http://schemas.microsoft.com/office/drawing/2014/chart" uri="{C3380CC4-5D6E-409C-BE32-E72D297353CC}">
              <c16:uniqueId val="{00000000-14E4-4413-B32B-E87B36F52C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Table!PivotTable1</c:name>
    <c:fmtId val="24"/>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DE-4FDF-9EEF-08AEC267AA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DE-4FDF-9EEF-08AEC267AA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13569</c:v>
                </c:pt>
                <c:pt idx="1">
                  <c:v>11410</c:v>
                </c:pt>
              </c:numCache>
            </c:numRef>
          </c:val>
          <c:extLst>
            <c:ext xmlns:c16="http://schemas.microsoft.com/office/drawing/2014/chart" uri="{C3380CC4-5D6E-409C-BE32-E72D297353CC}">
              <c16:uniqueId val="{00000004-A1DE-4FDF-9EEF-08AEC267AAA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Table!PivotTable5</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of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Table'!$B$58:$B$60</c:f>
              <c:strCache>
                <c:ptCount val="1"/>
                <c:pt idx="0">
                  <c:v>Female - 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Table'!$A$61:$A$69</c:f>
              <c:strCache>
                <c:ptCount val="8"/>
                <c:pt idx="0">
                  <c:v>DE</c:v>
                </c:pt>
                <c:pt idx="1">
                  <c:v>ES</c:v>
                </c:pt>
                <c:pt idx="2">
                  <c:v>FR</c:v>
                </c:pt>
                <c:pt idx="3">
                  <c:v>IT</c:v>
                </c:pt>
                <c:pt idx="4">
                  <c:v>JP</c:v>
                </c:pt>
                <c:pt idx="5">
                  <c:v>UK</c:v>
                </c:pt>
                <c:pt idx="6">
                  <c:v>US</c:v>
                </c:pt>
                <c:pt idx="7">
                  <c:v>USA</c:v>
                </c:pt>
              </c:strCache>
            </c:strRef>
          </c:cat>
          <c:val>
            <c:numRef>
              <c:f>'Pivot Table'!$B$61:$B$69</c:f>
              <c:numCache>
                <c:formatCode>General</c:formatCode>
                <c:ptCount val="8"/>
                <c:pt idx="1">
                  <c:v>31236</c:v>
                </c:pt>
                <c:pt idx="2">
                  <c:v>250954</c:v>
                </c:pt>
                <c:pt idx="3">
                  <c:v>273392.8</c:v>
                </c:pt>
                <c:pt idx="4">
                  <c:v>119846</c:v>
                </c:pt>
                <c:pt idx="5">
                  <c:v>53530</c:v>
                </c:pt>
                <c:pt idx="7">
                  <c:v>93020</c:v>
                </c:pt>
              </c:numCache>
            </c:numRef>
          </c:val>
          <c:extLst>
            <c:ext xmlns:c16="http://schemas.microsoft.com/office/drawing/2014/chart" uri="{C3380CC4-5D6E-409C-BE32-E72D297353CC}">
              <c16:uniqueId val="{00000000-28B5-430C-98BB-9865984B9074}"/>
            </c:ext>
          </c:extLst>
        </c:ser>
        <c:ser>
          <c:idx val="1"/>
          <c:order val="1"/>
          <c:tx>
            <c:strRef>
              <c:f>'Pivot Table'!$C$58:$C$60</c:f>
              <c:strCache>
                <c:ptCount val="1"/>
                <c:pt idx="0">
                  <c:v>Female - Sum of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Table'!$A$61:$A$69</c:f>
              <c:strCache>
                <c:ptCount val="8"/>
                <c:pt idx="0">
                  <c:v>DE</c:v>
                </c:pt>
                <c:pt idx="1">
                  <c:v>ES</c:v>
                </c:pt>
                <c:pt idx="2">
                  <c:v>FR</c:v>
                </c:pt>
                <c:pt idx="3">
                  <c:v>IT</c:v>
                </c:pt>
                <c:pt idx="4">
                  <c:v>JP</c:v>
                </c:pt>
                <c:pt idx="5">
                  <c:v>UK</c:v>
                </c:pt>
                <c:pt idx="6">
                  <c:v>US</c:v>
                </c:pt>
                <c:pt idx="7">
                  <c:v>USA</c:v>
                </c:pt>
              </c:strCache>
            </c:strRef>
          </c:cat>
          <c:val>
            <c:numRef>
              <c:f>'Pivot Table'!$C$61:$C$69</c:f>
              <c:numCache>
                <c:formatCode>General</c:formatCode>
                <c:ptCount val="8"/>
                <c:pt idx="1">
                  <c:v>117.79999999999998</c:v>
                </c:pt>
                <c:pt idx="2">
                  <c:v>657.2</c:v>
                </c:pt>
                <c:pt idx="3">
                  <c:v>778.89999999999986</c:v>
                </c:pt>
                <c:pt idx="4">
                  <c:v>397.04</c:v>
                </c:pt>
                <c:pt idx="5">
                  <c:v>150.79999999999998</c:v>
                </c:pt>
                <c:pt idx="7">
                  <c:v>472</c:v>
                </c:pt>
              </c:numCache>
            </c:numRef>
          </c:val>
          <c:extLst>
            <c:ext xmlns:c16="http://schemas.microsoft.com/office/drawing/2014/chart" uri="{C3380CC4-5D6E-409C-BE32-E72D297353CC}">
              <c16:uniqueId val="{00000001-28B5-430C-98BB-9865984B9074}"/>
            </c:ext>
          </c:extLst>
        </c:ser>
        <c:ser>
          <c:idx val="2"/>
          <c:order val="2"/>
          <c:tx>
            <c:strRef>
              <c:f>'Pivot Table'!$D$58:$D$60</c:f>
              <c:strCache>
                <c:ptCount val="1"/>
                <c:pt idx="0">
                  <c:v>Male - Sum of Revenue</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a:sp3d/>
          </c:spPr>
          <c:invertIfNegative val="0"/>
          <c:cat>
            <c:strRef>
              <c:f>'Pivot Table'!$A$61:$A$69</c:f>
              <c:strCache>
                <c:ptCount val="8"/>
                <c:pt idx="0">
                  <c:v>DE</c:v>
                </c:pt>
                <c:pt idx="1">
                  <c:v>ES</c:v>
                </c:pt>
                <c:pt idx="2">
                  <c:v>FR</c:v>
                </c:pt>
                <c:pt idx="3">
                  <c:v>IT</c:v>
                </c:pt>
                <c:pt idx="4">
                  <c:v>JP</c:v>
                </c:pt>
                <c:pt idx="5">
                  <c:v>UK</c:v>
                </c:pt>
                <c:pt idx="6">
                  <c:v>US</c:v>
                </c:pt>
                <c:pt idx="7">
                  <c:v>USA</c:v>
                </c:pt>
              </c:strCache>
            </c:strRef>
          </c:cat>
          <c:val>
            <c:numRef>
              <c:f>'Pivot Table'!$D$61:$D$69</c:f>
              <c:numCache>
                <c:formatCode>General</c:formatCode>
                <c:ptCount val="8"/>
                <c:pt idx="0">
                  <c:v>45750</c:v>
                </c:pt>
                <c:pt idx="1">
                  <c:v>166120</c:v>
                </c:pt>
                <c:pt idx="2">
                  <c:v>120110</c:v>
                </c:pt>
                <c:pt idx="4">
                  <c:v>101720.00000000001</c:v>
                </c:pt>
                <c:pt idx="5">
                  <c:v>30620</c:v>
                </c:pt>
                <c:pt idx="6">
                  <c:v>196610</c:v>
                </c:pt>
              </c:numCache>
            </c:numRef>
          </c:val>
          <c:extLst>
            <c:ext xmlns:c16="http://schemas.microsoft.com/office/drawing/2014/chart" uri="{C3380CC4-5D6E-409C-BE32-E72D297353CC}">
              <c16:uniqueId val="{00000002-47D0-408E-B2B7-09E0AEB61F1D}"/>
            </c:ext>
          </c:extLst>
        </c:ser>
        <c:ser>
          <c:idx val="3"/>
          <c:order val="3"/>
          <c:tx>
            <c:strRef>
              <c:f>'Pivot Table'!$E$58:$E$60</c:f>
              <c:strCache>
                <c:ptCount val="1"/>
                <c:pt idx="0">
                  <c:v>Male - Sum of Units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Table'!$A$61:$A$69</c:f>
              <c:strCache>
                <c:ptCount val="8"/>
                <c:pt idx="0">
                  <c:v>DE</c:v>
                </c:pt>
                <c:pt idx="1">
                  <c:v>ES</c:v>
                </c:pt>
                <c:pt idx="2">
                  <c:v>FR</c:v>
                </c:pt>
                <c:pt idx="3">
                  <c:v>IT</c:v>
                </c:pt>
                <c:pt idx="4">
                  <c:v>JP</c:v>
                </c:pt>
                <c:pt idx="5">
                  <c:v>UK</c:v>
                </c:pt>
                <c:pt idx="6">
                  <c:v>US</c:v>
                </c:pt>
                <c:pt idx="7">
                  <c:v>USA</c:v>
                </c:pt>
              </c:strCache>
            </c:strRef>
          </c:cat>
          <c:val>
            <c:numRef>
              <c:f>'Pivot Table'!$E$61:$E$69</c:f>
              <c:numCache>
                <c:formatCode>General</c:formatCode>
                <c:ptCount val="8"/>
                <c:pt idx="0">
                  <c:v>25</c:v>
                </c:pt>
                <c:pt idx="1">
                  <c:v>508</c:v>
                </c:pt>
                <c:pt idx="2">
                  <c:v>448</c:v>
                </c:pt>
                <c:pt idx="4">
                  <c:v>372</c:v>
                </c:pt>
                <c:pt idx="5">
                  <c:v>148.39999999999998</c:v>
                </c:pt>
                <c:pt idx="6">
                  <c:v>797</c:v>
                </c:pt>
              </c:numCache>
            </c:numRef>
          </c:val>
          <c:extLst>
            <c:ext xmlns:c16="http://schemas.microsoft.com/office/drawing/2014/chart" uri="{C3380CC4-5D6E-409C-BE32-E72D297353CC}">
              <c16:uniqueId val="{00000003-47D0-408E-B2B7-09E0AEB61F1D}"/>
            </c:ext>
          </c:extLst>
        </c:ser>
        <c:dLbls>
          <c:showLegendKey val="0"/>
          <c:showVal val="0"/>
          <c:showCatName val="0"/>
          <c:showSerName val="0"/>
          <c:showPercent val="0"/>
          <c:showBubbleSize val="0"/>
        </c:dLbls>
        <c:gapWidth val="150"/>
        <c:shape val="box"/>
        <c:axId val="202159663"/>
        <c:axId val="202180783"/>
        <c:axId val="0"/>
      </c:bar3DChart>
      <c:catAx>
        <c:axId val="202159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180783"/>
        <c:crosses val="autoZero"/>
        <c:auto val="1"/>
        <c:lblAlgn val="ctr"/>
        <c:lblOffset val="100"/>
        <c:noMultiLvlLbl val="0"/>
      </c:catAx>
      <c:valAx>
        <c:axId val="20218078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15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Table!PivotTable2</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51-45A7-BB9A-7D09DF6A2CC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51-45A7-BB9A-7D09DF6A2CC7}"/>
              </c:ext>
            </c:extLst>
          </c:dPt>
          <c:cat>
            <c:strRef>
              <c:f>'Pivot Table'!$A$15:$A$17</c:f>
              <c:strCache>
                <c:ptCount val="2"/>
                <c:pt idx="0">
                  <c:v>Female</c:v>
                </c:pt>
                <c:pt idx="1">
                  <c:v>Male</c:v>
                </c:pt>
              </c:strCache>
            </c:strRef>
          </c:cat>
          <c:val>
            <c:numRef>
              <c:f>'Pivot Table'!$B$15:$B$17</c:f>
              <c:numCache>
                <c:formatCode>General</c:formatCode>
                <c:ptCount val="2"/>
                <c:pt idx="0">
                  <c:v>821978.79999999993</c:v>
                </c:pt>
                <c:pt idx="1">
                  <c:v>660930</c:v>
                </c:pt>
              </c:numCache>
            </c:numRef>
          </c:val>
          <c:extLst>
            <c:ext xmlns:c16="http://schemas.microsoft.com/office/drawing/2014/chart" uri="{C3380CC4-5D6E-409C-BE32-E72D297353CC}">
              <c16:uniqueId val="{00000004-1351-45A7-BB9A-7D09DF6A2C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Table!PivotTable3</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Table'!$A$28:$A$34</c:f>
              <c:strCache>
                <c:ptCount val="6"/>
                <c:pt idx="0">
                  <c:v>Anna Perez</c:v>
                </c:pt>
                <c:pt idx="1">
                  <c:v>Jena Silva</c:v>
                </c:pt>
                <c:pt idx="2">
                  <c:v>Jenna Silva</c:v>
                </c:pt>
                <c:pt idx="3">
                  <c:v>Remy Monet</c:v>
                </c:pt>
                <c:pt idx="4">
                  <c:v>Tom Jackson</c:v>
                </c:pt>
                <c:pt idx="5">
                  <c:v>Walter Muller</c:v>
                </c:pt>
              </c:strCache>
            </c:strRef>
          </c:cat>
          <c:val>
            <c:numRef>
              <c:f>'Pivot Table'!$B$28:$B$34</c:f>
              <c:numCache>
                <c:formatCode>General</c:formatCode>
                <c:ptCount val="6"/>
                <c:pt idx="0">
                  <c:v>787274</c:v>
                </c:pt>
                <c:pt idx="1">
                  <c:v>26240</c:v>
                </c:pt>
                <c:pt idx="2">
                  <c:v>171150</c:v>
                </c:pt>
                <c:pt idx="3">
                  <c:v>291008.8</c:v>
                </c:pt>
                <c:pt idx="4">
                  <c:v>166336</c:v>
                </c:pt>
                <c:pt idx="5">
                  <c:v>40900</c:v>
                </c:pt>
              </c:numCache>
            </c:numRef>
          </c:val>
          <c:extLst>
            <c:ext xmlns:c16="http://schemas.microsoft.com/office/drawing/2014/chart" uri="{C3380CC4-5D6E-409C-BE32-E72D297353CC}">
              <c16:uniqueId val="{00000000-861D-42DD-865D-E5D10272EC89}"/>
            </c:ext>
          </c:extLst>
        </c:ser>
        <c:dLbls>
          <c:showLegendKey val="0"/>
          <c:showVal val="0"/>
          <c:showCatName val="0"/>
          <c:showSerName val="0"/>
          <c:showPercent val="0"/>
          <c:showBubbleSize val="0"/>
        </c:dLbls>
        <c:gapWidth val="100"/>
        <c:overlap val="-24"/>
        <c:axId val="202151983"/>
        <c:axId val="202175023"/>
      </c:barChart>
      <c:catAx>
        <c:axId val="202151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PERSON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175023"/>
        <c:crosses val="autoZero"/>
        <c:auto val="1"/>
        <c:lblAlgn val="ctr"/>
        <c:lblOffset val="100"/>
        <c:noMultiLvlLbl val="0"/>
      </c:catAx>
      <c:valAx>
        <c:axId val="2021750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1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Table!PivotTable4</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Table'!$A$43:$A$51</c:f>
              <c:strCache>
                <c:ptCount val="8"/>
                <c:pt idx="0">
                  <c:v>DE</c:v>
                </c:pt>
                <c:pt idx="1">
                  <c:v>ES</c:v>
                </c:pt>
                <c:pt idx="2">
                  <c:v>FR</c:v>
                </c:pt>
                <c:pt idx="3">
                  <c:v>IT</c:v>
                </c:pt>
                <c:pt idx="4">
                  <c:v>JP</c:v>
                </c:pt>
                <c:pt idx="5">
                  <c:v>UK</c:v>
                </c:pt>
                <c:pt idx="6">
                  <c:v>US</c:v>
                </c:pt>
                <c:pt idx="7">
                  <c:v>USA</c:v>
                </c:pt>
              </c:strCache>
            </c:strRef>
          </c:cat>
          <c:val>
            <c:numRef>
              <c:f>'Pivot Table'!$B$43:$B$51</c:f>
              <c:numCache>
                <c:formatCode>General</c:formatCode>
                <c:ptCount val="8"/>
                <c:pt idx="0">
                  <c:v>45750</c:v>
                </c:pt>
                <c:pt idx="1">
                  <c:v>197356</c:v>
                </c:pt>
                <c:pt idx="2">
                  <c:v>371064</c:v>
                </c:pt>
                <c:pt idx="3">
                  <c:v>273392.8</c:v>
                </c:pt>
                <c:pt idx="4">
                  <c:v>221566</c:v>
                </c:pt>
                <c:pt idx="5">
                  <c:v>84150</c:v>
                </c:pt>
                <c:pt idx="6">
                  <c:v>196610</c:v>
                </c:pt>
                <c:pt idx="7">
                  <c:v>93020</c:v>
                </c:pt>
              </c:numCache>
            </c:numRef>
          </c:val>
          <c:extLst>
            <c:ext xmlns:c16="http://schemas.microsoft.com/office/drawing/2014/chart" uri="{C3380CC4-5D6E-409C-BE32-E72D297353CC}">
              <c16:uniqueId val="{00000000-ADDD-4F21-A66A-CB94F32D6BC9}"/>
            </c:ext>
          </c:extLst>
        </c:ser>
        <c:dLbls>
          <c:showLegendKey val="0"/>
          <c:showVal val="0"/>
          <c:showCatName val="0"/>
          <c:showSerName val="0"/>
          <c:showPercent val="0"/>
          <c:showBubbleSize val="0"/>
        </c:dLbls>
        <c:gapWidth val="150"/>
        <c:shape val="box"/>
        <c:axId val="201507087"/>
        <c:axId val="201503247"/>
        <c:axId val="0"/>
      </c:bar3DChart>
      <c:catAx>
        <c:axId val="201507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03247"/>
        <c:crosses val="autoZero"/>
        <c:auto val="1"/>
        <c:lblAlgn val="ctr"/>
        <c:lblOffset val="100"/>
        <c:noMultiLvlLbl val="0"/>
      </c:catAx>
      <c:valAx>
        <c:axId val="2015032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0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Table!PivotTable6</c:name>
    <c:fmtId val="5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Revenue</a:t>
            </a:r>
            <a:r>
              <a:rPr lang="en-US" sz="1000" baseline="0"/>
              <a:t> based on Payment Method</a:t>
            </a:r>
            <a:endParaRPr lang="en-US" sz="1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Table'!$B$77:$B$78</c:f>
              <c:strCache>
                <c:ptCount val="1"/>
                <c:pt idx="0">
                  <c:v> 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Table'!$A$79:$A$87</c:f>
              <c:strCache>
                <c:ptCount val="8"/>
                <c:pt idx="0">
                  <c:v>DE</c:v>
                </c:pt>
                <c:pt idx="1">
                  <c:v>ES</c:v>
                </c:pt>
                <c:pt idx="2">
                  <c:v>FR</c:v>
                </c:pt>
                <c:pt idx="3">
                  <c:v>IT</c:v>
                </c:pt>
                <c:pt idx="4">
                  <c:v>JP</c:v>
                </c:pt>
                <c:pt idx="5">
                  <c:v>UK</c:v>
                </c:pt>
                <c:pt idx="6">
                  <c:v>US</c:v>
                </c:pt>
                <c:pt idx="7">
                  <c:v>USA</c:v>
                </c:pt>
              </c:strCache>
            </c:strRef>
          </c:cat>
          <c:val>
            <c:numRef>
              <c:f>'Pivot Table'!$B$79:$B$87</c:f>
              <c:numCache>
                <c:formatCode>General</c:formatCode>
                <c:ptCount val="8"/>
                <c:pt idx="1">
                  <c:v>25536</c:v>
                </c:pt>
                <c:pt idx="3">
                  <c:v>172202.80000000002</c:v>
                </c:pt>
                <c:pt idx="4">
                  <c:v>65540</c:v>
                </c:pt>
                <c:pt idx="7">
                  <c:v>45810</c:v>
                </c:pt>
              </c:numCache>
            </c:numRef>
          </c:val>
          <c:extLst>
            <c:ext xmlns:c16="http://schemas.microsoft.com/office/drawing/2014/chart" uri="{C3380CC4-5D6E-409C-BE32-E72D297353CC}">
              <c16:uniqueId val="{00000000-EC81-4B3C-8399-CB1097D4A528}"/>
            </c:ext>
          </c:extLst>
        </c:ser>
        <c:ser>
          <c:idx val="1"/>
          <c:order val="1"/>
          <c:tx>
            <c:strRef>
              <c:f>'Pivot Table'!$C$77:$C$78</c:f>
              <c:strCache>
                <c:ptCount val="1"/>
                <c:pt idx="0">
                  <c:v> 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Table'!$A$79:$A$87</c:f>
              <c:strCache>
                <c:ptCount val="8"/>
                <c:pt idx="0">
                  <c:v>DE</c:v>
                </c:pt>
                <c:pt idx="1">
                  <c:v>ES</c:v>
                </c:pt>
                <c:pt idx="2">
                  <c:v>FR</c:v>
                </c:pt>
                <c:pt idx="3">
                  <c:v>IT</c:v>
                </c:pt>
                <c:pt idx="4">
                  <c:v>JP</c:v>
                </c:pt>
                <c:pt idx="5">
                  <c:v>UK</c:v>
                </c:pt>
                <c:pt idx="6">
                  <c:v>US</c:v>
                </c:pt>
                <c:pt idx="7">
                  <c:v>USA</c:v>
                </c:pt>
              </c:strCache>
            </c:strRef>
          </c:cat>
          <c:val>
            <c:numRef>
              <c:f>'Pivot Table'!$C$79:$C$87</c:f>
              <c:numCache>
                <c:formatCode>General</c:formatCode>
                <c:ptCount val="8"/>
                <c:pt idx="0">
                  <c:v>45750</c:v>
                </c:pt>
                <c:pt idx="1">
                  <c:v>151820</c:v>
                </c:pt>
                <c:pt idx="2">
                  <c:v>371064</c:v>
                </c:pt>
                <c:pt idx="3">
                  <c:v>101190</c:v>
                </c:pt>
                <c:pt idx="4">
                  <c:v>156026</c:v>
                </c:pt>
                <c:pt idx="5">
                  <c:v>74150</c:v>
                </c:pt>
                <c:pt idx="6">
                  <c:v>196610</c:v>
                </c:pt>
                <c:pt idx="7">
                  <c:v>47210</c:v>
                </c:pt>
              </c:numCache>
            </c:numRef>
          </c:val>
          <c:extLst>
            <c:ext xmlns:c16="http://schemas.microsoft.com/office/drawing/2014/chart" uri="{C3380CC4-5D6E-409C-BE32-E72D297353CC}">
              <c16:uniqueId val="{00000001-FDE1-419F-8182-1E04BAB82CB4}"/>
            </c:ext>
          </c:extLst>
        </c:ser>
        <c:ser>
          <c:idx val="2"/>
          <c:order val="2"/>
          <c:tx>
            <c:strRef>
              <c:f>'Pivot Table'!$D$77:$D$78</c:f>
              <c:strCache>
                <c:ptCount val="1"/>
                <c:pt idx="0">
                  <c:v> Gift Card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Table'!$A$79:$A$87</c:f>
              <c:strCache>
                <c:ptCount val="8"/>
                <c:pt idx="0">
                  <c:v>DE</c:v>
                </c:pt>
                <c:pt idx="1">
                  <c:v>ES</c:v>
                </c:pt>
                <c:pt idx="2">
                  <c:v>FR</c:v>
                </c:pt>
                <c:pt idx="3">
                  <c:v>IT</c:v>
                </c:pt>
                <c:pt idx="4">
                  <c:v>JP</c:v>
                </c:pt>
                <c:pt idx="5">
                  <c:v>UK</c:v>
                </c:pt>
                <c:pt idx="6">
                  <c:v>US</c:v>
                </c:pt>
                <c:pt idx="7">
                  <c:v>USA</c:v>
                </c:pt>
              </c:strCache>
            </c:strRef>
          </c:cat>
          <c:val>
            <c:numRef>
              <c:f>'Pivot Table'!$D$79:$D$87</c:f>
              <c:numCache>
                <c:formatCode>General</c:formatCode>
                <c:ptCount val="8"/>
                <c:pt idx="1">
                  <c:v>20000</c:v>
                </c:pt>
                <c:pt idx="5">
                  <c:v>10000</c:v>
                </c:pt>
              </c:numCache>
            </c:numRef>
          </c:val>
          <c:extLst>
            <c:ext xmlns:c16="http://schemas.microsoft.com/office/drawing/2014/chart" uri="{C3380CC4-5D6E-409C-BE32-E72D297353CC}">
              <c16:uniqueId val="{00000002-FDE1-419F-8182-1E04BAB82CB4}"/>
            </c:ext>
          </c:extLst>
        </c:ser>
        <c:dLbls>
          <c:showLegendKey val="0"/>
          <c:showVal val="0"/>
          <c:showCatName val="0"/>
          <c:showSerName val="0"/>
          <c:showPercent val="0"/>
          <c:showBubbleSize val="0"/>
        </c:dLbls>
        <c:gapWidth val="150"/>
        <c:shape val="box"/>
        <c:axId val="317809407"/>
        <c:axId val="317800287"/>
        <c:axId val="0"/>
      </c:bar3DChart>
      <c:catAx>
        <c:axId val="317809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800287"/>
        <c:crosses val="autoZero"/>
        <c:auto val="1"/>
        <c:lblAlgn val="ctr"/>
        <c:lblOffset val="100"/>
        <c:noMultiLvlLbl val="0"/>
      </c:catAx>
      <c:valAx>
        <c:axId val="31780028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80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Table!PivotTable7</c:name>
    <c:fmtId val="6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Table'!$B$97:$B$99</c:f>
              <c:strCache>
                <c:ptCount val="1"/>
                <c:pt idx="0">
                  <c:v> Cash - 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Table'!$B$100:$B$108</c:f>
              <c:numCache>
                <c:formatCode>General</c:formatCode>
                <c:ptCount val="8"/>
                <c:pt idx="1">
                  <c:v>25536</c:v>
                </c:pt>
                <c:pt idx="3">
                  <c:v>172202.80000000002</c:v>
                </c:pt>
                <c:pt idx="4">
                  <c:v>65540</c:v>
                </c:pt>
                <c:pt idx="7">
                  <c:v>45810</c:v>
                </c:pt>
              </c:numCache>
            </c:numRef>
          </c:val>
          <c:extLst>
            <c:ext xmlns:c16="http://schemas.microsoft.com/office/drawing/2014/chart" uri="{C3380CC4-5D6E-409C-BE32-E72D297353CC}">
              <c16:uniqueId val="{00000000-66A8-4F49-9349-0E843112B601}"/>
            </c:ext>
          </c:extLst>
        </c:ser>
        <c:ser>
          <c:idx val="1"/>
          <c:order val="1"/>
          <c:tx>
            <c:strRef>
              <c:f>'Pivot Table'!$D$97:$D$99</c:f>
              <c:strCache>
                <c:ptCount val="1"/>
                <c:pt idx="0">
                  <c:v> Credit Card - 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Table'!$D$100:$D$108</c:f>
              <c:numCache>
                <c:formatCode>General</c:formatCode>
                <c:ptCount val="8"/>
                <c:pt idx="1">
                  <c:v>5699.9999999999991</c:v>
                </c:pt>
                <c:pt idx="2">
                  <c:v>250954</c:v>
                </c:pt>
                <c:pt idx="3">
                  <c:v>101190</c:v>
                </c:pt>
                <c:pt idx="4">
                  <c:v>54306</c:v>
                </c:pt>
                <c:pt idx="5">
                  <c:v>47280</c:v>
                </c:pt>
                <c:pt idx="7">
                  <c:v>47210</c:v>
                </c:pt>
              </c:numCache>
            </c:numRef>
          </c:val>
          <c:extLst>
            <c:ext xmlns:c16="http://schemas.microsoft.com/office/drawing/2014/chart" uri="{C3380CC4-5D6E-409C-BE32-E72D297353CC}">
              <c16:uniqueId val="{00000001-6CE0-400E-BF8F-AD8CC4C9BC95}"/>
            </c:ext>
          </c:extLst>
        </c:ser>
        <c:ser>
          <c:idx val="2"/>
          <c:order val="2"/>
          <c:tx>
            <c:strRef>
              <c:f>'Pivot Table'!$E$97:$E$99</c:f>
              <c:strCache>
                <c:ptCount val="1"/>
                <c:pt idx="0">
                  <c:v> Credit Card - 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Table'!$E$100:$E$108</c:f>
              <c:numCache>
                <c:formatCode>General</c:formatCode>
                <c:ptCount val="8"/>
                <c:pt idx="0">
                  <c:v>45750</c:v>
                </c:pt>
                <c:pt idx="1">
                  <c:v>146120</c:v>
                </c:pt>
                <c:pt idx="2">
                  <c:v>120110</c:v>
                </c:pt>
                <c:pt idx="4">
                  <c:v>101720.00000000001</c:v>
                </c:pt>
                <c:pt idx="5">
                  <c:v>26870</c:v>
                </c:pt>
                <c:pt idx="6">
                  <c:v>196610</c:v>
                </c:pt>
              </c:numCache>
            </c:numRef>
          </c:val>
          <c:extLst>
            <c:ext xmlns:c16="http://schemas.microsoft.com/office/drawing/2014/chart" uri="{C3380CC4-5D6E-409C-BE32-E72D297353CC}">
              <c16:uniqueId val="{00000002-6CE0-400E-BF8F-AD8CC4C9BC95}"/>
            </c:ext>
          </c:extLst>
        </c:ser>
        <c:ser>
          <c:idx val="3"/>
          <c:order val="3"/>
          <c:tx>
            <c:strRef>
              <c:f>'Pivot Table'!$G$97:$G$99</c:f>
              <c:strCache>
                <c:ptCount val="1"/>
                <c:pt idx="0">
                  <c:v> Gift Card - Female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Table'!$G$100:$G$108</c:f>
              <c:numCache>
                <c:formatCode>General</c:formatCode>
                <c:ptCount val="8"/>
                <c:pt idx="5">
                  <c:v>6250</c:v>
                </c:pt>
              </c:numCache>
            </c:numRef>
          </c:val>
          <c:extLst>
            <c:ext xmlns:c16="http://schemas.microsoft.com/office/drawing/2014/chart" uri="{C3380CC4-5D6E-409C-BE32-E72D297353CC}">
              <c16:uniqueId val="{00000003-6CE0-400E-BF8F-AD8CC4C9BC95}"/>
            </c:ext>
          </c:extLst>
        </c:ser>
        <c:ser>
          <c:idx val="4"/>
          <c:order val="4"/>
          <c:tx>
            <c:strRef>
              <c:f>'Pivot Table'!$H$97:$H$99</c:f>
              <c:strCache>
                <c:ptCount val="1"/>
                <c:pt idx="0">
                  <c:v> Gift Card - 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Table'!$H$100:$H$108</c:f>
              <c:numCache>
                <c:formatCode>General</c:formatCode>
                <c:ptCount val="8"/>
                <c:pt idx="1">
                  <c:v>20000</c:v>
                </c:pt>
                <c:pt idx="5">
                  <c:v>3750</c:v>
                </c:pt>
              </c:numCache>
            </c:numRef>
          </c:val>
          <c:extLst>
            <c:ext xmlns:c16="http://schemas.microsoft.com/office/drawing/2014/chart" uri="{C3380CC4-5D6E-409C-BE32-E72D297353CC}">
              <c16:uniqueId val="{00000004-6CE0-400E-BF8F-AD8CC4C9BC95}"/>
            </c:ext>
          </c:extLst>
        </c:ser>
        <c:dLbls>
          <c:showLegendKey val="0"/>
          <c:showVal val="0"/>
          <c:showCatName val="0"/>
          <c:showSerName val="0"/>
          <c:showPercent val="0"/>
          <c:showBubbleSize val="0"/>
        </c:dLbls>
        <c:gapWidth val="150"/>
        <c:shape val="box"/>
        <c:axId val="802972064"/>
        <c:axId val="802973984"/>
        <c:axId val="0"/>
      </c:bar3DChart>
      <c:catAx>
        <c:axId val="80297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973984"/>
        <c:crosses val="autoZero"/>
        <c:auto val="1"/>
        <c:lblAlgn val="ctr"/>
        <c:lblOffset val="100"/>
        <c:noMultiLvlLbl val="0"/>
      </c:catAx>
      <c:valAx>
        <c:axId val="802973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9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Table!PivotTable8</c:name>
    <c:fmtId val="3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Table'!$B$126:$B$127</c:f>
              <c:strCache>
                <c:ptCount val="1"/>
                <c:pt idx="0">
                  <c:v>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Table'!$B$128:$B$134</c:f>
              <c:numCache>
                <c:formatCode>General</c:formatCode>
                <c:ptCount val="6"/>
                <c:pt idx="0">
                  <c:v>150</c:v>
                </c:pt>
              </c:numCache>
            </c:numRef>
          </c:val>
          <c:extLst>
            <c:ext xmlns:c16="http://schemas.microsoft.com/office/drawing/2014/chart" uri="{C3380CC4-5D6E-409C-BE32-E72D297353CC}">
              <c16:uniqueId val="{00000000-F19A-4D81-A44C-130B713FE3E2}"/>
            </c:ext>
          </c:extLst>
        </c:ser>
        <c:ser>
          <c:idx val="1"/>
          <c:order val="1"/>
          <c:tx>
            <c:strRef>
              <c:f>'Pivot Table'!$C$126:$C$127</c:f>
              <c:strCache>
                <c:ptCount val="1"/>
                <c:pt idx="0">
                  <c:v>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Table'!$C$128:$C$134</c:f>
              <c:numCache>
                <c:formatCode>General</c:formatCode>
                <c:ptCount val="6"/>
                <c:pt idx="0">
                  <c:v>2260</c:v>
                </c:pt>
                <c:pt idx="3">
                  <c:v>1040</c:v>
                </c:pt>
                <c:pt idx="5">
                  <c:v>150</c:v>
                </c:pt>
              </c:numCache>
            </c:numRef>
          </c:val>
          <c:extLst>
            <c:ext xmlns:c16="http://schemas.microsoft.com/office/drawing/2014/chart" uri="{C3380CC4-5D6E-409C-BE32-E72D297353CC}">
              <c16:uniqueId val="{00000002-5376-4805-8A8E-83182AF4A612}"/>
            </c:ext>
          </c:extLst>
        </c:ser>
        <c:ser>
          <c:idx val="2"/>
          <c:order val="2"/>
          <c:tx>
            <c:strRef>
              <c:f>'Pivot Table'!$D$126:$D$127</c:f>
              <c:strCache>
                <c:ptCount val="1"/>
                <c:pt idx="0">
                  <c:v>FR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Table'!$D$128:$D$134</c:f>
              <c:numCache>
                <c:formatCode>General</c:formatCode>
                <c:ptCount val="6"/>
                <c:pt idx="0">
                  <c:v>4620</c:v>
                </c:pt>
              </c:numCache>
            </c:numRef>
          </c:val>
          <c:extLst>
            <c:ext xmlns:c16="http://schemas.microsoft.com/office/drawing/2014/chart" uri="{C3380CC4-5D6E-409C-BE32-E72D297353CC}">
              <c16:uniqueId val="{00000003-5376-4805-8A8E-83182AF4A612}"/>
            </c:ext>
          </c:extLst>
        </c:ser>
        <c:ser>
          <c:idx val="3"/>
          <c:order val="3"/>
          <c:tx>
            <c:strRef>
              <c:f>'Pivot Table'!$E$126:$E$127</c:f>
              <c:strCache>
                <c:ptCount val="1"/>
                <c:pt idx="0">
                  <c:v>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Table'!$E$128:$E$134</c:f>
              <c:numCache>
                <c:formatCode>General</c:formatCode>
                <c:ptCount val="6"/>
                <c:pt idx="0">
                  <c:v>1050</c:v>
                </c:pt>
                <c:pt idx="2">
                  <c:v>800</c:v>
                </c:pt>
                <c:pt idx="3">
                  <c:v>1999</c:v>
                </c:pt>
                <c:pt idx="4">
                  <c:v>870</c:v>
                </c:pt>
              </c:numCache>
            </c:numRef>
          </c:val>
          <c:extLst>
            <c:ext xmlns:c16="http://schemas.microsoft.com/office/drawing/2014/chart" uri="{C3380CC4-5D6E-409C-BE32-E72D297353CC}">
              <c16:uniqueId val="{00000004-5376-4805-8A8E-83182AF4A612}"/>
            </c:ext>
          </c:extLst>
        </c:ser>
        <c:ser>
          <c:idx val="4"/>
          <c:order val="4"/>
          <c:tx>
            <c:strRef>
              <c:f>'Pivot Table'!$F$126:$F$127</c:f>
              <c:strCache>
                <c:ptCount val="1"/>
                <c:pt idx="0">
                  <c:v>JP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Table'!$F$128:$F$134</c:f>
              <c:numCache>
                <c:formatCode>General</c:formatCode>
                <c:ptCount val="6"/>
                <c:pt idx="0">
                  <c:v>650</c:v>
                </c:pt>
                <c:pt idx="1">
                  <c:v>320</c:v>
                </c:pt>
                <c:pt idx="2">
                  <c:v>250</c:v>
                </c:pt>
                <c:pt idx="3">
                  <c:v>2540</c:v>
                </c:pt>
                <c:pt idx="4">
                  <c:v>720</c:v>
                </c:pt>
              </c:numCache>
            </c:numRef>
          </c:val>
          <c:extLst>
            <c:ext xmlns:c16="http://schemas.microsoft.com/office/drawing/2014/chart" uri="{C3380CC4-5D6E-409C-BE32-E72D297353CC}">
              <c16:uniqueId val="{00000005-5376-4805-8A8E-83182AF4A612}"/>
            </c:ext>
          </c:extLst>
        </c:ser>
        <c:ser>
          <c:idx val="5"/>
          <c:order val="5"/>
          <c:tx>
            <c:strRef>
              <c:f>'Pivot Table'!$G$126:$G$127</c:f>
              <c:strCache>
                <c:ptCount val="1"/>
                <c:pt idx="0">
                  <c:v>UK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Table'!$G$128:$G$134</c:f>
              <c:numCache>
                <c:formatCode>General</c:formatCode>
                <c:ptCount val="6"/>
                <c:pt idx="0">
                  <c:v>320</c:v>
                </c:pt>
                <c:pt idx="2">
                  <c:v>250</c:v>
                </c:pt>
                <c:pt idx="4">
                  <c:v>950</c:v>
                </c:pt>
                <c:pt idx="5">
                  <c:v>400</c:v>
                </c:pt>
              </c:numCache>
            </c:numRef>
          </c:val>
          <c:extLst>
            <c:ext xmlns:c16="http://schemas.microsoft.com/office/drawing/2014/chart" uri="{C3380CC4-5D6E-409C-BE32-E72D297353CC}">
              <c16:uniqueId val="{00000006-5376-4805-8A8E-83182AF4A612}"/>
            </c:ext>
          </c:extLst>
        </c:ser>
        <c:ser>
          <c:idx val="6"/>
          <c:order val="6"/>
          <c:tx>
            <c:strRef>
              <c:f>'Pivot Table'!$H$126:$H$127</c:f>
              <c:strCache>
                <c:ptCount val="1"/>
                <c:pt idx="0">
                  <c:v>US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Table'!$H$128:$H$134</c:f>
              <c:numCache>
                <c:formatCode>General</c:formatCode>
                <c:ptCount val="6"/>
                <c:pt idx="0">
                  <c:v>2110</c:v>
                </c:pt>
                <c:pt idx="2">
                  <c:v>620</c:v>
                </c:pt>
                <c:pt idx="3">
                  <c:v>400</c:v>
                </c:pt>
                <c:pt idx="4">
                  <c:v>400</c:v>
                </c:pt>
                <c:pt idx="5">
                  <c:v>320</c:v>
                </c:pt>
              </c:numCache>
            </c:numRef>
          </c:val>
          <c:extLst>
            <c:ext xmlns:c16="http://schemas.microsoft.com/office/drawing/2014/chart" uri="{C3380CC4-5D6E-409C-BE32-E72D297353CC}">
              <c16:uniqueId val="{00000007-5376-4805-8A8E-83182AF4A612}"/>
            </c:ext>
          </c:extLst>
        </c:ser>
        <c:ser>
          <c:idx val="7"/>
          <c:order val="7"/>
          <c:tx>
            <c:strRef>
              <c:f>'Pivot Table'!$I$126:$I$127</c:f>
              <c:strCache>
                <c:ptCount val="1"/>
                <c:pt idx="0">
                  <c:v>USA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Table'!$I$128:$I$134</c:f>
              <c:numCache>
                <c:formatCode>General</c:formatCode>
                <c:ptCount val="6"/>
                <c:pt idx="0">
                  <c:v>150</c:v>
                </c:pt>
                <c:pt idx="2">
                  <c:v>1640</c:v>
                </c:pt>
              </c:numCache>
            </c:numRef>
          </c:val>
          <c:extLst>
            <c:ext xmlns:c16="http://schemas.microsoft.com/office/drawing/2014/chart" uri="{C3380CC4-5D6E-409C-BE32-E72D297353CC}">
              <c16:uniqueId val="{00000008-5376-4805-8A8E-83182AF4A612}"/>
            </c:ext>
          </c:extLst>
        </c:ser>
        <c:dLbls>
          <c:showLegendKey val="0"/>
          <c:showVal val="0"/>
          <c:showCatName val="0"/>
          <c:showSerName val="0"/>
          <c:showPercent val="0"/>
          <c:showBubbleSize val="0"/>
        </c:dLbls>
        <c:gapWidth val="150"/>
        <c:shape val="box"/>
        <c:axId val="1362614576"/>
        <c:axId val="1362633296"/>
        <c:axId val="0"/>
      </c:bar3DChart>
      <c:catAx>
        <c:axId val="136261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633296"/>
        <c:crosses val="autoZero"/>
        <c:auto val="1"/>
        <c:lblAlgn val="ctr"/>
        <c:lblOffset val="100"/>
        <c:noMultiLvlLbl val="0"/>
      </c:catAx>
      <c:valAx>
        <c:axId val="13626332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61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Total</c:v>
                </c:pt>
              </c:strCache>
            </c:strRef>
          </c:tx>
          <c:spPr>
            <a:solidFill>
              <a:schemeClr val="accent1"/>
            </a:solidFill>
            <a:ln>
              <a:noFill/>
            </a:ln>
            <a:effectLst/>
          </c:spPr>
          <c:invertIfNegative val="0"/>
          <c:cat>
            <c:strRef>
              <c:f>'Pivot Table'!$A$28:$A$34</c:f>
              <c:strCache>
                <c:ptCount val="6"/>
                <c:pt idx="0">
                  <c:v>Anna Perez</c:v>
                </c:pt>
                <c:pt idx="1">
                  <c:v>Jena Silva</c:v>
                </c:pt>
                <c:pt idx="2">
                  <c:v>Jenna Silva</c:v>
                </c:pt>
                <c:pt idx="3">
                  <c:v>Remy Monet</c:v>
                </c:pt>
                <c:pt idx="4">
                  <c:v>Tom Jackson</c:v>
                </c:pt>
                <c:pt idx="5">
                  <c:v>Walter Muller</c:v>
                </c:pt>
              </c:strCache>
            </c:strRef>
          </c:cat>
          <c:val>
            <c:numRef>
              <c:f>'Pivot Table'!$B$28:$B$34</c:f>
              <c:numCache>
                <c:formatCode>General</c:formatCode>
                <c:ptCount val="6"/>
                <c:pt idx="0">
                  <c:v>787274</c:v>
                </c:pt>
                <c:pt idx="1">
                  <c:v>26240</c:v>
                </c:pt>
                <c:pt idx="2">
                  <c:v>171150</c:v>
                </c:pt>
                <c:pt idx="3">
                  <c:v>291008.8</c:v>
                </c:pt>
                <c:pt idx="4">
                  <c:v>166336</c:v>
                </c:pt>
                <c:pt idx="5">
                  <c:v>40900</c:v>
                </c:pt>
              </c:numCache>
            </c:numRef>
          </c:val>
          <c:extLst>
            <c:ext xmlns:c16="http://schemas.microsoft.com/office/drawing/2014/chart" uri="{C3380CC4-5D6E-409C-BE32-E72D297353CC}">
              <c16:uniqueId val="{00000000-1E6B-4A6F-AB41-4BED70D5D09A}"/>
            </c:ext>
          </c:extLst>
        </c:ser>
        <c:dLbls>
          <c:showLegendKey val="0"/>
          <c:showVal val="0"/>
          <c:showCatName val="0"/>
          <c:showSerName val="0"/>
          <c:showPercent val="0"/>
          <c:showBubbleSize val="0"/>
        </c:dLbls>
        <c:gapWidth val="199"/>
        <c:axId val="202151983"/>
        <c:axId val="202175023"/>
      </c:barChart>
      <c:catAx>
        <c:axId val="2021519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SALES PERSON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2175023"/>
        <c:crosses val="autoZero"/>
        <c:auto val="1"/>
        <c:lblAlgn val="ctr"/>
        <c:lblOffset val="100"/>
        <c:noMultiLvlLbl val="0"/>
      </c:catAx>
      <c:valAx>
        <c:axId val="2021750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Table!PivotTable4</c:name>
    <c:fmtId val="3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c:f>
              <c:strCache>
                <c:ptCount val="1"/>
                <c:pt idx="0">
                  <c:v>Total</c:v>
                </c:pt>
              </c:strCache>
            </c:strRef>
          </c:tx>
          <c:spPr>
            <a:solidFill>
              <a:schemeClr val="accent1"/>
            </a:solidFill>
            <a:ln>
              <a:noFill/>
            </a:ln>
            <a:effectLst/>
            <a:sp3d/>
          </c:spPr>
          <c:invertIfNegative val="0"/>
          <c:cat>
            <c:strRef>
              <c:f>'Pivot Table'!$A$43:$A$51</c:f>
              <c:strCache>
                <c:ptCount val="8"/>
                <c:pt idx="0">
                  <c:v>DE</c:v>
                </c:pt>
                <c:pt idx="1">
                  <c:v>ES</c:v>
                </c:pt>
                <c:pt idx="2">
                  <c:v>FR</c:v>
                </c:pt>
                <c:pt idx="3">
                  <c:v>IT</c:v>
                </c:pt>
                <c:pt idx="4">
                  <c:v>JP</c:v>
                </c:pt>
                <c:pt idx="5">
                  <c:v>UK</c:v>
                </c:pt>
                <c:pt idx="6">
                  <c:v>US</c:v>
                </c:pt>
                <c:pt idx="7">
                  <c:v>USA</c:v>
                </c:pt>
              </c:strCache>
            </c:strRef>
          </c:cat>
          <c:val>
            <c:numRef>
              <c:f>'Pivot Table'!$B$43:$B$51</c:f>
              <c:numCache>
                <c:formatCode>General</c:formatCode>
                <c:ptCount val="8"/>
                <c:pt idx="0">
                  <c:v>45750</c:v>
                </c:pt>
                <c:pt idx="1">
                  <c:v>197356</c:v>
                </c:pt>
                <c:pt idx="2">
                  <c:v>371064</c:v>
                </c:pt>
                <c:pt idx="3">
                  <c:v>273392.8</c:v>
                </c:pt>
                <c:pt idx="4">
                  <c:v>221566</c:v>
                </c:pt>
                <c:pt idx="5">
                  <c:v>84150</c:v>
                </c:pt>
                <c:pt idx="6">
                  <c:v>196610</c:v>
                </c:pt>
                <c:pt idx="7">
                  <c:v>93020</c:v>
                </c:pt>
              </c:numCache>
            </c:numRef>
          </c:val>
          <c:extLst>
            <c:ext xmlns:c16="http://schemas.microsoft.com/office/drawing/2014/chart" uri="{C3380CC4-5D6E-409C-BE32-E72D297353CC}">
              <c16:uniqueId val="{00000000-907A-4CAE-9EDC-6F2D4B48BC1A}"/>
            </c:ext>
          </c:extLst>
        </c:ser>
        <c:dLbls>
          <c:showLegendKey val="0"/>
          <c:showVal val="0"/>
          <c:showCatName val="0"/>
          <c:showSerName val="0"/>
          <c:showPercent val="0"/>
          <c:showBubbleSize val="0"/>
        </c:dLbls>
        <c:gapWidth val="150"/>
        <c:shape val="box"/>
        <c:axId val="201507087"/>
        <c:axId val="201503247"/>
        <c:axId val="0"/>
      </c:bar3DChart>
      <c:catAx>
        <c:axId val="201507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03247"/>
        <c:crosses val="autoZero"/>
        <c:auto val="1"/>
        <c:lblAlgn val="ctr"/>
        <c:lblOffset val="100"/>
        <c:noMultiLvlLbl val="0"/>
      </c:catAx>
      <c:valAx>
        <c:axId val="20150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0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Table!PivotTable5</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of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solidFill>
              <a:schemeClr val="accent3">
                <a:lumMod val="50000"/>
              </a:schemeClr>
            </a:solidFill>
          </a:ln>
          <a:effectLst/>
          <a:sp3d>
            <a:contourClr>
              <a:schemeClr val="accent3">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Table'!$B$58:$B$60</c:f>
              <c:strCache>
                <c:ptCount val="1"/>
                <c:pt idx="0">
                  <c:v>Female - Sum of Revenue</c:v>
                </c:pt>
              </c:strCache>
            </c:strRef>
          </c:tx>
          <c:spPr>
            <a:blipFill>
              <a:blip xmlns:r="http://schemas.openxmlformats.org/officeDocument/2006/relationships" r:embed="rId3"/>
              <a:tile tx="0" ty="0" sx="100000" sy="100000" flip="none" algn="tl"/>
            </a:blipFill>
            <a:ln>
              <a:solidFill>
                <a:schemeClr val="accent3">
                  <a:lumMod val="50000"/>
                </a:schemeClr>
              </a:solidFill>
            </a:ln>
            <a:effectLst/>
            <a:sp3d>
              <a:contourClr>
                <a:schemeClr val="accent3">
                  <a:lumMod val="50000"/>
                </a:schemeClr>
              </a:contourClr>
            </a:sp3d>
          </c:spPr>
          <c:invertIfNegative val="0"/>
          <c:cat>
            <c:strRef>
              <c:f>'Pivot Table'!$A$61:$A$69</c:f>
              <c:strCache>
                <c:ptCount val="8"/>
                <c:pt idx="0">
                  <c:v>DE</c:v>
                </c:pt>
                <c:pt idx="1">
                  <c:v>ES</c:v>
                </c:pt>
                <c:pt idx="2">
                  <c:v>FR</c:v>
                </c:pt>
                <c:pt idx="3">
                  <c:v>IT</c:v>
                </c:pt>
                <c:pt idx="4">
                  <c:v>JP</c:v>
                </c:pt>
                <c:pt idx="5">
                  <c:v>UK</c:v>
                </c:pt>
                <c:pt idx="6">
                  <c:v>US</c:v>
                </c:pt>
                <c:pt idx="7">
                  <c:v>USA</c:v>
                </c:pt>
              </c:strCache>
            </c:strRef>
          </c:cat>
          <c:val>
            <c:numRef>
              <c:f>'Pivot Table'!$B$61:$B$69</c:f>
              <c:numCache>
                <c:formatCode>General</c:formatCode>
                <c:ptCount val="8"/>
                <c:pt idx="1">
                  <c:v>31236</c:v>
                </c:pt>
                <c:pt idx="2">
                  <c:v>250954</c:v>
                </c:pt>
                <c:pt idx="3">
                  <c:v>273392.8</c:v>
                </c:pt>
                <c:pt idx="4">
                  <c:v>119846</c:v>
                </c:pt>
                <c:pt idx="5">
                  <c:v>53530</c:v>
                </c:pt>
                <c:pt idx="7">
                  <c:v>93020</c:v>
                </c:pt>
              </c:numCache>
            </c:numRef>
          </c:val>
          <c:extLst>
            <c:ext xmlns:c16="http://schemas.microsoft.com/office/drawing/2014/chart" uri="{C3380CC4-5D6E-409C-BE32-E72D297353CC}">
              <c16:uniqueId val="{00000000-08A5-4F7E-8837-8349AC5247A3}"/>
            </c:ext>
          </c:extLst>
        </c:ser>
        <c:ser>
          <c:idx val="1"/>
          <c:order val="1"/>
          <c:tx>
            <c:strRef>
              <c:f>'Pivot Table'!$C$58:$C$60</c:f>
              <c:strCache>
                <c:ptCount val="1"/>
                <c:pt idx="0">
                  <c:v>Female - Sum of Units</c:v>
                </c:pt>
              </c:strCache>
            </c:strRef>
          </c:tx>
          <c:spPr>
            <a:solidFill>
              <a:schemeClr val="accent2"/>
            </a:solidFill>
            <a:ln>
              <a:noFill/>
            </a:ln>
            <a:effectLst/>
            <a:sp3d/>
          </c:spPr>
          <c:invertIfNegative val="0"/>
          <c:cat>
            <c:strRef>
              <c:f>'Pivot Table'!$A$61:$A$69</c:f>
              <c:strCache>
                <c:ptCount val="8"/>
                <c:pt idx="0">
                  <c:v>DE</c:v>
                </c:pt>
                <c:pt idx="1">
                  <c:v>ES</c:v>
                </c:pt>
                <c:pt idx="2">
                  <c:v>FR</c:v>
                </c:pt>
                <c:pt idx="3">
                  <c:v>IT</c:v>
                </c:pt>
                <c:pt idx="4">
                  <c:v>JP</c:v>
                </c:pt>
                <c:pt idx="5">
                  <c:v>UK</c:v>
                </c:pt>
                <c:pt idx="6">
                  <c:v>US</c:v>
                </c:pt>
                <c:pt idx="7">
                  <c:v>USA</c:v>
                </c:pt>
              </c:strCache>
            </c:strRef>
          </c:cat>
          <c:val>
            <c:numRef>
              <c:f>'Pivot Table'!$C$61:$C$69</c:f>
              <c:numCache>
                <c:formatCode>General</c:formatCode>
                <c:ptCount val="8"/>
                <c:pt idx="1">
                  <c:v>117.79999999999998</c:v>
                </c:pt>
                <c:pt idx="2">
                  <c:v>657.2</c:v>
                </c:pt>
                <c:pt idx="3">
                  <c:v>778.89999999999986</c:v>
                </c:pt>
                <c:pt idx="4">
                  <c:v>397.04</c:v>
                </c:pt>
                <c:pt idx="5">
                  <c:v>150.79999999999998</c:v>
                </c:pt>
                <c:pt idx="7">
                  <c:v>472</c:v>
                </c:pt>
              </c:numCache>
            </c:numRef>
          </c:val>
          <c:extLst>
            <c:ext xmlns:c16="http://schemas.microsoft.com/office/drawing/2014/chart" uri="{C3380CC4-5D6E-409C-BE32-E72D297353CC}">
              <c16:uniqueId val="{00000009-34C2-4B61-8B2D-D3799CDDF816}"/>
            </c:ext>
          </c:extLst>
        </c:ser>
        <c:ser>
          <c:idx val="2"/>
          <c:order val="2"/>
          <c:tx>
            <c:strRef>
              <c:f>'Pivot Table'!$D$58:$D$60</c:f>
              <c:strCache>
                <c:ptCount val="1"/>
                <c:pt idx="0">
                  <c:v>Male - Sum of Revenue</c:v>
                </c:pt>
              </c:strCache>
            </c:strRef>
          </c:tx>
          <c:spPr>
            <a:solidFill>
              <a:schemeClr val="accent3"/>
            </a:solidFill>
            <a:ln>
              <a:noFill/>
            </a:ln>
            <a:effectLst/>
            <a:sp3d/>
          </c:spPr>
          <c:invertIfNegative val="0"/>
          <c:cat>
            <c:strRef>
              <c:f>'Pivot Table'!$A$61:$A$69</c:f>
              <c:strCache>
                <c:ptCount val="8"/>
                <c:pt idx="0">
                  <c:v>DE</c:v>
                </c:pt>
                <c:pt idx="1">
                  <c:v>ES</c:v>
                </c:pt>
                <c:pt idx="2">
                  <c:v>FR</c:v>
                </c:pt>
                <c:pt idx="3">
                  <c:v>IT</c:v>
                </c:pt>
                <c:pt idx="4">
                  <c:v>JP</c:v>
                </c:pt>
                <c:pt idx="5">
                  <c:v>UK</c:v>
                </c:pt>
                <c:pt idx="6">
                  <c:v>US</c:v>
                </c:pt>
                <c:pt idx="7">
                  <c:v>USA</c:v>
                </c:pt>
              </c:strCache>
            </c:strRef>
          </c:cat>
          <c:val>
            <c:numRef>
              <c:f>'Pivot Table'!$D$61:$D$69</c:f>
              <c:numCache>
                <c:formatCode>General</c:formatCode>
                <c:ptCount val="8"/>
                <c:pt idx="0">
                  <c:v>45750</c:v>
                </c:pt>
                <c:pt idx="1">
                  <c:v>166120</c:v>
                </c:pt>
                <c:pt idx="2">
                  <c:v>120110</c:v>
                </c:pt>
                <c:pt idx="4">
                  <c:v>101720.00000000001</c:v>
                </c:pt>
                <c:pt idx="5">
                  <c:v>30620</c:v>
                </c:pt>
                <c:pt idx="6">
                  <c:v>196610</c:v>
                </c:pt>
              </c:numCache>
            </c:numRef>
          </c:val>
          <c:extLst>
            <c:ext xmlns:c16="http://schemas.microsoft.com/office/drawing/2014/chart" uri="{C3380CC4-5D6E-409C-BE32-E72D297353CC}">
              <c16:uniqueId val="{00000002-CF31-469D-B8BB-E9AE12776D46}"/>
            </c:ext>
          </c:extLst>
        </c:ser>
        <c:ser>
          <c:idx val="3"/>
          <c:order val="3"/>
          <c:tx>
            <c:strRef>
              <c:f>'Pivot Table'!$E$58:$E$60</c:f>
              <c:strCache>
                <c:ptCount val="1"/>
                <c:pt idx="0">
                  <c:v>Male - Sum of Units</c:v>
                </c:pt>
              </c:strCache>
            </c:strRef>
          </c:tx>
          <c:spPr>
            <a:solidFill>
              <a:schemeClr val="accent4"/>
            </a:solidFill>
            <a:ln>
              <a:noFill/>
            </a:ln>
            <a:effectLst/>
            <a:sp3d/>
          </c:spPr>
          <c:invertIfNegative val="0"/>
          <c:cat>
            <c:strRef>
              <c:f>'Pivot Table'!$A$61:$A$69</c:f>
              <c:strCache>
                <c:ptCount val="8"/>
                <c:pt idx="0">
                  <c:v>DE</c:v>
                </c:pt>
                <c:pt idx="1">
                  <c:v>ES</c:v>
                </c:pt>
                <c:pt idx="2">
                  <c:v>FR</c:v>
                </c:pt>
                <c:pt idx="3">
                  <c:v>IT</c:v>
                </c:pt>
                <c:pt idx="4">
                  <c:v>JP</c:v>
                </c:pt>
                <c:pt idx="5">
                  <c:v>UK</c:v>
                </c:pt>
                <c:pt idx="6">
                  <c:v>US</c:v>
                </c:pt>
                <c:pt idx="7">
                  <c:v>USA</c:v>
                </c:pt>
              </c:strCache>
            </c:strRef>
          </c:cat>
          <c:val>
            <c:numRef>
              <c:f>'Pivot Table'!$E$61:$E$69</c:f>
              <c:numCache>
                <c:formatCode>General</c:formatCode>
                <c:ptCount val="8"/>
                <c:pt idx="0">
                  <c:v>25</c:v>
                </c:pt>
                <c:pt idx="1">
                  <c:v>508</c:v>
                </c:pt>
                <c:pt idx="2">
                  <c:v>448</c:v>
                </c:pt>
                <c:pt idx="4">
                  <c:v>372</c:v>
                </c:pt>
                <c:pt idx="5">
                  <c:v>148.39999999999998</c:v>
                </c:pt>
                <c:pt idx="6">
                  <c:v>797</c:v>
                </c:pt>
              </c:numCache>
            </c:numRef>
          </c:val>
          <c:extLst>
            <c:ext xmlns:c16="http://schemas.microsoft.com/office/drawing/2014/chart" uri="{C3380CC4-5D6E-409C-BE32-E72D297353CC}">
              <c16:uniqueId val="{00000003-CF31-469D-B8BB-E9AE12776D46}"/>
            </c:ext>
          </c:extLst>
        </c:ser>
        <c:dLbls>
          <c:showLegendKey val="0"/>
          <c:showVal val="0"/>
          <c:showCatName val="0"/>
          <c:showSerName val="0"/>
          <c:showPercent val="0"/>
          <c:showBubbleSize val="0"/>
        </c:dLbls>
        <c:gapWidth val="150"/>
        <c:shape val="box"/>
        <c:axId val="202159663"/>
        <c:axId val="202180783"/>
        <c:axId val="0"/>
      </c:bar3DChart>
      <c:catAx>
        <c:axId val="20215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80783"/>
        <c:crosses val="autoZero"/>
        <c:auto val="1"/>
        <c:lblAlgn val="ctr"/>
        <c:lblOffset val="100"/>
        <c:noMultiLvlLbl val="0"/>
      </c:catAx>
      <c:valAx>
        <c:axId val="20218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Table!PivotTable6</c:name>
    <c:fmtId val="5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Revenue</a:t>
            </a:r>
            <a:r>
              <a:rPr lang="en-US" sz="1000" baseline="0"/>
              <a:t> based on Payment Method</a:t>
            </a:r>
            <a:endParaRPr lang="en-US" sz="1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Table'!$B$77:$B$78</c:f>
              <c:strCache>
                <c:ptCount val="1"/>
                <c:pt idx="0">
                  <c:v> 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Table'!$A$79:$A$87</c:f>
              <c:strCache>
                <c:ptCount val="8"/>
                <c:pt idx="0">
                  <c:v>DE</c:v>
                </c:pt>
                <c:pt idx="1">
                  <c:v>ES</c:v>
                </c:pt>
                <c:pt idx="2">
                  <c:v>FR</c:v>
                </c:pt>
                <c:pt idx="3">
                  <c:v>IT</c:v>
                </c:pt>
                <c:pt idx="4">
                  <c:v>JP</c:v>
                </c:pt>
                <c:pt idx="5">
                  <c:v>UK</c:v>
                </c:pt>
                <c:pt idx="6">
                  <c:v>US</c:v>
                </c:pt>
                <c:pt idx="7">
                  <c:v>USA</c:v>
                </c:pt>
              </c:strCache>
            </c:strRef>
          </c:cat>
          <c:val>
            <c:numRef>
              <c:f>'Pivot Table'!$B$79:$B$87</c:f>
              <c:numCache>
                <c:formatCode>General</c:formatCode>
                <c:ptCount val="8"/>
                <c:pt idx="1">
                  <c:v>25536</c:v>
                </c:pt>
                <c:pt idx="3">
                  <c:v>172202.80000000002</c:v>
                </c:pt>
                <c:pt idx="4">
                  <c:v>65540</c:v>
                </c:pt>
                <c:pt idx="7">
                  <c:v>45810</c:v>
                </c:pt>
              </c:numCache>
            </c:numRef>
          </c:val>
          <c:extLst>
            <c:ext xmlns:c16="http://schemas.microsoft.com/office/drawing/2014/chart" uri="{C3380CC4-5D6E-409C-BE32-E72D297353CC}">
              <c16:uniqueId val="{00000000-6FDE-42D2-A8E3-0A6AD1D9DCE1}"/>
            </c:ext>
          </c:extLst>
        </c:ser>
        <c:ser>
          <c:idx val="1"/>
          <c:order val="1"/>
          <c:tx>
            <c:strRef>
              <c:f>'Pivot Table'!$C$77:$C$78</c:f>
              <c:strCache>
                <c:ptCount val="1"/>
                <c:pt idx="0">
                  <c:v> 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Table'!$A$79:$A$87</c:f>
              <c:strCache>
                <c:ptCount val="8"/>
                <c:pt idx="0">
                  <c:v>DE</c:v>
                </c:pt>
                <c:pt idx="1">
                  <c:v>ES</c:v>
                </c:pt>
                <c:pt idx="2">
                  <c:v>FR</c:v>
                </c:pt>
                <c:pt idx="3">
                  <c:v>IT</c:v>
                </c:pt>
                <c:pt idx="4">
                  <c:v>JP</c:v>
                </c:pt>
                <c:pt idx="5">
                  <c:v>UK</c:v>
                </c:pt>
                <c:pt idx="6">
                  <c:v>US</c:v>
                </c:pt>
                <c:pt idx="7">
                  <c:v>USA</c:v>
                </c:pt>
              </c:strCache>
            </c:strRef>
          </c:cat>
          <c:val>
            <c:numRef>
              <c:f>'Pivot Table'!$C$79:$C$87</c:f>
              <c:numCache>
                <c:formatCode>General</c:formatCode>
                <c:ptCount val="8"/>
                <c:pt idx="0">
                  <c:v>45750</c:v>
                </c:pt>
                <c:pt idx="1">
                  <c:v>151820</c:v>
                </c:pt>
                <c:pt idx="2">
                  <c:v>371064</c:v>
                </c:pt>
                <c:pt idx="3">
                  <c:v>101190</c:v>
                </c:pt>
                <c:pt idx="4">
                  <c:v>156026</c:v>
                </c:pt>
                <c:pt idx="5">
                  <c:v>74150</c:v>
                </c:pt>
                <c:pt idx="6">
                  <c:v>196610</c:v>
                </c:pt>
                <c:pt idx="7">
                  <c:v>47210</c:v>
                </c:pt>
              </c:numCache>
            </c:numRef>
          </c:val>
          <c:extLst>
            <c:ext xmlns:c16="http://schemas.microsoft.com/office/drawing/2014/chart" uri="{C3380CC4-5D6E-409C-BE32-E72D297353CC}">
              <c16:uniqueId val="{00000001-2DF3-4E8C-BE95-D91CAFB27851}"/>
            </c:ext>
          </c:extLst>
        </c:ser>
        <c:ser>
          <c:idx val="2"/>
          <c:order val="2"/>
          <c:tx>
            <c:strRef>
              <c:f>'Pivot Table'!$D$77:$D$78</c:f>
              <c:strCache>
                <c:ptCount val="1"/>
                <c:pt idx="0">
                  <c:v> Gift Card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Table'!$A$79:$A$87</c:f>
              <c:strCache>
                <c:ptCount val="8"/>
                <c:pt idx="0">
                  <c:v>DE</c:v>
                </c:pt>
                <c:pt idx="1">
                  <c:v>ES</c:v>
                </c:pt>
                <c:pt idx="2">
                  <c:v>FR</c:v>
                </c:pt>
                <c:pt idx="3">
                  <c:v>IT</c:v>
                </c:pt>
                <c:pt idx="4">
                  <c:v>JP</c:v>
                </c:pt>
                <c:pt idx="5">
                  <c:v>UK</c:v>
                </c:pt>
                <c:pt idx="6">
                  <c:v>US</c:v>
                </c:pt>
                <c:pt idx="7">
                  <c:v>USA</c:v>
                </c:pt>
              </c:strCache>
            </c:strRef>
          </c:cat>
          <c:val>
            <c:numRef>
              <c:f>'Pivot Table'!$D$79:$D$87</c:f>
              <c:numCache>
                <c:formatCode>General</c:formatCode>
                <c:ptCount val="8"/>
                <c:pt idx="1">
                  <c:v>20000</c:v>
                </c:pt>
                <c:pt idx="5">
                  <c:v>10000</c:v>
                </c:pt>
              </c:numCache>
            </c:numRef>
          </c:val>
          <c:extLst>
            <c:ext xmlns:c16="http://schemas.microsoft.com/office/drawing/2014/chart" uri="{C3380CC4-5D6E-409C-BE32-E72D297353CC}">
              <c16:uniqueId val="{00000002-2DF3-4E8C-BE95-D91CAFB27851}"/>
            </c:ext>
          </c:extLst>
        </c:ser>
        <c:dLbls>
          <c:showLegendKey val="0"/>
          <c:showVal val="0"/>
          <c:showCatName val="0"/>
          <c:showSerName val="0"/>
          <c:showPercent val="0"/>
          <c:showBubbleSize val="0"/>
        </c:dLbls>
        <c:gapWidth val="150"/>
        <c:shape val="box"/>
        <c:axId val="317809407"/>
        <c:axId val="317800287"/>
        <c:axId val="0"/>
      </c:bar3DChart>
      <c:catAx>
        <c:axId val="317809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800287"/>
        <c:crosses val="autoZero"/>
        <c:auto val="1"/>
        <c:lblAlgn val="ctr"/>
        <c:lblOffset val="100"/>
        <c:noMultiLvlLbl val="0"/>
      </c:catAx>
      <c:valAx>
        <c:axId val="31780028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80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Table!PivotTable1</c:name>
    <c:fmtId val="2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21-413A-82D3-723D1187D9E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21-413A-82D3-723D1187D9E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13569</c:v>
                </c:pt>
                <c:pt idx="1">
                  <c:v>11410</c:v>
                </c:pt>
              </c:numCache>
            </c:numRef>
          </c:val>
          <c:extLst>
            <c:ext xmlns:c16="http://schemas.microsoft.com/office/drawing/2014/chart" uri="{C3380CC4-5D6E-409C-BE32-E72D297353CC}">
              <c16:uniqueId val="{00000004-FC21-413A-82D3-723D1187D9E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Table!PivotTable7</c:name>
    <c:fmtId val="6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Table'!$B$97:$B$99</c:f>
              <c:strCache>
                <c:ptCount val="1"/>
                <c:pt idx="0">
                  <c:v> Cash - Female</c:v>
                </c:pt>
              </c:strCache>
            </c:strRef>
          </c:tx>
          <c:spPr>
            <a:solidFill>
              <a:schemeClr val="accent1"/>
            </a:solidFill>
            <a:ln>
              <a:noFill/>
            </a:ln>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Table'!$B$100:$B$108</c:f>
              <c:numCache>
                <c:formatCode>General</c:formatCode>
                <c:ptCount val="8"/>
                <c:pt idx="1">
                  <c:v>25536</c:v>
                </c:pt>
                <c:pt idx="3">
                  <c:v>172202.80000000002</c:v>
                </c:pt>
                <c:pt idx="4">
                  <c:v>65540</c:v>
                </c:pt>
                <c:pt idx="7">
                  <c:v>45810</c:v>
                </c:pt>
              </c:numCache>
            </c:numRef>
          </c:val>
          <c:extLst>
            <c:ext xmlns:c16="http://schemas.microsoft.com/office/drawing/2014/chart" uri="{C3380CC4-5D6E-409C-BE32-E72D297353CC}">
              <c16:uniqueId val="{00000000-AACE-43DB-A2DC-F447FE9664F1}"/>
            </c:ext>
          </c:extLst>
        </c:ser>
        <c:ser>
          <c:idx val="1"/>
          <c:order val="1"/>
          <c:tx>
            <c:strRef>
              <c:f>'Pivot Table'!$D$97:$D$99</c:f>
              <c:strCache>
                <c:ptCount val="1"/>
                <c:pt idx="0">
                  <c:v> Credit Card - Female</c:v>
                </c:pt>
              </c:strCache>
            </c:strRef>
          </c:tx>
          <c:spPr>
            <a:solidFill>
              <a:schemeClr val="accent2"/>
            </a:solidFill>
            <a:ln>
              <a:noFill/>
            </a:ln>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Table'!$D$100:$D$108</c:f>
              <c:numCache>
                <c:formatCode>General</c:formatCode>
                <c:ptCount val="8"/>
                <c:pt idx="1">
                  <c:v>5699.9999999999991</c:v>
                </c:pt>
                <c:pt idx="2">
                  <c:v>250954</c:v>
                </c:pt>
                <c:pt idx="3">
                  <c:v>101190</c:v>
                </c:pt>
                <c:pt idx="4">
                  <c:v>54306</c:v>
                </c:pt>
                <c:pt idx="5">
                  <c:v>47280</c:v>
                </c:pt>
                <c:pt idx="7">
                  <c:v>47210</c:v>
                </c:pt>
              </c:numCache>
            </c:numRef>
          </c:val>
          <c:extLst>
            <c:ext xmlns:c16="http://schemas.microsoft.com/office/drawing/2014/chart" uri="{C3380CC4-5D6E-409C-BE32-E72D297353CC}">
              <c16:uniqueId val="{00000001-E507-4540-9B6F-85E273B277F0}"/>
            </c:ext>
          </c:extLst>
        </c:ser>
        <c:ser>
          <c:idx val="2"/>
          <c:order val="2"/>
          <c:tx>
            <c:strRef>
              <c:f>'Pivot Table'!$E$97:$E$99</c:f>
              <c:strCache>
                <c:ptCount val="1"/>
                <c:pt idx="0">
                  <c:v> Credit Card - Male</c:v>
                </c:pt>
              </c:strCache>
            </c:strRef>
          </c:tx>
          <c:spPr>
            <a:solidFill>
              <a:schemeClr val="accent3"/>
            </a:solidFill>
            <a:ln>
              <a:noFill/>
            </a:ln>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Table'!$E$100:$E$108</c:f>
              <c:numCache>
                <c:formatCode>General</c:formatCode>
                <c:ptCount val="8"/>
                <c:pt idx="0">
                  <c:v>45750</c:v>
                </c:pt>
                <c:pt idx="1">
                  <c:v>146120</c:v>
                </c:pt>
                <c:pt idx="2">
                  <c:v>120110</c:v>
                </c:pt>
                <c:pt idx="4">
                  <c:v>101720.00000000001</c:v>
                </c:pt>
                <c:pt idx="5">
                  <c:v>26870</c:v>
                </c:pt>
                <c:pt idx="6">
                  <c:v>196610</c:v>
                </c:pt>
              </c:numCache>
            </c:numRef>
          </c:val>
          <c:extLst>
            <c:ext xmlns:c16="http://schemas.microsoft.com/office/drawing/2014/chart" uri="{C3380CC4-5D6E-409C-BE32-E72D297353CC}">
              <c16:uniqueId val="{00000002-E507-4540-9B6F-85E273B277F0}"/>
            </c:ext>
          </c:extLst>
        </c:ser>
        <c:ser>
          <c:idx val="3"/>
          <c:order val="3"/>
          <c:tx>
            <c:strRef>
              <c:f>'Pivot Table'!$G$97:$G$99</c:f>
              <c:strCache>
                <c:ptCount val="1"/>
                <c:pt idx="0">
                  <c:v> Gift Card - Female</c:v>
                </c:pt>
              </c:strCache>
            </c:strRef>
          </c:tx>
          <c:spPr>
            <a:solidFill>
              <a:schemeClr val="accent4"/>
            </a:solidFill>
            <a:ln>
              <a:noFill/>
            </a:ln>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Table'!$G$100:$G$108</c:f>
              <c:numCache>
                <c:formatCode>General</c:formatCode>
                <c:ptCount val="8"/>
                <c:pt idx="5">
                  <c:v>6250</c:v>
                </c:pt>
              </c:numCache>
            </c:numRef>
          </c:val>
          <c:extLst>
            <c:ext xmlns:c16="http://schemas.microsoft.com/office/drawing/2014/chart" uri="{C3380CC4-5D6E-409C-BE32-E72D297353CC}">
              <c16:uniqueId val="{00000003-E507-4540-9B6F-85E273B277F0}"/>
            </c:ext>
          </c:extLst>
        </c:ser>
        <c:ser>
          <c:idx val="4"/>
          <c:order val="4"/>
          <c:tx>
            <c:strRef>
              <c:f>'Pivot Table'!$H$97:$H$99</c:f>
              <c:strCache>
                <c:ptCount val="1"/>
                <c:pt idx="0">
                  <c:v> Gift Card - Male</c:v>
                </c:pt>
              </c:strCache>
            </c:strRef>
          </c:tx>
          <c:spPr>
            <a:solidFill>
              <a:schemeClr val="accent5"/>
            </a:solidFill>
            <a:ln>
              <a:noFill/>
            </a:ln>
            <a:effectLst/>
            <a:sp3d/>
          </c:spPr>
          <c:invertIfNegative val="0"/>
          <c:cat>
            <c:strRef>
              <c:f>'Pivot Table'!$A$100:$A$108</c:f>
              <c:strCache>
                <c:ptCount val="8"/>
                <c:pt idx="0">
                  <c:v>DE</c:v>
                </c:pt>
                <c:pt idx="1">
                  <c:v>ES</c:v>
                </c:pt>
                <c:pt idx="2">
                  <c:v>FR</c:v>
                </c:pt>
                <c:pt idx="3">
                  <c:v>IT</c:v>
                </c:pt>
                <c:pt idx="4">
                  <c:v>JP</c:v>
                </c:pt>
                <c:pt idx="5">
                  <c:v>UK</c:v>
                </c:pt>
                <c:pt idx="6">
                  <c:v>US</c:v>
                </c:pt>
                <c:pt idx="7">
                  <c:v>USA</c:v>
                </c:pt>
              </c:strCache>
            </c:strRef>
          </c:cat>
          <c:val>
            <c:numRef>
              <c:f>'Pivot Table'!$H$100:$H$108</c:f>
              <c:numCache>
                <c:formatCode>General</c:formatCode>
                <c:ptCount val="8"/>
                <c:pt idx="1">
                  <c:v>20000</c:v>
                </c:pt>
                <c:pt idx="5">
                  <c:v>3750</c:v>
                </c:pt>
              </c:numCache>
            </c:numRef>
          </c:val>
          <c:extLst>
            <c:ext xmlns:c16="http://schemas.microsoft.com/office/drawing/2014/chart" uri="{C3380CC4-5D6E-409C-BE32-E72D297353CC}">
              <c16:uniqueId val="{00000004-E507-4540-9B6F-85E273B277F0}"/>
            </c:ext>
          </c:extLst>
        </c:ser>
        <c:dLbls>
          <c:showLegendKey val="0"/>
          <c:showVal val="0"/>
          <c:showCatName val="0"/>
          <c:showSerName val="0"/>
          <c:showPercent val="0"/>
          <c:showBubbleSize val="0"/>
        </c:dLbls>
        <c:gapWidth val="150"/>
        <c:shape val="box"/>
        <c:axId val="802972064"/>
        <c:axId val="802973984"/>
        <c:axId val="0"/>
      </c:bar3DChart>
      <c:catAx>
        <c:axId val="80297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73984"/>
        <c:crosses val="autoZero"/>
        <c:auto val="1"/>
        <c:lblAlgn val="ctr"/>
        <c:lblOffset val="100"/>
        <c:noMultiLvlLbl val="0"/>
      </c:catAx>
      <c:valAx>
        <c:axId val="80297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Table!PivotTable8</c:name>
    <c:fmtId val="3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Table'!$B$126:$B$127</c:f>
              <c:strCache>
                <c:ptCount val="1"/>
                <c:pt idx="0">
                  <c:v>DE</c:v>
                </c:pt>
              </c:strCache>
            </c:strRef>
          </c:tx>
          <c:spPr>
            <a:solidFill>
              <a:schemeClr val="accent1"/>
            </a:solidFill>
            <a:ln>
              <a:noFill/>
            </a:ln>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Table'!$B$128:$B$134</c:f>
              <c:numCache>
                <c:formatCode>General</c:formatCode>
                <c:ptCount val="6"/>
                <c:pt idx="0">
                  <c:v>150</c:v>
                </c:pt>
              </c:numCache>
            </c:numRef>
          </c:val>
          <c:extLst>
            <c:ext xmlns:c16="http://schemas.microsoft.com/office/drawing/2014/chart" uri="{C3380CC4-5D6E-409C-BE32-E72D297353CC}">
              <c16:uniqueId val="{00000000-CD14-41E8-8528-3FD48D41B50F}"/>
            </c:ext>
          </c:extLst>
        </c:ser>
        <c:ser>
          <c:idx val="1"/>
          <c:order val="1"/>
          <c:tx>
            <c:strRef>
              <c:f>'Pivot Table'!$C$126:$C$127</c:f>
              <c:strCache>
                <c:ptCount val="1"/>
                <c:pt idx="0">
                  <c:v>ES</c:v>
                </c:pt>
              </c:strCache>
            </c:strRef>
          </c:tx>
          <c:spPr>
            <a:solidFill>
              <a:schemeClr val="accent2"/>
            </a:solidFill>
            <a:ln>
              <a:noFill/>
            </a:ln>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Table'!$C$128:$C$134</c:f>
              <c:numCache>
                <c:formatCode>General</c:formatCode>
                <c:ptCount val="6"/>
                <c:pt idx="0">
                  <c:v>2260</c:v>
                </c:pt>
                <c:pt idx="3">
                  <c:v>1040</c:v>
                </c:pt>
                <c:pt idx="5">
                  <c:v>150</c:v>
                </c:pt>
              </c:numCache>
            </c:numRef>
          </c:val>
          <c:extLst>
            <c:ext xmlns:c16="http://schemas.microsoft.com/office/drawing/2014/chart" uri="{C3380CC4-5D6E-409C-BE32-E72D297353CC}">
              <c16:uniqueId val="{00000002-58D4-4F4E-9862-F15121C92F69}"/>
            </c:ext>
          </c:extLst>
        </c:ser>
        <c:ser>
          <c:idx val="2"/>
          <c:order val="2"/>
          <c:tx>
            <c:strRef>
              <c:f>'Pivot Table'!$D$126:$D$127</c:f>
              <c:strCache>
                <c:ptCount val="1"/>
                <c:pt idx="0">
                  <c:v>FR</c:v>
                </c:pt>
              </c:strCache>
            </c:strRef>
          </c:tx>
          <c:spPr>
            <a:solidFill>
              <a:schemeClr val="accent3"/>
            </a:solidFill>
            <a:ln>
              <a:noFill/>
            </a:ln>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Table'!$D$128:$D$134</c:f>
              <c:numCache>
                <c:formatCode>General</c:formatCode>
                <c:ptCount val="6"/>
                <c:pt idx="0">
                  <c:v>4620</c:v>
                </c:pt>
              </c:numCache>
            </c:numRef>
          </c:val>
          <c:extLst>
            <c:ext xmlns:c16="http://schemas.microsoft.com/office/drawing/2014/chart" uri="{C3380CC4-5D6E-409C-BE32-E72D297353CC}">
              <c16:uniqueId val="{00000003-58D4-4F4E-9862-F15121C92F69}"/>
            </c:ext>
          </c:extLst>
        </c:ser>
        <c:ser>
          <c:idx val="3"/>
          <c:order val="3"/>
          <c:tx>
            <c:strRef>
              <c:f>'Pivot Table'!$E$126:$E$127</c:f>
              <c:strCache>
                <c:ptCount val="1"/>
                <c:pt idx="0">
                  <c:v>IT</c:v>
                </c:pt>
              </c:strCache>
            </c:strRef>
          </c:tx>
          <c:spPr>
            <a:solidFill>
              <a:schemeClr val="accent4"/>
            </a:solidFill>
            <a:ln>
              <a:noFill/>
            </a:ln>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Table'!$E$128:$E$134</c:f>
              <c:numCache>
                <c:formatCode>General</c:formatCode>
                <c:ptCount val="6"/>
                <c:pt idx="0">
                  <c:v>1050</c:v>
                </c:pt>
                <c:pt idx="2">
                  <c:v>800</c:v>
                </c:pt>
                <c:pt idx="3">
                  <c:v>1999</c:v>
                </c:pt>
                <c:pt idx="4">
                  <c:v>870</c:v>
                </c:pt>
              </c:numCache>
            </c:numRef>
          </c:val>
          <c:extLst>
            <c:ext xmlns:c16="http://schemas.microsoft.com/office/drawing/2014/chart" uri="{C3380CC4-5D6E-409C-BE32-E72D297353CC}">
              <c16:uniqueId val="{00000004-58D4-4F4E-9862-F15121C92F69}"/>
            </c:ext>
          </c:extLst>
        </c:ser>
        <c:ser>
          <c:idx val="4"/>
          <c:order val="4"/>
          <c:tx>
            <c:strRef>
              <c:f>'Pivot Table'!$F$126:$F$127</c:f>
              <c:strCache>
                <c:ptCount val="1"/>
                <c:pt idx="0">
                  <c:v>JP</c:v>
                </c:pt>
              </c:strCache>
            </c:strRef>
          </c:tx>
          <c:spPr>
            <a:solidFill>
              <a:schemeClr val="accent5"/>
            </a:solidFill>
            <a:ln>
              <a:noFill/>
            </a:ln>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Table'!$F$128:$F$134</c:f>
              <c:numCache>
                <c:formatCode>General</c:formatCode>
                <c:ptCount val="6"/>
                <c:pt idx="0">
                  <c:v>650</c:v>
                </c:pt>
                <c:pt idx="1">
                  <c:v>320</c:v>
                </c:pt>
                <c:pt idx="2">
                  <c:v>250</c:v>
                </c:pt>
                <c:pt idx="3">
                  <c:v>2540</c:v>
                </c:pt>
                <c:pt idx="4">
                  <c:v>720</c:v>
                </c:pt>
              </c:numCache>
            </c:numRef>
          </c:val>
          <c:extLst>
            <c:ext xmlns:c16="http://schemas.microsoft.com/office/drawing/2014/chart" uri="{C3380CC4-5D6E-409C-BE32-E72D297353CC}">
              <c16:uniqueId val="{00000005-58D4-4F4E-9862-F15121C92F69}"/>
            </c:ext>
          </c:extLst>
        </c:ser>
        <c:ser>
          <c:idx val="5"/>
          <c:order val="5"/>
          <c:tx>
            <c:strRef>
              <c:f>'Pivot Table'!$G$126:$G$127</c:f>
              <c:strCache>
                <c:ptCount val="1"/>
                <c:pt idx="0">
                  <c:v>UK</c:v>
                </c:pt>
              </c:strCache>
            </c:strRef>
          </c:tx>
          <c:spPr>
            <a:solidFill>
              <a:schemeClr val="accent6"/>
            </a:solidFill>
            <a:ln>
              <a:noFill/>
            </a:ln>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Table'!$G$128:$G$134</c:f>
              <c:numCache>
                <c:formatCode>General</c:formatCode>
                <c:ptCount val="6"/>
                <c:pt idx="0">
                  <c:v>320</c:v>
                </c:pt>
                <c:pt idx="2">
                  <c:v>250</c:v>
                </c:pt>
                <c:pt idx="4">
                  <c:v>950</c:v>
                </c:pt>
                <c:pt idx="5">
                  <c:v>400</c:v>
                </c:pt>
              </c:numCache>
            </c:numRef>
          </c:val>
          <c:extLst>
            <c:ext xmlns:c16="http://schemas.microsoft.com/office/drawing/2014/chart" uri="{C3380CC4-5D6E-409C-BE32-E72D297353CC}">
              <c16:uniqueId val="{00000006-58D4-4F4E-9862-F15121C92F69}"/>
            </c:ext>
          </c:extLst>
        </c:ser>
        <c:ser>
          <c:idx val="6"/>
          <c:order val="6"/>
          <c:tx>
            <c:strRef>
              <c:f>'Pivot Table'!$H$126:$H$127</c:f>
              <c:strCache>
                <c:ptCount val="1"/>
                <c:pt idx="0">
                  <c:v>US</c:v>
                </c:pt>
              </c:strCache>
            </c:strRef>
          </c:tx>
          <c:spPr>
            <a:solidFill>
              <a:schemeClr val="accent1">
                <a:lumMod val="60000"/>
              </a:schemeClr>
            </a:solidFill>
            <a:ln>
              <a:noFill/>
            </a:ln>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Table'!$H$128:$H$134</c:f>
              <c:numCache>
                <c:formatCode>General</c:formatCode>
                <c:ptCount val="6"/>
                <c:pt idx="0">
                  <c:v>2110</c:v>
                </c:pt>
                <c:pt idx="2">
                  <c:v>620</c:v>
                </c:pt>
                <c:pt idx="3">
                  <c:v>400</c:v>
                </c:pt>
                <c:pt idx="4">
                  <c:v>400</c:v>
                </c:pt>
                <c:pt idx="5">
                  <c:v>320</c:v>
                </c:pt>
              </c:numCache>
            </c:numRef>
          </c:val>
          <c:extLst>
            <c:ext xmlns:c16="http://schemas.microsoft.com/office/drawing/2014/chart" uri="{C3380CC4-5D6E-409C-BE32-E72D297353CC}">
              <c16:uniqueId val="{00000007-58D4-4F4E-9862-F15121C92F69}"/>
            </c:ext>
          </c:extLst>
        </c:ser>
        <c:ser>
          <c:idx val="7"/>
          <c:order val="7"/>
          <c:tx>
            <c:strRef>
              <c:f>'Pivot Table'!$I$126:$I$127</c:f>
              <c:strCache>
                <c:ptCount val="1"/>
                <c:pt idx="0">
                  <c:v>USA</c:v>
                </c:pt>
              </c:strCache>
            </c:strRef>
          </c:tx>
          <c:spPr>
            <a:solidFill>
              <a:schemeClr val="accent2">
                <a:lumMod val="60000"/>
              </a:schemeClr>
            </a:solidFill>
            <a:ln>
              <a:noFill/>
            </a:ln>
            <a:effectLst/>
            <a:sp3d/>
          </c:spPr>
          <c:invertIfNegative val="0"/>
          <c:cat>
            <c:strRef>
              <c:f>'Pivot Table'!$A$128:$A$134</c:f>
              <c:strCache>
                <c:ptCount val="6"/>
                <c:pt idx="0">
                  <c:v>Anna Perez</c:v>
                </c:pt>
                <c:pt idx="1">
                  <c:v>Jena Silva</c:v>
                </c:pt>
                <c:pt idx="2">
                  <c:v>Jenna Silva</c:v>
                </c:pt>
                <c:pt idx="3">
                  <c:v>Remy Monet</c:v>
                </c:pt>
                <c:pt idx="4">
                  <c:v>Tom Jackson</c:v>
                </c:pt>
                <c:pt idx="5">
                  <c:v>Walter Muller</c:v>
                </c:pt>
              </c:strCache>
            </c:strRef>
          </c:cat>
          <c:val>
            <c:numRef>
              <c:f>'Pivot Table'!$I$128:$I$134</c:f>
              <c:numCache>
                <c:formatCode>General</c:formatCode>
                <c:ptCount val="6"/>
                <c:pt idx="0">
                  <c:v>150</c:v>
                </c:pt>
                <c:pt idx="2">
                  <c:v>1640</c:v>
                </c:pt>
              </c:numCache>
            </c:numRef>
          </c:val>
          <c:extLst>
            <c:ext xmlns:c16="http://schemas.microsoft.com/office/drawing/2014/chart" uri="{C3380CC4-5D6E-409C-BE32-E72D297353CC}">
              <c16:uniqueId val="{00000008-58D4-4F4E-9862-F15121C92F69}"/>
            </c:ext>
          </c:extLst>
        </c:ser>
        <c:dLbls>
          <c:showLegendKey val="0"/>
          <c:showVal val="0"/>
          <c:showCatName val="0"/>
          <c:showSerName val="0"/>
          <c:showPercent val="0"/>
          <c:showBubbleSize val="0"/>
        </c:dLbls>
        <c:gapWidth val="150"/>
        <c:shape val="box"/>
        <c:axId val="1362614576"/>
        <c:axId val="1362633296"/>
        <c:axId val="0"/>
      </c:bar3DChart>
      <c:catAx>
        <c:axId val="1362614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633296"/>
        <c:crosses val="autoZero"/>
        <c:auto val="1"/>
        <c:lblAlgn val="ctr"/>
        <c:lblOffset val="100"/>
        <c:noMultiLvlLbl val="0"/>
      </c:catAx>
      <c:valAx>
        <c:axId val="136263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61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Assignment.xlsx]Pivot Table!PivotTable9</c:name>
    <c:fmtId val="3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Table'!$R$39</c:f>
              <c:strCache>
                <c:ptCount val="1"/>
                <c:pt idx="0">
                  <c:v>Sum of Price</c:v>
                </c:pt>
              </c:strCache>
            </c:strRef>
          </c:tx>
          <c:spPr>
            <a:solidFill>
              <a:schemeClr val="accent1"/>
            </a:solidFill>
            <a:ln>
              <a:noFill/>
            </a:ln>
            <a:effectLst/>
            <a:sp3d/>
          </c:spPr>
          <c:invertIfNegative val="0"/>
          <c:cat>
            <c:multiLvlStrRef>
              <c:f>'Pivot Table'!$Q$40:$Q$60</c:f>
              <c:multiLvlStrCache>
                <c:ptCount val="12"/>
                <c:lvl>
                  <c:pt idx="0">
                    <c:v>Male</c:v>
                  </c:pt>
                  <c:pt idx="1">
                    <c:v>Female</c:v>
                  </c:pt>
                  <c:pt idx="2">
                    <c:v>Male</c:v>
                  </c:pt>
                  <c:pt idx="3">
                    <c:v>Female</c:v>
                  </c:pt>
                  <c:pt idx="4">
                    <c:v>Male</c:v>
                  </c:pt>
                  <c:pt idx="5">
                    <c:v>Female</c:v>
                  </c:pt>
                  <c:pt idx="6">
                    <c:v>Female</c:v>
                  </c:pt>
                  <c:pt idx="7">
                    <c:v>Male</c:v>
                  </c:pt>
                  <c:pt idx="8">
                    <c:v>Female</c:v>
                  </c:pt>
                  <c:pt idx="9">
                    <c:v>Male</c:v>
                  </c:pt>
                  <c:pt idx="10">
                    <c:v>Male</c:v>
                  </c:pt>
                  <c:pt idx="11">
                    <c:v>Female</c:v>
                  </c:pt>
                </c:lvl>
                <c:lvl>
                  <c:pt idx="0">
                    <c:v>DE</c:v>
                  </c:pt>
                  <c:pt idx="1">
                    <c:v>ES</c:v>
                  </c:pt>
                  <c:pt idx="3">
                    <c:v>FR</c:v>
                  </c:pt>
                  <c:pt idx="5">
                    <c:v>IT</c:v>
                  </c:pt>
                  <c:pt idx="6">
                    <c:v>JP</c:v>
                  </c:pt>
                  <c:pt idx="8">
                    <c:v>UK</c:v>
                  </c:pt>
                  <c:pt idx="10">
                    <c:v>US</c:v>
                  </c:pt>
                  <c:pt idx="11">
                    <c:v>USA</c:v>
                  </c:pt>
                </c:lvl>
              </c:multiLvlStrCache>
            </c:multiLvlStrRef>
          </c:cat>
          <c:val>
            <c:numRef>
              <c:f>'Pivot Table'!$R$40:$R$60</c:f>
              <c:numCache>
                <c:formatCode>General</c:formatCode>
                <c:ptCount val="12"/>
                <c:pt idx="0">
                  <c:v>150</c:v>
                </c:pt>
                <c:pt idx="1">
                  <c:v>470</c:v>
                </c:pt>
                <c:pt idx="2">
                  <c:v>2980</c:v>
                </c:pt>
                <c:pt idx="3">
                  <c:v>2360</c:v>
                </c:pt>
                <c:pt idx="4">
                  <c:v>2260</c:v>
                </c:pt>
                <c:pt idx="5">
                  <c:v>4719</c:v>
                </c:pt>
                <c:pt idx="6">
                  <c:v>2860</c:v>
                </c:pt>
                <c:pt idx="7">
                  <c:v>1620</c:v>
                </c:pt>
                <c:pt idx="8">
                  <c:v>1370</c:v>
                </c:pt>
                <c:pt idx="9">
                  <c:v>550</c:v>
                </c:pt>
                <c:pt idx="10">
                  <c:v>3850</c:v>
                </c:pt>
                <c:pt idx="11">
                  <c:v>1790</c:v>
                </c:pt>
              </c:numCache>
            </c:numRef>
          </c:val>
          <c:extLst>
            <c:ext xmlns:c16="http://schemas.microsoft.com/office/drawing/2014/chart" uri="{C3380CC4-5D6E-409C-BE32-E72D297353CC}">
              <c16:uniqueId val="{00000000-E1DF-4F81-B2D9-33BBAD36B7DB}"/>
            </c:ext>
          </c:extLst>
        </c:ser>
        <c:ser>
          <c:idx val="1"/>
          <c:order val="1"/>
          <c:tx>
            <c:strRef>
              <c:f>'Pivot Table'!$S$39</c:f>
              <c:strCache>
                <c:ptCount val="1"/>
                <c:pt idx="0">
                  <c:v>Average of Age</c:v>
                </c:pt>
              </c:strCache>
            </c:strRef>
          </c:tx>
          <c:spPr>
            <a:solidFill>
              <a:schemeClr val="accent2"/>
            </a:solidFill>
            <a:ln>
              <a:noFill/>
            </a:ln>
            <a:effectLst/>
            <a:sp3d/>
          </c:spPr>
          <c:invertIfNegative val="0"/>
          <c:cat>
            <c:multiLvlStrRef>
              <c:f>'Pivot Table'!$Q$40:$Q$60</c:f>
              <c:multiLvlStrCache>
                <c:ptCount val="12"/>
                <c:lvl>
                  <c:pt idx="0">
                    <c:v>Male</c:v>
                  </c:pt>
                  <c:pt idx="1">
                    <c:v>Female</c:v>
                  </c:pt>
                  <c:pt idx="2">
                    <c:v>Male</c:v>
                  </c:pt>
                  <c:pt idx="3">
                    <c:v>Female</c:v>
                  </c:pt>
                  <c:pt idx="4">
                    <c:v>Male</c:v>
                  </c:pt>
                  <c:pt idx="5">
                    <c:v>Female</c:v>
                  </c:pt>
                  <c:pt idx="6">
                    <c:v>Female</c:v>
                  </c:pt>
                  <c:pt idx="7">
                    <c:v>Male</c:v>
                  </c:pt>
                  <c:pt idx="8">
                    <c:v>Female</c:v>
                  </c:pt>
                  <c:pt idx="9">
                    <c:v>Male</c:v>
                  </c:pt>
                  <c:pt idx="10">
                    <c:v>Male</c:v>
                  </c:pt>
                  <c:pt idx="11">
                    <c:v>Female</c:v>
                  </c:pt>
                </c:lvl>
                <c:lvl>
                  <c:pt idx="0">
                    <c:v>DE</c:v>
                  </c:pt>
                  <c:pt idx="1">
                    <c:v>ES</c:v>
                  </c:pt>
                  <c:pt idx="3">
                    <c:v>FR</c:v>
                  </c:pt>
                  <c:pt idx="5">
                    <c:v>IT</c:v>
                  </c:pt>
                  <c:pt idx="6">
                    <c:v>JP</c:v>
                  </c:pt>
                  <c:pt idx="8">
                    <c:v>UK</c:v>
                  </c:pt>
                  <c:pt idx="10">
                    <c:v>US</c:v>
                  </c:pt>
                  <c:pt idx="11">
                    <c:v>USA</c:v>
                  </c:pt>
                </c:lvl>
              </c:multiLvlStrCache>
            </c:multiLvlStrRef>
          </c:cat>
          <c:val>
            <c:numRef>
              <c:f>'Pivot Table'!$S$40:$S$60</c:f>
              <c:numCache>
                <c:formatCode>General</c:formatCode>
                <c:ptCount val="12"/>
                <c:pt idx="0">
                  <c:v>38</c:v>
                </c:pt>
                <c:pt idx="1">
                  <c:v>45.5</c:v>
                </c:pt>
                <c:pt idx="2">
                  <c:v>46.111111111111114</c:v>
                </c:pt>
                <c:pt idx="3">
                  <c:v>47.8</c:v>
                </c:pt>
                <c:pt idx="4">
                  <c:v>43.5</c:v>
                </c:pt>
                <c:pt idx="5">
                  <c:v>45.071428571428569</c:v>
                </c:pt>
                <c:pt idx="6">
                  <c:v>34.444444444444443</c:v>
                </c:pt>
                <c:pt idx="7">
                  <c:v>46.5</c:v>
                </c:pt>
                <c:pt idx="8">
                  <c:v>42.75</c:v>
                </c:pt>
                <c:pt idx="9">
                  <c:v>31.666666666666668</c:v>
                </c:pt>
                <c:pt idx="10">
                  <c:v>39.75</c:v>
                </c:pt>
                <c:pt idx="11">
                  <c:v>44.444444444444443</c:v>
                </c:pt>
              </c:numCache>
            </c:numRef>
          </c:val>
          <c:extLst>
            <c:ext xmlns:c16="http://schemas.microsoft.com/office/drawing/2014/chart" uri="{C3380CC4-5D6E-409C-BE32-E72D297353CC}">
              <c16:uniqueId val="{00000001-E1DF-4F81-B2D9-33BBAD36B7DB}"/>
            </c:ext>
          </c:extLst>
        </c:ser>
        <c:dLbls>
          <c:showLegendKey val="0"/>
          <c:showVal val="0"/>
          <c:showCatName val="0"/>
          <c:showSerName val="0"/>
          <c:showPercent val="0"/>
          <c:showBubbleSize val="0"/>
        </c:dLbls>
        <c:gapWidth val="150"/>
        <c:shape val="box"/>
        <c:axId val="1291547248"/>
        <c:axId val="1291548208"/>
        <c:axId val="0"/>
      </c:bar3DChart>
      <c:catAx>
        <c:axId val="129154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48208"/>
        <c:crosses val="autoZero"/>
        <c:auto val="1"/>
        <c:lblAlgn val="ctr"/>
        <c:lblOffset val="100"/>
        <c:noMultiLvlLbl val="0"/>
      </c:catAx>
      <c:valAx>
        <c:axId val="129154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4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4.png"/><Relationship Id="rId7" Type="http://schemas.openxmlformats.org/officeDocument/2006/relationships/chart" Target="../charts/chart13.xml"/><Relationship Id="rId2" Type="http://schemas.openxmlformats.org/officeDocument/2006/relationships/image" Target="../media/image3.png"/><Relationship Id="rId1" Type="http://schemas.openxmlformats.org/officeDocument/2006/relationships/chart" Target="../charts/chart10.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image" Target="../media/image5.png"/><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7CC01BC4-C388-40B2-B1D7-4F25A83B8E88}"/>
            </a:ext>
          </a:extLst>
        </xdr:cNvPr>
        <xdr:cNvPicPr>
          <a:picLocks noChangeAspect="1"/>
        </xdr:cNvPicPr>
      </xdr:nvPicPr>
      <xdr:blipFill>
        <a:blip xmlns:r="http://schemas.openxmlformats.org/officeDocument/2006/relationships" r:embed="rId2"/>
        <a:stretch>
          <a:fillRect/>
        </a:stretch>
      </xdr:blipFill>
      <xdr:spPr>
        <a:xfrm>
          <a:off x="3682232" y="1224967"/>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231776</xdr:colOff>
      <xdr:row>11</xdr:row>
      <xdr:rowOff>22224</xdr:rowOff>
    </xdr:from>
    <xdr:to>
      <xdr:col>5</xdr:col>
      <xdr:colOff>760212</xdr:colOff>
      <xdr:row>22</xdr:row>
      <xdr:rowOff>125211</xdr:rowOff>
    </xdr:to>
    <xdr:graphicFrame macro="">
      <xdr:nvGraphicFramePr>
        <xdr:cNvPr id="4" name="Chart 3">
          <a:extLst>
            <a:ext uri="{FF2B5EF4-FFF2-40B4-BE49-F238E27FC236}">
              <a16:creationId xmlns:a16="http://schemas.microsoft.com/office/drawing/2014/main" id="{792AA228-76AA-61A6-1527-6F6F98A17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238126</xdr:colOff>
      <xdr:row>23</xdr:row>
      <xdr:rowOff>168275</xdr:rowOff>
    </xdr:from>
    <xdr:to>
      <xdr:col>5</xdr:col>
      <xdr:colOff>1359438</xdr:colOff>
      <xdr:row>35</xdr:row>
      <xdr:rowOff>8943</xdr:rowOff>
    </xdr:to>
    <xdr:graphicFrame macro="">
      <xdr:nvGraphicFramePr>
        <xdr:cNvPr id="5" name="Chart 4">
          <a:extLst>
            <a:ext uri="{FF2B5EF4-FFF2-40B4-BE49-F238E27FC236}">
              <a16:creationId xmlns:a16="http://schemas.microsoft.com/office/drawing/2014/main" id="{62D53B9E-9F53-FDDD-555D-3A5C30EE8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41</xdr:row>
      <xdr:rowOff>15875</xdr:rowOff>
    </xdr:from>
    <xdr:to>
      <xdr:col>6</xdr:col>
      <xdr:colOff>384578</xdr:colOff>
      <xdr:row>51</xdr:row>
      <xdr:rowOff>125211</xdr:rowOff>
    </xdr:to>
    <xdr:graphicFrame macro="">
      <xdr:nvGraphicFramePr>
        <xdr:cNvPr id="6" name="Chart 5">
          <a:extLst>
            <a:ext uri="{FF2B5EF4-FFF2-40B4-BE49-F238E27FC236}">
              <a16:creationId xmlns:a16="http://schemas.microsoft.com/office/drawing/2014/main" id="{C4747515-D489-C8BC-ADB9-9D316A476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57</xdr:row>
      <xdr:rowOff>66675</xdr:rowOff>
    </xdr:from>
    <xdr:to>
      <xdr:col>16</xdr:col>
      <xdr:colOff>6350</xdr:colOff>
      <xdr:row>69</xdr:row>
      <xdr:rowOff>25400</xdr:rowOff>
    </xdr:to>
    <xdr:graphicFrame macro="">
      <xdr:nvGraphicFramePr>
        <xdr:cNvPr id="7" name="Chart 6">
          <a:extLst>
            <a:ext uri="{FF2B5EF4-FFF2-40B4-BE49-F238E27FC236}">
              <a16:creationId xmlns:a16="http://schemas.microsoft.com/office/drawing/2014/main" id="{3B48FA7F-E338-647D-C593-9E1B2DA79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266699</xdr:colOff>
      <xdr:row>76</xdr:row>
      <xdr:rowOff>28575</xdr:rowOff>
    </xdr:from>
    <xdr:to>
      <xdr:col>13</xdr:col>
      <xdr:colOff>139700</xdr:colOff>
      <xdr:row>87</xdr:row>
      <xdr:rowOff>19050</xdr:rowOff>
    </xdr:to>
    <xdr:graphicFrame macro="">
      <xdr:nvGraphicFramePr>
        <xdr:cNvPr id="8" name="Chart 7">
          <a:extLst>
            <a:ext uri="{FF2B5EF4-FFF2-40B4-BE49-F238E27FC236}">
              <a16:creationId xmlns:a16="http://schemas.microsoft.com/office/drawing/2014/main" id="{8DABC627-8588-4B56-14C9-3E5F650A4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xdr:row>
      <xdr:rowOff>-1</xdr:rowOff>
    </xdr:from>
    <xdr:to>
      <xdr:col>5</xdr:col>
      <xdr:colOff>956972</xdr:colOff>
      <xdr:row>10</xdr:row>
      <xdr:rowOff>-1</xdr:rowOff>
    </xdr:to>
    <xdr:graphicFrame macro="">
      <xdr:nvGraphicFramePr>
        <xdr:cNvPr id="2" name="Chart 1">
          <a:extLst>
            <a:ext uri="{FF2B5EF4-FFF2-40B4-BE49-F238E27FC236}">
              <a16:creationId xmlns:a16="http://schemas.microsoft.com/office/drawing/2014/main" id="{90031F2E-45CC-4B2C-919C-CDCC26E8E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196850</xdr:colOff>
      <xdr:row>0</xdr:row>
      <xdr:rowOff>0</xdr:rowOff>
    </xdr:from>
    <xdr:to>
      <xdr:col>13</xdr:col>
      <xdr:colOff>698500</xdr:colOff>
      <xdr:row>5</xdr:row>
      <xdr:rowOff>127000</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047932D0-A0DE-FA4C-98FF-373A76D1495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484244" y="0"/>
              <a:ext cx="1825312" cy="1110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220318</xdr:colOff>
      <xdr:row>5</xdr:row>
      <xdr:rowOff>124147</xdr:rowOff>
    </xdr:from>
    <xdr:to>
      <xdr:col>13</xdr:col>
      <xdr:colOff>720035</xdr:colOff>
      <xdr:row>19</xdr:row>
      <xdr:rowOff>82866</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DEE7EBF8-51C0-CCD4-DD64-F9761FAC125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507712" y="1107950"/>
              <a:ext cx="1823379" cy="2713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466636</xdr:colOff>
      <xdr:row>108</xdr:row>
      <xdr:rowOff>81387</xdr:rowOff>
    </xdr:from>
    <xdr:to>
      <xdr:col>7</xdr:col>
      <xdr:colOff>373488</xdr:colOff>
      <xdr:row>121</xdr:row>
      <xdr:rowOff>11627</xdr:rowOff>
    </xdr:to>
    <xdr:graphicFrame macro="">
      <xdr:nvGraphicFramePr>
        <xdr:cNvPr id="12" name="Chart 11">
          <a:extLst>
            <a:ext uri="{FF2B5EF4-FFF2-40B4-BE49-F238E27FC236}">
              <a16:creationId xmlns:a16="http://schemas.microsoft.com/office/drawing/2014/main" id="{E1F053AD-4978-F291-4C6F-E01DCC5C0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104775</xdr:colOff>
      <xdr:row>125</xdr:row>
      <xdr:rowOff>50800</xdr:rowOff>
    </xdr:from>
    <xdr:to>
      <xdr:col>17</xdr:col>
      <xdr:colOff>215900</xdr:colOff>
      <xdr:row>136</xdr:row>
      <xdr:rowOff>165100</xdr:rowOff>
    </xdr:to>
    <xdr:graphicFrame macro="">
      <xdr:nvGraphicFramePr>
        <xdr:cNvPr id="15" name="Chart 14">
          <a:extLst>
            <a:ext uri="{FF2B5EF4-FFF2-40B4-BE49-F238E27FC236}">
              <a16:creationId xmlns:a16="http://schemas.microsoft.com/office/drawing/2014/main" id="{7FC82402-4C89-DE64-442C-89D715245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304711</xdr:colOff>
      <xdr:row>12</xdr:row>
      <xdr:rowOff>42750</xdr:rowOff>
    </xdr:from>
    <xdr:to>
      <xdr:col>16</xdr:col>
      <xdr:colOff>261512</xdr:colOff>
      <xdr:row>26</xdr:row>
      <xdr:rowOff>1469</xdr:rowOff>
    </xdr:to>
    <mc:AlternateContent xmlns:mc="http://schemas.openxmlformats.org/markup-compatibility/2006">
      <mc:Choice xmlns:a14="http://schemas.microsoft.com/office/drawing/2010/main" Requires="a14">
        <xdr:graphicFrame macro="">
          <xdr:nvGraphicFramePr>
            <xdr:cNvPr id="16" name="Age">
              <a:extLst>
                <a:ext uri="{FF2B5EF4-FFF2-40B4-BE49-F238E27FC236}">
                  <a16:creationId xmlns:a16="http://schemas.microsoft.com/office/drawing/2014/main" id="{FBA8A590-C299-A46D-072B-270E60E6F48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682739" y="2403877"/>
              <a:ext cx="1826027" cy="2713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433051</xdr:colOff>
      <xdr:row>0</xdr:row>
      <xdr:rowOff>0</xdr:rowOff>
    </xdr:from>
    <xdr:to>
      <xdr:col>17</xdr:col>
      <xdr:colOff>644881</xdr:colOff>
      <xdr:row>11</xdr:row>
      <xdr:rowOff>165011</xdr:rowOff>
    </xdr:to>
    <xdr:graphicFrame macro="">
      <xdr:nvGraphicFramePr>
        <xdr:cNvPr id="17" name="Chart 16">
          <a:extLst>
            <a:ext uri="{FF2B5EF4-FFF2-40B4-BE49-F238E27FC236}">
              <a16:creationId xmlns:a16="http://schemas.microsoft.com/office/drawing/2014/main" id="{9FE238DC-EC2A-C855-7F8B-705D0130C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724973</xdr:colOff>
      <xdr:row>25</xdr:row>
      <xdr:rowOff>192736</xdr:rowOff>
    </xdr:from>
    <xdr:to>
      <xdr:col>14</xdr:col>
      <xdr:colOff>899196</xdr:colOff>
      <xdr:row>39</xdr:row>
      <xdr:rowOff>152707</xdr:rowOff>
    </xdr:to>
    <mc:AlternateContent xmlns:mc="http://schemas.openxmlformats.org/markup-compatibility/2006" xmlns:a14="http://schemas.microsoft.com/office/drawing/2010/main">
      <mc:Choice Requires="a14">
        <xdr:graphicFrame macro="">
          <xdr:nvGraphicFramePr>
            <xdr:cNvPr id="3" name="SalesPerson2">
              <a:extLst>
                <a:ext uri="{FF2B5EF4-FFF2-40B4-BE49-F238E27FC236}">
                  <a16:creationId xmlns:a16="http://schemas.microsoft.com/office/drawing/2014/main" id="{31262196-27A3-262C-3556-D44E503066E2}"/>
                </a:ext>
              </a:extLst>
            </xdr:cNvPr>
            <xdr:cNvGraphicFramePr/>
          </xdr:nvGraphicFramePr>
          <xdr:xfrm>
            <a:off x="0" y="0"/>
            <a:ext cx="0" cy="0"/>
          </xdr:xfrm>
          <a:graphic>
            <a:graphicData uri="http://schemas.microsoft.com/office/drawing/2010/slicer">
              <sle:slicer xmlns:sle="http://schemas.microsoft.com/office/drawing/2010/slicer" name="SalesPerson2"/>
            </a:graphicData>
          </a:graphic>
        </xdr:graphicFrame>
      </mc:Choice>
      <mc:Fallback xmlns="">
        <xdr:sp macro="" textlink="">
          <xdr:nvSpPr>
            <xdr:cNvPr id="0" name=""/>
            <xdr:cNvSpPr>
              <a:spLocks noTextEdit="1"/>
            </xdr:cNvSpPr>
          </xdr:nvSpPr>
          <xdr:spPr>
            <a:xfrm>
              <a:off x="7987227" y="51117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414870</xdr:colOff>
      <xdr:row>2</xdr:row>
      <xdr:rowOff>48687</xdr:rowOff>
    </xdr:from>
    <xdr:to>
      <xdr:col>3</xdr:col>
      <xdr:colOff>592668</xdr:colOff>
      <xdr:row>13</xdr:row>
      <xdr:rowOff>84670</xdr:rowOff>
    </xdr:to>
    <xdr:graphicFrame macro="">
      <xdr:nvGraphicFramePr>
        <xdr:cNvPr id="3" name="Chart 2">
          <a:extLst>
            <a:ext uri="{FF2B5EF4-FFF2-40B4-BE49-F238E27FC236}">
              <a16:creationId xmlns:a16="http://schemas.microsoft.com/office/drawing/2014/main" id="{9671ACBF-FCA1-41C0-80C1-2BED7955D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558797</xdr:colOff>
      <xdr:row>0</xdr:row>
      <xdr:rowOff>114300</xdr:rowOff>
    </xdr:from>
    <xdr:to>
      <xdr:col>12</xdr:col>
      <xdr:colOff>406397</xdr:colOff>
      <xdr:row>1</xdr:row>
      <xdr:rowOff>666750</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EFADBA5D-3C68-44D1-AD62-0BC554780BE6}"/>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1173880" y="114300"/>
              <a:ext cx="1816100" cy="67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0</xdr:row>
      <xdr:rowOff>171450</xdr:rowOff>
    </xdr:from>
    <xdr:to>
      <xdr:col>1</xdr:col>
      <xdr:colOff>660400</xdr:colOff>
      <xdr:row>1</xdr:row>
      <xdr:rowOff>546100</xdr:rowOff>
    </xdr:to>
    <xdr:pic>
      <xdr:nvPicPr>
        <xdr:cNvPr id="9" name="Picture 8">
          <a:extLst>
            <a:ext uri="{FF2B5EF4-FFF2-40B4-BE49-F238E27FC236}">
              <a16:creationId xmlns:a16="http://schemas.microsoft.com/office/drawing/2014/main" id="{1BC58EE1-A0DC-80DE-0BCD-3791A44D09A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4700" y="171450"/>
          <a:ext cx="546100" cy="546100"/>
        </a:xfrm>
        <a:prstGeom prst="rect">
          <a:avLst/>
        </a:prstGeom>
        <a:solidFill>
          <a:schemeClr val="bg1"/>
        </a:solidFill>
      </xdr:spPr>
    </xdr:pic>
    <xdr:clientData/>
  </xdr:twoCellAnchor>
  <xdr:twoCellAnchor editAs="oneCell">
    <xdr:from>
      <xdr:col>4</xdr:col>
      <xdr:colOff>88900</xdr:colOff>
      <xdr:row>0</xdr:row>
      <xdr:rowOff>165100</xdr:rowOff>
    </xdr:from>
    <xdr:to>
      <xdr:col>4</xdr:col>
      <xdr:colOff>679450</xdr:colOff>
      <xdr:row>1</xdr:row>
      <xdr:rowOff>590550</xdr:rowOff>
    </xdr:to>
    <xdr:pic>
      <xdr:nvPicPr>
        <xdr:cNvPr id="11" name="Picture 10">
          <a:extLst>
            <a:ext uri="{FF2B5EF4-FFF2-40B4-BE49-F238E27FC236}">
              <a16:creationId xmlns:a16="http://schemas.microsoft.com/office/drawing/2014/main" id="{94DCA10B-FD0B-7366-5630-C075E2DF70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21250" y="165100"/>
          <a:ext cx="590550" cy="590550"/>
        </a:xfrm>
        <a:prstGeom prst="rect">
          <a:avLst/>
        </a:prstGeom>
        <a:solidFill>
          <a:schemeClr val="bg1"/>
        </a:solidFill>
      </xdr:spPr>
    </xdr:pic>
    <xdr:clientData/>
  </xdr:twoCellAnchor>
  <xdr:twoCellAnchor editAs="oneCell">
    <xdr:from>
      <xdr:col>7</xdr:col>
      <xdr:colOff>19050</xdr:colOff>
      <xdr:row>0</xdr:row>
      <xdr:rowOff>184150</xdr:rowOff>
    </xdr:from>
    <xdr:to>
      <xdr:col>7</xdr:col>
      <xdr:colOff>571500</xdr:colOff>
      <xdr:row>1</xdr:row>
      <xdr:rowOff>552450</xdr:rowOff>
    </xdr:to>
    <xdr:pic>
      <xdr:nvPicPr>
        <xdr:cNvPr id="13" name="Picture 12">
          <a:extLst>
            <a:ext uri="{FF2B5EF4-FFF2-40B4-BE49-F238E27FC236}">
              <a16:creationId xmlns:a16="http://schemas.microsoft.com/office/drawing/2014/main" id="{B99E3670-0BB8-6162-D116-0A2E6F922AA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823200" y="184150"/>
          <a:ext cx="552450" cy="552450"/>
        </a:xfrm>
        <a:prstGeom prst="rect">
          <a:avLst/>
        </a:prstGeom>
        <a:solidFill>
          <a:schemeClr val="bg1"/>
        </a:solidFill>
      </xdr:spPr>
    </xdr:pic>
    <xdr:clientData/>
  </xdr:twoCellAnchor>
  <xdr:twoCellAnchor>
    <xdr:from>
      <xdr:col>15</xdr:col>
      <xdr:colOff>169332</xdr:colOff>
      <xdr:row>2</xdr:row>
      <xdr:rowOff>84672</xdr:rowOff>
    </xdr:from>
    <xdr:to>
      <xdr:col>22</xdr:col>
      <xdr:colOff>21167</xdr:colOff>
      <xdr:row>13</xdr:row>
      <xdr:rowOff>95252</xdr:rowOff>
    </xdr:to>
    <xdr:graphicFrame macro="">
      <xdr:nvGraphicFramePr>
        <xdr:cNvPr id="14" name="Chart 13">
          <a:extLst>
            <a:ext uri="{FF2B5EF4-FFF2-40B4-BE49-F238E27FC236}">
              <a16:creationId xmlns:a16="http://schemas.microsoft.com/office/drawing/2014/main" id="{866A62D8-E610-402A-9184-6B27AAD90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370405</xdr:colOff>
      <xdr:row>0</xdr:row>
      <xdr:rowOff>74086</xdr:rowOff>
    </xdr:from>
    <xdr:to>
      <xdr:col>22</xdr:col>
      <xdr:colOff>391572</xdr:colOff>
      <xdr:row>2</xdr:row>
      <xdr:rowOff>31752</xdr:rowOff>
    </xdr:to>
    <mc:AlternateContent xmlns:mc="http://schemas.openxmlformats.org/markup-compatibility/2006" xmlns:a14="http://schemas.microsoft.com/office/drawing/2010/main">
      <mc:Choice Requires="a14">
        <xdr:graphicFrame macro="">
          <xdr:nvGraphicFramePr>
            <xdr:cNvPr id="15" name="Country 2">
              <a:extLst>
                <a:ext uri="{FF2B5EF4-FFF2-40B4-BE49-F238E27FC236}">
                  <a16:creationId xmlns:a16="http://schemas.microsoft.com/office/drawing/2014/main" id="{48A2A047-15CC-41BB-ADD6-B742459954F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3610155" y="74086"/>
              <a:ext cx="5926667"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402169</xdr:colOff>
      <xdr:row>13</xdr:row>
      <xdr:rowOff>127005</xdr:rowOff>
    </xdr:from>
    <xdr:to>
      <xdr:col>3</xdr:col>
      <xdr:colOff>603250</xdr:colOff>
      <xdr:row>25</xdr:row>
      <xdr:rowOff>95260</xdr:rowOff>
    </xdr:to>
    <xdr:graphicFrame macro="">
      <xdr:nvGraphicFramePr>
        <xdr:cNvPr id="16" name="Chart 15">
          <a:extLst>
            <a:ext uri="{FF2B5EF4-FFF2-40B4-BE49-F238E27FC236}">
              <a16:creationId xmlns:a16="http://schemas.microsoft.com/office/drawing/2014/main" id="{373DCE07-8842-4FB1-9F30-97032FFAC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190502</xdr:colOff>
      <xdr:row>13</xdr:row>
      <xdr:rowOff>127013</xdr:rowOff>
    </xdr:from>
    <xdr:to>
      <xdr:col>21</xdr:col>
      <xdr:colOff>613834</xdr:colOff>
      <xdr:row>25</xdr:row>
      <xdr:rowOff>179925</xdr:rowOff>
    </xdr:to>
    <xdr:graphicFrame macro="">
      <xdr:nvGraphicFramePr>
        <xdr:cNvPr id="18" name="Chart 17">
          <a:extLst>
            <a:ext uri="{FF2B5EF4-FFF2-40B4-BE49-F238E27FC236}">
              <a16:creationId xmlns:a16="http://schemas.microsoft.com/office/drawing/2014/main" id="{E9F4AE6F-ADCF-4E36-91B6-04EC53502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518583</xdr:colOff>
      <xdr:row>2</xdr:row>
      <xdr:rowOff>74090</xdr:rowOff>
    </xdr:from>
    <xdr:to>
      <xdr:col>14</xdr:col>
      <xdr:colOff>444500</xdr:colOff>
      <xdr:row>13</xdr:row>
      <xdr:rowOff>74086</xdr:rowOff>
    </xdr:to>
    <xdr:graphicFrame macro="">
      <xdr:nvGraphicFramePr>
        <xdr:cNvPr id="19" name="Chart 18">
          <a:extLst>
            <a:ext uri="{FF2B5EF4-FFF2-40B4-BE49-F238E27FC236}">
              <a16:creationId xmlns:a16="http://schemas.microsoft.com/office/drawing/2014/main" id="{3B65F27B-FFDC-496E-B829-D2F413F3D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476251</xdr:colOff>
      <xdr:row>13</xdr:row>
      <xdr:rowOff>116425</xdr:rowOff>
    </xdr:from>
    <xdr:to>
      <xdr:col>14</xdr:col>
      <xdr:colOff>529166</xdr:colOff>
      <xdr:row>25</xdr:row>
      <xdr:rowOff>105836</xdr:rowOff>
    </xdr:to>
    <xdr:graphicFrame macro="">
      <xdr:nvGraphicFramePr>
        <xdr:cNvPr id="20" name="Chart 19">
          <a:extLst>
            <a:ext uri="{FF2B5EF4-FFF2-40B4-BE49-F238E27FC236}">
              <a16:creationId xmlns:a16="http://schemas.microsoft.com/office/drawing/2014/main" id="{B6EB5957-C61C-48A7-AC6A-77163E42E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264583</xdr:colOff>
      <xdr:row>13</xdr:row>
      <xdr:rowOff>137588</xdr:rowOff>
    </xdr:from>
    <xdr:to>
      <xdr:col>8</xdr:col>
      <xdr:colOff>190500</xdr:colOff>
      <xdr:row>25</xdr:row>
      <xdr:rowOff>148176</xdr:rowOff>
    </xdr:to>
    <xdr:graphicFrame macro="">
      <xdr:nvGraphicFramePr>
        <xdr:cNvPr id="21" name="Chart 20">
          <a:extLst>
            <a:ext uri="{FF2B5EF4-FFF2-40B4-BE49-F238E27FC236}">
              <a16:creationId xmlns:a16="http://schemas.microsoft.com/office/drawing/2014/main" id="{61B8337A-77C3-4363-B577-449F3E6D9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296333</xdr:colOff>
      <xdr:row>2</xdr:row>
      <xdr:rowOff>31750</xdr:rowOff>
    </xdr:from>
    <xdr:to>
      <xdr:col>8</xdr:col>
      <xdr:colOff>201083</xdr:colOff>
      <xdr:row>13</xdr:row>
      <xdr:rowOff>105834</xdr:rowOff>
    </xdr:to>
    <xdr:graphicFrame macro="">
      <xdr:nvGraphicFramePr>
        <xdr:cNvPr id="22" name="Chart 21">
          <a:extLst>
            <a:ext uri="{FF2B5EF4-FFF2-40B4-BE49-F238E27FC236}">
              <a16:creationId xmlns:a16="http://schemas.microsoft.com/office/drawing/2014/main" id="{ED6AF5BE-6A13-49E8-BB5A-4D9A7C2A4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86.435537847225" createdVersion="8" refreshedVersion="8" minRefreshableVersion="3" recordCount="91" xr:uid="{855D2F13-0614-4ED7-A9EB-77031875059F}">
  <cacheSource type="worksheet">
    <worksheetSource name="Table1"/>
  </cacheSource>
  <cacheFields count="14">
    <cacheField name="Order ID" numFmtId="0">
      <sharedItems containsSemiMixedTypes="0" containsString="0" containsNumber="1" containsInteger="1" minValue="10452" maxValue="10549" count="91">
        <n v="10507"/>
        <n v="10534"/>
        <n v="10537"/>
        <n v="10538"/>
        <n v="10542"/>
        <n v="10547"/>
        <n v="10485"/>
        <n v="10453"/>
        <n v="10477"/>
        <n v="10486"/>
        <n v="10490"/>
        <n v="10502"/>
        <n v="10523"/>
        <n v="10525"/>
        <n v="10535"/>
        <n v="10461"/>
        <n v="10506"/>
        <n v="10531"/>
        <n v="10536"/>
        <n v="10541"/>
        <n v="10546"/>
        <n v="10501"/>
        <n v="10456"/>
        <n v="10457"/>
        <n v="10463"/>
        <n v="10468"/>
        <n v="10470"/>
        <n v="10473"/>
        <n v="10478"/>
        <n v="10481"/>
        <n v="10510"/>
        <n v="10529"/>
        <n v="10476"/>
        <n v="10487"/>
        <n v="10509"/>
        <n v="10500"/>
        <n v="10515"/>
        <n v="10516"/>
        <n v="10483"/>
        <n v="10475"/>
        <n v="10480"/>
        <n v="10495"/>
        <n v="10484"/>
        <n v="10543"/>
        <n v="10466"/>
        <n v="10467"/>
        <n v="10532"/>
        <n v="10533"/>
        <n v="10527"/>
        <n v="10528"/>
        <n v="10496"/>
        <n v="10498"/>
        <n v="10512"/>
        <n v="10513"/>
        <n v="10474"/>
        <n v="10479"/>
        <n v="10488"/>
        <n v="10526"/>
        <n v="10548"/>
        <n v="10508"/>
        <n v="10505"/>
        <n v="10524"/>
        <n v="10459"/>
        <n v="10494"/>
        <n v="10504"/>
        <n v="10514"/>
        <n v="10539"/>
        <n v="10544"/>
        <n v="10549"/>
        <n v="10472"/>
        <n v="10499"/>
        <n v="10455"/>
        <n v="10522"/>
        <n v="10452"/>
        <n v="10460"/>
        <n v="10462"/>
        <n v="10464"/>
        <n v="10454"/>
        <n v="10471"/>
        <n v="10482"/>
        <n v="10492"/>
        <n v="10493"/>
        <n v="10497"/>
        <n v="10503"/>
        <n v="10511"/>
        <n v="10521"/>
        <n v="10530"/>
        <n v="10540"/>
        <n v="10520"/>
        <n v="10545"/>
        <n v="10489"/>
      </sharedItems>
    </cacheField>
    <cacheField name="Date" numFmtId="14">
      <sharedItems containsSemiMixedTypes="0" containsNonDate="0" containsDate="1" containsString="0" minDate="2023-06-07T00:00:00" maxDate="2023-06-27T00:00:00"/>
    </cacheField>
    <cacheField name="First" numFmtId="0">
      <sharedItems count="90">
        <s v="Janet"/>
        <s v="Janice"/>
        <s v="Charlotte"/>
        <s v="Natalie"/>
        <s v="Doris"/>
        <s v="Keith"/>
        <s v="Kelly"/>
        <s v="Kennedi"/>
        <s v="Joseph"/>
        <s v="Steven"/>
        <s v="Kenneth"/>
        <s v="Nicholas"/>
        <s v="Judith"/>
        <s v="Hannah"/>
        <s v="Marilyn"/>
        <s v="Brendan"/>
        <s v="Carolyn"/>
        <s v="Teresa"/>
        <s v="Beverly"/>
        <s v="Brittany"/>
        <s v="Christian"/>
        <s v="Gary"/>
        <s v="Ivan"/>
        <s v="Jonah"/>
        <s v="Lucia"/>
        <s v="Jaylynn"/>
        <s v="Bryce"/>
        <s v="Michael"/>
        <s v="Thomas"/>
        <s v="Daniel"/>
        <s v="Heather"/>
        <s v="Martha"/>
        <s v="Richard"/>
        <s v="Andrew"/>
        <s v="Catherine"/>
        <s v="Jacob"/>
        <s v="Victoria"/>
        <s v="Ruth"/>
        <s v="Virginia"/>
        <s v="William"/>
        <s v="Charles"/>
        <s v="Ronald"/>
        <s v="Lauren"/>
        <s v="Kayla"/>
        <s v="Denzel"/>
        <s v="Bruno"/>
        <s v="Gloria"/>
        <s v="Sara"/>
        <s v="Cheryl"/>
        <s v="Jacqueline"/>
        <s v="Jason"/>
        <s v="Jeffrey"/>
        <s v="Olivia"/>
        <s v="Julie"/>
        <s v="David"/>
        <s v="Christopher"/>
        <s v="Paul"/>
        <s v="Megan"/>
        <s v="Roger"/>
        <s v="Maria"/>
        <s v="Rachel"/>
        <s v="Andrea"/>
        <s v="Kylee"/>
        <s v="Timothy"/>
        <s v="Jonathan"/>
        <s v="Joyce"/>
        <s v="Theresa"/>
        <s v="Alexis"/>
        <s v="Terry"/>
        <s v="John"/>
        <s v="Ryan"/>
        <s v="Nyla"/>
        <s v="Evelyn"/>
        <s v="Bill"/>
        <s v="Nora"/>
        <s v="Josue"/>
        <s v="Harley"/>
        <s v="Jaidyn"/>
        <s v="Matthew"/>
        <s v="Brian"/>
        <s v="George"/>
        <s v="Edward"/>
        <s v="Eric"/>
        <s v="Diane"/>
        <s v="Joan"/>
        <s v="Madison"/>
        <s v="Diana"/>
        <s v="Christina"/>
        <s v="Lori"/>
        <s v="Joshua"/>
      </sharedItems>
    </cacheField>
    <cacheField name="Last" numFmtId="0">
      <sharedItems/>
    </cacheField>
    <cacheField name="Gender" numFmtId="0">
      <sharedItems count="2">
        <s v="Female"/>
        <s v="Male"/>
      </sharedItems>
    </cacheField>
    <cacheField name="Age" numFmtId="0">
      <sharedItems containsSemiMixedTypes="0" containsString="0" containsNumber="1" containsInteger="1" minValue="20" maxValue="68" count="43">
        <n v="55"/>
        <n v="60"/>
        <n v="58"/>
        <n v="49"/>
        <n v="42"/>
        <n v="51"/>
        <n v="50"/>
        <n v="59"/>
        <n v="48"/>
        <n v="45"/>
        <n v="56"/>
        <n v="47"/>
        <n v="44"/>
        <n v="57"/>
        <n v="53"/>
        <n v="68"/>
        <n v="54"/>
        <n v="40"/>
        <n v="67"/>
        <n v="63"/>
        <n v="62"/>
        <n v="52"/>
        <n v="41"/>
        <n v="46"/>
        <n v="61"/>
        <n v="37"/>
        <n v="39"/>
        <n v="28"/>
        <n v="33"/>
        <n v="25"/>
        <n v="36"/>
        <n v="21"/>
        <n v="24"/>
        <n v="35"/>
        <n v="31"/>
        <n v="23"/>
        <n v="43"/>
        <n v="38"/>
        <n v="26"/>
        <n v="20"/>
        <n v="32"/>
        <n v="30"/>
        <n v="22"/>
      </sharedItems>
    </cacheField>
    <cacheField name="Country" numFmtId="0">
      <sharedItems count="8">
        <s v="FR"/>
        <s v="IT"/>
        <s v="UK"/>
        <s v="JP"/>
        <s v="ES"/>
        <s v="US"/>
        <s v="USA"/>
        <s v="DE"/>
      </sharedItems>
    </cacheField>
    <cacheField name="Price" numFmtId="164">
      <sharedItems containsSemiMixedTypes="0" containsString="0" containsNumber="1" containsInteger="1" minValue="150" maxValue="400"/>
    </cacheField>
    <cacheField name="Units" numFmtId="0">
      <sharedItems containsSemiMixedTypes="0" containsString="0" containsNumber="1" minValue="20" maxValue="91"/>
    </cacheField>
    <cacheField name="Revenue" numFmtId="164">
      <sharedItems containsSemiMixedTypes="0" containsString="0" containsNumber="1" minValue="3750" maxValue="95000"/>
    </cacheField>
    <cacheField name="Payment _x000a_Method" numFmtId="0">
      <sharedItems count="3">
        <s v=" Credit Card"/>
        <s v=" Cash"/>
        <s v=" Gift Card"/>
      </sharedItems>
    </cacheField>
    <cacheField name="Salesperson" numFmtId="0">
      <sharedItems/>
    </cacheField>
    <cacheField name="SalesPerson2" numFmtId="0">
      <sharedItems count="6">
        <s v="Anna Perez"/>
        <s v="Tom Jackson"/>
        <s v="Jena Silva"/>
        <s v="Jenna Silva"/>
        <s v="Remy Monet"/>
        <s v="Walter Muller"/>
      </sharedItems>
    </cacheField>
    <cacheField name="Unit" numFmtId="0">
      <sharedItems containsSemiMixedTypes="0" containsString="0" containsNumber="1" containsInteger="1" minValue="20" maxValue="91"/>
    </cacheField>
  </cacheFields>
  <extLst>
    <ext xmlns:x14="http://schemas.microsoft.com/office/spreadsheetml/2009/9/main" uri="{725AE2AE-9491-48be-B2B4-4EB974FC3084}">
      <x14:pivotCacheDefinition pivotCacheId="15378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d v="2023-06-18T00:00:00"/>
    <x v="0"/>
    <s v="Murphy"/>
    <x v="0"/>
    <x v="0"/>
    <x v="0"/>
    <n v="400"/>
    <n v="91"/>
    <n v="36400"/>
    <x v="0"/>
    <s v="ANNa Perez"/>
    <x v="0"/>
    <n v="91"/>
  </r>
  <r>
    <x v="1"/>
    <d v="2023-06-23T00:00:00"/>
    <x v="1"/>
    <s v="Clark"/>
    <x v="0"/>
    <x v="1"/>
    <x v="1"/>
    <n v="400"/>
    <n v="83.6"/>
    <n v="33440"/>
    <x v="1"/>
    <s v="    Anna Perez"/>
    <x v="0"/>
    <n v="84"/>
  </r>
  <r>
    <x v="2"/>
    <d v="2023-06-24T00:00:00"/>
    <x v="2"/>
    <s v="Walker"/>
    <x v="0"/>
    <x v="2"/>
    <x v="0"/>
    <n v="320"/>
    <n v="83.6"/>
    <n v="26752"/>
    <x v="0"/>
    <s v="ANNa Perez"/>
    <x v="0"/>
    <n v="84"/>
  </r>
  <r>
    <x v="3"/>
    <d v="2023-06-24T00:00:00"/>
    <x v="3"/>
    <s v="Robinson"/>
    <x v="0"/>
    <x v="3"/>
    <x v="0"/>
    <n v="320"/>
    <n v="83.6"/>
    <n v="26752"/>
    <x v="0"/>
    <s v="ANNa Perez"/>
    <x v="0"/>
    <n v="84"/>
  </r>
  <r>
    <x v="4"/>
    <d v="2023-06-25T00:00:00"/>
    <x v="4"/>
    <s v="Nguyen"/>
    <x v="0"/>
    <x v="4"/>
    <x v="1"/>
    <n v="400"/>
    <n v="83.6"/>
    <n v="33440"/>
    <x v="0"/>
    <s v="    Tom Jackson"/>
    <x v="1"/>
    <n v="84"/>
  </r>
  <r>
    <x v="5"/>
    <d v="2023-06-26T00:00:00"/>
    <x v="5"/>
    <s v="Roberts"/>
    <x v="1"/>
    <x v="5"/>
    <x v="2"/>
    <n v="250"/>
    <n v="83.6"/>
    <n v="20900"/>
    <x v="0"/>
    <s v="TOM Jackson"/>
    <x v="1"/>
    <n v="84"/>
  </r>
  <r>
    <x v="6"/>
    <d v="2023-06-14T00:00:00"/>
    <x v="6"/>
    <s v="Jones"/>
    <x v="0"/>
    <x v="5"/>
    <x v="3"/>
    <n v="320"/>
    <n v="82"/>
    <n v="26240"/>
    <x v="0"/>
    <s v="Jena SilVA"/>
    <x v="2"/>
    <n v="82"/>
  </r>
  <r>
    <x v="7"/>
    <d v="2023-06-07T00:00:00"/>
    <x v="7"/>
    <s v="Singh"/>
    <x v="1"/>
    <x v="6"/>
    <x v="4"/>
    <n v="250"/>
    <n v="80"/>
    <n v="20000"/>
    <x v="2"/>
    <s v="ANNa Perez"/>
    <x v="0"/>
    <n v="80"/>
  </r>
  <r>
    <x v="8"/>
    <d v="2023-06-12T00:00:00"/>
    <x v="8"/>
    <s v="Mitchell"/>
    <x v="1"/>
    <x v="7"/>
    <x v="0"/>
    <n v="150"/>
    <n v="80"/>
    <n v="12000"/>
    <x v="0"/>
    <s v="     Anna Perez"/>
    <x v="0"/>
    <n v="80"/>
  </r>
  <r>
    <x v="9"/>
    <d v="2023-06-14T00:00:00"/>
    <x v="9"/>
    <s v="Simpson"/>
    <x v="1"/>
    <x v="8"/>
    <x v="5"/>
    <n v="150"/>
    <n v="80"/>
    <n v="12000"/>
    <x v="0"/>
    <s v="  Jenna Silva"/>
    <x v="3"/>
    <n v="80"/>
  </r>
  <r>
    <x v="10"/>
    <d v="2023-06-15T00:00:00"/>
    <x v="10"/>
    <s v="Anderson"/>
    <x v="1"/>
    <x v="9"/>
    <x v="3"/>
    <n v="150"/>
    <n v="80"/>
    <n v="12000"/>
    <x v="0"/>
    <s v="ANNa Perez"/>
    <x v="0"/>
    <n v="80"/>
  </r>
  <r>
    <x v="11"/>
    <d v="2023-06-17T00:00:00"/>
    <x v="11"/>
    <s v="Gerrard"/>
    <x v="1"/>
    <x v="10"/>
    <x v="4"/>
    <n v="320"/>
    <n v="80"/>
    <n v="25600"/>
    <x v="0"/>
    <s v="ANNa Perez"/>
    <x v="0"/>
    <n v="80"/>
  </r>
  <r>
    <x v="12"/>
    <d v="2023-06-21T00:00:00"/>
    <x v="12"/>
    <s v="Lopez"/>
    <x v="0"/>
    <x v="11"/>
    <x v="3"/>
    <n v="400"/>
    <n v="80"/>
    <n v="32000"/>
    <x v="1"/>
    <s v="   Remy MONET"/>
    <x v="4"/>
    <n v="80"/>
  </r>
  <r>
    <x v="13"/>
    <d v="2023-06-22T00:00:00"/>
    <x v="13"/>
    <s v="Garcia"/>
    <x v="0"/>
    <x v="1"/>
    <x v="4"/>
    <n v="320"/>
    <n v="79.8"/>
    <n v="25536"/>
    <x v="1"/>
    <s v="REMY MONET"/>
    <x v="4"/>
    <n v="80"/>
  </r>
  <r>
    <x v="14"/>
    <d v="2023-06-24T00:00:00"/>
    <x v="14"/>
    <s v="Allen"/>
    <x v="0"/>
    <x v="12"/>
    <x v="1"/>
    <n v="400"/>
    <n v="79.599999999999994"/>
    <n v="31839.999999999996"/>
    <x v="0"/>
    <s v="ANNa Perez"/>
    <x v="0"/>
    <n v="80"/>
  </r>
  <r>
    <x v="15"/>
    <d v="2023-06-09T00:00:00"/>
    <x v="15"/>
    <s v="Walls"/>
    <x v="1"/>
    <x v="13"/>
    <x v="3"/>
    <n v="400"/>
    <n v="76.000000000000014"/>
    <n v="30400.000000000007"/>
    <x v="0"/>
    <s v="      Remy Monet"/>
    <x v="4"/>
    <n v="76"/>
  </r>
  <r>
    <x v="16"/>
    <d v="2023-06-18T00:00:00"/>
    <x v="16"/>
    <s v="Muir"/>
    <x v="0"/>
    <x v="10"/>
    <x v="0"/>
    <n v="150"/>
    <n v="76.000000000000014"/>
    <n v="11400.000000000002"/>
    <x v="0"/>
    <s v="ANNa Perez"/>
    <x v="0"/>
    <n v="76"/>
  </r>
  <r>
    <x v="17"/>
    <d v="2023-06-23T00:00:00"/>
    <x v="17"/>
    <s v="Juris"/>
    <x v="0"/>
    <x v="14"/>
    <x v="1"/>
    <n v="400"/>
    <n v="76.000000000000014"/>
    <n v="30400.000000000007"/>
    <x v="1"/>
    <s v="   Remy MONET"/>
    <x v="4"/>
    <n v="76"/>
  </r>
  <r>
    <x v="18"/>
    <d v="2023-06-24T00:00:00"/>
    <x v="18"/>
    <s v="Young"/>
    <x v="0"/>
    <x v="9"/>
    <x v="0"/>
    <n v="150"/>
    <n v="76.000000000000014"/>
    <n v="11400.000000000002"/>
    <x v="0"/>
    <s v="ANNa Perez"/>
    <x v="0"/>
    <n v="76"/>
  </r>
  <r>
    <x v="19"/>
    <d v="2023-06-25T00:00:00"/>
    <x v="19"/>
    <s v="Hill"/>
    <x v="0"/>
    <x v="15"/>
    <x v="1"/>
    <n v="320"/>
    <n v="76.000000000000014"/>
    <n v="24320.000000000004"/>
    <x v="0"/>
    <s v="TOM Jackson"/>
    <x v="1"/>
    <n v="76"/>
  </r>
  <r>
    <x v="20"/>
    <d v="2023-06-26T00:00:00"/>
    <x v="20"/>
    <s v="Carter"/>
    <x v="1"/>
    <x v="16"/>
    <x v="3"/>
    <n v="320"/>
    <n v="76.000000000000014"/>
    <n v="24320.000000000004"/>
    <x v="0"/>
    <s v="TOM Jackson"/>
    <x v="1"/>
    <n v="76"/>
  </r>
  <r>
    <x v="21"/>
    <d v="2023-06-17T00:00:00"/>
    <x v="21"/>
    <s v="Sinclair"/>
    <x v="1"/>
    <x v="17"/>
    <x v="4"/>
    <n v="320"/>
    <n v="76"/>
    <n v="24320"/>
    <x v="0"/>
    <s v="ANNa Perez"/>
    <x v="0"/>
    <n v="76"/>
  </r>
  <r>
    <x v="22"/>
    <d v="2023-06-08T00:00:00"/>
    <x v="22"/>
    <s v="Hines"/>
    <x v="1"/>
    <x v="3"/>
    <x v="5"/>
    <n v="320"/>
    <n v="75"/>
    <n v="24000"/>
    <x v="0"/>
    <s v="Walter Muller"/>
    <x v="5"/>
    <n v="75"/>
  </r>
  <r>
    <x v="23"/>
    <d v="2023-06-08T00:00:00"/>
    <x v="23"/>
    <s v="Higgins"/>
    <x v="1"/>
    <x v="3"/>
    <x v="5"/>
    <n v="400"/>
    <n v="75"/>
    <n v="30000"/>
    <x v="0"/>
    <s v="REMY MONET"/>
    <x v="4"/>
    <n v="75"/>
  </r>
  <r>
    <x v="24"/>
    <d v="2023-06-09T00:00:00"/>
    <x v="24"/>
    <s v="Mckay"/>
    <x v="0"/>
    <x v="8"/>
    <x v="3"/>
    <n v="150"/>
    <n v="75"/>
    <n v="11250"/>
    <x v="0"/>
    <s v="      Remy Monet"/>
    <x v="4"/>
    <n v="75"/>
  </r>
  <r>
    <x v="25"/>
    <d v="2023-06-10T00:00:00"/>
    <x v="25"/>
    <s v="Knapp"/>
    <x v="0"/>
    <x v="18"/>
    <x v="0"/>
    <n v="150"/>
    <n v="75"/>
    <n v="11250"/>
    <x v="0"/>
    <s v="     Anna Perez"/>
    <x v="0"/>
    <n v="75"/>
  </r>
  <r>
    <x v="26"/>
    <d v="2023-06-11T00:00:00"/>
    <x v="26"/>
    <s v="Carpenter"/>
    <x v="1"/>
    <x v="7"/>
    <x v="0"/>
    <n v="250"/>
    <n v="75"/>
    <n v="18750"/>
    <x v="0"/>
    <s v="     Anna Perez"/>
    <x v="0"/>
    <n v="75"/>
  </r>
  <r>
    <x v="27"/>
    <d v="2023-06-11T00:00:00"/>
    <x v="27"/>
    <s v="Filson"/>
    <x v="1"/>
    <x v="19"/>
    <x v="5"/>
    <n v="250"/>
    <n v="75"/>
    <n v="18750"/>
    <x v="0"/>
    <s v="ANNa Perez"/>
    <x v="0"/>
    <n v="75"/>
  </r>
  <r>
    <x v="28"/>
    <d v="2023-06-12T00:00:00"/>
    <x v="28"/>
    <s v="Clark"/>
    <x v="1"/>
    <x v="20"/>
    <x v="3"/>
    <n v="250"/>
    <n v="75"/>
    <n v="18750"/>
    <x v="0"/>
    <s v="     Anna Perez"/>
    <x v="0"/>
    <n v="75"/>
  </r>
  <r>
    <x v="29"/>
    <d v="2023-06-13T00:00:00"/>
    <x v="29"/>
    <s v="Davidson"/>
    <x v="1"/>
    <x v="18"/>
    <x v="4"/>
    <n v="400"/>
    <n v="75"/>
    <n v="30000"/>
    <x v="0"/>
    <s v="ANNa Perez"/>
    <x v="0"/>
    <n v="75"/>
  </r>
  <r>
    <x v="30"/>
    <d v="2023-06-19T00:00:00"/>
    <x v="30"/>
    <s v="Stevenson"/>
    <x v="0"/>
    <x v="1"/>
    <x v="6"/>
    <n v="150"/>
    <n v="75"/>
    <n v="11250"/>
    <x v="0"/>
    <s v="ANNa Perez"/>
    <x v="0"/>
    <n v="75"/>
  </r>
  <r>
    <x v="31"/>
    <d v="2023-06-22T00:00:00"/>
    <x v="31"/>
    <s v="Lee"/>
    <x v="0"/>
    <x v="20"/>
    <x v="1"/>
    <n v="320"/>
    <n v="73.98"/>
    <n v="23673.600000000002"/>
    <x v="1"/>
    <s v="REMY MONET"/>
    <x v="4"/>
    <n v="74"/>
  </r>
  <r>
    <x v="32"/>
    <d v="2023-06-12T00:00:00"/>
    <x v="32"/>
    <s v="Ross"/>
    <x v="1"/>
    <x v="21"/>
    <x v="0"/>
    <n v="250"/>
    <n v="70"/>
    <n v="17500"/>
    <x v="0"/>
    <s v="ANNa Perez"/>
    <x v="0"/>
    <n v="70"/>
  </r>
  <r>
    <x v="33"/>
    <d v="2023-06-14T00:00:00"/>
    <x v="33"/>
    <s v="Hamilton"/>
    <x v="1"/>
    <x v="22"/>
    <x v="5"/>
    <n v="320"/>
    <n v="70"/>
    <n v="22400"/>
    <x v="0"/>
    <s v="Jenna Silva"/>
    <x v="3"/>
    <n v="70"/>
  </r>
  <r>
    <x v="34"/>
    <d v="2023-06-18T00:00:00"/>
    <x v="34"/>
    <s v="Sunderland"/>
    <x v="0"/>
    <x v="5"/>
    <x v="0"/>
    <n v="320"/>
    <n v="70"/>
    <n v="22400"/>
    <x v="0"/>
    <s v="ANNa Perez"/>
    <x v="0"/>
    <n v="70"/>
  </r>
  <r>
    <x v="35"/>
    <d v="2023-06-17T00:00:00"/>
    <x v="35"/>
    <s v="William"/>
    <x v="1"/>
    <x v="16"/>
    <x v="4"/>
    <n v="400"/>
    <n v="67"/>
    <n v="26800"/>
    <x v="0"/>
    <s v="ANNa Perez"/>
    <x v="0"/>
    <n v="67"/>
  </r>
  <r>
    <x v="36"/>
    <d v="2023-06-20T00:00:00"/>
    <x v="36"/>
    <s v="Prowse"/>
    <x v="0"/>
    <x v="2"/>
    <x v="6"/>
    <n v="150"/>
    <n v="63"/>
    <n v="9450"/>
    <x v="1"/>
    <s v="Jenna Silva"/>
    <x v="3"/>
    <n v="63"/>
  </r>
  <r>
    <x v="37"/>
    <d v="2023-06-20T00:00:00"/>
    <x v="37"/>
    <s v="Milner"/>
    <x v="0"/>
    <x v="0"/>
    <x v="6"/>
    <n v="320"/>
    <n v="63"/>
    <n v="20160"/>
    <x v="1"/>
    <s v="Jenna Silva"/>
    <x v="3"/>
    <n v="63"/>
  </r>
  <r>
    <x v="38"/>
    <d v="2023-06-13T00:00:00"/>
    <x v="38"/>
    <s v="Dunk"/>
    <x v="0"/>
    <x v="21"/>
    <x v="6"/>
    <n v="150"/>
    <n v="63"/>
    <n v="9450"/>
    <x v="0"/>
    <s v="Jenna    Silva"/>
    <x v="3"/>
    <n v="63"/>
  </r>
  <r>
    <x v="39"/>
    <d v="2023-06-12T00:00:00"/>
    <x v="39"/>
    <s v="Stewart"/>
    <x v="1"/>
    <x v="23"/>
    <x v="0"/>
    <n v="320"/>
    <n v="60"/>
    <n v="19200"/>
    <x v="0"/>
    <s v="ANNa Perez"/>
    <x v="0"/>
    <n v="60"/>
  </r>
  <r>
    <x v="40"/>
    <d v="2023-06-13T00:00:00"/>
    <x v="40"/>
    <s v="Gray"/>
    <x v="1"/>
    <x v="21"/>
    <x v="4"/>
    <n v="250"/>
    <n v="60"/>
    <n v="15000"/>
    <x v="0"/>
    <s v="     Anna Perez"/>
    <x v="0"/>
    <n v="60"/>
  </r>
  <r>
    <x v="41"/>
    <d v="2023-06-16T00:00:00"/>
    <x v="41"/>
    <s v="Millar"/>
    <x v="1"/>
    <x v="24"/>
    <x v="5"/>
    <n v="150"/>
    <n v="60"/>
    <n v="9000"/>
    <x v="0"/>
    <s v="ANNa Perez"/>
    <x v="0"/>
    <n v="60"/>
  </r>
  <r>
    <x v="42"/>
    <d v="2023-06-13T00:00:00"/>
    <x v="42"/>
    <s v="Webster"/>
    <x v="0"/>
    <x v="12"/>
    <x v="6"/>
    <n v="150"/>
    <n v="60"/>
    <n v="9000"/>
    <x v="0"/>
    <s v="Jenna    Silva"/>
    <x v="3"/>
    <n v="60"/>
  </r>
  <r>
    <x v="43"/>
    <d v="2023-06-25T00:00:00"/>
    <x v="43"/>
    <s v="Nelson"/>
    <x v="0"/>
    <x v="0"/>
    <x v="2"/>
    <n v="400"/>
    <n v="59.8"/>
    <n v="23920"/>
    <x v="0"/>
    <s v="TOM Jackson"/>
    <x v="1"/>
    <n v="60"/>
  </r>
  <r>
    <x v="44"/>
    <d v="2023-06-10T00:00:00"/>
    <x v="44"/>
    <s v="Flores"/>
    <x v="1"/>
    <x v="25"/>
    <x v="0"/>
    <n v="250"/>
    <n v="50"/>
    <n v="12500"/>
    <x v="0"/>
    <s v="     Anna Perez"/>
    <x v="0"/>
    <n v="50"/>
  </r>
  <r>
    <x v="45"/>
    <d v="2023-06-10T00:00:00"/>
    <x v="45"/>
    <s v="Cordova"/>
    <x v="1"/>
    <x v="26"/>
    <x v="0"/>
    <n v="400"/>
    <n v="50"/>
    <n v="20000"/>
    <x v="0"/>
    <s v="     Anna Perez"/>
    <x v="0"/>
    <n v="50"/>
  </r>
  <r>
    <x v="46"/>
    <d v="2023-06-23T00:00:00"/>
    <x v="46"/>
    <s v="White"/>
    <x v="0"/>
    <x v="27"/>
    <x v="1"/>
    <n v="400"/>
    <n v="45.6"/>
    <n v="18240"/>
    <x v="1"/>
    <s v="Jenna Silva"/>
    <x v="3"/>
    <n v="46"/>
  </r>
  <r>
    <x v="47"/>
    <d v="2023-06-23T00:00:00"/>
    <x v="47"/>
    <s v="Perez"/>
    <x v="0"/>
    <x v="25"/>
    <x v="1"/>
    <n v="400"/>
    <n v="45.6"/>
    <n v="18240"/>
    <x v="1"/>
    <s v="Jenna Silva"/>
    <x v="3"/>
    <n v="46"/>
  </r>
  <r>
    <x v="48"/>
    <d v="2023-06-22T00:00:00"/>
    <x v="48"/>
    <s v="Davis"/>
    <x v="0"/>
    <x v="28"/>
    <x v="1"/>
    <n v="400"/>
    <n v="45"/>
    <n v="18000"/>
    <x v="1"/>
    <s v="REMY MONET"/>
    <x v="4"/>
    <n v="45"/>
  </r>
  <r>
    <x v="49"/>
    <d v="2023-06-22T00:00:00"/>
    <x v="49"/>
    <s v="Moore"/>
    <x v="0"/>
    <x v="3"/>
    <x v="1"/>
    <n v="159"/>
    <n v="45"/>
    <n v="6750"/>
    <x v="1"/>
    <s v="REMY MONET"/>
    <x v="4"/>
    <n v="45"/>
  </r>
  <r>
    <x v="50"/>
    <d v="2023-06-16T00:00:00"/>
    <x v="50"/>
    <s v="Crawford"/>
    <x v="1"/>
    <x v="29"/>
    <x v="5"/>
    <n v="150"/>
    <n v="44"/>
    <n v="6600"/>
    <x v="0"/>
    <s v="ANNa Perez"/>
    <x v="0"/>
    <n v="44"/>
  </r>
  <r>
    <x v="51"/>
    <d v="2023-06-16T00:00:00"/>
    <x v="51"/>
    <s v="Dickson"/>
    <x v="1"/>
    <x v="30"/>
    <x v="5"/>
    <n v="150"/>
    <n v="44"/>
    <n v="6600"/>
    <x v="0"/>
    <s v="ANNa Perez"/>
    <x v="0"/>
    <n v="44"/>
  </r>
  <r>
    <x v="52"/>
    <d v="2023-06-19T00:00:00"/>
    <x v="52"/>
    <s v="Craig"/>
    <x v="0"/>
    <x v="25"/>
    <x v="6"/>
    <n v="320"/>
    <n v="43"/>
    <n v="13760"/>
    <x v="0"/>
    <s v="Jenna Silva"/>
    <x v="3"/>
    <n v="43"/>
  </r>
  <r>
    <x v="53"/>
    <d v="2023-06-19T00:00:00"/>
    <x v="53"/>
    <s v="Wright"/>
    <x v="0"/>
    <x v="5"/>
    <x v="6"/>
    <n v="250"/>
    <n v="42"/>
    <n v="10500"/>
    <x v="1"/>
    <s v="Jenna Silva"/>
    <x v="3"/>
    <n v="42"/>
  </r>
  <r>
    <x v="54"/>
    <d v="2023-06-11T00:00:00"/>
    <x v="54"/>
    <s v="Thomson"/>
    <x v="1"/>
    <x v="31"/>
    <x v="5"/>
    <n v="150"/>
    <n v="40"/>
    <n v="6000"/>
    <x v="0"/>
    <s v="     Anna Perez"/>
    <x v="0"/>
    <n v="40"/>
  </r>
  <r>
    <x v="55"/>
    <d v="2023-06-12T00:00:00"/>
    <x v="55"/>
    <s v="Taylor"/>
    <x v="1"/>
    <x v="25"/>
    <x v="3"/>
    <n v="250"/>
    <n v="40"/>
    <n v="10000"/>
    <x v="0"/>
    <s v="     Anna Perez"/>
    <x v="0"/>
    <n v="40"/>
  </r>
  <r>
    <x v="56"/>
    <d v="2023-06-14T00:00:00"/>
    <x v="56"/>
    <s v="Murray"/>
    <x v="1"/>
    <x v="32"/>
    <x v="5"/>
    <n v="150"/>
    <n v="40"/>
    <n v="6000"/>
    <x v="0"/>
    <s v="Jenna Silva"/>
    <x v="3"/>
    <n v="40"/>
  </r>
  <r>
    <x v="57"/>
    <d v="2023-06-22T00:00:00"/>
    <x v="57"/>
    <s v="Miller"/>
    <x v="0"/>
    <x v="32"/>
    <x v="1"/>
    <n v="400"/>
    <n v="39.799999999999997"/>
    <n v="15919.999999999998"/>
    <x v="1"/>
    <s v="REMY MONET"/>
    <x v="4"/>
    <n v="40"/>
  </r>
  <r>
    <x v="58"/>
    <d v="2023-06-26T00:00:00"/>
    <x v="58"/>
    <s v="Turner"/>
    <x v="1"/>
    <x v="31"/>
    <x v="2"/>
    <n v="150"/>
    <n v="39.799999999999997"/>
    <n v="5970"/>
    <x v="0"/>
    <s v="TOM Jackson"/>
    <x v="1"/>
    <n v="40"/>
  </r>
  <r>
    <x v="59"/>
    <d v="2023-06-18T00:00:00"/>
    <x v="59"/>
    <s v="Kennedy"/>
    <x v="0"/>
    <x v="26"/>
    <x v="0"/>
    <n v="150"/>
    <n v="39"/>
    <n v="5850"/>
    <x v="0"/>
    <s v="ANNa Perez"/>
    <x v="0"/>
    <n v="39"/>
  </r>
  <r>
    <x v="60"/>
    <d v="2023-06-18T00:00:00"/>
    <x v="60"/>
    <s v="White"/>
    <x v="0"/>
    <x v="33"/>
    <x v="0"/>
    <n v="250"/>
    <n v="38"/>
    <n v="95000"/>
    <x v="0"/>
    <s v="ANNa Perez"/>
    <x v="0"/>
    <n v="38"/>
  </r>
  <r>
    <x v="61"/>
    <d v="2023-06-21T00:00:00"/>
    <x v="61"/>
    <s v="Gonzalez"/>
    <x v="0"/>
    <x v="23"/>
    <x v="3"/>
    <n v="150"/>
    <n v="38"/>
    <n v="5700"/>
    <x v="1"/>
    <s v="REMY MONET"/>
    <x v="4"/>
    <n v="38"/>
  </r>
  <r>
    <x v="62"/>
    <d v="2023-06-08T00:00:00"/>
    <x v="62"/>
    <s v="Townsend"/>
    <x v="0"/>
    <x v="34"/>
    <x v="4"/>
    <n v="150"/>
    <n v="37.999999999999993"/>
    <n v="5699.9999999999991"/>
    <x v="0"/>
    <s v="Walter Muller"/>
    <x v="5"/>
    <n v="38"/>
  </r>
  <r>
    <x v="63"/>
    <d v="2023-06-15T00:00:00"/>
    <x v="63"/>
    <s v="Johnson"/>
    <x v="1"/>
    <x v="35"/>
    <x v="5"/>
    <n v="320"/>
    <n v="37.999999999999993"/>
    <n v="12159.999999999998"/>
    <x v="0"/>
    <s v="ANNa Perez"/>
    <x v="0"/>
    <n v="38"/>
  </r>
  <r>
    <x v="64"/>
    <d v="2023-06-17T00:00:00"/>
    <x v="64"/>
    <s v="Burns"/>
    <x v="1"/>
    <x v="35"/>
    <x v="0"/>
    <n v="320"/>
    <n v="37.999999999999993"/>
    <n v="12159.999999999998"/>
    <x v="0"/>
    <s v="ANNa Perez"/>
    <x v="0"/>
    <n v="38"/>
  </r>
  <r>
    <x v="65"/>
    <d v="2023-06-19T00:00:00"/>
    <x v="65"/>
    <s v="Adams"/>
    <x v="0"/>
    <x v="31"/>
    <x v="6"/>
    <n v="150"/>
    <n v="37.999999999999993"/>
    <n v="5699.9999999999991"/>
    <x v="1"/>
    <s v="Jenna Silva"/>
    <x v="3"/>
    <n v="38"/>
  </r>
  <r>
    <x v="66"/>
    <d v="2023-06-24T00:00:00"/>
    <x v="66"/>
    <s v="Lewsis"/>
    <x v="0"/>
    <x v="0"/>
    <x v="2"/>
    <n v="320"/>
    <n v="37.999999999999993"/>
    <n v="12159.999999999998"/>
    <x v="0"/>
    <s v="ANNa Perez"/>
    <x v="0"/>
    <n v="38"/>
  </r>
  <r>
    <x v="67"/>
    <d v="2023-06-25T00:00:00"/>
    <x v="67"/>
    <s v="Rivera"/>
    <x v="0"/>
    <x v="36"/>
    <x v="1"/>
    <n v="150"/>
    <n v="37.999999999999993"/>
    <n v="5699.9999999999991"/>
    <x v="0"/>
    <s v="TOM Jackson"/>
    <x v="1"/>
    <n v="38"/>
  </r>
  <r>
    <x v="68"/>
    <d v="2023-06-26T00:00:00"/>
    <x v="68"/>
    <s v="Evans"/>
    <x v="1"/>
    <x v="21"/>
    <x v="5"/>
    <n v="400"/>
    <n v="37.999999999999993"/>
    <n v="15199.999999999996"/>
    <x v="0"/>
    <s v="TOM Jackson"/>
    <x v="1"/>
    <n v="38"/>
  </r>
  <r>
    <x v="69"/>
    <d v="2023-06-11T00:00:00"/>
    <x v="69"/>
    <s v="Brown"/>
    <x v="1"/>
    <x v="37"/>
    <x v="5"/>
    <n v="320"/>
    <n v="35"/>
    <n v="11200"/>
    <x v="0"/>
    <s v="ANNa Perez"/>
    <x v="0"/>
    <n v="35"/>
  </r>
  <r>
    <x v="70"/>
    <d v="2023-06-16T00:00:00"/>
    <x v="70"/>
    <s v="Hill"/>
    <x v="1"/>
    <x v="26"/>
    <x v="5"/>
    <n v="150"/>
    <n v="33"/>
    <n v="4950"/>
    <x v="0"/>
    <s v="ANNa Perez"/>
    <x v="0"/>
    <n v="33"/>
  </r>
  <r>
    <x v="71"/>
    <d v="2023-06-08T00:00:00"/>
    <x v="71"/>
    <s v="Novak"/>
    <x v="0"/>
    <x v="34"/>
    <x v="2"/>
    <n v="400"/>
    <n v="28"/>
    <n v="11200"/>
    <x v="0"/>
    <s v="  Walter Muller"/>
    <x v="5"/>
    <n v="28"/>
  </r>
  <r>
    <x v="72"/>
    <d v="2023-06-21T00:00:00"/>
    <x v="72"/>
    <s v="Martinez"/>
    <x v="0"/>
    <x v="38"/>
    <x v="3"/>
    <n v="320"/>
    <n v="27"/>
    <n v="8640"/>
    <x v="1"/>
    <s v="REMY MONET"/>
    <x v="4"/>
    <n v="27"/>
  </r>
  <r>
    <x v="73"/>
    <d v="2023-06-07T00:00:00"/>
    <x v="73"/>
    <s v="Smith"/>
    <x v="1"/>
    <x v="35"/>
    <x v="2"/>
    <n v="150"/>
    <n v="25"/>
    <n v="3750"/>
    <x v="2"/>
    <s v="   Tom Jackson"/>
    <x v="1"/>
    <n v="25"/>
  </r>
  <r>
    <x v="74"/>
    <d v="2023-06-09T00:00:00"/>
    <x v="74"/>
    <s v="Rollins"/>
    <x v="0"/>
    <x v="39"/>
    <x v="3"/>
    <n v="320"/>
    <n v="25"/>
    <n v="8000"/>
    <x v="0"/>
    <s v="      Remy Monet"/>
    <x v="4"/>
    <n v="25"/>
  </r>
  <r>
    <x v="75"/>
    <d v="2023-06-09T00:00:00"/>
    <x v="9"/>
    <s v="Michael"/>
    <x v="1"/>
    <x v="27"/>
    <x v="4"/>
    <n v="400"/>
    <n v="25"/>
    <n v="10000"/>
    <x v="0"/>
    <s v="      Remy Monet"/>
    <x v="4"/>
    <n v="25"/>
  </r>
  <r>
    <x v="76"/>
    <d v="2023-06-09T00:00:00"/>
    <x v="75"/>
    <s v="Roach"/>
    <x v="1"/>
    <x v="40"/>
    <x v="4"/>
    <n v="320"/>
    <n v="25"/>
    <n v="8000"/>
    <x v="0"/>
    <s v="REMY MONET"/>
    <x v="4"/>
    <n v="25"/>
  </r>
  <r>
    <x v="77"/>
    <d v="2023-06-07T00:00:00"/>
    <x v="76"/>
    <s v="Fritz"/>
    <x v="0"/>
    <x v="41"/>
    <x v="2"/>
    <n v="250"/>
    <n v="25"/>
    <n v="6250"/>
    <x v="2"/>
    <s v="Jenna Silva"/>
    <x v="3"/>
    <n v="25"/>
  </r>
  <r>
    <x v="78"/>
    <d v="2023-06-11T00:00:00"/>
    <x v="77"/>
    <s v="Andersen"/>
    <x v="0"/>
    <x v="35"/>
    <x v="0"/>
    <n v="150"/>
    <n v="25"/>
    <n v="3750"/>
    <x v="0"/>
    <s v="     Anna Perez"/>
    <x v="0"/>
    <n v="25"/>
  </r>
  <r>
    <x v="79"/>
    <d v="2023-06-13T00:00:00"/>
    <x v="78"/>
    <s v="McDonald"/>
    <x v="1"/>
    <x v="32"/>
    <x v="3"/>
    <n v="250"/>
    <n v="25"/>
    <n v="6250"/>
    <x v="0"/>
    <s v="Jenna Silva"/>
    <x v="3"/>
    <n v="25"/>
  </r>
  <r>
    <x v="80"/>
    <d v="2023-06-15T00:00:00"/>
    <x v="79"/>
    <s v="Munro"/>
    <x v="1"/>
    <x v="37"/>
    <x v="7"/>
    <n v="150"/>
    <n v="25"/>
    <n v="45750"/>
    <x v="0"/>
    <s v="ANNa Perez"/>
    <x v="0"/>
    <n v="25"/>
  </r>
  <r>
    <x v="81"/>
    <d v="2023-06-15T00:00:00"/>
    <x v="80"/>
    <s v="Hughes"/>
    <x v="1"/>
    <x v="30"/>
    <x v="5"/>
    <n v="150"/>
    <n v="25"/>
    <n v="3750"/>
    <x v="0"/>
    <s v="ANNa Perez"/>
    <x v="0"/>
    <n v="25"/>
  </r>
  <r>
    <x v="82"/>
    <d v="2023-06-16T00:00:00"/>
    <x v="81"/>
    <s v="King"/>
    <x v="1"/>
    <x v="34"/>
    <x v="5"/>
    <n v="320"/>
    <n v="25"/>
    <n v="8000"/>
    <x v="0"/>
    <s v="ANNa Perez"/>
    <x v="0"/>
    <n v="25"/>
  </r>
  <r>
    <x v="83"/>
    <d v="2023-06-17T00:00:00"/>
    <x v="82"/>
    <s v="Jones"/>
    <x v="1"/>
    <x v="28"/>
    <x v="0"/>
    <n v="320"/>
    <n v="25"/>
    <n v="8000"/>
    <x v="0"/>
    <s v="ANNa Perez"/>
    <x v="0"/>
    <n v="25"/>
  </r>
  <r>
    <x v="84"/>
    <d v="2023-06-19T00:00:00"/>
    <x v="83"/>
    <s v="Wood"/>
    <x v="0"/>
    <x v="42"/>
    <x v="6"/>
    <n v="150"/>
    <n v="25"/>
    <n v="3750"/>
    <x v="0"/>
    <s v="Jenna Silva"/>
    <x v="3"/>
    <n v="25"/>
  </r>
  <r>
    <x v="85"/>
    <d v="2023-06-21T00:00:00"/>
    <x v="84"/>
    <s v="Thomson"/>
    <x v="0"/>
    <x v="38"/>
    <x v="3"/>
    <n v="400"/>
    <n v="25"/>
    <n v="10000"/>
    <x v="1"/>
    <s v="REMY MONET"/>
    <x v="4"/>
    <n v="25"/>
  </r>
  <r>
    <x v="86"/>
    <d v="2023-06-23T00:00:00"/>
    <x v="85"/>
    <s v="Lohan"/>
    <x v="0"/>
    <x v="38"/>
    <x v="1"/>
    <n v="320"/>
    <n v="23.56"/>
    <n v="7539.2"/>
    <x v="1"/>
    <s v="REMY MONET"/>
    <x v="4"/>
    <n v="24"/>
  </r>
  <r>
    <x v="87"/>
    <d v="2023-06-25T00:00:00"/>
    <x v="86"/>
    <s v="Torres"/>
    <x v="0"/>
    <x v="20"/>
    <x v="1"/>
    <n v="250"/>
    <n v="23.56"/>
    <n v="5890"/>
    <x v="0"/>
    <s v="ANNa Perez"/>
    <x v="0"/>
    <n v="24"/>
  </r>
  <r>
    <x v="88"/>
    <d v="2023-06-21T00:00:00"/>
    <x v="87"/>
    <s v="Fergusson"/>
    <x v="0"/>
    <x v="38"/>
    <x v="3"/>
    <n v="400"/>
    <n v="23"/>
    <n v="9200"/>
    <x v="1"/>
    <s v="REMY MONET"/>
    <x v="4"/>
    <n v="23"/>
  </r>
  <r>
    <x v="89"/>
    <d v="2023-06-26T00:00:00"/>
    <x v="88"/>
    <s v="Campbell"/>
    <x v="0"/>
    <x v="39"/>
    <x v="3"/>
    <n v="400"/>
    <n v="22.04"/>
    <n v="8816"/>
    <x v="0"/>
    <s v="TOM Jackson"/>
    <x v="1"/>
    <n v="22"/>
  </r>
  <r>
    <x v="90"/>
    <d v="2023-06-14T00:00:00"/>
    <x v="89"/>
    <s v="Reid"/>
    <x v="1"/>
    <x v="30"/>
    <x v="4"/>
    <n v="320"/>
    <n v="20"/>
    <n v="6400"/>
    <x v="0"/>
    <s v="ANNa Perez"/>
    <x v="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822CF-D83A-4F6E-A8F4-771B2C6D28C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GENDER">
  <location ref="Q39:S60" firstHeaderRow="0" firstDataRow="1" firstDataCol="1"/>
  <pivotFields count="14">
    <pivotField showAll="0"/>
    <pivotField numFmtId="14" showAll="0"/>
    <pivotField showAll="0"/>
    <pivotField showAll="0"/>
    <pivotField axis="axisRow" showAll="0">
      <items count="3">
        <item x="0"/>
        <item x="1"/>
        <item t="default"/>
      </items>
    </pivotField>
    <pivotField dataField="1"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x="3"/>
        <item x="2"/>
        <item x="5"/>
        <item x="6"/>
        <item t="default"/>
      </items>
    </pivotField>
    <pivotField dataField="1" numFmtId="164" showAll="0"/>
    <pivotField showAll="0"/>
    <pivotField numFmtId="164" showAll="0"/>
    <pivotField showAll="0"/>
    <pivotField showAll="0"/>
    <pivotField showAll="0"/>
    <pivotField showAll="0"/>
  </pivotFields>
  <rowFields count="2">
    <field x="6"/>
    <field x="4"/>
  </rowFields>
  <rowItems count="21">
    <i>
      <x/>
    </i>
    <i r="1">
      <x v="1"/>
    </i>
    <i>
      <x v="1"/>
    </i>
    <i r="1">
      <x/>
    </i>
    <i r="1">
      <x v="1"/>
    </i>
    <i>
      <x v="2"/>
    </i>
    <i r="1">
      <x/>
    </i>
    <i r="1">
      <x v="1"/>
    </i>
    <i>
      <x v="3"/>
    </i>
    <i r="1">
      <x/>
    </i>
    <i>
      <x v="4"/>
    </i>
    <i r="1">
      <x/>
    </i>
    <i r="1">
      <x v="1"/>
    </i>
    <i>
      <x v="5"/>
    </i>
    <i r="1">
      <x/>
    </i>
    <i r="1">
      <x v="1"/>
    </i>
    <i>
      <x v="6"/>
    </i>
    <i r="1">
      <x v="1"/>
    </i>
    <i>
      <x v="7"/>
    </i>
    <i r="1">
      <x/>
    </i>
    <i t="grand">
      <x/>
    </i>
  </rowItems>
  <colFields count="1">
    <field x="-2"/>
  </colFields>
  <colItems count="2">
    <i>
      <x/>
    </i>
    <i i="1">
      <x v="1"/>
    </i>
  </colItems>
  <dataFields count="2">
    <dataField name="Sum of Price" fld="7" baseField="0" baseItem="0"/>
    <dataField name="Average of Age" fld="5" subtotal="average" baseField="6" baseItem="0"/>
  </dataFields>
  <chartFormats count="7">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4" count="1" selected="0">
            <x v="1"/>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4" count="1" selected="0">
            <x v="0"/>
          </reference>
        </references>
      </pivotArea>
    </chartFormat>
    <chartFormat chart="24" format="18">
      <pivotArea type="data" outline="0" fieldPosition="0">
        <references count="2">
          <reference field="4294967294" count="1" selected="0">
            <x v="0"/>
          </reference>
          <reference field="4" count="1" selected="0">
            <x v="1"/>
          </reference>
        </references>
      </pivotArea>
    </chartFormat>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92E46D-F9D4-4462-A87B-CC71DB94B8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GENDER">
  <location ref="A3:B6" firstHeaderRow="1" firstDataRow="1" firstDataCol="1"/>
  <pivotFields count="14">
    <pivotField showAll="0"/>
    <pivotField numFmtId="14" showAll="0"/>
    <pivotField showAll="0"/>
    <pivotField showAll="0"/>
    <pivotField axis="axisRow"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x="3"/>
        <item x="2"/>
        <item x="5"/>
        <item x="6"/>
        <item t="default"/>
      </items>
    </pivotField>
    <pivotField dataField="1" numFmtId="164" showAll="0"/>
    <pivotField showAll="0"/>
    <pivotField numFmtId="164" showAll="0"/>
    <pivotField showAll="0"/>
    <pivotField showAll="0"/>
    <pivotField showAll="0"/>
    <pivotField showAll="0"/>
  </pivotFields>
  <rowFields count="1">
    <field x="4"/>
  </rowFields>
  <rowItems count="3">
    <i>
      <x/>
    </i>
    <i>
      <x v="1"/>
    </i>
    <i t="grand">
      <x/>
    </i>
  </rowItems>
  <colItems count="1">
    <i/>
  </colItems>
  <dataFields count="1">
    <dataField name="Sum of Price" fld="7" baseField="0" baseItem="0"/>
  </dataFields>
  <chartFormats count="6">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4" count="1" selected="0">
            <x v="1"/>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4" count="1" selected="0">
            <x v="0"/>
          </reference>
        </references>
      </pivotArea>
    </chartFormat>
    <chartFormat chart="24" format="18">
      <pivotArea type="data" outline="0" fieldPosition="0">
        <references count="2">
          <reference field="4294967294" count="1" selected="0">
            <x v="0"/>
          </reference>
          <reference field="4" count="1" selected="0">
            <x v="1"/>
          </reference>
        </references>
      </pivotArea>
    </chartFormat>
    <chartFormat chart="22" format="1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68EA4-3CDE-45F7-BE6F-1E9A033F56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Countries">
  <location ref="A42:B51" firstHeaderRow="1" firstDataRow="1" firstDataCol="1"/>
  <pivotFields count="14">
    <pivotField showAll="0"/>
    <pivotField numFmtId="14"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x="3"/>
        <item x="2"/>
        <item x="5"/>
        <item x="6"/>
        <item t="default"/>
      </items>
    </pivotField>
    <pivotField numFmtId="164" showAll="0"/>
    <pivotField showAll="0"/>
    <pivotField dataField="1" numFmtId="164" showAll="0"/>
    <pivotField showAll="0"/>
    <pivotField showAll="0"/>
    <pivotField showAll="0">
      <items count="7">
        <item x="0"/>
        <item x="2"/>
        <item x="3"/>
        <item x="4"/>
        <item x="1"/>
        <item x="5"/>
        <item t="default"/>
      </items>
    </pivotField>
    <pivotField showAll="0"/>
  </pivotFields>
  <rowFields count="1">
    <field x="6"/>
  </rowFields>
  <rowItems count="9">
    <i>
      <x/>
    </i>
    <i>
      <x v="1"/>
    </i>
    <i>
      <x v="2"/>
    </i>
    <i>
      <x v="3"/>
    </i>
    <i>
      <x v="4"/>
    </i>
    <i>
      <x v="5"/>
    </i>
    <i>
      <x v="6"/>
    </i>
    <i>
      <x v="7"/>
    </i>
    <i t="grand">
      <x/>
    </i>
  </rowItems>
  <colItems count="1">
    <i/>
  </colItems>
  <dataFields count="1">
    <dataField name="Sum of Revenue" fld="9" baseField="0" baseItem="0"/>
  </dataFields>
  <chartFormats count="4">
    <chartFormat chart="2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51A725-671E-4E35-9E63-70B818C01A95}"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rowHeaderCaption="Countries">
  <location ref="A97:J108" firstHeaderRow="1" firstDataRow="3" firstDataCol="1"/>
  <pivotFields count="14">
    <pivotField showAll="0">
      <items count="92">
        <item x="73"/>
        <item x="7"/>
        <item x="77"/>
        <item x="71"/>
        <item x="22"/>
        <item x="23"/>
        <item x="62"/>
        <item x="74"/>
        <item x="15"/>
        <item x="75"/>
        <item x="24"/>
        <item x="76"/>
        <item x="44"/>
        <item x="45"/>
        <item x="25"/>
        <item x="26"/>
        <item x="78"/>
        <item x="69"/>
        <item x="27"/>
        <item x="54"/>
        <item x="39"/>
        <item x="32"/>
        <item x="8"/>
        <item x="28"/>
        <item x="55"/>
        <item x="40"/>
        <item x="29"/>
        <item x="79"/>
        <item x="38"/>
        <item x="42"/>
        <item x="6"/>
        <item x="9"/>
        <item x="33"/>
        <item x="56"/>
        <item x="90"/>
        <item x="10"/>
        <item x="80"/>
        <item x="81"/>
        <item x="63"/>
        <item x="41"/>
        <item x="50"/>
        <item x="82"/>
        <item x="51"/>
        <item x="70"/>
        <item x="35"/>
        <item x="21"/>
        <item x="11"/>
        <item x="83"/>
        <item x="64"/>
        <item x="60"/>
        <item x="16"/>
        <item x="0"/>
        <item x="59"/>
        <item x="34"/>
        <item x="30"/>
        <item x="84"/>
        <item x="52"/>
        <item x="53"/>
        <item x="65"/>
        <item x="36"/>
        <item x="37"/>
        <item x="88"/>
        <item x="85"/>
        <item x="72"/>
        <item x="12"/>
        <item x="61"/>
        <item x="13"/>
        <item x="57"/>
        <item x="48"/>
        <item x="49"/>
        <item x="31"/>
        <item x="86"/>
        <item x="17"/>
        <item x="46"/>
        <item x="47"/>
        <item x="1"/>
        <item x="14"/>
        <item x="18"/>
        <item x="2"/>
        <item x="3"/>
        <item x="66"/>
        <item x="87"/>
        <item x="19"/>
        <item x="4"/>
        <item x="43"/>
        <item x="67"/>
        <item x="89"/>
        <item x="20"/>
        <item x="5"/>
        <item x="58"/>
        <item x="68"/>
        <item t="default"/>
      </items>
    </pivotField>
    <pivotField numFmtId="14" showAll="0"/>
    <pivotField showAll="0">
      <items count="91">
        <item x="67"/>
        <item x="61"/>
        <item x="33"/>
        <item x="18"/>
        <item x="73"/>
        <item x="15"/>
        <item x="79"/>
        <item x="19"/>
        <item x="45"/>
        <item x="26"/>
        <item x="16"/>
        <item x="34"/>
        <item x="40"/>
        <item x="2"/>
        <item x="48"/>
        <item x="20"/>
        <item x="87"/>
        <item x="55"/>
        <item x="29"/>
        <item x="54"/>
        <item x="44"/>
        <item x="86"/>
        <item x="83"/>
        <item x="4"/>
        <item x="81"/>
        <item x="82"/>
        <item x="72"/>
        <item x="21"/>
        <item x="80"/>
        <item x="46"/>
        <item x="13"/>
        <item x="76"/>
        <item x="30"/>
        <item x="22"/>
        <item x="35"/>
        <item x="49"/>
        <item x="77"/>
        <item x="0"/>
        <item x="1"/>
        <item x="50"/>
        <item x="25"/>
        <item x="51"/>
        <item x="84"/>
        <item x="69"/>
        <item x="23"/>
        <item x="64"/>
        <item x="8"/>
        <item x="89"/>
        <item x="75"/>
        <item x="65"/>
        <item x="12"/>
        <item x="53"/>
        <item x="43"/>
        <item x="5"/>
        <item x="6"/>
        <item x="7"/>
        <item x="10"/>
        <item x="62"/>
        <item x="42"/>
        <item x="88"/>
        <item x="24"/>
        <item x="85"/>
        <item x="59"/>
        <item x="14"/>
        <item x="31"/>
        <item x="78"/>
        <item x="57"/>
        <item x="27"/>
        <item x="3"/>
        <item x="11"/>
        <item x="74"/>
        <item x="71"/>
        <item x="52"/>
        <item x="56"/>
        <item x="60"/>
        <item x="32"/>
        <item x="58"/>
        <item x="41"/>
        <item x="37"/>
        <item x="70"/>
        <item x="47"/>
        <item x="9"/>
        <item x="17"/>
        <item x="68"/>
        <item x="66"/>
        <item x="28"/>
        <item x="63"/>
        <item x="36"/>
        <item x="38"/>
        <item x="39"/>
        <item t="default"/>
      </items>
    </pivotField>
    <pivotField showAll="0"/>
    <pivotField axis="axisCol"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x="3"/>
        <item x="2"/>
        <item x="5"/>
        <item x="6"/>
        <item t="default"/>
      </items>
    </pivotField>
    <pivotField numFmtId="164" showAll="0"/>
    <pivotField showAll="0"/>
    <pivotField dataField="1" numFmtId="164" showAll="0"/>
    <pivotField axis="axisCol" showAll="0">
      <items count="4">
        <item x="1"/>
        <item x="0"/>
        <item x="2"/>
        <item t="default"/>
      </items>
    </pivotField>
    <pivotField showAll="0"/>
    <pivotField showAll="0">
      <items count="7">
        <item x="0"/>
        <item x="2"/>
        <item x="3"/>
        <item x="4"/>
        <item x="1"/>
        <item x="5"/>
        <item t="default"/>
      </items>
    </pivotField>
    <pivotField showAll="0"/>
  </pivotFields>
  <rowFields count="1">
    <field x="6"/>
  </rowFields>
  <rowItems count="9">
    <i>
      <x/>
    </i>
    <i>
      <x v="1"/>
    </i>
    <i>
      <x v="2"/>
    </i>
    <i>
      <x v="3"/>
    </i>
    <i>
      <x v="4"/>
    </i>
    <i>
      <x v="5"/>
    </i>
    <i>
      <x v="6"/>
    </i>
    <i>
      <x v="7"/>
    </i>
    <i t="grand">
      <x/>
    </i>
  </rowItems>
  <colFields count="2">
    <field x="10"/>
    <field x="4"/>
  </colFields>
  <colItems count="9">
    <i>
      <x/>
      <x/>
    </i>
    <i t="default">
      <x/>
    </i>
    <i>
      <x v="1"/>
      <x/>
    </i>
    <i r="1">
      <x v="1"/>
    </i>
    <i t="default">
      <x v="1"/>
    </i>
    <i>
      <x v="2"/>
      <x/>
    </i>
    <i r="1">
      <x v="1"/>
    </i>
    <i t="default">
      <x v="2"/>
    </i>
    <i t="grand">
      <x/>
    </i>
  </colItems>
  <dataFields count="1">
    <dataField name="Sum of Revenue" fld="9" baseField="0" baseItem="0"/>
  </dataFields>
  <chartFormats count="24">
    <chartFormat chart="2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50" format="0" series="1">
      <pivotArea type="data" outline="0" fieldPosition="0">
        <references count="2">
          <reference field="4294967294" count="1" selected="0">
            <x v="0"/>
          </reference>
          <reference field="10" count="1" selected="0">
            <x v="0"/>
          </reference>
        </references>
      </pivotArea>
    </chartFormat>
    <chartFormat chart="50" format="1" series="1">
      <pivotArea type="data" outline="0" fieldPosition="0">
        <references count="2">
          <reference field="4294967294" count="1" selected="0">
            <x v="0"/>
          </reference>
          <reference field="10" count="1" selected="0">
            <x v="1"/>
          </reference>
        </references>
      </pivotArea>
    </chartFormat>
    <chartFormat chart="50" format="2" series="1">
      <pivotArea type="data" outline="0" fieldPosition="0">
        <references count="2">
          <reference field="4294967294" count="1" selected="0">
            <x v="0"/>
          </reference>
          <reference field="10" count="1" selected="0">
            <x v="2"/>
          </reference>
        </references>
      </pivotArea>
    </chartFormat>
    <chartFormat chart="54" format="0" series="1">
      <pivotArea type="data" outline="0" fieldPosition="0">
        <references count="2">
          <reference field="4294967294" count="1" selected="0">
            <x v="0"/>
          </reference>
          <reference field="10" count="1" selected="0">
            <x v="0"/>
          </reference>
        </references>
      </pivotArea>
    </chartFormat>
    <chartFormat chart="54" format="1" series="1">
      <pivotArea type="data" outline="0" fieldPosition="0">
        <references count="2">
          <reference field="4294967294" count="1" selected="0">
            <x v="0"/>
          </reference>
          <reference field="10" count="1" selected="0">
            <x v="1"/>
          </reference>
        </references>
      </pivotArea>
    </chartFormat>
    <chartFormat chart="54" format="2" series="1">
      <pivotArea type="data" outline="0" fieldPosition="0">
        <references count="2">
          <reference field="4294967294" count="1" selected="0">
            <x v="0"/>
          </reference>
          <reference field="10" count="1" selected="0">
            <x v="2"/>
          </reference>
        </references>
      </pivotArea>
    </chartFormat>
    <chartFormat chart="58" format="6" series="1">
      <pivotArea type="data" outline="0" fieldPosition="0">
        <references count="2">
          <reference field="4294967294" count="1" selected="0">
            <x v="0"/>
          </reference>
          <reference field="10" count="1" selected="0">
            <x v="0"/>
          </reference>
        </references>
      </pivotArea>
    </chartFormat>
    <chartFormat chart="58" format="7" series="1">
      <pivotArea type="data" outline="0" fieldPosition="0">
        <references count="2">
          <reference field="4294967294" count="1" selected="0">
            <x v="0"/>
          </reference>
          <reference field="10" count="1" selected="0">
            <x v="1"/>
          </reference>
        </references>
      </pivotArea>
    </chartFormat>
    <chartFormat chart="58" format="8" series="1">
      <pivotArea type="data" outline="0" fieldPosition="0">
        <references count="2">
          <reference field="4294967294" count="1" selected="0">
            <x v="0"/>
          </reference>
          <reference field="10" count="1" selected="0">
            <x v="2"/>
          </reference>
        </references>
      </pivotArea>
    </chartFormat>
    <chartFormat chart="65" format="0" series="1">
      <pivotArea type="data" outline="0" fieldPosition="0">
        <references count="3">
          <reference field="4294967294" count="1" selected="0">
            <x v="0"/>
          </reference>
          <reference field="4" count="1" selected="0">
            <x v="0"/>
          </reference>
          <reference field="10" count="1" selected="0">
            <x v="0"/>
          </reference>
        </references>
      </pivotArea>
    </chartFormat>
    <chartFormat chart="65" format="1" series="1">
      <pivotArea type="data" outline="0" fieldPosition="0">
        <references count="3">
          <reference field="4294967294" count="1" selected="0">
            <x v="0"/>
          </reference>
          <reference field="4" count="1" selected="0">
            <x v="0"/>
          </reference>
          <reference field="10" count="1" selected="0">
            <x v="1"/>
          </reference>
        </references>
      </pivotArea>
    </chartFormat>
    <chartFormat chart="65" format="2" series="1">
      <pivotArea type="data" outline="0" fieldPosition="0">
        <references count="3">
          <reference field="4294967294" count="1" selected="0">
            <x v="0"/>
          </reference>
          <reference field="4" count="1" selected="0">
            <x v="1"/>
          </reference>
          <reference field="10" count="1" selected="0">
            <x v="1"/>
          </reference>
        </references>
      </pivotArea>
    </chartFormat>
    <chartFormat chart="65" format="3" series="1">
      <pivotArea type="data" outline="0" fieldPosition="0">
        <references count="3">
          <reference field="4294967294" count="1" selected="0">
            <x v="0"/>
          </reference>
          <reference field="4" count="1" selected="0">
            <x v="0"/>
          </reference>
          <reference field="10" count="1" selected="0">
            <x v="2"/>
          </reference>
        </references>
      </pivotArea>
    </chartFormat>
    <chartFormat chart="65" format="4" series="1">
      <pivotArea type="data" outline="0" fieldPosition="0">
        <references count="3">
          <reference field="4294967294" count="1" selected="0">
            <x v="0"/>
          </reference>
          <reference field="4" count="1" selected="0">
            <x v="1"/>
          </reference>
          <reference field="10" count="1" selected="0">
            <x v="2"/>
          </reference>
        </references>
      </pivotArea>
    </chartFormat>
    <chartFormat chart="67" format="10" series="1">
      <pivotArea type="data" outline="0" fieldPosition="0">
        <references count="3">
          <reference field="4294967294" count="1" selected="0">
            <x v="0"/>
          </reference>
          <reference field="4" count="1" selected="0">
            <x v="0"/>
          </reference>
          <reference field="10" count="1" selected="0">
            <x v="0"/>
          </reference>
        </references>
      </pivotArea>
    </chartFormat>
    <chartFormat chart="67" format="11" series="1">
      <pivotArea type="data" outline="0" fieldPosition="0">
        <references count="3">
          <reference field="4294967294" count="1" selected="0">
            <x v="0"/>
          </reference>
          <reference field="4" count="1" selected="0">
            <x v="0"/>
          </reference>
          <reference field="10" count="1" selected="0">
            <x v="1"/>
          </reference>
        </references>
      </pivotArea>
    </chartFormat>
    <chartFormat chart="67" format="12" series="1">
      <pivotArea type="data" outline="0" fieldPosition="0">
        <references count="3">
          <reference field="4294967294" count="1" selected="0">
            <x v="0"/>
          </reference>
          <reference field="4" count="1" selected="0">
            <x v="1"/>
          </reference>
          <reference field="10" count="1" selected="0">
            <x v="1"/>
          </reference>
        </references>
      </pivotArea>
    </chartFormat>
    <chartFormat chart="67" format="13" series="1">
      <pivotArea type="data" outline="0" fieldPosition="0">
        <references count="3">
          <reference field="4294967294" count="1" selected="0">
            <x v="0"/>
          </reference>
          <reference field="4" count="1" selected="0">
            <x v="0"/>
          </reference>
          <reference field="10" count="1" selected="0">
            <x v="2"/>
          </reference>
        </references>
      </pivotArea>
    </chartFormat>
    <chartFormat chart="67" format="14" series="1">
      <pivotArea type="data" outline="0" fieldPosition="0">
        <references count="3">
          <reference field="4294967294" count="1" selected="0">
            <x v="0"/>
          </reference>
          <reference field="4" count="1" selected="0">
            <x v="1"/>
          </reference>
          <reference field="10" count="1" selected="0">
            <x v="2"/>
          </reference>
        </references>
      </pivotArea>
    </chartFormat>
    <chartFormat chart="67" format="15"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7E830D-3B24-4CC0-BA4C-1450BCD7D1D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rowHeaderCaption="Countries">
  <location ref="A58:G69" firstHeaderRow="1" firstDataRow="3" firstDataCol="1"/>
  <pivotFields count="14">
    <pivotField showAll="0"/>
    <pivotField numFmtId="14" showAll="0"/>
    <pivotField showAll="0"/>
    <pivotField showAll="0"/>
    <pivotField axis="axisCol"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x="3"/>
        <item x="2"/>
        <item x="5"/>
        <item x="6"/>
        <item t="default"/>
      </items>
    </pivotField>
    <pivotField numFmtId="164" showAll="0"/>
    <pivotField dataField="1" showAll="0"/>
    <pivotField dataField="1" numFmtId="164" showAll="0"/>
    <pivotField showAll="0"/>
    <pivotField showAll="0"/>
    <pivotField showAll="0">
      <items count="7">
        <item x="0"/>
        <item x="2"/>
        <item x="3"/>
        <item x="4"/>
        <item x="1"/>
        <item x="5"/>
        <item t="default"/>
      </items>
    </pivotField>
    <pivotField showAll="0"/>
  </pivotFields>
  <rowFields count="1">
    <field x="6"/>
  </rowFields>
  <rowItems count="9">
    <i>
      <x/>
    </i>
    <i>
      <x v="1"/>
    </i>
    <i>
      <x v="2"/>
    </i>
    <i>
      <x v="3"/>
    </i>
    <i>
      <x v="4"/>
    </i>
    <i>
      <x v="5"/>
    </i>
    <i>
      <x v="6"/>
    </i>
    <i>
      <x v="7"/>
    </i>
    <i t="grand">
      <x/>
    </i>
  </rowItems>
  <colFields count="2">
    <field x="4"/>
    <field x="-2"/>
  </colFields>
  <colItems count="6">
    <i>
      <x/>
      <x/>
    </i>
    <i r="1" i="1">
      <x v="1"/>
    </i>
    <i>
      <x v="1"/>
      <x/>
    </i>
    <i r="1" i="1">
      <x v="1"/>
    </i>
    <i t="grand">
      <x/>
    </i>
    <i t="grand" i="1">
      <x/>
    </i>
  </colItems>
  <dataFields count="2">
    <dataField name="Sum of Revenue" fld="9" baseField="0" baseItem="0"/>
    <dataField name="Sum of Units" fld="8" baseField="0" baseItem="0"/>
  </dataFields>
  <chartFormats count="15">
    <chartFormat chart="2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6" format="0" series="1">
      <pivotArea type="data" outline="0" fieldPosition="0">
        <references count="2">
          <reference field="4294967294" count="1" selected="0">
            <x v="0"/>
          </reference>
          <reference field="4" count="1" selected="0">
            <x v="0"/>
          </reference>
        </references>
      </pivotArea>
    </chartFormat>
    <chartFormat chart="46" format="1" series="1">
      <pivotArea type="data" outline="0" fieldPosition="0">
        <references count="2">
          <reference field="4294967294" count="1" selected="0">
            <x v="0"/>
          </reference>
          <reference field="4" count="1" selected="0">
            <x v="1"/>
          </reference>
        </references>
      </pivotArea>
    </chartFormat>
    <chartFormat chart="46" format="2" series="1">
      <pivotArea type="data" outline="0" fieldPosition="0">
        <references count="2">
          <reference field="4294967294" count="1" selected="0">
            <x v="1"/>
          </reference>
          <reference field="4" count="1" selected="0">
            <x v="1"/>
          </reference>
        </references>
      </pivotArea>
    </chartFormat>
    <chartFormat chart="46" format="3" series="1">
      <pivotArea type="data" outline="0" fieldPosition="0">
        <references count="2">
          <reference field="4294967294" count="1" selected="0">
            <x v="1"/>
          </reference>
          <reference field="4" count="1" selected="0">
            <x v="0"/>
          </reference>
        </references>
      </pivotArea>
    </chartFormat>
    <chartFormat chart="48" format="8" series="1">
      <pivotArea type="data" outline="0" fieldPosition="0">
        <references count="2">
          <reference field="4294967294" count="1" selected="0">
            <x v="0"/>
          </reference>
          <reference field="4" count="1" selected="0">
            <x v="0"/>
          </reference>
        </references>
      </pivotArea>
    </chartFormat>
    <chartFormat chart="48" format="9" series="1">
      <pivotArea type="data" outline="0" fieldPosition="0">
        <references count="2">
          <reference field="4294967294" count="1" selected="0">
            <x v="1"/>
          </reference>
          <reference field="4" count="1" selected="0">
            <x v="0"/>
          </reference>
        </references>
      </pivotArea>
    </chartFormat>
    <chartFormat chart="48" format="10" series="1">
      <pivotArea type="data" outline="0" fieldPosition="0">
        <references count="2">
          <reference field="4294967294" count="1" selected="0">
            <x v="0"/>
          </reference>
          <reference field="4" count="1" selected="0">
            <x v="1"/>
          </reference>
        </references>
      </pivotArea>
    </chartFormat>
    <chartFormat chart="48" format="11" series="1">
      <pivotArea type="data" outline="0" fieldPosition="0">
        <references count="2">
          <reference field="4294967294" count="1" selected="0">
            <x v="1"/>
          </reference>
          <reference field="4" count="1" selected="0">
            <x v="1"/>
          </reference>
        </references>
      </pivotArea>
    </chartFormat>
    <chartFormat chart="48" format="12" series="1">
      <pivotArea type="data" grandCol="1" outline="0" fieldPosition="0">
        <references count="1">
          <reference field="4294967294" count="1" selected="0">
            <x v="0"/>
          </reference>
        </references>
      </pivotArea>
    </chartFormat>
    <chartFormat chart="48" format="13" series="1">
      <pivotArea type="data" grandCol="1" outline="0" fieldPosition="0">
        <references count="1">
          <reference field="4294967294" count="1" selected="0">
            <x v="1"/>
          </reference>
        </references>
      </pivotArea>
    </chartFormat>
    <chartFormat chart="46" format="4" series="1">
      <pivotArea type="data" grandCol="1" outline="0" fieldPosition="0">
        <references count="1">
          <reference field="4294967294" count="1" selected="0">
            <x v="0"/>
          </reference>
        </references>
      </pivotArea>
    </chartFormat>
    <chartFormat chart="46" format="5"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AC90AA-C9DF-4AAC-B4DF-E04A84A8666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SALES PERSON">
  <location ref="A126:J134" firstHeaderRow="1" firstDataRow="2" firstDataCol="1"/>
  <pivotFields count="14">
    <pivotField showAll="0"/>
    <pivotField numFmtId="14"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Col" showAll="0">
      <items count="9">
        <item x="7"/>
        <item x="4"/>
        <item x="0"/>
        <item x="1"/>
        <item x="3"/>
        <item x="2"/>
        <item x="5"/>
        <item x="6"/>
        <item t="default"/>
      </items>
    </pivotField>
    <pivotField dataField="1" numFmtId="164" showAll="0"/>
    <pivotField showAll="0"/>
    <pivotField numFmtId="164" showAll="0"/>
    <pivotField showAll="0"/>
    <pivotField showAll="0"/>
    <pivotField axis="axisRow" showAll="0">
      <items count="7">
        <item x="0"/>
        <item x="2"/>
        <item x="3"/>
        <item x="4"/>
        <item x="1"/>
        <item x="5"/>
        <item t="default"/>
      </items>
    </pivotField>
    <pivotField showAll="0"/>
  </pivotFields>
  <rowFields count="1">
    <field x="12"/>
  </rowFields>
  <rowItems count="7">
    <i>
      <x/>
    </i>
    <i>
      <x v="1"/>
    </i>
    <i>
      <x v="2"/>
    </i>
    <i>
      <x v="3"/>
    </i>
    <i>
      <x v="4"/>
    </i>
    <i>
      <x v="5"/>
    </i>
    <i t="grand">
      <x/>
    </i>
  </rowItems>
  <colFields count="1">
    <field x="6"/>
  </colFields>
  <colItems count="9">
    <i>
      <x/>
    </i>
    <i>
      <x v="1"/>
    </i>
    <i>
      <x v="2"/>
    </i>
    <i>
      <x v="3"/>
    </i>
    <i>
      <x v="4"/>
    </i>
    <i>
      <x v="5"/>
    </i>
    <i>
      <x v="6"/>
    </i>
    <i>
      <x v="7"/>
    </i>
    <i t="grand">
      <x/>
    </i>
  </colItems>
  <dataFields count="1">
    <dataField name="Sum of Price" fld="7" baseField="0" baseItem="0"/>
  </dataFields>
  <chartFormats count="20">
    <chartFormat chart="22" format="11"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0"/>
          </reference>
        </references>
      </pivotArea>
    </chartFormat>
    <chartFormat chart="33" format="0" series="1">
      <pivotArea type="data" outline="0" fieldPosition="0">
        <references count="2">
          <reference field="4294967294" count="1" selected="0">
            <x v="0"/>
          </reference>
          <reference field="6" count="1" selected="0">
            <x v="0"/>
          </reference>
        </references>
      </pivotArea>
    </chartFormat>
    <chartFormat chart="33" format="1" series="1">
      <pivotArea type="data" outline="0" fieldPosition="0">
        <references count="2">
          <reference field="4294967294" count="1" selected="0">
            <x v="0"/>
          </reference>
          <reference field="6" count="1" selected="0">
            <x v="1"/>
          </reference>
        </references>
      </pivotArea>
    </chartFormat>
    <chartFormat chart="33" format="2" series="1">
      <pivotArea type="data" outline="0" fieldPosition="0">
        <references count="2">
          <reference field="4294967294" count="1" selected="0">
            <x v="0"/>
          </reference>
          <reference field="6" count="1" selected="0">
            <x v="2"/>
          </reference>
        </references>
      </pivotArea>
    </chartFormat>
    <chartFormat chart="33" format="3" series="1">
      <pivotArea type="data" outline="0" fieldPosition="0">
        <references count="2">
          <reference field="4294967294" count="1" selected="0">
            <x v="0"/>
          </reference>
          <reference field="6" count="1" selected="0">
            <x v="3"/>
          </reference>
        </references>
      </pivotArea>
    </chartFormat>
    <chartFormat chart="33" format="4" series="1">
      <pivotArea type="data" outline="0" fieldPosition="0">
        <references count="2">
          <reference field="4294967294" count="1" selected="0">
            <x v="0"/>
          </reference>
          <reference field="6" count="1" selected="0">
            <x v="4"/>
          </reference>
        </references>
      </pivotArea>
    </chartFormat>
    <chartFormat chart="33" format="5" series="1">
      <pivotArea type="data" outline="0" fieldPosition="0">
        <references count="2">
          <reference field="4294967294" count="1" selected="0">
            <x v="0"/>
          </reference>
          <reference field="6" count="1" selected="0">
            <x v="5"/>
          </reference>
        </references>
      </pivotArea>
    </chartFormat>
    <chartFormat chart="33" format="6" series="1">
      <pivotArea type="data" outline="0" fieldPosition="0">
        <references count="2">
          <reference field="4294967294" count="1" selected="0">
            <x v="0"/>
          </reference>
          <reference field="6" count="1" selected="0">
            <x v="6"/>
          </reference>
        </references>
      </pivotArea>
    </chartFormat>
    <chartFormat chart="33" format="7" series="1">
      <pivotArea type="data" outline="0" fieldPosition="0">
        <references count="2">
          <reference field="4294967294" count="1" selected="0">
            <x v="0"/>
          </reference>
          <reference field="6" count="1" selected="0">
            <x v="7"/>
          </reference>
        </references>
      </pivotArea>
    </chartFormat>
    <chartFormat chart="35" format="16" series="1">
      <pivotArea type="data" outline="0" fieldPosition="0">
        <references count="2">
          <reference field="4294967294" count="1" selected="0">
            <x v="0"/>
          </reference>
          <reference field="6" count="1" selected="0">
            <x v="0"/>
          </reference>
        </references>
      </pivotArea>
    </chartFormat>
    <chartFormat chart="35" format="17" series="1">
      <pivotArea type="data" outline="0" fieldPosition="0">
        <references count="2">
          <reference field="4294967294" count="1" selected="0">
            <x v="0"/>
          </reference>
          <reference field="6" count="1" selected="0">
            <x v="1"/>
          </reference>
        </references>
      </pivotArea>
    </chartFormat>
    <chartFormat chart="35" format="18" series="1">
      <pivotArea type="data" outline="0" fieldPosition="0">
        <references count="2">
          <reference field="4294967294" count="1" selected="0">
            <x v="0"/>
          </reference>
          <reference field="6" count="1" selected="0">
            <x v="2"/>
          </reference>
        </references>
      </pivotArea>
    </chartFormat>
    <chartFormat chart="35" format="19" series="1">
      <pivotArea type="data" outline="0" fieldPosition="0">
        <references count="2">
          <reference field="4294967294" count="1" selected="0">
            <x v="0"/>
          </reference>
          <reference field="6" count="1" selected="0">
            <x v="3"/>
          </reference>
        </references>
      </pivotArea>
    </chartFormat>
    <chartFormat chart="35" format="20" series="1">
      <pivotArea type="data" outline="0" fieldPosition="0">
        <references count="2">
          <reference field="4294967294" count="1" selected="0">
            <x v="0"/>
          </reference>
          <reference field="6" count="1" selected="0">
            <x v="4"/>
          </reference>
        </references>
      </pivotArea>
    </chartFormat>
    <chartFormat chart="35" format="21" series="1">
      <pivotArea type="data" outline="0" fieldPosition="0">
        <references count="2">
          <reference field="4294967294" count="1" selected="0">
            <x v="0"/>
          </reference>
          <reference field="6" count="1" selected="0">
            <x v="5"/>
          </reference>
        </references>
      </pivotArea>
    </chartFormat>
    <chartFormat chart="35" format="22" series="1">
      <pivotArea type="data" outline="0" fieldPosition="0">
        <references count="2">
          <reference field="4294967294" count="1" selected="0">
            <x v="0"/>
          </reference>
          <reference field="6" count="1" selected="0">
            <x v="6"/>
          </reference>
        </references>
      </pivotArea>
    </chartFormat>
    <chartFormat chart="35" format="23" series="1">
      <pivotArea type="data" outline="0" fieldPosition="0">
        <references count="2">
          <reference field="4294967294" count="1" selected="0">
            <x v="0"/>
          </reference>
          <reference field="6" count="1" selected="0">
            <x v="7"/>
          </reference>
        </references>
      </pivotArea>
    </chartFormat>
    <chartFormat chart="35" format="24" series="1">
      <pivotArea type="data" outline="0" fieldPosition="0">
        <references count="1">
          <reference field="4294967294" count="1" selected="0">
            <x v="0"/>
          </reference>
        </references>
      </pivotArea>
    </chartFormat>
    <chartFormat chart="3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81F0D6-C3C0-4DCF-BADA-2E525FACAD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Sales Person">
  <location ref="A27:B34" firstHeaderRow="1" firstDataRow="1" firstDataCol="1"/>
  <pivotFields count="14">
    <pivotField showAll="0"/>
    <pivotField numFmtId="14"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x="3"/>
        <item x="2"/>
        <item x="5"/>
        <item x="6"/>
        <item t="default"/>
      </items>
    </pivotField>
    <pivotField numFmtId="164" showAll="0"/>
    <pivotField showAll="0"/>
    <pivotField dataField="1" numFmtId="164" showAll="0"/>
    <pivotField showAll="0"/>
    <pivotField showAll="0"/>
    <pivotField axis="axisRow" showAll="0">
      <items count="7">
        <item x="0"/>
        <item x="2"/>
        <item x="3"/>
        <item x="4"/>
        <item x="1"/>
        <item x="5"/>
        <item t="default"/>
      </items>
    </pivotField>
    <pivotField showAll="0"/>
  </pivotFields>
  <rowFields count="1">
    <field x="12"/>
  </rowFields>
  <rowItems count="7">
    <i>
      <x/>
    </i>
    <i>
      <x v="1"/>
    </i>
    <i>
      <x v="2"/>
    </i>
    <i>
      <x v="3"/>
    </i>
    <i>
      <x v="4"/>
    </i>
    <i>
      <x v="5"/>
    </i>
    <i t="grand">
      <x/>
    </i>
  </rowItems>
  <colItems count="1">
    <i/>
  </colItems>
  <dataFields count="1">
    <dataField name="Sum of Revenue" fld="9" baseField="0" baseItem="0"/>
  </dataFields>
  <chartFormats count="3">
    <chartFormat chart="2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A36AD0-7E31-4D52-B76A-30400426E3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GENDER">
  <location ref="A14:B17" firstHeaderRow="1" firstDataRow="1" firstDataCol="1"/>
  <pivotFields count="14">
    <pivotField showAll="0"/>
    <pivotField numFmtId="14" showAll="0"/>
    <pivotField showAll="0"/>
    <pivotField showAll="0"/>
    <pivotField axis="axisRow"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x="3"/>
        <item x="2"/>
        <item x="5"/>
        <item x="6"/>
        <item t="default"/>
      </items>
    </pivotField>
    <pivotField numFmtId="164" showAll="0"/>
    <pivotField showAll="0"/>
    <pivotField dataField="1" numFmtId="164" showAll="0"/>
    <pivotField showAll="0"/>
    <pivotField showAll="0"/>
    <pivotField showAll="0"/>
    <pivotField showAll="0"/>
  </pivotFields>
  <rowFields count="1">
    <field x="4"/>
  </rowFields>
  <rowItems count="3">
    <i>
      <x/>
    </i>
    <i>
      <x v="1"/>
    </i>
    <i t="grand">
      <x/>
    </i>
  </rowItems>
  <colItems count="1">
    <i/>
  </colItems>
  <dataFields count="1">
    <dataField name="Sum of Revenue" fld="9" baseField="0" baseItem="0"/>
  </dataFields>
  <chartFormats count="6">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4" count="1" selected="0">
            <x v="0"/>
          </reference>
        </references>
      </pivotArea>
    </chartFormat>
    <chartFormat chart="22" format="2">
      <pivotArea type="data" outline="0" fieldPosition="0">
        <references count="2">
          <reference field="4294967294" count="1" selected="0">
            <x v="0"/>
          </reference>
          <reference field="4" count="1" selected="0">
            <x v="1"/>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4" count="1" selected="0">
            <x v="0"/>
          </reference>
        </references>
      </pivotArea>
    </chartFormat>
    <chartFormat chart="2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068B97-7B12-4E2A-9F54-DE8B8BDCACA9}"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rowHeaderCaption="Countries">
  <location ref="A77:E87" firstHeaderRow="1" firstDataRow="2" firstDataCol="1"/>
  <pivotFields count="14">
    <pivotField showAll="0">
      <items count="92">
        <item x="73"/>
        <item x="7"/>
        <item x="77"/>
        <item x="71"/>
        <item x="22"/>
        <item x="23"/>
        <item x="62"/>
        <item x="74"/>
        <item x="15"/>
        <item x="75"/>
        <item x="24"/>
        <item x="76"/>
        <item x="44"/>
        <item x="45"/>
        <item x="25"/>
        <item x="26"/>
        <item x="78"/>
        <item x="69"/>
        <item x="27"/>
        <item x="54"/>
        <item x="39"/>
        <item x="32"/>
        <item x="8"/>
        <item x="28"/>
        <item x="55"/>
        <item x="40"/>
        <item x="29"/>
        <item x="79"/>
        <item x="38"/>
        <item x="42"/>
        <item x="6"/>
        <item x="9"/>
        <item x="33"/>
        <item x="56"/>
        <item x="90"/>
        <item x="10"/>
        <item x="80"/>
        <item x="81"/>
        <item x="63"/>
        <item x="41"/>
        <item x="50"/>
        <item x="82"/>
        <item x="51"/>
        <item x="70"/>
        <item x="35"/>
        <item x="21"/>
        <item x="11"/>
        <item x="83"/>
        <item x="64"/>
        <item x="60"/>
        <item x="16"/>
        <item x="0"/>
        <item x="59"/>
        <item x="34"/>
        <item x="30"/>
        <item x="84"/>
        <item x="52"/>
        <item x="53"/>
        <item x="65"/>
        <item x="36"/>
        <item x="37"/>
        <item x="88"/>
        <item x="85"/>
        <item x="72"/>
        <item x="12"/>
        <item x="61"/>
        <item x="13"/>
        <item x="57"/>
        <item x="48"/>
        <item x="49"/>
        <item x="31"/>
        <item x="86"/>
        <item x="17"/>
        <item x="46"/>
        <item x="47"/>
        <item x="1"/>
        <item x="14"/>
        <item x="18"/>
        <item x="2"/>
        <item x="3"/>
        <item x="66"/>
        <item x="87"/>
        <item x="19"/>
        <item x="4"/>
        <item x="43"/>
        <item x="67"/>
        <item x="89"/>
        <item x="20"/>
        <item x="5"/>
        <item x="58"/>
        <item x="68"/>
        <item t="default"/>
      </items>
    </pivotField>
    <pivotField numFmtId="14" showAll="0"/>
    <pivotField showAll="0">
      <items count="91">
        <item x="67"/>
        <item x="61"/>
        <item x="33"/>
        <item x="18"/>
        <item x="73"/>
        <item x="15"/>
        <item x="79"/>
        <item x="19"/>
        <item x="45"/>
        <item x="26"/>
        <item x="16"/>
        <item x="34"/>
        <item x="40"/>
        <item x="2"/>
        <item x="48"/>
        <item x="20"/>
        <item x="87"/>
        <item x="55"/>
        <item x="29"/>
        <item x="54"/>
        <item x="44"/>
        <item x="86"/>
        <item x="83"/>
        <item x="4"/>
        <item x="81"/>
        <item x="82"/>
        <item x="72"/>
        <item x="21"/>
        <item x="80"/>
        <item x="46"/>
        <item x="13"/>
        <item x="76"/>
        <item x="30"/>
        <item x="22"/>
        <item x="35"/>
        <item x="49"/>
        <item x="77"/>
        <item x="0"/>
        <item x="1"/>
        <item x="50"/>
        <item x="25"/>
        <item x="51"/>
        <item x="84"/>
        <item x="69"/>
        <item x="23"/>
        <item x="64"/>
        <item x="8"/>
        <item x="89"/>
        <item x="75"/>
        <item x="65"/>
        <item x="12"/>
        <item x="53"/>
        <item x="43"/>
        <item x="5"/>
        <item x="6"/>
        <item x="7"/>
        <item x="10"/>
        <item x="62"/>
        <item x="42"/>
        <item x="88"/>
        <item x="24"/>
        <item x="85"/>
        <item x="59"/>
        <item x="14"/>
        <item x="31"/>
        <item x="78"/>
        <item x="57"/>
        <item x="27"/>
        <item x="3"/>
        <item x="11"/>
        <item x="74"/>
        <item x="71"/>
        <item x="52"/>
        <item x="56"/>
        <item x="60"/>
        <item x="32"/>
        <item x="58"/>
        <item x="41"/>
        <item x="37"/>
        <item x="70"/>
        <item x="47"/>
        <item x="9"/>
        <item x="17"/>
        <item x="68"/>
        <item x="66"/>
        <item x="28"/>
        <item x="63"/>
        <item x="36"/>
        <item x="38"/>
        <item x="39"/>
        <item t="default"/>
      </items>
    </pivotField>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x="3"/>
        <item x="2"/>
        <item x="5"/>
        <item x="6"/>
        <item t="default"/>
      </items>
    </pivotField>
    <pivotField numFmtId="164" showAll="0"/>
    <pivotField showAll="0"/>
    <pivotField dataField="1" numFmtId="164" showAll="0"/>
    <pivotField axis="axisCol" showAll="0">
      <items count="4">
        <item x="1"/>
        <item x="0"/>
        <item x="2"/>
        <item t="default"/>
      </items>
    </pivotField>
    <pivotField showAll="0"/>
    <pivotField showAll="0">
      <items count="7">
        <item x="0"/>
        <item x="2"/>
        <item x="3"/>
        <item x="4"/>
        <item x="1"/>
        <item x="5"/>
        <item t="default"/>
      </items>
    </pivotField>
    <pivotField showAll="0"/>
  </pivotFields>
  <rowFields count="1">
    <field x="6"/>
  </rowFields>
  <rowItems count="9">
    <i>
      <x/>
    </i>
    <i>
      <x v="1"/>
    </i>
    <i>
      <x v="2"/>
    </i>
    <i>
      <x v="3"/>
    </i>
    <i>
      <x v="4"/>
    </i>
    <i>
      <x v="5"/>
    </i>
    <i>
      <x v="6"/>
    </i>
    <i>
      <x v="7"/>
    </i>
    <i t="grand">
      <x/>
    </i>
  </rowItems>
  <colFields count="1">
    <field x="10"/>
  </colFields>
  <colItems count="4">
    <i>
      <x/>
    </i>
    <i>
      <x v="1"/>
    </i>
    <i>
      <x v="2"/>
    </i>
    <i t="grand">
      <x/>
    </i>
  </colItems>
  <dataFields count="1">
    <dataField name="Sum of Revenue" fld="9" baseField="0" baseItem="0"/>
  </dataFields>
  <chartFormats count="14">
    <chartFormat chart="2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50" format="0" series="1">
      <pivotArea type="data" outline="0" fieldPosition="0">
        <references count="2">
          <reference field="4294967294" count="1" selected="0">
            <x v="0"/>
          </reference>
          <reference field="10" count="1" selected="0">
            <x v="0"/>
          </reference>
        </references>
      </pivotArea>
    </chartFormat>
    <chartFormat chart="50" format="1" series="1">
      <pivotArea type="data" outline="0" fieldPosition="0">
        <references count="2">
          <reference field="4294967294" count="1" selected="0">
            <x v="0"/>
          </reference>
          <reference field="10" count="1" selected="0">
            <x v="1"/>
          </reference>
        </references>
      </pivotArea>
    </chartFormat>
    <chartFormat chart="50" format="2" series="1">
      <pivotArea type="data" outline="0" fieldPosition="0">
        <references count="2">
          <reference field="4294967294" count="1" selected="0">
            <x v="0"/>
          </reference>
          <reference field="10" count="1" selected="0">
            <x v="2"/>
          </reference>
        </references>
      </pivotArea>
    </chartFormat>
    <chartFormat chart="54" format="0" series="1">
      <pivotArea type="data" outline="0" fieldPosition="0">
        <references count="2">
          <reference field="4294967294" count="1" selected="0">
            <x v="0"/>
          </reference>
          <reference field="10" count="1" selected="0">
            <x v="0"/>
          </reference>
        </references>
      </pivotArea>
    </chartFormat>
    <chartFormat chart="54" format="1" series="1">
      <pivotArea type="data" outline="0" fieldPosition="0">
        <references count="2">
          <reference field="4294967294" count="1" selected="0">
            <x v="0"/>
          </reference>
          <reference field="10" count="1" selected="0">
            <x v="1"/>
          </reference>
        </references>
      </pivotArea>
    </chartFormat>
    <chartFormat chart="54" format="2" series="1">
      <pivotArea type="data" outline="0" fieldPosition="0">
        <references count="2">
          <reference field="4294967294" count="1" selected="0">
            <x v="0"/>
          </reference>
          <reference field="10" count="1" selected="0">
            <x v="2"/>
          </reference>
        </references>
      </pivotArea>
    </chartFormat>
    <chartFormat chart="58" format="6" series="1">
      <pivotArea type="data" outline="0" fieldPosition="0">
        <references count="2">
          <reference field="4294967294" count="1" selected="0">
            <x v="0"/>
          </reference>
          <reference field="10" count="1" selected="0">
            <x v="0"/>
          </reference>
        </references>
      </pivotArea>
    </chartFormat>
    <chartFormat chart="58" format="7" series="1">
      <pivotArea type="data" outline="0" fieldPosition="0">
        <references count="2">
          <reference field="4294967294" count="1" selected="0">
            <x v="0"/>
          </reference>
          <reference field="10" count="1" selected="0">
            <x v="1"/>
          </reference>
        </references>
      </pivotArea>
    </chartFormat>
    <chartFormat chart="58" format="8" series="1">
      <pivotArea type="data" outline="0" fieldPosition="0">
        <references count="2">
          <reference field="4294967294" count="1" selected="0">
            <x v="0"/>
          </reference>
          <reference field="10" count="1" selected="0">
            <x v="2"/>
          </reference>
        </references>
      </pivotArea>
    </chartFormat>
    <chartFormat chart="58" format="9"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58FCD72-15F4-49B5-9EF6-B77F93A047A4}" sourceName="Gender">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153786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3373072-4F8D-44D6-9FC1-C10099BAB710}" sourceName="Country">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15378653">
      <items count="8">
        <i x="7" s="1"/>
        <i x="4" s="1"/>
        <i x="0" s="1"/>
        <i x="1" s="1"/>
        <i x="3" s="1"/>
        <i x="2"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80F7CE7-8D72-4D9A-8CEF-DBDF6FAF0F80}" sourceName="Age">
  <pivotTables>
    <pivotTable tabId="6" name="PivotTable9"/>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tabular pivotCacheId="15378653">
      <items count="43">
        <i x="39" s="1"/>
        <i x="31" s="1"/>
        <i x="42" s="1"/>
        <i x="35" s="1"/>
        <i x="32" s="1"/>
        <i x="29" s="1"/>
        <i x="38" s="1"/>
        <i x="27" s="1"/>
        <i x="41" s="1"/>
        <i x="34" s="1"/>
        <i x="40" s="1"/>
        <i x="28" s="1"/>
        <i x="33" s="1"/>
        <i x="30" s="1"/>
        <i x="25" s="1"/>
        <i x="37" s="1"/>
        <i x="26" s="1"/>
        <i x="17" s="1"/>
        <i x="22" s="1"/>
        <i x="4" s="1"/>
        <i x="36" s="1"/>
        <i x="12" s="1"/>
        <i x="9" s="1"/>
        <i x="23" s="1"/>
        <i x="11" s="1"/>
        <i x="8" s="1"/>
        <i x="3" s="1"/>
        <i x="6" s="1"/>
        <i x="5" s="1"/>
        <i x="21" s="1"/>
        <i x="14" s="1"/>
        <i x="16" s="1"/>
        <i x="0" s="1"/>
        <i x="10" s="1"/>
        <i x="13" s="1"/>
        <i x="2" s="1"/>
        <i x="7" s="1"/>
        <i x="1" s="1"/>
        <i x="24" s="1"/>
        <i x="20" s="1"/>
        <i x="19" s="1"/>
        <i x="18"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2" xr10:uid="{979C23A1-A8A1-4351-8C14-9308AF293450}" sourceName="SalesPerson2">
  <pivotTables>
    <pivotTable tabId="6" name="PivotTable3"/>
  </pivotTables>
  <data>
    <tabular pivotCacheId="15378653">
      <items count="6">
        <i x="0" s="1"/>
        <i x="2" s="1"/>
        <i x="3" s="1"/>
        <i x="4"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CC76DC6-C40C-46EF-8E8F-885CE0577957}" cache="Slicer_Gender1" caption="Gender" rowHeight="262466"/>
  <slicer name="Country 1" xr10:uid="{A20B3A4C-6DEE-4AB7-963D-A6F89341F7B6}" cache="Slicer_Country1" caption="Country" rowHeight="262466"/>
  <slicer name="Age" xr10:uid="{35882199-6C88-42C7-B20C-3C84220188A3}" cache="Slicer_Age" caption="Age" rowHeight="262466"/>
  <slicer name="SalesPerson2" xr10:uid="{53AE8C0C-F202-4774-BFE3-43EC40034D4B}" cache="Slicer_SalesPerson2" caption="SalesPerson2"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D7B80820-9195-47E8-B61D-20DD1C79DE51}" cache="Slicer_Gender1" caption="Gender" columnCount="2" style="SlicerStyleDark1" rowHeight="262466"/>
  <slicer name="Country 2" xr10:uid="{4C0EED9D-2B68-414A-962E-C0840110EDE9}" cache="Slicer_Country1" caption="Country" columnCount="8" style="SlicerStyleDark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E3E5F5-E4BD-4B34-A748-5888D911805E}" name="Table1" displayName="Table1" ref="B2:O94" totalsRowCount="1" headerRowDxfId="49">
  <autoFilter ref="B2:O93" xr:uid="{88E3E5F5-E4BD-4B34-A748-5888D911805E}"/>
  <tableColumns count="14">
    <tableColumn id="1" xr3:uid="{557074DE-16FA-4AAB-B41C-23015859B1C2}" name="Order ID" totalsRowLabel="Total" dataDxfId="48" totalsRowDxfId="47"/>
    <tableColumn id="2" xr3:uid="{4787F63C-EB91-4550-8F33-AEF002A08865}" name="Date" dataDxfId="46" totalsRowDxfId="45"/>
    <tableColumn id="3" xr3:uid="{4506E46E-A532-4884-A131-FAC1DD1D9A41}" name="First"/>
    <tableColumn id="4" xr3:uid="{EEF8471D-BAEA-415F-90F3-D5F1B7C65A9D}" name="Last"/>
    <tableColumn id="5" xr3:uid="{40B6BFF1-BB43-4DED-8D45-AC573E339485}" name="Gender"/>
    <tableColumn id="6" xr3:uid="{FFD8FF41-2697-4F21-A579-83CF48235B29}" name="Age" totalsRowFunction="average" dataDxfId="44" totalsRowDxfId="43"/>
    <tableColumn id="7" xr3:uid="{71316066-6A01-48B2-8E13-999A654EE5EA}" name="Country"/>
    <tableColumn id="8" xr3:uid="{0BD85D9C-0429-427B-A727-C6ED304B23AB}" name="Price" totalsRowFunction="sum" dataDxfId="42" totalsRowDxfId="41"/>
    <tableColumn id="9" xr3:uid="{DECDDC8F-EF66-4E3B-9D30-4C503DD2D8B0}" name="Units"/>
    <tableColumn id="10" xr3:uid="{FA4E631C-553B-4096-8B2E-4B5A06F8AACF}" name="Revenue" totalsRowFunction="max" dataDxfId="40" totalsRowDxfId="39"/>
    <tableColumn id="11" xr3:uid="{614E5EF7-B721-4973-ADCB-FF3F5EB4C027}" name="Payment _x000a_Method"/>
    <tableColumn id="12" xr3:uid="{4EF6F62D-C947-44BE-A992-F2E316758E55}" name="Salesperson"/>
    <tableColumn id="13" xr3:uid="{08ECE612-D4E4-489D-A736-94F6CE6605F9}" name="SalesPerson2">
      <calculatedColumnFormula>TRIM(PROPER(M3))</calculatedColumnFormula>
    </tableColumn>
    <tableColumn id="14" xr3:uid="{5CA66C99-E69C-4C05-B1B4-4A674FCFD844}" name="Unit" totalsRowFunction="count">
      <calculatedColumnFormula>ROUND(J3,0)</calculatedColumnFormula>
    </tableColumn>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0E99-2E98-40A1-AB4F-60EC8A59DF82}">
  <dimension ref="B3:D16"/>
  <sheetViews>
    <sheetView showGridLines="0" topLeftCell="A11" zoomScale="70" zoomScaleNormal="70" workbookViewId="0">
      <selection activeCell="C9" sqref="C9"/>
    </sheetView>
  </sheetViews>
  <sheetFormatPr defaultColWidth="10.83203125" defaultRowHeight="15.5" x14ac:dyDescent="0.35"/>
  <cols>
    <col min="1" max="1" width="10.83203125" style="9"/>
    <col min="2" max="2" width="8.5" style="9" customWidth="1"/>
    <col min="3" max="3" width="102.6640625" style="9" bestFit="1" customWidth="1"/>
    <col min="4" max="4" width="9.5" style="9" customWidth="1"/>
    <col min="5" max="16384" width="10.83203125" style="9"/>
  </cols>
  <sheetData>
    <row r="3" spans="2:4" ht="61.5" x14ac:dyDescent="0.35">
      <c r="B3" s="6"/>
      <c r="C3" s="7" t="s">
        <v>216</v>
      </c>
      <c r="D3" s="8"/>
    </row>
    <row r="4" spans="2:4" ht="54" customHeight="1" x14ac:dyDescent="0.35">
      <c r="B4" s="10"/>
      <c r="C4" s="11"/>
      <c r="D4" s="12"/>
    </row>
    <row r="5" spans="2:4" ht="32" customHeight="1" x14ac:dyDescent="0.35">
      <c r="B5" s="10"/>
      <c r="C5" s="11"/>
      <c r="D5" s="12"/>
    </row>
    <row r="6" spans="2:4" x14ac:dyDescent="0.35">
      <c r="B6" s="10"/>
      <c r="C6"/>
      <c r="D6" s="12"/>
    </row>
    <row r="7" spans="2:4" s="16" customFormat="1" ht="21" x14ac:dyDescent="0.5">
      <c r="B7" s="13"/>
      <c r="C7" s="14" t="s">
        <v>217</v>
      </c>
      <c r="D7" s="15"/>
    </row>
    <row r="8" spans="2:4" s="16" customFormat="1" x14ac:dyDescent="0.35">
      <c r="B8" s="13"/>
      <c r="C8" s="17"/>
      <c r="D8" s="15"/>
    </row>
    <row r="9" spans="2:4" s="21" customFormat="1" ht="31" x14ac:dyDescent="0.35">
      <c r="B9" s="18"/>
      <c r="C9" s="19" t="s">
        <v>218</v>
      </c>
      <c r="D9" s="20"/>
    </row>
    <row r="10" spans="2:4" x14ac:dyDescent="0.35">
      <c r="B10" s="10"/>
      <c r="C10"/>
      <c r="D10" s="12"/>
    </row>
    <row r="11" spans="2:4" ht="18.5" x14ac:dyDescent="0.45">
      <c r="B11" s="10"/>
      <c r="C11" s="22" t="s">
        <v>219</v>
      </c>
      <c r="D11" s="12"/>
    </row>
    <row r="12" spans="2:4" x14ac:dyDescent="0.35">
      <c r="B12" s="10"/>
      <c r="C12"/>
      <c r="D12" s="12"/>
    </row>
    <row r="13" spans="2:4" x14ac:dyDescent="0.35">
      <c r="B13" s="10"/>
      <c r="C13" s="23" t="s">
        <v>220</v>
      </c>
      <c r="D13" s="12"/>
    </row>
    <row r="14" spans="2:4" x14ac:dyDescent="0.35">
      <c r="B14" s="10"/>
      <c r="C14" t="s">
        <v>221</v>
      </c>
      <c r="D14" s="12"/>
    </row>
    <row r="15" spans="2:4" ht="31" x14ac:dyDescent="0.35">
      <c r="B15" s="10"/>
      <c r="C15" s="24" t="s">
        <v>222</v>
      </c>
      <c r="D15" s="12"/>
    </row>
    <row r="16" spans="2:4" x14ac:dyDescent="0.35">
      <c r="B16" s="25"/>
      <c r="C16" s="26"/>
      <c r="D16" s="27"/>
    </row>
  </sheetData>
  <sheetProtection algorithmName="SHA-512" hashValue="7DENXa7lfI9T19PwKKE0k0dkb+yXrEk0uwPZuzv7fE0dQWL2C7sIJZ/ybnSOcSRRTjfQOALcPsM37Dcflvp9ug==" saltValue="pI5NF9qz1Zz0pAo5uONaBA==" spinCount="100000" sheet="1" objects="1" scenarios="1"/>
  <hyperlinks>
    <hyperlink ref="C11" r:id="rId1" display="Made by Kenji Explains" xr:uid="{2B80A67B-B95C-4AF3-ACFA-A32A9723EC61}"/>
    <hyperlink ref="C9" r:id="rId2" xr:uid="{595CF287-11E4-4D21-B2C1-337A48701191}"/>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FCADE-A201-4A05-8DC7-AAABC6082EC2}">
  <dimension ref="A1:D18"/>
  <sheetViews>
    <sheetView workbookViewId="0">
      <selection activeCell="C13" sqref="C13"/>
    </sheetView>
  </sheetViews>
  <sheetFormatPr defaultRowHeight="15.5" x14ac:dyDescent="0.35"/>
  <cols>
    <col min="1" max="1" width="21.08203125" bestFit="1" customWidth="1"/>
    <col min="2" max="2" width="11.75" bestFit="1" customWidth="1"/>
    <col min="3" max="3" width="21.08203125" bestFit="1" customWidth="1"/>
  </cols>
  <sheetData>
    <row r="1" spans="1:4" x14ac:dyDescent="0.35">
      <c r="A1" s="63" t="s">
        <v>7</v>
      </c>
      <c r="B1" s="63"/>
      <c r="C1" s="63" t="s">
        <v>8</v>
      </c>
      <c r="D1" s="63"/>
    </row>
    <row r="3" spans="1:4" x14ac:dyDescent="0.35">
      <c r="A3" t="s">
        <v>280</v>
      </c>
      <c r="B3">
        <v>543.02173913043475</v>
      </c>
      <c r="C3" t="s">
        <v>280</v>
      </c>
      <c r="D3">
        <v>53.540000000000006</v>
      </c>
    </row>
    <row r="4" spans="1:4" x14ac:dyDescent="0.35">
      <c r="A4" t="s">
        <v>281</v>
      </c>
      <c r="B4">
        <v>268.71756672849074</v>
      </c>
      <c r="C4" t="s">
        <v>281</v>
      </c>
      <c r="D4">
        <v>2.3035093893265319</v>
      </c>
    </row>
    <row r="5" spans="1:4" x14ac:dyDescent="0.35">
      <c r="A5" t="s">
        <v>282</v>
      </c>
      <c r="B5">
        <v>320</v>
      </c>
      <c r="C5" t="s">
        <v>282</v>
      </c>
      <c r="D5">
        <v>50</v>
      </c>
    </row>
    <row r="6" spans="1:4" x14ac:dyDescent="0.35">
      <c r="A6" t="s">
        <v>283</v>
      </c>
      <c r="B6">
        <v>150</v>
      </c>
      <c r="C6" t="s">
        <v>283</v>
      </c>
      <c r="D6">
        <v>25</v>
      </c>
    </row>
    <row r="7" spans="1:4" x14ac:dyDescent="0.35">
      <c r="A7" t="s">
        <v>284</v>
      </c>
      <c r="B7">
        <v>2577.4483547687701</v>
      </c>
      <c r="C7" t="s">
        <v>284</v>
      </c>
      <c r="D7">
        <v>21.97407907310588</v>
      </c>
    </row>
    <row r="8" spans="1:4" x14ac:dyDescent="0.35">
      <c r="A8" t="s">
        <v>285</v>
      </c>
      <c r="B8">
        <v>6643240.0215002391</v>
      </c>
      <c r="C8" t="s">
        <v>285</v>
      </c>
      <c r="D8">
        <v>482.86015111110981</v>
      </c>
    </row>
    <row r="9" spans="1:4" x14ac:dyDescent="0.35">
      <c r="A9" t="s">
        <v>286</v>
      </c>
      <c r="B9">
        <v>91.730948584591616</v>
      </c>
      <c r="C9" t="s">
        <v>286</v>
      </c>
      <c r="D9">
        <v>-1.5682308186324327</v>
      </c>
    </row>
    <row r="10" spans="1:4" x14ac:dyDescent="0.35">
      <c r="A10" t="s">
        <v>287</v>
      </c>
      <c r="B10">
        <v>9.5708372196447229</v>
      </c>
      <c r="C10" t="s">
        <v>287</v>
      </c>
      <c r="D10">
        <v>-5.738689616791217E-3</v>
      </c>
    </row>
    <row r="11" spans="1:4" x14ac:dyDescent="0.35">
      <c r="A11" t="s">
        <v>288</v>
      </c>
      <c r="B11">
        <v>24829</v>
      </c>
      <c r="C11" t="s">
        <v>288</v>
      </c>
      <c r="D11">
        <v>71</v>
      </c>
    </row>
    <row r="12" spans="1:4" x14ac:dyDescent="0.35">
      <c r="A12" t="s">
        <v>289</v>
      </c>
      <c r="B12">
        <v>150</v>
      </c>
      <c r="C12" t="s">
        <v>289</v>
      </c>
      <c r="D12">
        <v>20</v>
      </c>
    </row>
    <row r="13" spans="1:4" x14ac:dyDescent="0.35">
      <c r="A13" t="s">
        <v>290</v>
      </c>
      <c r="B13">
        <v>24979</v>
      </c>
      <c r="C13" t="s">
        <v>290</v>
      </c>
      <c r="D13">
        <v>91</v>
      </c>
    </row>
    <row r="14" spans="1:4" x14ac:dyDescent="0.35">
      <c r="A14" t="s">
        <v>291</v>
      </c>
      <c r="B14">
        <v>49958</v>
      </c>
      <c r="C14" t="s">
        <v>291</v>
      </c>
      <c r="D14">
        <v>4872.1400000000003</v>
      </c>
    </row>
    <row r="15" spans="1:4" x14ac:dyDescent="0.35">
      <c r="A15" t="s">
        <v>292</v>
      </c>
      <c r="B15">
        <v>92</v>
      </c>
      <c r="C15" t="s">
        <v>292</v>
      </c>
      <c r="D15">
        <v>91</v>
      </c>
    </row>
    <row r="16" spans="1:4" x14ac:dyDescent="0.35">
      <c r="A16" t="s">
        <v>293</v>
      </c>
      <c r="B16">
        <v>24979</v>
      </c>
      <c r="C16" t="s">
        <v>293</v>
      </c>
      <c r="D16">
        <v>91</v>
      </c>
    </row>
    <row r="17" spans="1:4" x14ac:dyDescent="0.35">
      <c r="A17" t="s">
        <v>294</v>
      </c>
      <c r="B17">
        <v>150</v>
      </c>
      <c r="C17" t="s">
        <v>294</v>
      </c>
      <c r="D17">
        <v>20</v>
      </c>
    </row>
    <row r="18" spans="1:4" ht="16" thickBot="1" x14ac:dyDescent="0.4">
      <c r="A18" s="62" t="s">
        <v>295</v>
      </c>
      <c r="B18" s="62">
        <v>533.77443554043509</v>
      </c>
      <c r="C18" s="62" t="s">
        <v>295</v>
      </c>
      <c r="D18" s="62">
        <v>4.5763234580471028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40D5-59B9-8549-AC9B-04DDD9AAED3D}">
  <dimension ref="B2:T105"/>
  <sheetViews>
    <sheetView tabSelected="1" topLeftCell="A69" zoomScale="72" zoomScaleNormal="72" workbookViewId="0">
      <selection activeCell="P18" sqref="P18"/>
    </sheetView>
  </sheetViews>
  <sheetFormatPr defaultColWidth="10.6640625" defaultRowHeight="15.5" x14ac:dyDescent="0.35"/>
  <cols>
    <col min="2" max="2" width="9.6640625" customWidth="1"/>
    <col min="3" max="3" width="10.83203125" style="2"/>
    <col min="7" max="7" width="5.83203125" style="2" customWidth="1"/>
    <col min="8" max="8" width="9.25" customWidth="1"/>
    <col min="9" max="9" width="11.6640625" customWidth="1"/>
    <col min="10" max="10" width="7" customWidth="1"/>
    <col min="11" max="11" width="16.25" customWidth="1"/>
    <col min="12" max="12" width="13.75" customWidth="1"/>
    <col min="13" max="13" width="8.203125E-2" hidden="1" customWidth="1"/>
    <col min="14" max="14" width="13.6640625" customWidth="1"/>
    <col min="16" max="17" width="12.25" bestFit="1" customWidth="1"/>
    <col min="18" max="18" width="12.83203125" bestFit="1" customWidth="1"/>
    <col min="20" max="20" width="12.25" bestFit="1" customWidth="1"/>
  </cols>
  <sheetData>
    <row r="2" spans="2:20" ht="31" x14ac:dyDescent="0.35">
      <c r="B2" s="4" t="s">
        <v>0</v>
      </c>
      <c r="C2" s="5" t="s">
        <v>1</v>
      </c>
      <c r="D2" s="4" t="s">
        <v>2</v>
      </c>
      <c r="E2" s="4" t="s">
        <v>3</v>
      </c>
      <c r="F2" s="4" t="s">
        <v>4</v>
      </c>
      <c r="G2" s="5" t="s">
        <v>5</v>
      </c>
      <c r="H2" s="4" t="s">
        <v>6</v>
      </c>
      <c r="I2" s="4" t="s">
        <v>7</v>
      </c>
      <c r="J2" s="4" t="s">
        <v>8</v>
      </c>
      <c r="K2" s="4" t="s">
        <v>9</v>
      </c>
      <c r="L2" s="3" t="s">
        <v>10</v>
      </c>
      <c r="M2" s="4" t="s">
        <v>11</v>
      </c>
      <c r="N2" s="4" t="s">
        <v>227</v>
      </c>
      <c r="O2" s="4" t="s">
        <v>223</v>
      </c>
    </row>
    <row r="3" spans="2:20" x14ac:dyDescent="0.35">
      <c r="B3" s="1">
        <v>10507</v>
      </c>
      <c r="C3" s="29">
        <v>45095</v>
      </c>
      <c r="D3" t="s">
        <v>12</v>
      </c>
      <c r="E3" t="s">
        <v>13</v>
      </c>
      <c r="F3" t="s">
        <v>14</v>
      </c>
      <c r="G3" s="2">
        <v>55</v>
      </c>
      <c r="H3" t="s">
        <v>15</v>
      </c>
      <c r="I3" s="28">
        <v>400</v>
      </c>
      <c r="J3">
        <v>91</v>
      </c>
      <c r="K3" s="28">
        <v>36400</v>
      </c>
      <c r="L3" t="s">
        <v>16</v>
      </c>
      <c r="M3" t="s">
        <v>17</v>
      </c>
      <c r="N3" t="str">
        <f t="shared" ref="N3:N34" si="0">TRIM(PROPER(M3))</f>
        <v>Anna Perez</v>
      </c>
      <c r="O3">
        <f t="shared" ref="O3:O34" si="1">ROUND(J3,0)</f>
        <v>91</v>
      </c>
      <c r="Q3" s="28"/>
    </row>
    <row r="4" spans="2:20" x14ac:dyDescent="0.35">
      <c r="B4" s="1">
        <v>10534</v>
      </c>
      <c r="C4" s="29">
        <v>45100</v>
      </c>
      <c r="D4" t="s">
        <v>18</v>
      </c>
      <c r="E4" t="s">
        <v>19</v>
      </c>
      <c r="F4" t="s">
        <v>14</v>
      </c>
      <c r="G4" s="2">
        <v>60</v>
      </c>
      <c r="H4" t="s">
        <v>20</v>
      </c>
      <c r="I4" s="28">
        <v>400</v>
      </c>
      <c r="J4">
        <v>83.6</v>
      </c>
      <c r="K4" s="28">
        <v>33440</v>
      </c>
      <c r="L4" t="s">
        <v>21</v>
      </c>
      <c r="M4" t="s">
        <v>22</v>
      </c>
      <c r="N4" t="str">
        <f t="shared" si="0"/>
        <v>Anna Perez</v>
      </c>
      <c r="O4">
        <f t="shared" si="1"/>
        <v>84</v>
      </c>
    </row>
    <row r="5" spans="2:20" x14ac:dyDescent="0.35">
      <c r="B5" s="1">
        <v>10537</v>
      </c>
      <c r="C5" s="29">
        <v>45101</v>
      </c>
      <c r="D5" t="s">
        <v>23</v>
      </c>
      <c r="E5" t="s">
        <v>24</v>
      </c>
      <c r="F5" t="s">
        <v>14</v>
      </c>
      <c r="G5" s="2">
        <v>58</v>
      </c>
      <c r="H5" t="s">
        <v>15</v>
      </c>
      <c r="I5" s="28">
        <v>320</v>
      </c>
      <c r="J5">
        <v>83.6</v>
      </c>
      <c r="K5" s="28">
        <v>26752</v>
      </c>
      <c r="L5" t="s">
        <v>16</v>
      </c>
      <c r="M5" t="s">
        <v>25</v>
      </c>
      <c r="N5" t="str">
        <f t="shared" si="0"/>
        <v>Anna Perez</v>
      </c>
      <c r="O5">
        <f t="shared" si="1"/>
        <v>84</v>
      </c>
    </row>
    <row r="6" spans="2:20" x14ac:dyDescent="0.35">
      <c r="B6" s="1">
        <v>10538</v>
      </c>
      <c r="C6" s="29">
        <v>45101</v>
      </c>
      <c r="D6" t="s">
        <v>26</v>
      </c>
      <c r="E6" t="s">
        <v>27</v>
      </c>
      <c r="F6" t="s">
        <v>14</v>
      </c>
      <c r="G6" s="2">
        <v>49</v>
      </c>
      <c r="H6" t="s">
        <v>15</v>
      </c>
      <c r="I6" s="28">
        <v>320</v>
      </c>
      <c r="J6">
        <v>83.6</v>
      </c>
      <c r="K6" s="28">
        <v>26752</v>
      </c>
      <c r="L6" t="s">
        <v>16</v>
      </c>
      <c r="M6" t="s">
        <v>28</v>
      </c>
      <c r="N6" t="str">
        <f t="shared" si="0"/>
        <v>Anna Perez</v>
      </c>
      <c r="O6">
        <f t="shared" si="1"/>
        <v>84</v>
      </c>
      <c r="T6" s="28"/>
    </row>
    <row r="7" spans="2:20" x14ac:dyDescent="0.35">
      <c r="B7" s="1">
        <v>10542</v>
      </c>
      <c r="C7" s="29">
        <v>45102</v>
      </c>
      <c r="D7" t="s">
        <v>29</v>
      </c>
      <c r="E7" t="s">
        <v>30</v>
      </c>
      <c r="F7" t="s">
        <v>14</v>
      </c>
      <c r="G7" s="2">
        <v>42</v>
      </c>
      <c r="H7" t="s">
        <v>20</v>
      </c>
      <c r="I7" s="28">
        <v>400</v>
      </c>
      <c r="J7">
        <v>83.6</v>
      </c>
      <c r="K7" s="28">
        <v>33440</v>
      </c>
      <c r="L7" t="s">
        <v>16</v>
      </c>
      <c r="M7" t="s">
        <v>31</v>
      </c>
      <c r="N7" t="str">
        <f t="shared" si="0"/>
        <v>Tom Jackson</v>
      </c>
      <c r="O7">
        <f t="shared" si="1"/>
        <v>84</v>
      </c>
    </row>
    <row r="8" spans="2:20" x14ac:dyDescent="0.35">
      <c r="B8" s="1">
        <v>10547</v>
      </c>
      <c r="C8" s="29">
        <v>45103</v>
      </c>
      <c r="D8" t="s">
        <v>32</v>
      </c>
      <c r="E8" t="s">
        <v>33</v>
      </c>
      <c r="F8" t="s">
        <v>34</v>
      </c>
      <c r="G8" s="2">
        <v>51</v>
      </c>
      <c r="H8" t="s">
        <v>35</v>
      </c>
      <c r="I8" s="28">
        <v>250</v>
      </c>
      <c r="J8">
        <v>83.6</v>
      </c>
      <c r="K8" s="28">
        <v>20900</v>
      </c>
      <c r="L8" t="s">
        <v>16</v>
      </c>
      <c r="M8" t="s">
        <v>36</v>
      </c>
      <c r="N8" t="str">
        <f t="shared" si="0"/>
        <v>Tom Jackson</v>
      </c>
      <c r="O8">
        <f t="shared" si="1"/>
        <v>84</v>
      </c>
    </row>
    <row r="9" spans="2:20" x14ac:dyDescent="0.35">
      <c r="B9" s="1">
        <v>10485</v>
      </c>
      <c r="C9" s="29">
        <v>45091</v>
      </c>
      <c r="D9" t="s">
        <v>37</v>
      </c>
      <c r="E9" t="s">
        <v>38</v>
      </c>
      <c r="F9" t="s">
        <v>14</v>
      </c>
      <c r="G9" s="2">
        <v>51</v>
      </c>
      <c r="H9" t="s">
        <v>39</v>
      </c>
      <c r="I9" s="28">
        <v>320</v>
      </c>
      <c r="J9">
        <v>82</v>
      </c>
      <c r="K9" s="28">
        <v>26240</v>
      </c>
      <c r="L9" t="s">
        <v>16</v>
      </c>
      <c r="M9" t="s">
        <v>225</v>
      </c>
      <c r="N9" t="str">
        <f t="shared" si="0"/>
        <v>Jena Silva</v>
      </c>
      <c r="O9">
        <f t="shared" si="1"/>
        <v>82</v>
      </c>
      <c r="Q9" s="28" t="str">
        <f>VLOOKUP(10507,Table1[#All],3,FALSE)</f>
        <v>Janet</v>
      </c>
    </row>
    <row r="10" spans="2:20" x14ac:dyDescent="0.35">
      <c r="B10" s="1">
        <v>10453</v>
      </c>
      <c r="C10" s="29">
        <v>45084</v>
      </c>
      <c r="D10" t="s">
        <v>40</v>
      </c>
      <c r="E10" t="s">
        <v>41</v>
      </c>
      <c r="F10" t="s">
        <v>34</v>
      </c>
      <c r="G10" s="2">
        <v>50</v>
      </c>
      <c r="H10" t="s">
        <v>42</v>
      </c>
      <c r="I10" s="28">
        <v>250</v>
      </c>
      <c r="J10">
        <v>80</v>
      </c>
      <c r="K10" s="28">
        <v>20000</v>
      </c>
      <c r="L10" t="s">
        <v>43</v>
      </c>
      <c r="M10" t="s">
        <v>25</v>
      </c>
      <c r="N10" t="str">
        <f t="shared" si="0"/>
        <v>Anna Perez</v>
      </c>
      <c r="O10">
        <f t="shared" si="1"/>
        <v>80</v>
      </c>
      <c r="Q10" s="28"/>
    </row>
    <row r="11" spans="2:20" x14ac:dyDescent="0.35">
      <c r="B11" s="1">
        <v>10477</v>
      </c>
      <c r="C11" s="29">
        <v>45089</v>
      </c>
      <c r="D11" t="s">
        <v>44</v>
      </c>
      <c r="E11" t="s">
        <v>45</v>
      </c>
      <c r="F11" t="s">
        <v>34</v>
      </c>
      <c r="G11" s="2">
        <v>59</v>
      </c>
      <c r="H11" t="s">
        <v>15</v>
      </c>
      <c r="I11" s="28">
        <v>150</v>
      </c>
      <c r="J11">
        <v>80</v>
      </c>
      <c r="K11" s="28">
        <v>12000</v>
      </c>
      <c r="L11" t="s">
        <v>16</v>
      </c>
      <c r="M11" t="s">
        <v>46</v>
      </c>
      <c r="N11" t="str">
        <f t="shared" si="0"/>
        <v>Anna Perez</v>
      </c>
      <c r="O11">
        <f t="shared" si="1"/>
        <v>80</v>
      </c>
    </row>
    <row r="12" spans="2:20" x14ac:dyDescent="0.35">
      <c r="B12" s="1">
        <v>10486</v>
      </c>
      <c r="C12" s="29">
        <v>45091</v>
      </c>
      <c r="D12" t="s">
        <v>47</v>
      </c>
      <c r="E12" t="s">
        <v>48</v>
      </c>
      <c r="F12" t="s">
        <v>34</v>
      </c>
      <c r="G12" s="2">
        <v>48</v>
      </c>
      <c r="H12" t="s">
        <v>95</v>
      </c>
      <c r="I12" s="28">
        <v>150</v>
      </c>
      <c r="J12">
        <v>80</v>
      </c>
      <c r="K12" s="28">
        <v>12000</v>
      </c>
      <c r="L12" t="s">
        <v>16</v>
      </c>
      <c r="M12" t="s">
        <v>50</v>
      </c>
      <c r="N12" t="str">
        <f t="shared" si="0"/>
        <v>Jenna Silva</v>
      </c>
      <c r="O12">
        <f t="shared" si="1"/>
        <v>80</v>
      </c>
    </row>
    <row r="13" spans="2:20" x14ac:dyDescent="0.35">
      <c r="B13" s="1">
        <v>10490</v>
      </c>
      <c r="C13" s="29">
        <v>45092</v>
      </c>
      <c r="D13" t="s">
        <v>51</v>
      </c>
      <c r="E13" t="s">
        <v>52</v>
      </c>
      <c r="F13" t="s">
        <v>34</v>
      </c>
      <c r="G13" s="2">
        <v>45</v>
      </c>
      <c r="H13" t="s">
        <v>39</v>
      </c>
      <c r="I13" s="28">
        <v>150</v>
      </c>
      <c r="J13">
        <v>80</v>
      </c>
      <c r="K13" s="28">
        <v>12000</v>
      </c>
      <c r="L13" t="s">
        <v>16</v>
      </c>
      <c r="M13" t="s">
        <v>28</v>
      </c>
      <c r="N13" t="str">
        <f t="shared" si="0"/>
        <v>Anna Perez</v>
      </c>
      <c r="O13">
        <f t="shared" si="1"/>
        <v>80</v>
      </c>
    </row>
    <row r="14" spans="2:20" x14ac:dyDescent="0.35">
      <c r="B14" s="1">
        <v>10502</v>
      </c>
      <c r="C14" s="29">
        <v>45094</v>
      </c>
      <c r="D14" t="s">
        <v>53</v>
      </c>
      <c r="E14" t="s">
        <v>54</v>
      </c>
      <c r="F14" t="s">
        <v>34</v>
      </c>
      <c r="G14" s="2">
        <v>56</v>
      </c>
      <c r="H14" t="s">
        <v>42</v>
      </c>
      <c r="I14" s="28">
        <v>320</v>
      </c>
      <c r="J14">
        <v>80</v>
      </c>
      <c r="K14" s="28">
        <v>25600</v>
      </c>
      <c r="L14" t="s">
        <v>16</v>
      </c>
      <c r="M14" t="s">
        <v>28</v>
      </c>
      <c r="N14" t="str">
        <f t="shared" si="0"/>
        <v>Anna Perez</v>
      </c>
      <c r="O14">
        <f t="shared" si="1"/>
        <v>80</v>
      </c>
    </row>
    <row r="15" spans="2:20" x14ac:dyDescent="0.35">
      <c r="B15" s="1">
        <v>10523</v>
      </c>
      <c r="C15" s="29">
        <v>45098</v>
      </c>
      <c r="D15" t="s">
        <v>55</v>
      </c>
      <c r="E15" t="s">
        <v>56</v>
      </c>
      <c r="F15" t="s">
        <v>14</v>
      </c>
      <c r="G15" s="2">
        <v>47</v>
      </c>
      <c r="H15" t="s">
        <v>39</v>
      </c>
      <c r="I15" s="28">
        <v>400</v>
      </c>
      <c r="J15">
        <v>80</v>
      </c>
      <c r="K15" s="28">
        <v>32000</v>
      </c>
      <c r="L15" t="s">
        <v>21</v>
      </c>
      <c r="M15" t="s">
        <v>57</v>
      </c>
      <c r="N15" t="str">
        <f t="shared" si="0"/>
        <v>Remy Monet</v>
      </c>
      <c r="O15">
        <f t="shared" si="1"/>
        <v>80</v>
      </c>
    </row>
    <row r="16" spans="2:20" x14ac:dyDescent="0.35">
      <c r="B16" s="1">
        <v>10525</v>
      </c>
      <c r="C16" s="29">
        <v>45099</v>
      </c>
      <c r="D16" t="s">
        <v>58</v>
      </c>
      <c r="E16" t="s">
        <v>59</v>
      </c>
      <c r="F16" t="s">
        <v>14</v>
      </c>
      <c r="G16" s="2">
        <v>60</v>
      </c>
      <c r="H16" t="s">
        <v>42</v>
      </c>
      <c r="I16" s="28">
        <v>320</v>
      </c>
      <c r="J16">
        <v>79.8</v>
      </c>
      <c r="K16" s="28">
        <v>25536</v>
      </c>
      <c r="L16" t="s">
        <v>21</v>
      </c>
      <c r="M16" t="s">
        <v>60</v>
      </c>
      <c r="N16" t="str">
        <f t="shared" si="0"/>
        <v>Remy Monet</v>
      </c>
      <c r="O16">
        <f t="shared" si="1"/>
        <v>80</v>
      </c>
      <c r="Q16" s="28"/>
    </row>
    <row r="17" spans="2:18" x14ac:dyDescent="0.35">
      <c r="B17" s="1">
        <v>10535</v>
      </c>
      <c r="C17" s="29">
        <v>45101</v>
      </c>
      <c r="D17" t="s">
        <v>61</v>
      </c>
      <c r="E17" t="s">
        <v>62</v>
      </c>
      <c r="F17" t="s">
        <v>14</v>
      </c>
      <c r="G17" s="2">
        <v>44</v>
      </c>
      <c r="H17" t="s">
        <v>20</v>
      </c>
      <c r="I17" s="28">
        <v>400</v>
      </c>
      <c r="J17">
        <v>79.599999999999994</v>
      </c>
      <c r="K17" s="28">
        <v>31839.999999999996</v>
      </c>
      <c r="L17" t="s">
        <v>16</v>
      </c>
      <c r="M17" t="s">
        <v>25</v>
      </c>
      <c r="N17" t="str">
        <f t="shared" si="0"/>
        <v>Anna Perez</v>
      </c>
      <c r="O17">
        <f t="shared" si="1"/>
        <v>80</v>
      </c>
      <c r="Q17" s="28">
        <f>VLOOKUP(10513,Table1[#All],14,FALSE)</f>
        <v>42</v>
      </c>
    </row>
    <row r="18" spans="2:18" x14ac:dyDescent="0.35">
      <c r="B18" s="1">
        <v>10461</v>
      </c>
      <c r="C18" s="29">
        <v>45086</v>
      </c>
      <c r="D18" t="s">
        <v>63</v>
      </c>
      <c r="E18" t="s">
        <v>64</v>
      </c>
      <c r="F18" t="s">
        <v>34</v>
      </c>
      <c r="G18" s="2">
        <v>57</v>
      </c>
      <c r="H18" t="s">
        <v>39</v>
      </c>
      <c r="I18" s="28">
        <v>400</v>
      </c>
      <c r="J18">
        <v>76.000000000000014</v>
      </c>
      <c r="K18" s="28">
        <v>30400.000000000007</v>
      </c>
      <c r="L18" t="s">
        <v>16</v>
      </c>
      <c r="M18" t="s">
        <v>65</v>
      </c>
      <c r="N18" t="str">
        <f t="shared" si="0"/>
        <v>Remy Monet</v>
      </c>
      <c r="O18">
        <f t="shared" si="1"/>
        <v>76</v>
      </c>
      <c r="Q18" s="28"/>
    </row>
    <row r="19" spans="2:18" x14ac:dyDescent="0.35">
      <c r="B19" s="1">
        <v>10506</v>
      </c>
      <c r="C19" s="29">
        <v>45095</v>
      </c>
      <c r="D19" t="s">
        <v>66</v>
      </c>
      <c r="E19" t="s">
        <v>67</v>
      </c>
      <c r="F19" t="s">
        <v>14</v>
      </c>
      <c r="G19" s="2">
        <v>56</v>
      </c>
      <c r="H19" t="s">
        <v>15</v>
      </c>
      <c r="I19" s="28">
        <v>150</v>
      </c>
      <c r="J19">
        <v>76.000000000000014</v>
      </c>
      <c r="K19" s="28">
        <v>11400.000000000002</v>
      </c>
      <c r="L19" t="s">
        <v>16</v>
      </c>
      <c r="M19" t="s">
        <v>25</v>
      </c>
      <c r="N19" t="str">
        <f t="shared" si="0"/>
        <v>Anna Perez</v>
      </c>
      <c r="O19">
        <f t="shared" si="1"/>
        <v>76</v>
      </c>
      <c r="R19" s="28"/>
    </row>
    <row r="20" spans="2:18" x14ac:dyDescent="0.35">
      <c r="B20" s="1">
        <v>10531</v>
      </c>
      <c r="C20" s="29">
        <v>45100</v>
      </c>
      <c r="D20" t="s">
        <v>68</v>
      </c>
      <c r="E20" t="s">
        <v>226</v>
      </c>
      <c r="F20" t="s">
        <v>14</v>
      </c>
      <c r="G20" s="2">
        <v>53</v>
      </c>
      <c r="H20" t="s">
        <v>20</v>
      </c>
      <c r="I20" s="28">
        <v>400</v>
      </c>
      <c r="J20">
        <v>76.000000000000014</v>
      </c>
      <c r="K20" s="28">
        <v>30400.000000000007</v>
      </c>
      <c r="L20" t="s">
        <v>21</v>
      </c>
      <c r="M20" t="s">
        <v>57</v>
      </c>
      <c r="N20" t="str">
        <f t="shared" si="0"/>
        <v>Remy Monet</v>
      </c>
      <c r="O20">
        <f t="shared" si="1"/>
        <v>76</v>
      </c>
    </row>
    <row r="21" spans="2:18" x14ac:dyDescent="0.35">
      <c r="B21" s="1">
        <v>10536</v>
      </c>
      <c r="C21" s="29">
        <v>45101</v>
      </c>
      <c r="D21" t="s">
        <v>69</v>
      </c>
      <c r="E21" t="s">
        <v>70</v>
      </c>
      <c r="F21" t="s">
        <v>14</v>
      </c>
      <c r="G21" s="2">
        <v>45</v>
      </c>
      <c r="H21" t="s">
        <v>15</v>
      </c>
      <c r="I21" s="28">
        <v>150</v>
      </c>
      <c r="J21">
        <v>76.000000000000014</v>
      </c>
      <c r="K21" s="28">
        <v>11400.000000000002</v>
      </c>
      <c r="L21" t="s">
        <v>16</v>
      </c>
      <c r="M21" t="s">
        <v>25</v>
      </c>
      <c r="N21" t="str">
        <f t="shared" si="0"/>
        <v>Anna Perez</v>
      </c>
      <c r="O21">
        <f t="shared" si="1"/>
        <v>76</v>
      </c>
    </row>
    <row r="22" spans="2:18" x14ac:dyDescent="0.35">
      <c r="B22" s="1">
        <v>10541</v>
      </c>
      <c r="C22" s="29">
        <v>45102</v>
      </c>
      <c r="D22" t="s">
        <v>71</v>
      </c>
      <c r="E22" t="s">
        <v>72</v>
      </c>
      <c r="F22" t="s">
        <v>14</v>
      </c>
      <c r="G22" s="2">
        <v>68</v>
      </c>
      <c r="H22" t="s">
        <v>20</v>
      </c>
      <c r="I22" s="28">
        <v>320</v>
      </c>
      <c r="J22">
        <v>76.000000000000014</v>
      </c>
      <c r="K22" s="28">
        <v>24320.000000000004</v>
      </c>
      <c r="L22" t="s">
        <v>16</v>
      </c>
      <c r="M22" t="s">
        <v>36</v>
      </c>
      <c r="N22" t="str">
        <f t="shared" si="0"/>
        <v>Tom Jackson</v>
      </c>
      <c r="O22">
        <f t="shared" si="1"/>
        <v>76</v>
      </c>
    </row>
    <row r="23" spans="2:18" x14ac:dyDescent="0.35">
      <c r="B23" s="1">
        <v>10546</v>
      </c>
      <c r="C23" s="29">
        <v>45103</v>
      </c>
      <c r="D23" t="s">
        <v>73</v>
      </c>
      <c r="E23" t="s">
        <v>74</v>
      </c>
      <c r="F23" t="s">
        <v>34</v>
      </c>
      <c r="G23" s="2">
        <v>54</v>
      </c>
      <c r="H23" t="s">
        <v>39</v>
      </c>
      <c r="I23" s="28">
        <v>320</v>
      </c>
      <c r="J23">
        <v>76.000000000000014</v>
      </c>
      <c r="K23" s="28">
        <v>24320.000000000004</v>
      </c>
      <c r="L23" t="s">
        <v>16</v>
      </c>
      <c r="M23" t="s">
        <v>36</v>
      </c>
      <c r="N23" t="str">
        <f t="shared" si="0"/>
        <v>Tom Jackson</v>
      </c>
      <c r="O23">
        <f t="shared" si="1"/>
        <v>76</v>
      </c>
    </row>
    <row r="24" spans="2:18" x14ac:dyDescent="0.35">
      <c r="B24" s="1">
        <v>10501</v>
      </c>
      <c r="C24" s="29">
        <v>45094</v>
      </c>
      <c r="D24" t="s">
        <v>75</v>
      </c>
      <c r="E24" t="s">
        <v>76</v>
      </c>
      <c r="F24" t="s">
        <v>34</v>
      </c>
      <c r="G24" s="2">
        <v>40</v>
      </c>
      <c r="H24" t="s">
        <v>42</v>
      </c>
      <c r="I24" s="28">
        <v>320</v>
      </c>
      <c r="J24">
        <v>76</v>
      </c>
      <c r="K24" s="28">
        <v>24320</v>
      </c>
      <c r="L24" t="s">
        <v>16</v>
      </c>
      <c r="M24" t="s">
        <v>25</v>
      </c>
      <c r="N24" t="str">
        <f t="shared" si="0"/>
        <v>Anna Perez</v>
      </c>
      <c r="O24">
        <f t="shared" si="1"/>
        <v>76</v>
      </c>
    </row>
    <row r="25" spans="2:18" x14ac:dyDescent="0.35">
      <c r="B25" s="1">
        <v>10456</v>
      </c>
      <c r="C25" s="29">
        <v>45085</v>
      </c>
      <c r="D25" t="s">
        <v>77</v>
      </c>
      <c r="E25" t="s">
        <v>78</v>
      </c>
      <c r="F25" t="s">
        <v>34</v>
      </c>
      <c r="G25" s="2">
        <v>49</v>
      </c>
      <c r="H25" t="s">
        <v>95</v>
      </c>
      <c r="I25" s="28">
        <v>320</v>
      </c>
      <c r="J25">
        <v>75</v>
      </c>
      <c r="K25" s="28">
        <v>24000</v>
      </c>
      <c r="L25" t="s">
        <v>16</v>
      </c>
      <c r="M25" t="s">
        <v>79</v>
      </c>
      <c r="N25" t="str">
        <f t="shared" si="0"/>
        <v>Walter Muller</v>
      </c>
      <c r="O25">
        <f t="shared" si="1"/>
        <v>75</v>
      </c>
    </row>
    <row r="26" spans="2:18" x14ac:dyDescent="0.35">
      <c r="B26" s="1">
        <v>10457</v>
      </c>
      <c r="C26" s="29">
        <v>45085</v>
      </c>
      <c r="D26" t="s">
        <v>80</v>
      </c>
      <c r="E26" t="s">
        <v>81</v>
      </c>
      <c r="F26" t="s">
        <v>34</v>
      </c>
      <c r="G26" s="2">
        <v>49</v>
      </c>
      <c r="H26" t="s">
        <v>95</v>
      </c>
      <c r="I26" s="28">
        <v>400</v>
      </c>
      <c r="J26">
        <v>75</v>
      </c>
      <c r="K26" s="28">
        <v>30000</v>
      </c>
      <c r="L26" t="s">
        <v>16</v>
      </c>
      <c r="M26" t="s">
        <v>60</v>
      </c>
      <c r="N26" t="str">
        <f t="shared" si="0"/>
        <v>Remy Monet</v>
      </c>
      <c r="O26">
        <f t="shared" si="1"/>
        <v>75</v>
      </c>
    </row>
    <row r="27" spans="2:18" x14ac:dyDescent="0.35">
      <c r="B27" s="1">
        <v>10463</v>
      </c>
      <c r="C27" s="29">
        <v>45086</v>
      </c>
      <c r="D27" t="s">
        <v>82</v>
      </c>
      <c r="E27" t="s">
        <v>83</v>
      </c>
      <c r="F27" t="s">
        <v>14</v>
      </c>
      <c r="G27" s="2">
        <v>48</v>
      </c>
      <c r="H27" t="s">
        <v>39</v>
      </c>
      <c r="I27" s="28">
        <v>150</v>
      </c>
      <c r="J27">
        <v>75</v>
      </c>
      <c r="K27" s="28">
        <v>11250</v>
      </c>
      <c r="L27" t="s">
        <v>16</v>
      </c>
      <c r="M27" t="s">
        <v>65</v>
      </c>
      <c r="N27" t="str">
        <f t="shared" si="0"/>
        <v>Remy Monet</v>
      </c>
      <c r="O27">
        <f t="shared" si="1"/>
        <v>75</v>
      </c>
    </row>
    <row r="28" spans="2:18" x14ac:dyDescent="0.35">
      <c r="B28" s="1">
        <v>10468</v>
      </c>
      <c r="C28" s="29">
        <v>45087</v>
      </c>
      <c r="D28" t="s">
        <v>84</v>
      </c>
      <c r="E28" t="s">
        <v>85</v>
      </c>
      <c r="F28" t="s">
        <v>14</v>
      </c>
      <c r="G28" s="2">
        <v>67</v>
      </c>
      <c r="H28" t="s">
        <v>15</v>
      </c>
      <c r="I28" s="28">
        <v>150</v>
      </c>
      <c r="J28">
        <v>75</v>
      </c>
      <c r="K28" s="28">
        <v>11250</v>
      </c>
      <c r="L28" t="s">
        <v>16</v>
      </c>
      <c r="M28" t="s">
        <v>46</v>
      </c>
      <c r="N28" t="str">
        <f t="shared" si="0"/>
        <v>Anna Perez</v>
      </c>
      <c r="O28">
        <f t="shared" si="1"/>
        <v>75</v>
      </c>
    </row>
    <row r="29" spans="2:18" x14ac:dyDescent="0.35">
      <c r="B29" s="1">
        <v>10470</v>
      </c>
      <c r="C29" s="29">
        <v>45088</v>
      </c>
      <c r="D29" t="s">
        <v>86</v>
      </c>
      <c r="E29" t="s">
        <v>87</v>
      </c>
      <c r="F29" t="s">
        <v>34</v>
      </c>
      <c r="G29" s="2">
        <v>59</v>
      </c>
      <c r="H29" t="s">
        <v>15</v>
      </c>
      <c r="I29" s="28">
        <v>250</v>
      </c>
      <c r="J29">
        <v>75</v>
      </c>
      <c r="K29" s="28">
        <v>18750</v>
      </c>
      <c r="L29" t="s">
        <v>16</v>
      </c>
      <c r="M29" t="s">
        <v>46</v>
      </c>
      <c r="N29" t="str">
        <f t="shared" si="0"/>
        <v>Anna Perez</v>
      </c>
      <c r="O29">
        <f t="shared" si="1"/>
        <v>75</v>
      </c>
    </row>
    <row r="30" spans="2:18" x14ac:dyDescent="0.35">
      <c r="B30" s="1">
        <v>10473</v>
      </c>
      <c r="C30" s="29">
        <v>45088</v>
      </c>
      <c r="D30" t="s">
        <v>88</v>
      </c>
      <c r="E30" t="s">
        <v>89</v>
      </c>
      <c r="F30" t="s">
        <v>34</v>
      </c>
      <c r="G30" s="2">
        <v>63</v>
      </c>
      <c r="H30" t="s">
        <v>95</v>
      </c>
      <c r="I30" s="28">
        <v>250</v>
      </c>
      <c r="J30">
        <v>75</v>
      </c>
      <c r="K30" s="28">
        <v>18750</v>
      </c>
      <c r="L30" t="s">
        <v>16</v>
      </c>
      <c r="M30" t="s">
        <v>25</v>
      </c>
      <c r="N30" t="str">
        <f t="shared" si="0"/>
        <v>Anna Perez</v>
      </c>
      <c r="O30">
        <f t="shared" si="1"/>
        <v>75</v>
      </c>
    </row>
    <row r="31" spans="2:18" x14ac:dyDescent="0.35">
      <c r="B31" s="1">
        <v>10478</v>
      </c>
      <c r="C31" s="29">
        <v>45089</v>
      </c>
      <c r="D31" t="s">
        <v>90</v>
      </c>
      <c r="E31" t="s">
        <v>19</v>
      </c>
      <c r="F31" t="s">
        <v>34</v>
      </c>
      <c r="G31" s="2">
        <v>62</v>
      </c>
      <c r="H31" t="s">
        <v>39</v>
      </c>
      <c r="I31" s="28">
        <v>250</v>
      </c>
      <c r="J31">
        <v>75</v>
      </c>
      <c r="K31" s="28">
        <v>18750</v>
      </c>
      <c r="L31" t="s">
        <v>16</v>
      </c>
      <c r="M31" t="s">
        <v>46</v>
      </c>
      <c r="N31" t="str">
        <f t="shared" si="0"/>
        <v>Anna Perez</v>
      </c>
      <c r="O31">
        <f t="shared" si="1"/>
        <v>75</v>
      </c>
    </row>
    <row r="32" spans="2:18" x14ac:dyDescent="0.35">
      <c r="B32" s="1">
        <v>10481</v>
      </c>
      <c r="C32" s="29">
        <v>45090</v>
      </c>
      <c r="D32" t="s">
        <v>91</v>
      </c>
      <c r="E32" t="s">
        <v>92</v>
      </c>
      <c r="F32" t="s">
        <v>34</v>
      </c>
      <c r="G32" s="2">
        <v>67</v>
      </c>
      <c r="H32" t="s">
        <v>42</v>
      </c>
      <c r="I32" s="28">
        <v>400</v>
      </c>
      <c r="J32">
        <v>75</v>
      </c>
      <c r="K32" s="28">
        <v>30000</v>
      </c>
      <c r="L32" t="s">
        <v>16</v>
      </c>
      <c r="M32" t="s">
        <v>25</v>
      </c>
      <c r="N32" t="str">
        <f t="shared" si="0"/>
        <v>Anna Perez</v>
      </c>
      <c r="O32">
        <f t="shared" si="1"/>
        <v>75</v>
      </c>
    </row>
    <row r="33" spans="2:17" x14ac:dyDescent="0.35">
      <c r="B33" s="1">
        <v>10510</v>
      </c>
      <c r="C33" s="29">
        <v>45096</v>
      </c>
      <c r="D33" t="s">
        <v>93</v>
      </c>
      <c r="E33" t="s">
        <v>94</v>
      </c>
      <c r="F33" t="s">
        <v>14</v>
      </c>
      <c r="G33" s="2">
        <v>60</v>
      </c>
      <c r="H33" t="s">
        <v>263</v>
      </c>
      <c r="I33" s="28">
        <v>150</v>
      </c>
      <c r="J33">
        <v>75</v>
      </c>
      <c r="K33" s="28">
        <v>11250</v>
      </c>
      <c r="L33" t="s">
        <v>16</v>
      </c>
      <c r="M33" t="s">
        <v>25</v>
      </c>
      <c r="N33" t="str">
        <f t="shared" si="0"/>
        <v>Anna Perez</v>
      </c>
      <c r="O33">
        <f t="shared" si="1"/>
        <v>75</v>
      </c>
    </row>
    <row r="34" spans="2:17" x14ac:dyDescent="0.35">
      <c r="B34" s="1">
        <v>10529</v>
      </c>
      <c r="C34" s="29">
        <v>45099</v>
      </c>
      <c r="D34" t="s">
        <v>96</v>
      </c>
      <c r="E34" t="s">
        <v>97</v>
      </c>
      <c r="F34" t="s">
        <v>14</v>
      </c>
      <c r="G34" s="2">
        <v>62</v>
      </c>
      <c r="H34" t="s">
        <v>20</v>
      </c>
      <c r="I34" s="28">
        <v>320</v>
      </c>
      <c r="J34">
        <v>73.98</v>
      </c>
      <c r="K34" s="28">
        <v>23673.600000000002</v>
      </c>
      <c r="L34" t="s">
        <v>21</v>
      </c>
      <c r="M34" t="s">
        <v>98</v>
      </c>
      <c r="N34" t="str">
        <f t="shared" si="0"/>
        <v>Remy Monet</v>
      </c>
      <c r="O34">
        <f t="shared" si="1"/>
        <v>74</v>
      </c>
    </row>
    <row r="35" spans="2:17" x14ac:dyDescent="0.35">
      <c r="B35" s="1">
        <v>10476</v>
      </c>
      <c r="C35" s="29">
        <v>45089</v>
      </c>
      <c r="D35" t="s">
        <v>99</v>
      </c>
      <c r="E35" t="s">
        <v>100</v>
      </c>
      <c r="F35" t="s">
        <v>34</v>
      </c>
      <c r="G35" s="2">
        <v>52</v>
      </c>
      <c r="H35" t="s">
        <v>15</v>
      </c>
      <c r="I35" s="28">
        <v>250</v>
      </c>
      <c r="J35">
        <v>70</v>
      </c>
      <c r="K35" s="28">
        <v>17500</v>
      </c>
      <c r="L35" t="s">
        <v>16</v>
      </c>
      <c r="M35" t="s">
        <v>25</v>
      </c>
      <c r="N35" t="str">
        <f t="shared" ref="N35:N66" si="2">TRIM(PROPER(M35))</f>
        <v>Anna Perez</v>
      </c>
      <c r="O35">
        <f t="shared" ref="O35:O66" si="3">ROUND(J35,0)</f>
        <v>70</v>
      </c>
    </row>
    <row r="36" spans="2:17" x14ac:dyDescent="0.35">
      <c r="B36" s="1">
        <v>10487</v>
      </c>
      <c r="C36" s="29">
        <v>45091</v>
      </c>
      <c r="D36" t="s">
        <v>101</v>
      </c>
      <c r="E36" t="s">
        <v>102</v>
      </c>
      <c r="F36" t="s">
        <v>34</v>
      </c>
      <c r="G36" s="2">
        <v>41</v>
      </c>
      <c r="H36" t="s">
        <v>95</v>
      </c>
      <c r="I36" s="28">
        <v>320</v>
      </c>
      <c r="J36">
        <v>70</v>
      </c>
      <c r="K36" s="28">
        <v>22400</v>
      </c>
      <c r="L36" t="s">
        <v>16</v>
      </c>
      <c r="M36" t="s">
        <v>103</v>
      </c>
      <c r="N36" t="str">
        <f t="shared" si="2"/>
        <v>Jenna Silva</v>
      </c>
      <c r="O36">
        <f t="shared" si="3"/>
        <v>70</v>
      </c>
    </row>
    <row r="37" spans="2:17" x14ac:dyDescent="0.35">
      <c r="B37" s="1">
        <v>10509</v>
      </c>
      <c r="C37" s="29">
        <v>45095</v>
      </c>
      <c r="D37" t="s">
        <v>104</v>
      </c>
      <c r="E37" t="s">
        <v>105</v>
      </c>
      <c r="F37" t="s">
        <v>14</v>
      </c>
      <c r="G37" s="2">
        <v>51</v>
      </c>
      <c r="H37" t="s">
        <v>15</v>
      </c>
      <c r="I37" s="28">
        <v>320</v>
      </c>
      <c r="J37">
        <v>70</v>
      </c>
      <c r="K37" s="28">
        <v>22400</v>
      </c>
      <c r="L37" t="s">
        <v>16</v>
      </c>
      <c r="M37" t="s">
        <v>25</v>
      </c>
      <c r="N37" t="str">
        <f t="shared" si="2"/>
        <v>Anna Perez</v>
      </c>
      <c r="O37">
        <f t="shared" si="3"/>
        <v>70</v>
      </c>
    </row>
    <row r="38" spans="2:17" x14ac:dyDescent="0.35">
      <c r="B38" s="1">
        <v>10500</v>
      </c>
      <c r="C38" s="29">
        <v>45094</v>
      </c>
      <c r="D38" t="s">
        <v>106</v>
      </c>
      <c r="E38" t="s">
        <v>107</v>
      </c>
      <c r="F38" t="s">
        <v>34</v>
      </c>
      <c r="G38" s="2">
        <v>54</v>
      </c>
      <c r="H38" t="s">
        <v>42</v>
      </c>
      <c r="I38" s="28">
        <v>400</v>
      </c>
      <c r="J38">
        <v>67</v>
      </c>
      <c r="K38" s="28">
        <v>26800</v>
      </c>
      <c r="L38" t="s">
        <v>16</v>
      </c>
      <c r="M38" t="s">
        <v>25</v>
      </c>
      <c r="N38" t="str">
        <f t="shared" si="2"/>
        <v>Anna Perez</v>
      </c>
      <c r="O38">
        <f t="shared" si="3"/>
        <v>67</v>
      </c>
    </row>
    <row r="39" spans="2:17" x14ac:dyDescent="0.35">
      <c r="B39" s="1">
        <v>10515</v>
      </c>
      <c r="C39" s="29">
        <v>45097</v>
      </c>
      <c r="D39" t="s">
        <v>108</v>
      </c>
      <c r="E39" t="s">
        <v>109</v>
      </c>
      <c r="F39" t="s">
        <v>14</v>
      </c>
      <c r="G39" s="2">
        <v>58</v>
      </c>
      <c r="H39" t="s">
        <v>263</v>
      </c>
      <c r="I39" s="28">
        <v>150</v>
      </c>
      <c r="J39">
        <v>63</v>
      </c>
      <c r="K39" s="28">
        <v>9450</v>
      </c>
      <c r="L39" t="s">
        <v>21</v>
      </c>
      <c r="M39" t="s">
        <v>103</v>
      </c>
      <c r="N39" t="str">
        <f t="shared" si="2"/>
        <v>Jenna Silva</v>
      </c>
      <c r="O39">
        <f t="shared" si="3"/>
        <v>63</v>
      </c>
    </row>
    <row r="40" spans="2:17" x14ac:dyDescent="0.35">
      <c r="B40" s="1">
        <v>10516</v>
      </c>
      <c r="C40" s="29">
        <v>45097</v>
      </c>
      <c r="D40" t="s">
        <v>110</v>
      </c>
      <c r="E40" t="s">
        <v>111</v>
      </c>
      <c r="F40" t="s">
        <v>14</v>
      </c>
      <c r="G40" s="2">
        <v>55</v>
      </c>
      <c r="H40" t="s">
        <v>263</v>
      </c>
      <c r="I40" s="28">
        <v>320</v>
      </c>
      <c r="J40">
        <v>63</v>
      </c>
      <c r="K40" s="28">
        <v>20160</v>
      </c>
      <c r="L40" t="s">
        <v>21</v>
      </c>
      <c r="M40" t="s">
        <v>103</v>
      </c>
      <c r="N40" t="str">
        <f t="shared" si="2"/>
        <v>Jenna Silva</v>
      </c>
      <c r="O40">
        <f t="shared" si="3"/>
        <v>63</v>
      </c>
    </row>
    <row r="41" spans="2:17" x14ac:dyDescent="0.35">
      <c r="B41" s="1">
        <v>10483</v>
      </c>
      <c r="C41" s="29">
        <v>45090</v>
      </c>
      <c r="D41" t="s">
        <v>112</v>
      </c>
      <c r="E41" t="s">
        <v>113</v>
      </c>
      <c r="F41" t="s">
        <v>14</v>
      </c>
      <c r="G41" s="2">
        <v>52</v>
      </c>
      <c r="H41" t="s">
        <v>263</v>
      </c>
      <c r="I41" s="28">
        <v>150</v>
      </c>
      <c r="J41">
        <v>63</v>
      </c>
      <c r="K41" s="28">
        <v>9450</v>
      </c>
      <c r="L41" t="s">
        <v>16</v>
      </c>
      <c r="M41" t="s">
        <v>114</v>
      </c>
      <c r="N41" t="str">
        <f t="shared" si="2"/>
        <v>Jenna Silva</v>
      </c>
      <c r="O41">
        <f t="shared" si="3"/>
        <v>63</v>
      </c>
    </row>
    <row r="42" spans="2:17" x14ac:dyDescent="0.35">
      <c r="B42" s="1">
        <v>10475</v>
      </c>
      <c r="C42" s="29">
        <v>45089</v>
      </c>
      <c r="D42" t="s">
        <v>107</v>
      </c>
      <c r="E42" t="s">
        <v>115</v>
      </c>
      <c r="F42" t="s">
        <v>34</v>
      </c>
      <c r="G42" s="2">
        <v>46</v>
      </c>
      <c r="H42" t="s">
        <v>15</v>
      </c>
      <c r="I42" s="28">
        <v>320</v>
      </c>
      <c r="J42">
        <v>60</v>
      </c>
      <c r="K42" s="28">
        <v>19200</v>
      </c>
      <c r="L42" t="s">
        <v>16</v>
      </c>
      <c r="M42" t="s">
        <v>25</v>
      </c>
      <c r="N42" t="str">
        <f t="shared" si="2"/>
        <v>Anna Perez</v>
      </c>
      <c r="O42">
        <f t="shared" si="3"/>
        <v>60</v>
      </c>
    </row>
    <row r="43" spans="2:17" x14ac:dyDescent="0.35">
      <c r="B43" s="1">
        <v>10480</v>
      </c>
      <c r="C43" s="29">
        <v>45090</v>
      </c>
      <c r="D43" t="s">
        <v>116</v>
      </c>
      <c r="E43" t="s">
        <v>117</v>
      </c>
      <c r="F43" t="s">
        <v>34</v>
      </c>
      <c r="G43" s="2">
        <v>52</v>
      </c>
      <c r="H43" t="s">
        <v>42</v>
      </c>
      <c r="I43" s="28">
        <v>250</v>
      </c>
      <c r="J43">
        <v>60</v>
      </c>
      <c r="K43" s="28">
        <v>15000</v>
      </c>
      <c r="L43" t="s">
        <v>16</v>
      </c>
      <c r="M43" t="s">
        <v>46</v>
      </c>
      <c r="N43" t="str">
        <f t="shared" si="2"/>
        <v>Anna Perez</v>
      </c>
      <c r="O43">
        <f t="shared" si="3"/>
        <v>60</v>
      </c>
    </row>
    <row r="44" spans="2:17" x14ac:dyDescent="0.35">
      <c r="B44" s="1">
        <v>10495</v>
      </c>
      <c r="C44" s="29">
        <v>45093</v>
      </c>
      <c r="D44" t="s">
        <v>118</v>
      </c>
      <c r="E44" t="s">
        <v>119</v>
      </c>
      <c r="F44" t="s">
        <v>34</v>
      </c>
      <c r="G44" s="2">
        <v>61</v>
      </c>
      <c r="H44" t="s">
        <v>95</v>
      </c>
      <c r="I44" s="28">
        <v>150</v>
      </c>
      <c r="J44">
        <v>60</v>
      </c>
      <c r="K44" s="28">
        <v>9000</v>
      </c>
      <c r="L44" t="s">
        <v>16</v>
      </c>
      <c r="M44" t="s">
        <v>25</v>
      </c>
      <c r="N44" t="str">
        <f t="shared" si="2"/>
        <v>Anna Perez</v>
      </c>
      <c r="O44">
        <f t="shared" si="3"/>
        <v>60</v>
      </c>
      <c r="Q44" s="28"/>
    </row>
    <row r="45" spans="2:17" x14ac:dyDescent="0.35">
      <c r="B45" s="1">
        <v>10484</v>
      </c>
      <c r="C45" s="29">
        <v>45090</v>
      </c>
      <c r="D45" t="s">
        <v>120</v>
      </c>
      <c r="E45" t="s">
        <v>121</v>
      </c>
      <c r="F45" t="s">
        <v>14</v>
      </c>
      <c r="G45" s="2">
        <v>44</v>
      </c>
      <c r="H45" t="s">
        <v>263</v>
      </c>
      <c r="I45" s="28">
        <v>150</v>
      </c>
      <c r="J45">
        <v>60</v>
      </c>
      <c r="K45" s="28">
        <v>9000</v>
      </c>
      <c r="L45" t="s">
        <v>16</v>
      </c>
      <c r="M45" t="s">
        <v>114</v>
      </c>
      <c r="N45" t="str">
        <f t="shared" si="2"/>
        <v>Jenna Silva</v>
      </c>
      <c r="O45">
        <f t="shared" si="3"/>
        <v>60</v>
      </c>
      <c r="Q45" s="28"/>
    </row>
    <row r="46" spans="2:17" x14ac:dyDescent="0.35">
      <c r="B46" s="1">
        <v>10543</v>
      </c>
      <c r="C46" s="29">
        <v>45102</v>
      </c>
      <c r="D46" t="s">
        <v>122</v>
      </c>
      <c r="E46" t="s">
        <v>123</v>
      </c>
      <c r="F46" t="s">
        <v>14</v>
      </c>
      <c r="G46" s="2">
        <v>55</v>
      </c>
      <c r="H46" t="s">
        <v>35</v>
      </c>
      <c r="I46" s="28">
        <v>400</v>
      </c>
      <c r="J46">
        <v>59.8</v>
      </c>
      <c r="K46" s="28">
        <v>23920</v>
      </c>
      <c r="L46" t="s">
        <v>16</v>
      </c>
      <c r="M46" t="s">
        <v>124</v>
      </c>
      <c r="N46" t="str">
        <f t="shared" si="2"/>
        <v>Tom Jackson</v>
      </c>
      <c r="O46">
        <f t="shared" si="3"/>
        <v>60</v>
      </c>
    </row>
    <row r="47" spans="2:17" x14ac:dyDescent="0.35">
      <c r="B47" s="1">
        <v>10466</v>
      </c>
      <c r="C47" s="29">
        <v>45087</v>
      </c>
      <c r="D47" t="s">
        <v>125</v>
      </c>
      <c r="E47" t="s">
        <v>126</v>
      </c>
      <c r="F47" t="s">
        <v>34</v>
      </c>
      <c r="G47" s="2">
        <v>37</v>
      </c>
      <c r="H47" t="s">
        <v>15</v>
      </c>
      <c r="I47" s="28">
        <v>250</v>
      </c>
      <c r="J47">
        <v>50</v>
      </c>
      <c r="K47" s="28">
        <v>12500</v>
      </c>
      <c r="L47" t="s">
        <v>16</v>
      </c>
      <c r="M47" t="s">
        <v>46</v>
      </c>
      <c r="N47" t="str">
        <f t="shared" si="2"/>
        <v>Anna Perez</v>
      </c>
      <c r="O47">
        <f t="shared" si="3"/>
        <v>50</v>
      </c>
    </row>
    <row r="48" spans="2:17" x14ac:dyDescent="0.35">
      <c r="B48" s="1">
        <v>10467</v>
      </c>
      <c r="C48" s="29">
        <v>45087</v>
      </c>
      <c r="D48" t="s">
        <v>127</v>
      </c>
      <c r="E48" t="s">
        <v>128</v>
      </c>
      <c r="F48" t="s">
        <v>34</v>
      </c>
      <c r="G48" s="2">
        <v>39</v>
      </c>
      <c r="H48" t="s">
        <v>15</v>
      </c>
      <c r="I48" s="28">
        <v>400</v>
      </c>
      <c r="J48">
        <v>50</v>
      </c>
      <c r="K48" s="28">
        <v>20000</v>
      </c>
      <c r="L48" t="s">
        <v>16</v>
      </c>
      <c r="M48" t="s">
        <v>46</v>
      </c>
      <c r="N48" t="str">
        <f t="shared" si="2"/>
        <v>Anna Perez</v>
      </c>
      <c r="O48">
        <f t="shared" si="3"/>
        <v>50</v>
      </c>
    </row>
    <row r="49" spans="2:17" x14ac:dyDescent="0.35">
      <c r="B49" s="1">
        <v>10532</v>
      </c>
      <c r="C49" s="29">
        <v>45100</v>
      </c>
      <c r="D49" t="s">
        <v>129</v>
      </c>
      <c r="E49" t="s">
        <v>130</v>
      </c>
      <c r="F49" t="s">
        <v>14</v>
      </c>
      <c r="G49" s="2">
        <v>28</v>
      </c>
      <c r="H49" t="s">
        <v>20</v>
      </c>
      <c r="I49" s="28">
        <v>400</v>
      </c>
      <c r="J49">
        <v>45.6</v>
      </c>
      <c r="K49" s="28">
        <v>18240</v>
      </c>
      <c r="L49" t="s">
        <v>21</v>
      </c>
      <c r="M49" t="s">
        <v>103</v>
      </c>
      <c r="N49" t="str">
        <f t="shared" si="2"/>
        <v>Jenna Silva</v>
      </c>
      <c r="O49">
        <f t="shared" si="3"/>
        <v>46</v>
      </c>
    </row>
    <row r="50" spans="2:17" x14ac:dyDescent="0.35">
      <c r="B50" s="1">
        <v>10533</v>
      </c>
      <c r="C50" s="29">
        <v>45100</v>
      </c>
      <c r="D50" t="s">
        <v>131</v>
      </c>
      <c r="E50" t="s">
        <v>132</v>
      </c>
      <c r="F50" t="s">
        <v>14</v>
      </c>
      <c r="G50" s="2">
        <v>37</v>
      </c>
      <c r="H50" t="s">
        <v>20</v>
      </c>
      <c r="I50" s="28">
        <v>400</v>
      </c>
      <c r="J50">
        <v>45.6</v>
      </c>
      <c r="K50" s="28">
        <v>18240</v>
      </c>
      <c r="L50" t="s">
        <v>21</v>
      </c>
      <c r="M50" t="s">
        <v>103</v>
      </c>
      <c r="N50" t="str">
        <f t="shared" si="2"/>
        <v>Jenna Silva</v>
      </c>
      <c r="O50">
        <f t="shared" si="3"/>
        <v>46</v>
      </c>
    </row>
    <row r="51" spans="2:17" x14ac:dyDescent="0.35">
      <c r="B51" s="1">
        <v>10527</v>
      </c>
      <c r="C51" s="29">
        <v>45099</v>
      </c>
      <c r="D51" t="s">
        <v>133</v>
      </c>
      <c r="E51" t="s">
        <v>134</v>
      </c>
      <c r="F51" t="s">
        <v>14</v>
      </c>
      <c r="G51" s="2">
        <v>33</v>
      </c>
      <c r="H51" t="s">
        <v>20</v>
      </c>
      <c r="I51" s="28">
        <v>400</v>
      </c>
      <c r="J51">
        <v>45</v>
      </c>
      <c r="K51" s="28">
        <v>18000</v>
      </c>
      <c r="L51" t="s">
        <v>21</v>
      </c>
      <c r="M51" t="s">
        <v>98</v>
      </c>
      <c r="N51" t="str">
        <f t="shared" si="2"/>
        <v>Remy Monet</v>
      </c>
      <c r="O51">
        <f t="shared" si="3"/>
        <v>45</v>
      </c>
      <c r="Q51" s="28"/>
    </row>
    <row r="52" spans="2:17" x14ac:dyDescent="0.35">
      <c r="B52" s="1">
        <v>10528</v>
      </c>
      <c r="C52" s="29">
        <v>45099</v>
      </c>
      <c r="D52" t="s">
        <v>135</v>
      </c>
      <c r="E52" t="s">
        <v>136</v>
      </c>
      <c r="F52" t="s">
        <v>14</v>
      </c>
      <c r="G52" s="2">
        <v>49</v>
      </c>
      <c r="H52" t="s">
        <v>20</v>
      </c>
      <c r="I52" s="28">
        <v>159</v>
      </c>
      <c r="J52">
        <v>45</v>
      </c>
      <c r="K52" s="28">
        <v>6750</v>
      </c>
      <c r="L52" t="s">
        <v>21</v>
      </c>
      <c r="M52" t="s">
        <v>98</v>
      </c>
      <c r="N52" t="str">
        <f t="shared" si="2"/>
        <v>Remy Monet</v>
      </c>
      <c r="O52">
        <f t="shared" si="3"/>
        <v>45</v>
      </c>
    </row>
    <row r="53" spans="2:17" x14ac:dyDescent="0.35">
      <c r="B53" s="1">
        <v>10496</v>
      </c>
      <c r="C53" s="29">
        <v>45093</v>
      </c>
      <c r="D53" t="s">
        <v>137</v>
      </c>
      <c r="E53" t="s">
        <v>138</v>
      </c>
      <c r="F53" t="s">
        <v>34</v>
      </c>
      <c r="G53" s="2">
        <v>25</v>
      </c>
      <c r="H53" t="s">
        <v>95</v>
      </c>
      <c r="I53" s="28">
        <v>150</v>
      </c>
      <c r="J53">
        <v>44</v>
      </c>
      <c r="K53" s="28">
        <v>6600</v>
      </c>
      <c r="L53" t="s">
        <v>16</v>
      </c>
      <c r="M53" t="s">
        <v>25</v>
      </c>
      <c r="N53" t="str">
        <f t="shared" si="2"/>
        <v>Anna Perez</v>
      </c>
      <c r="O53">
        <f t="shared" si="3"/>
        <v>44</v>
      </c>
    </row>
    <row r="54" spans="2:17" x14ac:dyDescent="0.35">
      <c r="B54" s="1">
        <v>10498</v>
      </c>
      <c r="C54" s="29">
        <v>45093</v>
      </c>
      <c r="D54" t="s">
        <v>139</v>
      </c>
      <c r="E54" t="s">
        <v>140</v>
      </c>
      <c r="F54" t="s">
        <v>34</v>
      </c>
      <c r="G54" s="2">
        <v>36</v>
      </c>
      <c r="H54" t="s">
        <v>95</v>
      </c>
      <c r="I54" s="28">
        <v>150</v>
      </c>
      <c r="J54">
        <v>44</v>
      </c>
      <c r="K54" s="28">
        <v>6600</v>
      </c>
      <c r="L54" t="s">
        <v>16</v>
      </c>
      <c r="M54" t="s">
        <v>25</v>
      </c>
      <c r="N54" t="str">
        <f t="shared" si="2"/>
        <v>Anna Perez</v>
      </c>
      <c r="O54">
        <f t="shared" si="3"/>
        <v>44</v>
      </c>
    </row>
    <row r="55" spans="2:17" x14ac:dyDescent="0.35">
      <c r="B55" s="1">
        <v>10512</v>
      </c>
      <c r="C55" s="29">
        <v>45096</v>
      </c>
      <c r="D55" t="s">
        <v>141</v>
      </c>
      <c r="E55" t="s">
        <v>142</v>
      </c>
      <c r="F55" t="s">
        <v>14</v>
      </c>
      <c r="G55" s="2">
        <v>37</v>
      </c>
      <c r="H55" t="s">
        <v>263</v>
      </c>
      <c r="I55" s="28">
        <v>320</v>
      </c>
      <c r="J55">
        <v>43</v>
      </c>
      <c r="K55" s="28">
        <v>13760</v>
      </c>
      <c r="L55" t="s">
        <v>16</v>
      </c>
      <c r="M55" t="s">
        <v>103</v>
      </c>
      <c r="N55" t="str">
        <f t="shared" si="2"/>
        <v>Jenna Silva</v>
      </c>
      <c r="O55">
        <f t="shared" si="3"/>
        <v>43</v>
      </c>
    </row>
    <row r="56" spans="2:17" x14ac:dyDescent="0.35">
      <c r="B56" s="1">
        <v>10513</v>
      </c>
      <c r="C56" s="29">
        <v>45096</v>
      </c>
      <c r="D56" t="s">
        <v>143</v>
      </c>
      <c r="E56" t="s">
        <v>144</v>
      </c>
      <c r="F56" t="s">
        <v>14</v>
      </c>
      <c r="G56" s="2">
        <v>51</v>
      </c>
      <c r="H56" t="s">
        <v>263</v>
      </c>
      <c r="I56" s="28">
        <v>250</v>
      </c>
      <c r="J56">
        <v>42</v>
      </c>
      <c r="K56" s="28">
        <v>10500</v>
      </c>
      <c r="L56" t="s">
        <v>21</v>
      </c>
      <c r="M56" t="s">
        <v>103</v>
      </c>
      <c r="N56" t="str">
        <f t="shared" si="2"/>
        <v>Jenna Silva</v>
      </c>
      <c r="O56">
        <f t="shared" si="3"/>
        <v>42</v>
      </c>
    </row>
    <row r="57" spans="2:17" x14ac:dyDescent="0.35">
      <c r="B57" s="1">
        <v>10474</v>
      </c>
      <c r="C57" s="29">
        <v>45088</v>
      </c>
      <c r="D57" t="s">
        <v>145</v>
      </c>
      <c r="E57" t="s">
        <v>146</v>
      </c>
      <c r="F57" t="s">
        <v>34</v>
      </c>
      <c r="G57" s="2">
        <v>21</v>
      </c>
      <c r="H57" t="s">
        <v>95</v>
      </c>
      <c r="I57" s="28">
        <v>150</v>
      </c>
      <c r="J57">
        <v>40</v>
      </c>
      <c r="K57" s="28">
        <v>6000</v>
      </c>
      <c r="L57" t="s">
        <v>16</v>
      </c>
      <c r="M57" t="s">
        <v>46</v>
      </c>
      <c r="N57" t="str">
        <f t="shared" si="2"/>
        <v>Anna Perez</v>
      </c>
      <c r="O57">
        <f t="shared" si="3"/>
        <v>40</v>
      </c>
    </row>
    <row r="58" spans="2:17" x14ac:dyDescent="0.35">
      <c r="B58" s="1">
        <v>10479</v>
      </c>
      <c r="C58" s="29">
        <v>45089</v>
      </c>
      <c r="D58" t="s">
        <v>147</v>
      </c>
      <c r="E58" t="s">
        <v>148</v>
      </c>
      <c r="F58" t="s">
        <v>34</v>
      </c>
      <c r="G58" s="2">
        <v>37</v>
      </c>
      <c r="H58" t="s">
        <v>39</v>
      </c>
      <c r="I58" s="28">
        <v>250</v>
      </c>
      <c r="J58">
        <v>40</v>
      </c>
      <c r="K58" s="28">
        <v>10000</v>
      </c>
      <c r="L58" t="s">
        <v>16</v>
      </c>
      <c r="M58" t="s">
        <v>46</v>
      </c>
      <c r="N58" t="str">
        <f t="shared" si="2"/>
        <v>Anna Perez</v>
      </c>
      <c r="O58">
        <f t="shared" si="3"/>
        <v>40</v>
      </c>
    </row>
    <row r="59" spans="2:17" x14ac:dyDescent="0.35">
      <c r="B59" s="1">
        <v>10488</v>
      </c>
      <c r="C59" s="29">
        <v>45091</v>
      </c>
      <c r="D59" t="s">
        <v>149</v>
      </c>
      <c r="E59" t="s">
        <v>150</v>
      </c>
      <c r="F59" t="s">
        <v>34</v>
      </c>
      <c r="G59" s="2">
        <v>24</v>
      </c>
      <c r="H59" t="s">
        <v>95</v>
      </c>
      <c r="I59" s="28">
        <v>150</v>
      </c>
      <c r="J59">
        <v>40</v>
      </c>
      <c r="K59" s="28">
        <v>6000</v>
      </c>
      <c r="L59" t="s">
        <v>16</v>
      </c>
      <c r="M59" t="s">
        <v>103</v>
      </c>
      <c r="N59" t="str">
        <f t="shared" si="2"/>
        <v>Jenna Silva</v>
      </c>
      <c r="O59">
        <f t="shared" si="3"/>
        <v>40</v>
      </c>
    </row>
    <row r="60" spans="2:17" x14ac:dyDescent="0.35">
      <c r="B60" s="1">
        <v>10526</v>
      </c>
      <c r="C60" s="29">
        <v>45099</v>
      </c>
      <c r="D60" t="s">
        <v>151</v>
      </c>
      <c r="E60" t="s">
        <v>152</v>
      </c>
      <c r="F60" t="s">
        <v>14</v>
      </c>
      <c r="G60" s="2">
        <v>24</v>
      </c>
      <c r="H60" t="s">
        <v>20</v>
      </c>
      <c r="I60" s="28">
        <v>400</v>
      </c>
      <c r="J60">
        <v>39.799999999999997</v>
      </c>
      <c r="K60" s="28">
        <v>15919.999999999998</v>
      </c>
      <c r="L60" t="s">
        <v>21</v>
      </c>
      <c r="M60" t="s">
        <v>98</v>
      </c>
      <c r="N60" t="str">
        <f t="shared" si="2"/>
        <v>Remy Monet</v>
      </c>
      <c r="O60">
        <f t="shared" si="3"/>
        <v>40</v>
      </c>
    </row>
    <row r="61" spans="2:17" x14ac:dyDescent="0.35">
      <c r="B61" s="1">
        <v>10548</v>
      </c>
      <c r="C61" s="29">
        <v>45103</v>
      </c>
      <c r="D61" t="s">
        <v>153</v>
      </c>
      <c r="E61" t="s">
        <v>154</v>
      </c>
      <c r="F61" t="s">
        <v>34</v>
      </c>
      <c r="G61" s="2">
        <v>21</v>
      </c>
      <c r="H61" t="s">
        <v>35</v>
      </c>
      <c r="I61" s="28">
        <v>150</v>
      </c>
      <c r="J61">
        <v>39.799999999999997</v>
      </c>
      <c r="K61" s="28">
        <v>5970</v>
      </c>
      <c r="L61" t="s">
        <v>16</v>
      </c>
      <c r="M61" t="s">
        <v>124</v>
      </c>
      <c r="N61" t="str">
        <f t="shared" si="2"/>
        <v>Tom Jackson</v>
      </c>
      <c r="O61">
        <f t="shared" si="3"/>
        <v>40</v>
      </c>
    </row>
    <row r="62" spans="2:17" x14ac:dyDescent="0.35">
      <c r="B62" s="1">
        <v>10508</v>
      </c>
      <c r="C62" s="29">
        <v>45095</v>
      </c>
      <c r="D62" t="s">
        <v>155</v>
      </c>
      <c r="E62" t="s">
        <v>156</v>
      </c>
      <c r="F62" t="s">
        <v>14</v>
      </c>
      <c r="G62" s="2">
        <v>39</v>
      </c>
      <c r="H62" t="s">
        <v>15</v>
      </c>
      <c r="I62" s="28">
        <v>150</v>
      </c>
      <c r="J62">
        <v>39</v>
      </c>
      <c r="K62" s="28">
        <v>5850</v>
      </c>
      <c r="L62" t="s">
        <v>16</v>
      </c>
      <c r="M62" t="s">
        <v>25</v>
      </c>
      <c r="N62" t="str">
        <f t="shared" si="2"/>
        <v>Anna Perez</v>
      </c>
      <c r="O62">
        <f t="shared" si="3"/>
        <v>39</v>
      </c>
    </row>
    <row r="63" spans="2:17" x14ac:dyDescent="0.35">
      <c r="B63" s="1">
        <v>10505</v>
      </c>
      <c r="C63" s="29">
        <v>45095</v>
      </c>
      <c r="D63" t="s">
        <v>157</v>
      </c>
      <c r="E63" t="s">
        <v>130</v>
      </c>
      <c r="F63" t="s">
        <v>14</v>
      </c>
      <c r="G63" s="2">
        <v>35</v>
      </c>
      <c r="H63" t="s">
        <v>15</v>
      </c>
      <c r="I63" s="28">
        <v>250</v>
      </c>
      <c r="J63">
        <v>38</v>
      </c>
      <c r="K63" s="28">
        <v>95000</v>
      </c>
      <c r="L63" t="s">
        <v>16</v>
      </c>
      <c r="M63" t="s">
        <v>25</v>
      </c>
      <c r="N63" t="str">
        <f t="shared" si="2"/>
        <v>Anna Perez</v>
      </c>
      <c r="O63">
        <f t="shared" si="3"/>
        <v>38</v>
      </c>
    </row>
    <row r="64" spans="2:17" x14ac:dyDescent="0.35">
      <c r="B64" s="1">
        <v>10524</v>
      </c>
      <c r="C64" s="29">
        <v>45098</v>
      </c>
      <c r="D64" t="s">
        <v>158</v>
      </c>
      <c r="E64" t="s">
        <v>159</v>
      </c>
      <c r="F64" t="s">
        <v>14</v>
      </c>
      <c r="G64" s="2">
        <v>46</v>
      </c>
      <c r="H64" t="s">
        <v>39</v>
      </c>
      <c r="I64" s="28">
        <v>150</v>
      </c>
      <c r="J64">
        <v>38</v>
      </c>
      <c r="K64" s="28">
        <v>5700</v>
      </c>
      <c r="L64" t="s">
        <v>21</v>
      </c>
      <c r="M64" t="s">
        <v>98</v>
      </c>
      <c r="N64" t="str">
        <f t="shared" si="2"/>
        <v>Remy Monet</v>
      </c>
      <c r="O64">
        <f t="shared" si="3"/>
        <v>38</v>
      </c>
    </row>
    <row r="65" spans="2:17" x14ac:dyDescent="0.35">
      <c r="B65" s="1">
        <v>10459</v>
      </c>
      <c r="C65" s="29">
        <v>45085</v>
      </c>
      <c r="D65" t="s">
        <v>160</v>
      </c>
      <c r="E65" t="s">
        <v>161</v>
      </c>
      <c r="F65" t="s">
        <v>14</v>
      </c>
      <c r="G65" s="2">
        <v>31</v>
      </c>
      <c r="H65" t="s">
        <v>42</v>
      </c>
      <c r="I65" s="28">
        <v>150</v>
      </c>
      <c r="J65">
        <v>37.999999999999993</v>
      </c>
      <c r="K65" s="28">
        <v>5699.9999999999991</v>
      </c>
      <c r="L65" t="s">
        <v>16</v>
      </c>
      <c r="M65" t="s">
        <v>79</v>
      </c>
      <c r="N65" t="str">
        <f t="shared" si="2"/>
        <v>Walter Muller</v>
      </c>
      <c r="O65">
        <f t="shared" si="3"/>
        <v>38</v>
      </c>
    </row>
    <row r="66" spans="2:17" x14ac:dyDescent="0.35">
      <c r="B66" s="1">
        <v>10494</v>
      </c>
      <c r="C66" s="29">
        <v>45092</v>
      </c>
      <c r="D66" t="s">
        <v>162</v>
      </c>
      <c r="E66" t="s">
        <v>163</v>
      </c>
      <c r="F66" t="s">
        <v>34</v>
      </c>
      <c r="G66" s="2">
        <v>23</v>
      </c>
      <c r="H66" t="s">
        <v>95</v>
      </c>
      <c r="I66" s="28">
        <v>320</v>
      </c>
      <c r="J66">
        <v>37.999999999999993</v>
      </c>
      <c r="K66" s="28">
        <v>12159.999999999998</v>
      </c>
      <c r="L66" t="s">
        <v>16</v>
      </c>
      <c r="M66" t="s">
        <v>25</v>
      </c>
      <c r="N66" t="str">
        <f t="shared" si="2"/>
        <v>Anna Perez</v>
      </c>
      <c r="O66">
        <f t="shared" si="3"/>
        <v>38</v>
      </c>
    </row>
    <row r="67" spans="2:17" x14ac:dyDescent="0.35">
      <c r="B67" s="1">
        <v>10504</v>
      </c>
      <c r="C67" s="29">
        <v>45094</v>
      </c>
      <c r="D67" t="s">
        <v>164</v>
      </c>
      <c r="E67" t="s">
        <v>165</v>
      </c>
      <c r="F67" t="s">
        <v>34</v>
      </c>
      <c r="G67" s="2">
        <v>23</v>
      </c>
      <c r="H67" t="s">
        <v>15</v>
      </c>
      <c r="I67" s="28">
        <v>320</v>
      </c>
      <c r="J67">
        <v>37.999999999999993</v>
      </c>
      <c r="K67" s="28">
        <v>12159.999999999998</v>
      </c>
      <c r="L67" t="s">
        <v>16</v>
      </c>
      <c r="M67" t="s">
        <v>25</v>
      </c>
      <c r="N67" t="str">
        <f t="shared" ref="N67:N93" si="4">TRIM(PROPER(M67))</f>
        <v>Anna Perez</v>
      </c>
      <c r="O67">
        <f t="shared" ref="O67:O93" si="5">ROUND(J67,0)</f>
        <v>38</v>
      </c>
    </row>
    <row r="68" spans="2:17" x14ac:dyDescent="0.35">
      <c r="B68" s="1">
        <v>10514</v>
      </c>
      <c r="C68" s="29">
        <v>45096</v>
      </c>
      <c r="D68" t="s">
        <v>166</v>
      </c>
      <c r="E68" t="s">
        <v>167</v>
      </c>
      <c r="F68" t="s">
        <v>14</v>
      </c>
      <c r="G68" s="2">
        <v>21</v>
      </c>
      <c r="H68" t="s">
        <v>263</v>
      </c>
      <c r="I68" s="28">
        <v>150</v>
      </c>
      <c r="J68">
        <v>37.999999999999993</v>
      </c>
      <c r="K68" s="28">
        <v>5699.9999999999991</v>
      </c>
      <c r="L68" t="s">
        <v>21</v>
      </c>
      <c r="M68" t="s">
        <v>103</v>
      </c>
      <c r="N68" t="str">
        <f t="shared" si="4"/>
        <v>Jenna Silva</v>
      </c>
      <c r="O68">
        <f t="shared" si="5"/>
        <v>38</v>
      </c>
    </row>
    <row r="69" spans="2:17" x14ac:dyDescent="0.35">
      <c r="B69" s="1">
        <v>10539</v>
      </c>
      <c r="C69" s="29">
        <v>45101</v>
      </c>
      <c r="D69" t="s">
        <v>168</v>
      </c>
      <c r="E69" t="s">
        <v>169</v>
      </c>
      <c r="F69" t="s">
        <v>14</v>
      </c>
      <c r="G69" s="2">
        <v>55</v>
      </c>
      <c r="H69" t="s">
        <v>35</v>
      </c>
      <c r="I69" s="28">
        <v>320</v>
      </c>
      <c r="J69">
        <v>37.999999999999993</v>
      </c>
      <c r="K69" s="28">
        <v>12159.999999999998</v>
      </c>
      <c r="L69" t="s">
        <v>16</v>
      </c>
      <c r="M69" t="s">
        <v>25</v>
      </c>
      <c r="N69" t="str">
        <f t="shared" si="4"/>
        <v>Anna Perez</v>
      </c>
      <c r="O69">
        <f t="shared" si="5"/>
        <v>38</v>
      </c>
      <c r="Q69" s="28"/>
    </row>
    <row r="70" spans="2:17" x14ac:dyDescent="0.35">
      <c r="B70" s="1">
        <v>10544</v>
      </c>
      <c r="C70" s="29">
        <v>45102</v>
      </c>
      <c r="D70" t="s">
        <v>170</v>
      </c>
      <c r="E70" t="s">
        <v>171</v>
      </c>
      <c r="F70" t="s">
        <v>14</v>
      </c>
      <c r="G70" s="2">
        <v>43</v>
      </c>
      <c r="H70" t="s">
        <v>20</v>
      </c>
      <c r="I70" s="28">
        <v>150</v>
      </c>
      <c r="J70">
        <v>37.999999999999993</v>
      </c>
      <c r="K70" s="28">
        <v>5699.9999999999991</v>
      </c>
      <c r="L70" t="s">
        <v>16</v>
      </c>
      <c r="M70" t="s">
        <v>124</v>
      </c>
      <c r="N70" t="str">
        <f t="shared" si="4"/>
        <v>Tom Jackson</v>
      </c>
      <c r="O70">
        <f t="shared" si="5"/>
        <v>38</v>
      </c>
    </row>
    <row r="71" spans="2:17" x14ac:dyDescent="0.35">
      <c r="B71" s="1">
        <v>10549</v>
      </c>
      <c r="C71" s="29">
        <v>45103</v>
      </c>
      <c r="D71" t="s">
        <v>172</v>
      </c>
      <c r="E71" t="s">
        <v>173</v>
      </c>
      <c r="F71" t="s">
        <v>34</v>
      </c>
      <c r="G71" s="2">
        <v>52</v>
      </c>
      <c r="H71" t="s">
        <v>95</v>
      </c>
      <c r="I71" s="28">
        <v>400</v>
      </c>
      <c r="J71">
        <v>37.999999999999993</v>
      </c>
      <c r="K71" s="28">
        <v>15199.999999999996</v>
      </c>
      <c r="L71" t="s">
        <v>16</v>
      </c>
      <c r="M71" t="s">
        <v>124</v>
      </c>
      <c r="N71" t="str">
        <f t="shared" si="4"/>
        <v>Tom Jackson</v>
      </c>
      <c r="O71">
        <f t="shared" si="5"/>
        <v>38</v>
      </c>
    </row>
    <row r="72" spans="2:17" x14ac:dyDescent="0.35">
      <c r="B72" s="1">
        <v>10472</v>
      </c>
      <c r="C72" s="29">
        <v>45088</v>
      </c>
      <c r="D72" t="s">
        <v>174</v>
      </c>
      <c r="E72" t="s">
        <v>175</v>
      </c>
      <c r="F72" t="s">
        <v>34</v>
      </c>
      <c r="G72" s="2">
        <v>38</v>
      </c>
      <c r="H72" t="s">
        <v>95</v>
      </c>
      <c r="I72" s="28">
        <v>320</v>
      </c>
      <c r="J72">
        <v>35</v>
      </c>
      <c r="K72" s="28">
        <v>11200</v>
      </c>
      <c r="L72" t="s">
        <v>16</v>
      </c>
      <c r="M72" t="s">
        <v>25</v>
      </c>
      <c r="N72" t="str">
        <f t="shared" si="4"/>
        <v>Anna Perez</v>
      </c>
      <c r="O72">
        <f t="shared" si="5"/>
        <v>35</v>
      </c>
    </row>
    <row r="73" spans="2:17" x14ac:dyDescent="0.35">
      <c r="B73" s="1">
        <v>10499</v>
      </c>
      <c r="C73" s="29">
        <v>45093</v>
      </c>
      <c r="D73" t="s">
        <v>176</v>
      </c>
      <c r="E73" t="s">
        <v>72</v>
      </c>
      <c r="F73" t="s">
        <v>34</v>
      </c>
      <c r="G73" s="2">
        <v>39</v>
      </c>
      <c r="H73" t="s">
        <v>95</v>
      </c>
      <c r="I73" s="28">
        <v>150</v>
      </c>
      <c r="J73">
        <v>33</v>
      </c>
      <c r="K73" s="28">
        <v>4950</v>
      </c>
      <c r="L73" t="s">
        <v>16</v>
      </c>
      <c r="M73" t="s">
        <v>25</v>
      </c>
      <c r="N73" t="str">
        <f t="shared" si="4"/>
        <v>Anna Perez</v>
      </c>
      <c r="O73">
        <f t="shared" si="5"/>
        <v>33</v>
      </c>
    </row>
    <row r="74" spans="2:17" x14ac:dyDescent="0.35">
      <c r="B74" s="1">
        <v>10455</v>
      </c>
      <c r="C74" s="29">
        <v>45085</v>
      </c>
      <c r="D74" t="s">
        <v>177</v>
      </c>
      <c r="E74" t="s">
        <v>178</v>
      </c>
      <c r="F74" t="s">
        <v>14</v>
      </c>
      <c r="G74" s="2">
        <v>31</v>
      </c>
      <c r="H74" t="s">
        <v>35</v>
      </c>
      <c r="I74" s="28">
        <v>400</v>
      </c>
      <c r="J74">
        <v>28</v>
      </c>
      <c r="K74" s="28">
        <v>11200</v>
      </c>
      <c r="L74" t="s">
        <v>16</v>
      </c>
      <c r="M74" t="s">
        <v>179</v>
      </c>
      <c r="N74" t="str">
        <f t="shared" si="4"/>
        <v>Walter Muller</v>
      </c>
      <c r="O74">
        <f t="shared" si="5"/>
        <v>28</v>
      </c>
    </row>
    <row r="75" spans="2:17" x14ac:dyDescent="0.35">
      <c r="B75" s="1">
        <v>10522</v>
      </c>
      <c r="C75" s="29">
        <v>45098</v>
      </c>
      <c r="D75" t="s">
        <v>180</v>
      </c>
      <c r="E75" t="s">
        <v>181</v>
      </c>
      <c r="F75" t="s">
        <v>14</v>
      </c>
      <c r="G75" s="2">
        <v>26</v>
      </c>
      <c r="H75" t="s">
        <v>39</v>
      </c>
      <c r="I75" s="28">
        <v>320</v>
      </c>
      <c r="J75">
        <v>27</v>
      </c>
      <c r="K75" s="28">
        <v>8640</v>
      </c>
      <c r="L75" t="s">
        <v>21</v>
      </c>
      <c r="M75" t="s">
        <v>98</v>
      </c>
      <c r="N75" t="str">
        <f t="shared" si="4"/>
        <v>Remy Monet</v>
      </c>
      <c r="O75">
        <f t="shared" si="5"/>
        <v>27</v>
      </c>
    </row>
    <row r="76" spans="2:17" x14ac:dyDescent="0.35">
      <c r="B76" s="1">
        <v>10452</v>
      </c>
      <c r="C76" s="29">
        <v>45084</v>
      </c>
      <c r="D76" t="s">
        <v>182</v>
      </c>
      <c r="E76" t="s">
        <v>183</v>
      </c>
      <c r="F76" t="s">
        <v>34</v>
      </c>
      <c r="G76" s="2">
        <v>23</v>
      </c>
      <c r="H76" t="s">
        <v>35</v>
      </c>
      <c r="I76" s="28">
        <v>150</v>
      </c>
      <c r="J76">
        <v>25</v>
      </c>
      <c r="K76" s="28">
        <v>3750</v>
      </c>
      <c r="L76" t="s">
        <v>43</v>
      </c>
      <c r="M76" t="s">
        <v>184</v>
      </c>
      <c r="N76" t="str">
        <f t="shared" si="4"/>
        <v>Tom Jackson</v>
      </c>
      <c r="O76">
        <f t="shared" si="5"/>
        <v>25</v>
      </c>
    </row>
    <row r="77" spans="2:17" x14ac:dyDescent="0.35">
      <c r="B77" s="1">
        <v>10460</v>
      </c>
      <c r="C77" s="29">
        <v>45086</v>
      </c>
      <c r="D77" t="s">
        <v>185</v>
      </c>
      <c r="E77" t="s">
        <v>186</v>
      </c>
      <c r="F77" t="s">
        <v>14</v>
      </c>
      <c r="G77" s="2">
        <v>20</v>
      </c>
      <c r="H77" t="s">
        <v>39</v>
      </c>
      <c r="I77" s="28">
        <v>320</v>
      </c>
      <c r="J77">
        <v>25</v>
      </c>
      <c r="K77" s="28">
        <v>8000</v>
      </c>
      <c r="L77" t="s">
        <v>16</v>
      </c>
      <c r="M77" t="s">
        <v>65</v>
      </c>
      <c r="N77" t="str">
        <f t="shared" si="4"/>
        <v>Remy Monet</v>
      </c>
      <c r="O77">
        <f t="shared" si="5"/>
        <v>25</v>
      </c>
    </row>
    <row r="78" spans="2:17" x14ac:dyDescent="0.35">
      <c r="B78" s="1">
        <v>10462</v>
      </c>
      <c r="C78" s="29">
        <v>45086</v>
      </c>
      <c r="D78" t="s">
        <v>47</v>
      </c>
      <c r="E78" t="s">
        <v>88</v>
      </c>
      <c r="F78" t="s">
        <v>34</v>
      </c>
      <c r="G78" s="2">
        <v>28</v>
      </c>
      <c r="H78" t="s">
        <v>42</v>
      </c>
      <c r="I78" s="28">
        <v>400</v>
      </c>
      <c r="J78">
        <v>25</v>
      </c>
      <c r="K78" s="28">
        <v>10000</v>
      </c>
      <c r="L78" t="s">
        <v>16</v>
      </c>
      <c r="M78" t="s">
        <v>65</v>
      </c>
      <c r="N78" t="str">
        <f t="shared" si="4"/>
        <v>Remy Monet</v>
      </c>
      <c r="O78">
        <f t="shared" si="5"/>
        <v>25</v>
      </c>
    </row>
    <row r="79" spans="2:17" x14ac:dyDescent="0.35">
      <c r="B79" s="1">
        <v>10464</v>
      </c>
      <c r="C79" s="29">
        <v>45086</v>
      </c>
      <c r="D79" t="s">
        <v>187</v>
      </c>
      <c r="E79" t="s">
        <v>188</v>
      </c>
      <c r="F79" t="s">
        <v>34</v>
      </c>
      <c r="G79" s="2">
        <v>32</v>
      </c>
      <c r="H79" t="s">
        <v>42</v>
      </c>
      <c r="I79" s="28">
        <v>320</v>
      </c>
      <c r="J79">
        <v>25</v>
      </c>
      <c r="K79" s="28">
        <v>8000</v>
      </c>
      <c r="L79" t="s">
        <v>16</v>
      </c>
      <c r="M79" t="s">
        <v>98</v>
      </c>
      <c r="N79" t="str">
        <f t="shared" si="4"/>
        <v>Remy Monet</v>
      </c>
      <c r="O79">
        <f t="shared" si="5"/>
        <v>25</v>
      </c>
    </row>
    <row r="80" spans="2:17" x14ac:dyDescent="0.35">
      <c r="B80" s="1">
        <v>10454</v>
      </c>
      <c r="C80" s="29">
        <v>45084</v>
      </c>
      <c r="D80" t="s">
        <v>189</v>
      </c>
      <c r="E80" t="s">
        <v>190</v>
      </c>
      <c r="F80" t="s">
        <v>14</v>
      </c>
      <c r="G80" s="2">
        <v>30</v>
      </c>
      <c r="H80" t="s">
        <v>35</v>
      </c>
      <c r="I80" s="28">
        <v>250</v>
      </c>
      <c r="J80">
        <v>25</v>
      </c>
      <c r="K80" s="28">
        <v>6250</v>
      </c>
      <c r="L80" t="s">
        <v>43</v>
      </c>
      <c r="M80" t="s">
        <v>103</v>
      </c>
      <c r="N80" t="str">
        <f t="shared" si="4"/>
        <v>Jenna Silva</v>
      </c>
      <c r="O80">
        <f t="shared" si="5"/>
        <v>25</v>
      </c>
    </row>
    <row r="81" spans="2:17" x14ac:dyDescent="0.35">
      <c r="B81" s="1">
        <v>10471</v>
      </c>
      <c r="C81" s="29">
        <v>45088</v>
      </c>
      <c r="D81" t="s">
        <v>191</v>
      </c>
      <c r="E81" t="s">
        <v>192</v>
      </c>
      <c r="F81" t="s">
        <v>14</v>
      </c>
      <c r="G81" s="2">
        <v>23</v>
      </c>
      <c r="H81" t="s">
        <v>15</v>
      </c>
      <c r="I81" s="28">
        <v>150</v>
      </c>
      <c r="J81">
        <v>25</v>
      </c>
      <c r="K81" s="28">
        <v>3750</v>
      </c>
      <c r="L81" t="s">
        <v>16</v>
      </c>
      <c r="M81" t="s">
        <v>46</v>
      </c>
      <c r="N81" t="str">
        <f t="shared" si="4"/>
        <v>Anna Perez</v>
      </c>
      <c r="O81">
        <f t="shared" si="5"/>
        <v>25</v>
      </c>
    </row>
    <row r="82" spans="2:17" x14ac:dyDescent="0.35">
      <c r="B82" s="1">
        <v>10482</v>
      </c>
      <c r="C82" s="29">
        <v>45090</v>
      </c>
      <c r="D82" t="s">
        <v>193</v>
      </c>
      <c r="E82" t="s">
        <v>194</v>
      </c>
      <c r="F82" t="s">
        <v>34</v>
      </c>
      <c r="G82" s="2">
        <v>24</v>
      </c>
      <c r="H82" t="s">
        <v>39</v>
      </c>
      <c r="I82" s="28">
        <v>250</v>
      </c>
      <c r="J82">
        <v>25</v>
      </c>
      <c r="K82" s="28">
        <v>6250</v>
      </c>
      <c r="L82" t="s">
        <v>16</v>
      </c>
      <c r="M82" t="s">
        <v>103</v>
      </c>
      <c r="N82" t="str">
        <f t="shared" si="4"/>
        <v>Jenna Silva</v>
      </c>
      <c r="O82">
        <f t="shared" si="5"/>
        <v>25</v>
      </c>
    </row>
    <row r="83" spans="2:17" x14ac:dyDescent="0.35">
      <c r="B83" s="1">
        <v>10492</v>
      </c>
      <c r="C83" s="29">
        <v>45092</v>
      </c>
      <c r="D83" t="s">
        <v>195</v>
      </c>
      <c r="E83" t="s">
        <v>196</v>
      </c>
      <c r="F83" t="s">
        <v>34</v>
      </c>
      <c r="G83" s="2">
        <v>38</v>
      </c>
      <c r="H83" t="s">
        <v>197</v>
      </c>
      <c r="I83" s="28">
        <v>150</v>
      </c>
      <c r="J83">
        <v>25</v>
      </c>
      <c r="K83" s="28">
        <v>45750</v>
      </c>
      <c r="L83" t="s">
        <v>16</v>
      </c>
      <c r="M83" t="s">
        <v>25</v>
      </c>
      <c r="N83" t="str">
        <f t="shared" si="4"/>
        <v>Anna Perez</v>
      </c>
      <c r="O83">
        <f t="shared" si="5"/>
        <v>25</v>
      </c>
    </row>
    <row r="84" spans="2:17" x14ac:dyDescent="0.35">
      <c r="B84" s="1">
        <v>10493</v>
      </c>
      <c r="C84" s="29">
        <v>45092</v>
      </c>
      <c r="D84" t="s">
        <v>198</v>
      </c>
      <c r="E84" t="s">
        <v>199</v>
      </c>
      <c r="F84" t="s">
        <v>34</v>
      </c>
      <c r="G84" s="2">
        <v>36</v>
      </c>
      <c r="H84" t="s">
        <v>95</v>
      </c>
      <c r="I84" s="28">
        <v>150</v>
      </c>
      <c r="J84">
        <v>25</v>
      </c>
      <c r="K84" s="28">
        <v>3750</v>
      </c>
      <c r="L84" t="s">
        <v>16</v>
      </c>
      <c r="M84" t="s">
        <v>25</v>
      </c>
      <c r="N84" t="str">
        <f t="shared" si="4"/>
        <v>Anna Perez</v>
      </c>
      <c r="O84">
        <f t="shared" si="5"/>
        <v>25</v>
      </c>
    </row>
    <row r="85" spans="2:17" x14ac:dyDescent="0.35">
      <c r="B85" s="1">
        <v>10497</v>
      </c>
      <c r="C85" s="29">
        <v>45093</v>
      </c>
      <c r="D85" t="s">
        <v>200</v>
      </c>
      <c r="E85" t="s">
        <v>201</v>
      </c>
      <c r="F85" t="s">
        <v>34</v>
      </c>
      <c r="G85" s="2">
        <v>31</v>
      </c>
      <c r="H85" t="s">
        <v>95</v>
      </c>
      <c r="I85" s="28">
        <v>320</v>
      </c>
      <c r="J85">
        <v>25</v>
      </c>
      <c r="K85" s="28">
        <v>8000</v>
      </c>
      <c r="L85" t="s">
        <v>16</v>
      </c>
      <c r="M85" t="s">
        <v>25</v>
      </c>
      <c r="N85" t="str">
        <f t="shared" si="4"/>
        <v>Anna Perez</v>
      </c>
      <c r="O85">
        <f t="shared" si="5"/>
        <v>25</v>
      </c>
    </row>
    <row r="86" spans="2:17" x14ac:dyDescent="0.35">
      <c r="B86" s="1">
        <v>10503</v>
      </c>
      <c r="C86" s="29">
        <v>45094</v>
      </c>
      <c r="D86" t="s">
        <v>202</v>
      </c>
      <c r="E86" t="s">
        <v>38</v>
      </c>
      <c r="F86" t="s">
        <v>34</v>
      </c>
      <c r="G86" s="2">
        <v>33</v>
      </c>
      <c r="H86" t="s">
        <v>15</v>
      </c>
      <c r="I86" s="28">
        <v>320</v>
      </c>
      <c r="J86">
        <v>25</v>
      </c>
      <c r="K86" s="28">
        <v>8000</v>
      </c>
      <c r="L86" t="s">
        <v>16</v>
      </c>
      <c r="M86" t="s">
        <v>25</v>
      </c>
      <c r="N86" t="str">
        <f t="shared" si="4"/>
        <v>Anna Perez</v>
      </c>
      <c r="O86">
        <f t="shared" si="5"/>
        <v>25</v>
      </c>
    </row>
    <row r="87" spans="2:17" x14ac:dyDescent="0.35">
      <c r="B87" s="1">
        <v>10511</v>
      </c>
      <c r="C87" s="29">
        <v>45096</v>
      </c>
      <c r="D87" t="s">
        <v>203</v>
      </c>
      <c r="E87" t="s">
        <v>204</v>
      </c>
      <c r="F87" t="s">
        <v>14</v>
      </c>
      <c r="G87" s="2">
        <v>22</v>
      </c>
      <c r="H87" t="s">
        <v>263</v>
      </c>
      <c r="I87" s="28">
        <v>150</v>
      </c>
      <c r="J87">
        <v>25</v>
      </c>
      <c r="K87" s="28">
        <v>3750</v>
      </c>
      <c r="L87" t="s">
        <v>16</v>
      </c>
      <c r="M87" t="s">
        <v>103</v>
      </c>
      <c r="N87" t="str">
        <f t="shared" si="4"/>
        <v>Jenna Silva</v>
      </c>
      <c r="O87">
        <f t="shared" si="5"/>
        <v>25</v>
      </c>
    </row>
    <row r="88" spans="2:17" x14ac:dyDescent="0.35">
      <c r="B88" s="1">
        <v>10521</v>
      </c>
      <c r="C88" s="29">
        <v>45098</v>
      </c>
      <c r="D88" t="s">
        <v>205</v>
      </c>
      <c r="E88" t="s">
        <v>146</v>
      </c>
      <c r="F88" t="s">
        <v>14</v>
      </c>
      <c r="G88" s="2">
        <v>26</v>
      </c>
      <c r="H88" t="s">
        <v>39</v>
      </c>
      <c r="I88" s="28">
        <v>400</v>
      </c>
      <c r="J88">
        <v>25</v>
      </c>
      <c r="K88" s="28">
        <v>10000</v>
      </c>
      <c r="L88" t="s">
        <v>21</v>
      </c>
      <c r="M88" t="s">
        <v>98</v>
      </c>
      <c r="N88" t="str">
        <f t="shared" si="4"/>
        <v>Remy Monet</v>
      </c>
      <c r="O88">
        <f t="shared" si="5"/>
        <v>25</v>
      </c>
    </row>
    <row r="89" spans="2:17" x14ac:dyDescent="0.35">
      <c r="B89" s="1">
        <v>10530</v>
      </c>
      <c r="C89" s="29">
        <v>45100</v>
      </c>
      <c r="D89" t="s">
        <v>206</v>
      </c>
      <c r="E89" t="s">
        <v>207</v>
      </c>
      <c r="F89" t="s">
        <v>14</v>
      </c>
      <c r="G89" s="2">
        <v>26</v>
      </c>
      <c r="H89" t="s">
        <v>20</v>
      </c>
      <c r="I89" s="28">
        <v>320</v>
      </c>
      <c r="J89">
        <v>23.56</v>
      </c>
      <c r="K89" s="28">
        <v>7539.2</v>
      </c>
      <c r="L89" t="s">
        <v>21</v>
      </c>
      <c r="M89" t="s">
        <v>98</v>
      </c>
      <c r="N89" t="str">
        <f t="shared" si="4"/>
        <v>Remy Monet</v>
      </c>
      <c r="O89">
        <f t="shared" si="5"/>
        <v>24</v>
      </c>
    </row>
    <row r="90" spans="2:17" x14ac:dyDescent="0.35">
      <c r="B90" s="1">
        <v>10540</v>
      </c>
      <c r="C90" s="29">
        <v>45102</v>
      </c>
      <c r="D90" t="s">
        <v>208</v>
      </c>
      <c r="E90" t="s">
        <v>209</v>
      </c>
      <c r="F90" t="s">
        <v>14</v>
      </c>
      <c r="G90" s="2">
        <v>62</v>
      </c>
      <c r="H90" t="s">
        <v>20</v>
      </c>
      <c r="I90" s="28">
        <v>250</v>
      </c>
      <c r="J90">
        <v>23.56</v>
      </c>
      <c r="K90" s="28">
        <v>5890</v>
      </c>
      <c r="L90" t="s">
        <v>16</v>
      </c>
      <c r="M90" t="s">
        <v>25</v>
      </c>
      <c r="N90" t="str">
        <f t="shared" si="4"/>
        <v>Anna Perez</v>
      </c>
      <c r="O90">
        <f t="shared" si="5"/>
        <v>24</v>
      </c>
    </row>
    <row r="91" spans="2:17" x14ac:dyDescent="0.35">
      <c r="B91" s="1">
        <v>10520</v>
      </c>
      <c r="C91" s="29">
        <v>45098</v>
      </c>
      <c r="D91" t="s">
        <v>210</v>
      </c>
      <c r="E91" t="s">
        <v>264</v>
      </c>
      <c r="F91" t="s">
        <v>14</v>
      </c>
      <c r="G91" s="2">
        <v>26</v>
      </c>
      <c r="H91" t="s">
        <v>39</v>
      </c>
      <c r="I91" s="28">
        <v>400</v>
      </c>
      <c r="J91">
        <v>23</v>
      </c>
      <c r="K91" s="28">
        <v>9200</v>
      </c>
      <c r="L91" t="s">
        <v>21</v>
      </c>
      <c r="M91" t="s">
        <v>98</v>
      </c>
      <c r="N91" t="str">
        <f t="shared" si="4"/>
        <v>Remy Monet</v>
      </c>
      <c r="O91">
        <f t="shared" si="5"/>
        <v>23</v>
      </c>
    </row>
    <row r="92" spans="2:17" x14ac:dyDescent="0.35">
      <c r="B92" s="1">
        <v>10545</v>
      </c>
      <c r="C92" s="29">
        <v>45103</v>
      </c>
      <c r="D92" t="s">
        <v>212</v>
      </c>
      <c r="E92" t="s">
        <v>213</v>
      </c>
      <c r="F92" t="s">
        <v>14</v>
      </c>
      <c r="G92" s="2">
        <v>20</v>
      </c>
      <c r="H92" t="s">
        <v>39</v>
      </c>
      <c r="I92" s="28">
        <v>400</v>
      </c>
      <c r="J92">
        <v>22.04</v>
      </c>
      <c r="K92" s="28">
        <v>8816</v>
      </c>
      <c r="L92" t="s">
        <v>16</v>
      </c>
      <c r="M92" t="s">
        <v>124</v>
      </c>
      <c r="N92" t="str">
        <f t="shared" si="4"/>
        <v>Tom Jackson</v>
      </c>
      <c r="O92">
        <f t="shared" si="5"/>
        <v>22</v>
      </c>
    </row>
    <row r="93" spans="2:17" x14ac:dyDescent="0.35">
      <c r="B93" s="1">
        <v>10489</v>
      </c>
      <c r="C93" s="29">
        <v>45091</v>
      </c>
      <c r="D93" t="s">
        <v>214</v>
      </c>
      <c r="E93" t="s">
        <v>215</v>
      </c>
      <c r="F93" t="s">
        <v>34</v>
      </c>
      <c r="G93" s="2">
        <v>36</v>
      </c>
      <c r="H93" t="s">
        <v>42</v>
      </c>
      <c r="I93" s="28">
        <v>320</v>
      </c>
      <c r="J93">
        <v>20</v>
      </c>
      <c r="K93" s="28">
        <v>6400</v>
      </c>
      <c r="L93" t="s">
        <v>16</v>
      </c>
      <c r="M93" t="s">
        <v>25</v>
      </c>
      <c r="N93" t="str">
        <f t="shared" si="4"/>
        <v>Anna Perez</v>
      </c>
      <c r="O93">
        <f t="shared" si="5"/>
        <v>20</v>
      </c>
    </row>
    <row r="94" spans="2:17" x14ac:dyDescent="0.35">
      <c r="B94" s="1" t="s">
        <v>228</v>
      </c>
      <c r="G94" s="2">
        <f>SUBTOTAL(101,Table1[Age])</f>
        <v>42.769230769230766</v>
      </c>
      <c r="I94" s="28">
        <f>SUBTOTAL(109,Table1[Price])</f>
        <v>24979</v>
      </c>
      <c r="K94" s="28">
        <f>SUBTOTAL(104,Table1[Revenue])</f>
        <v>95000</v>
      </c>
      <c r="O94">
        <f>SUBTOTAL(103,Table1[Unit])</f>
        <v>91</v>
      </c>
    </row>
    <row r="95" spans="2:17" x14ac:dyDescent="0.35">
      <c r="C95"/>
      <c r="G95"/>
    </row>
    <row r="96" spans="2:17" x14ac:dyDescent="0.35">
      <c r="C96"/>
      <c r="G96"/>
      <c r="Q96" s="28"/>
    </row>
    <row r="97" spans="3:16" x14ac:dyDescent="0.35">
      <c r="C97"/>
      <c r="G97"/>
      <c r="I97" s="35"/>
      <c r="K97" s="28"/>
    </row>
    <row r="98" spans="3:16" x14ac:dyDescent="0.35">
      <c r="C98"/>
      <c r="G98"/>
      <c r="I98" s="28"/>
    </row>
    <row r="99" spans="3:16" x14ac:dyDescent="0.35">
      <c r="C99"/>
      <c r="G99"/>
      <c r="K99" s="28"/>
      <c r="L99" s="28"/>
    </row>
    <row r="102" spans="3:16" x14ac:dyDescent="0.35">
      <c r="P102" s="28">
        <f>SUM(I4:I91)</f>
        <v>23859</v>
      </c>
    </row>
    <row r="103" spans="3:16" x14ac:dyDescent="0.35">
      <c r="K103" s="28"/>
      <c r="N103" t="s">
        <v>237</v>
      </c>
      <c r="O103">
        <v>2389500</v>
      </c>
      <c r="P103" s="28">
        <f>SUM(Table1[Price])</f>
        <v>24979</v>
      </c>
    </row>
    <row r="104" spans="3:16" x14ac:dyDescent="0.35">
      <c r="N104" t="s">
        <v>238</v>
      </c>
      <c r="O104">
        <v>2497900</v>
      </c>
      <c r="P104" s="28">
        <f>SUM(I10:I80)</f>
        <v>18989</v>
      </c>
    </row>
    <row r="105" spans="3:16" x14ac:dyDescent="0.35">
      <c r="K105" s="34"/>
      <c r="N105" t="s">
        <v>239</v>
      </c>
      <c r="O105">
        <v>1898900</v>
      </c>
    </row>
  </sheetData>
  <conditionalFormatting sqref="B100:B1048576 B1:B93">
    <cfRule type="duplicateValues" dxfId="38" priority="1"/>
  </conditionalFormatting>
  <conditionalFormatting sqref="G3:G93">
    <cfRule type="cellIs" dxfId="37" priority="2" operator="lessThan">
      <formula>45</formula>
    </cfRule>
    <cfRule type="cellIs" dxfId="36" priority="3" operator="greaterThan">
      <formula>50</formula>
    </cfRule>
  </conditionalFormatting>
  <dataValidations count="1">
    <dataValidation type="textLength" allowBlank="1" showInputMessage="1" showErrorMessage="1" sqref="P3 L4 L3" xr:uid="{49EF4619-5E62-4849-B0CE-F087560F088F}">
      <formula1>4</formula1>
      <formula2>10</formula2>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E1AD-9508-410C-A583-0D9961C45A84}">
  <dimension ref="A1:AB194"/>
  <sheetViews>
    <sheetView workbookViewId="0">
      <selection activeCell="AB11" sqref="AB11"/>
    </sheetView>
  </sheetViews>
  <sheetFormatPr defaultRowHeight="15.5" x14ac:dyDescent="0.35"/>
  <cols>
    <col min="2" max="2" width="9.25" bestFit="1" customWidth="1"/>
    <col min="5" max="5" width="11.4140625" customWidth="1"/>
    <col min="7" max="7" width="10.75" customWidth="1"/>
    <col min="8" max="8" width="9.75" bestFit="1" customWidth="1"/>
    <col min="9" max="9" width="12.33203125" customWidth="1"/>
    <col min="10" max="10" width="10.75" bestFit="1" customWidth="1"/>
    <col min="11" max="11" width="13" customWidth="1"/>
    <col min="12" max="12" width="16.33203125" customWidth="1"/>
    <col min="17" max="17" width="9.25" bestFit="1" customWidth="1"/>
    <col min="20" max="20" width="10.75" bestFit="1" customWidth="1"/>
    <col min="22" max="22" width="9.4140625" bestFit="1" customWidth="1"/>
    <col min="23" max="23" width="9.75" bestFit="1" customWidth="1"/>
    <col min="24" max="24" width="12.58203125" bestFit="1" customWidth="1"/>
    <col min="25" max="25" width="10.75" bestFit="1" customWidth="1"/>
    <col min="26" max="26" width="10.4140625" bestFit="1" customWidth="1"/>
    <col min="27" max="27" width="16.58203125" bestFit="1" customWidth="1"/>
  </cols>
  <sheetData>
    <row r="1" spans="1:28" x14ac:dyDescent="0.35">
      <c r="I1" s="52" t="s">
        <v>258</v>
      </c>
      <c r="P1" s="52" t="s">
        <v>259</v>
      </c>
    </row>
    <row r="2" spans="1:28" ht="31" x14ac:dyDescent="0.35">
      <c r="A2" s="36" t="s">
        <v>0</v>
      </c>
      <c r="B2" s="37" t="s">
        <v>1</v>
      </c>
      <c r="C2" s="38" t="s">
        <v>2</v>
      </c>
      <c r="D2" s="38" t="s">
        <v>3</v>
      </c>
      <c r="E2" s="38" t="s">
        <v>4</v>
      </c>
      <c r="F2" s="37" t="s">
        <v>5</v>
      </c>
      <c r="G2" s="38" t="s">
        <v>6</v>
      </c>
      <c r="H2" s="38" t="s">
        <v>7</v>
      </c>
      <c r="I2" s="38" t="s">
        <v>8</v>
      </c>
      <c r="J2" s="38" t="s">
        <v>9</v>
      </c>
      <c r="K2" s="39" t="s">
        <v>10</v>
      </c>
      <c r="L2" s="38" t="s">
        <v>227</v>
      </c>
      <c r="M2" s="48" t="s">
        <v>223</v>
      </c>
      <c r="P2" s="36" t="s">
        <v>0</v>
      </c>
      <c r="Q2" s="37" t="s">
        <v>1</v>
      </c>
      <c r="R2" s="38" t="s">
        <v>2</v>
      </c>
      <c r="S2" s="38" t="s">
        <v>3</v>
      </c>
      <c r="T2" s="38" t="s">
        <v>4</v>
      </c>
      <c r="U2" s="37" t="s">
        <v>5</v>
      </c>
      <c r="V2" s="38" t="s">
        <v>6</v>
      </c>
      <c r="W2" s="38" t="s">
        <v>7</v>
      </c>
      <c r="X2" s="38" t="s">
        <v>8</v>
      </c>
      <c r="Y2" s="38" t="s">
        <v>9</v>
      </c>
      <c r="Z2" s="39" t="s">
        <v>10</v>
      </c>
      <c r="AA2" s="38" t="s">
        <v>227</v>
      </c>
      <c r="AB2" s="48" t="s">
        <v>223</v>
      </c>
    </row>
    <row r="3" spans="1:28" x14ac:dyDescent="0.35">
      <c r="A3" s="40">
        <v>10507</v>
      </c>
      <c r="B3" s="41">
        <v>45095</v>
      </c>
      <c r="C3" s="30" t="s">
        <v>12</v>
      </c>
      <c r="D3" s="30" t="s">
        <v>13</v>
      </c>
      <c r="E3" s="30" t="s">
        <v>14</v>
      </c>
      <c r="F3" s="42">
        <v>55</v>
      </c>
      <c r="G3" s="30" t="s">
        <v>15</v>
      </c>
      <c r="H3" s="43">
        <v>400</v>
      </c>
      <c r="I3" s="30">
        <v>91</v>
      </c>
      <c r="J3" s="43">
        <v>36400</v>
      </c>
      <c r="K3" s="30" t="s">
        <v>16</v>
      </c>
      <c r="L3" s="30" t="s">
        <v>25</v>
      </c>
      <c r="M3" s="31">
        <v>91</v>
      </c>
      <c r="P3" s="40">
        <v>10547</v>
      </c>
      <c r="Q3" s="41">
        <v>45103</v>
      </c>
      <c r="R3" s="30" t="s">
        <v>32</v>
      </c>
      <c r="S3" s="30" t="s">
        <v>33</v>
      </c>
      <c r="T3" s="30" t="s">
        <v>34</v>
      </c>
      <c r="U3" s="42">
        <v>51</v>
      </c>
      <c r="V3" s="30" t="s">
        <v>35</v>
      </c>
      <c r="W3" s="43">
        <v>250</v>
      </c>
      <c r="X3" s="30">
        <v>83.6</v>
      </c>
      <c r="Y3" s="43">
        <v>20900</v>
      </c>
      <c r="Z3" s="30" t="s">
        <v>16</v>
      </c>
      <c r="AA3" s="30" t="s">
        <v>124</v>
      </c>
      <c r="AB3" s="31">
        <v>84</v>
      </c>
    </row>
    <row r="4" spans="1:28" x14ac:dyDescent="0.35">
      <c r="A4" s="44">
        <v>10534</v>
      </c>
      <c r="B4" s="45">
        <v>45100</v>
      </c>
      <c r="C4" s="32" t="s">
        <v>18</v>
      </c>
      <c r="D4" s="32" t="s">
        <v>19</v>
      </c>
      <c r="E4" s="32" t="s">
        <v>14</v>
      </c>
      <c r="F4" s="46">
        <v>60</v>
      </c>
      <c r="G4" s="32" t="s">
        <v>20</v>
      </c>
      <c r="H4" s="47">
        <v>400</v>
      </c>
      <c r="I4" s="32">
        <v>83.6</v>
      </c>
      <c r="J4" s="47">
        <v>33440</v>
      </c>
      <c r="K4" s="32" t="s">
        <v>21</v>
      </c>
      <c r="L4" s="32" t="s">
        <v>25</v>
      </c>
      <c r="M4" s="33">
        <v>84</v>
      </c>
      <c r="P4" s="44">
        <v>10543</v>
      </c>
      <c r="Q4" s="45">
        <v>45102</v>
      </c>
      <c r="R4" s="32" t="s">
        <v>122</v>
      </c>
      <c r="S4" s="32" t="s">
        <v>123</v>
      </c>
      <c r="T4" s="32" t="s">
        <v>14</v>
      </c>
      <c r="U4" s="46">
        <v>55</v>
      </c>
      <c r="V4" s="32" t="s">
        <v>35</v>
      </c>
      <c r="W4" s="47">
        <v>400</v>
      </c>
      <c r="X4" s="32">
        <v>59.8</v>
      </c>
      <c r="Y4" s="47">
        <v>23920</v>
      </c>
      <c r="Z4" s="32" t="s">
        <v>16</v>
      </c>
      <c r="AA4" s="32" t="s">
        <v>124</v>
      </c>
      <c r="AB4" s="33">
        <v>60</v>
      </c>
    </row>
    <row r="5" spans="1:28" x14ac:dyDescent="0.35">
      <c r="A5" s="40">
        <v>10537</v>
      </c>
      <c r="B5" s="41">
        <v>45101</v>
      </c>
      <c r="C5" s="30" t="s">
        <v>23</v>
      </c>
      <c r="D5" s="30" t="s">
        <v>24</v>
      </c>
      <c r="E5" s="30" t="s">
        <v>14</v>
      </c>
      <c r="F5" s="42">
        <v>58</v>
      </c>
      <c r="G5" s="30" t="s">
        <v>15</v>
      </c>
      <c r="H5" s="43">
        <v>320</v>
      </c>
      <c r="I5" s="30">
        <v>83.6</v>
      </c>
      <c r="J5" s="43">
        <v>26752</v>
      </c>
      <c r="K5" s="30" t="s">
        <v>16</v>
      </c>
      <c r="L5" s="30" t="s">
        <v>25</v>
      </c>
      <c r="M5" s="31">
        <v>84</v>
      </c>
      <c r="P5" s="40">
        <v>10548</v>
      </c>
      <c r="Q5" s="41">
        <v>45103</v>
      </c>
      <c r="R5" s="30" t="s">
        <v>153</v>
      </c>
      <c r="S5" s="30" t="s">
        <v>154</v>
      </c>
      <c r="T5" s="30" t="s">
        <v>34</v>
      </c>
      <c r="U5" s="42">
        <v>21</v>
      </c>
      <c r="V5" s="30" t="s">
        <v>35</v>
      </c>
      <c r="W5" s="43">
        <v>150</v>
      </c>
      <c r="X5" s="30">
        <v>39.799999999999997</v>
      </c>
      <c r="Y5" s="43">
        <v>5970</v>
      </c>
      <c r="Z5" s="30" t="s">
        <v>16</v>
      </c>
      <c r="AA5" s="30" t="s">
        <v>124</v>
      </c>
      <c r="AB5" s="31">
        <v>40</v>
      </c>
    </row>
    <row r="6" spans="1:28" x14ac:dyDescent="0.35">
      <c r="A6" s="44">
        <v>10538</v>
      </c>
      <c r="B6" s="45">
        <v>45101</v>
      </c>
      <c r="C6" s="32" t="s">
        <v>26</v>
      </c>
      <c r="D6" s="32" t="s">
        <v>27</v>
      </c>
      <c r="E6" s="32" t="s">
        <v>14</v>
      </c>
      <c r="F6" s="46">
        <v>49</v>
      </c>
      <c r="G6" s="32" t="s">
        <v>15</v>
      </c>
      <c r="H6" s="47">
        <v>320</v>
      </c>
      <c r="I6" s="32">
        <v>83.6</v>
      </c>
      <c r="J6" s="47">
        <v>26752</v>
      </c>
      <c r="K6" s="32" t="s">
        <v>16</v>
      </c>
      <c r="L6" s="32" t="s">
        <v>25</v>
      </c>
      <c r="M6" s="33">
        <v>84</v>
      </c>
      <c r="P6" s="44">
        <v>10539</v>
      </c>
      <c r="Q6" s="45">
        <v>45101</v>
      </c>
      <c r="R6" s="32" t="s">
        <v>168</v>
      </c>
      <c r="S6" s="32" t="s">
        <v>169</v>
      </c>
      <c r="T6" s="32" t="s">
        <v>14</v>
      </c>
      <c r="U6" s="46">
        <v>55</v>
      </c>
      <c r="V6" s="32" t="s">
        <v>35</v>
      </c>
      <c r="W6" s="47">
        <v>320</v>
      </c>
      <c r="X6" s="32">
        <v>37.999999999999993</v>
      </c>
      <c r="Y6" s="47">
        <v>12159.999999999998</v>
      </c>
      <c r="Z6" s="32" t="s">
        <v>16</v>
      </c>
      <c r="AA6" s="32" t="s">
        <v>25</v>
      </c>
      <c r="AB6" s="33">
        <v>38</v>
      </c>
    </row>
    <row r="7" spans="1:28" x14ac:dyDescent="0.35">
      <c r="A7" s="40">
        <v>10542</v>
      </c>
      <c r="B7" s="41">
        <v>45102</v>
      </c>
      <c r="C7" s="30" t="s">
        <v>29</v>
      </c>
      <c r="D7" s="30" t="s">
        <v>30</v>
      </c>
      <c r="E7" s="30" t="s">
        <v>14</v>
      </c>
      <c r="F7" s="42">
        <v>42</v>
      </c>
      <c r="G7" s="30" t="s">
        <v>20</v>
      </c>
      <c r="H7" s="43">
        <v>400</v>
      </c>
      <c r="I7" s="30">
        <v>83.6</v>
      </c>
      <c r="J7" s="43">
        <v>33440</v>
      </c>
      <c r="K7" s="30" t="s">
        <v>16</v>
      </c>
      <c r="L7" s="30" t="s">
        <v>124</v>
      </c>
      <c r="M7" s="31">
        <v>84</v>
      </c>
      <c r="P7" s="40">
        <v>10455</v>
      </c>
      <c r="Q7" s="41">
        <v>45085</v>
      </c>
      <c r="R7" s="30" t="s">
        <v>177</v>
      </c>
      <c r="S7" s="30" t="s">
        <v>178</v>
      </c>
      <c r="T7" s="30" t="s">
        <v>14</v>
      </c>
      <c r="U7" s="42">
        <v>31</v>
      </c>
      <c r="V7" s="30" t="s">
        <v>35</v>
      </c>
      <c r="W7" s="43">
        <v>400</v>
      </c>
      <c r="X7" s="30">
        <v>28</v>
      </c>
      <c r="Y7" s="43">
        <v>11200</v>
      </c>
      <c r="Z7" s="30" t="s">
        <v>16</v>
      </c>
      <c r="AA7" s="30" t="s">
        <v>79</v>
      </c>
      <c r="AB7" s="31">
        <v>28</v>
      </c>
    </row>
    <row r="8" spans="1:28" x14ac:dyDescent="0.35">
      <c r="A8" s="44">
        <v>10485</v>
      </c>
      <c r="B8" s="45">
        <v>45091</v>
      </c>
      <c r="C8" s="32" t="s">
        <v>37</v>
      </c>
      <c r="D8" s="32" t="s">
        <v>38</v>
      </c>
      <c r="E8" s="32" t="s">
        <v>14</v>
      </c>
      <c r="F8" s="46">
        <v>51</v>
      </c>
      <c r="G8" s="32" t="s">
        <v>39</v>
      </c>
      <c r="H8" s="47">
        <v>320</v>
      </c>
      <c r="I8" s="32">
        <v>82</v>
      </c>
      <c r="J8" s="47">
        <v>26240</v>
      </c>
      <c r="K8" s="32" t="s">
        <v>16</v>
      </c>
      <c r="L8" s="32" t="s">
        <v>245</v>
      </c>
      <c r="M8" s="33">
        <v>82</v>
      </c>
      <c r="P8" s="44">
        <v>10452</v>
      </c>
      <c r="Q8" s="45">
        <v>45084</v>
      </c>
      <c r="R8" s="32" t="s">
        <v>182</v>
      </c>
      <c r="S8" s="32" t="s">
        <v>183</v>
      </c>
      <c r="T8" s="32" t="s">
        <v>34</v>
      </c>
      <c r="U8" s="46">
        <v>23</v>
      </c>
      <c r="V8" s="32" t="s">
        <v>35</v>
      </c>
      <c r="W8" s="47">
        <v>150</v>
      </c>
      <c r="X8" s="32">
        <v>25</v>
      </c>
      <c r="Y8" s="47">
        <v>3750</v>
      </c>
      <c r="Z8" s="32" t="s">
        <v>43</v>
      </c>
      <c r="AA8" s="32" t="s">
        <v>124</v>
      </c>
      <c r="AB8" s="33">
        <v>25</v>
      </c>
    </row>
    <row r="9" spans="1:28" x14ac:dyDescent="0.35">
      <c r="A9" s="40">
        <v>10523</v>
      </c>
      <c r="B9" s="41">
        <v>45098</v>
      </c>
      <c r="C9" s="30" t="s">
        <v>55</v>
      </c>
      <c r="D9" s="30" t="s">
        <v>56</v>
      </c>
      <c r="E9" s="30" t="s">
        <v>14</v>
      </c>
      <c r="F9" s="42">
        <v>47</v>
      </c>
      <c r="G9" s="30" t="s">
        <v>39</v>
      </c>
      <c r="H9" s="43">
        <v>400</v>
      </c>
      <c r="I9" s="30">
        <v>80</v>
      </c>
      <c r="J9" s="43">
        <v>32000</v>
      </c>
      <c r="K9" s="30" t="s">
        <v>21</v>
      </c>
      <c r="L9" s="30" t="s">
        <v>98</v>
      </c>
      <c r="M9" s="31">
        <v>80</v>
      </c>
      <c r="P9" s="40">
        <v>10454</v>
      </c>
      <c r="Q9" s="41">
        <v>45084</v>
      </c>
      <c r="R9" s="30" t="s">
        <v>189</v>
      </c>
      <c r="S9" s="30" t="s">
        <v>190</v>
      </c>
      <c r="T9" s="30" t="s">
        <v>14</v>
      </c>
      <c r="U9" s="42">
        <v>30</v>
      </c>
      <c r="V9" s="30" t="s">
        <v>35</v>
      </c>
      <c r="W9" s="43">
        <v>250</v>
      </c>
      <c r="X9" s="30">
        <v>25</v>
      </c>
      <c r="Y9" s="43">
        <v>6250</v>
      </c>
      <c r="Z9" s="30" t="s">
        <v>43</v>
      </c>
      <c r="AA9" s="30" t="s">
        <v>103</v>
      </c>
      <c r="AB9" s="31">
        <v>25</v>
      </c>
    </row>
    <row r="10" spans="1:28" x14ac:dyDescent="0.35">
      <c r="A10" s="44">
        <v>10525</v>
      </c>
      <c r="B10" s="45">
        <v>45099</v>
      </c>
      <c r="C10" s="32" t="s">
        <v>58</v>
      </c>
      <c r="D10" s="32" t="s">
        <v>59</v>
      </c>
      <c r="E10" s="32" t="s">
        <v>14</v>
      </c>
      <c r="F10" s="46">
        <v>60</v>
      </c>
      <c r="G10" s="32" t="s">
        <v>42</v>
      </c>
      <c r="H10" s="47">
        <v>320</v>
      </c>
      <c r="I10" s="32">
        <v>79.8</v>
      </c>
      <c r="J10" s="47">
        <v>25536</v>
      </c>
      <c r="K10" s="32" t="s">
        <v>21</v>
      </c>
      <c r="L10" s="32" t="s">
        <v>98</v>
      </c>
      <c r="M10" s="33">
        <v>80</v>
      </c>
    </row>
    <row r="11" spans="1:28" x14ac:dyDescent="0.35">
      <c r="A11" s="40">
        <v>10535</v>
      </c>
      <c r="B11" s="41">
        <v>45101</v>
      </c>
      <c r="C11" s="30" t="s">
        <v>61</v>
      </c>
      <c r="D11" s="30" t="s">
        <v>62</v>
      </c>
      <c r="E11" s="30" t="s">
        <v>14</v>
      </c>
      <c r="F11" s="42">
        <v>44</v>
      </c>
      <c r="G11" s="30" t="s">
        <v>20</v>
      </c>
      <c r="H11" s="43">
        <v>400</v>
      </c>
      <c r="I11" s="30">
        <v>79.599999999999994</v>
      </c>
      <c r="J11" s="43">
        <v>31839.999999999996</v>
      </c>
      <c r="K11" s="30" t="s">
        <v>16</v>
      </c>
      <c r="L11" s="30" t="s">
        <v>25</v>
      </c>
      <c r="M11" s="31">
        <v>80</v>
      </c>
      <c r="T11" s="49" t="s">
        <v>246</v>
      </c>
      <c r="U11" s="50">
        <f>AVERAGE(U3:U9)</f>
        <v>38</v>
      </c>
      <c r="V11" s="49" t="s">
        <v>247</v>
      </c>
      <c r="W11" s="28">
        <f>SUM(W3:W9)</f>
        <v>1920</v>
      </c>
      <c r="X11" t="s">
        <v>224</v>
      </c>
      <c r="Y11" s="28">
        <f>SUM(Y3:Y9)</f>
        <v>84150</v>
      </c>
      <c r="AA11" s="49" t="s">
        <v>248</v>
      </c>
      <c r="AB11">
        <f>SUM(AB3:AB9)</f>
        <v>300</v>
      </c>
    </row>
    <row r="12" spans="1:28" x14ac:dyDescent="0.35">
      <c r="A12" s="44">
        <v>10506</v>
      </c>
      <c r="B12" s="45">
        <v>45095</v>
      </c>
      <c r="C12" s="32" t="s">
        <v>66</v>
      </c>
      <c r="D12" s="32" t="s">
        <v>67</v>
      </c>
      <c r="E12" s="32" t="s">
        <v>14</v>
      </c>
      <c r="F12" s="46">
        <v>56</v>
      </c>
      <c r="G12" s="32" t="s">
        <v>15</v>
      </c>
      <c r="H12" s="47">
        <v>150</v>
      </c>
      <c r="I12" s="32">
        <v>76.000000000000014</v>
      </c>
      <c r="J12" s="47">
        <v>11400.000000000002</v>
      </c>
      <c r="K12" s="32" t="s">
        <v>16</v>
      </c>
      <c r="L12" s="32" t="s">
        <v>25</v>
      </c>
      <c r="M12" s="33">
        <v>76</v>
      </c>
    </row>
    <row r="13" spans="1:28" x14ac:dyDescent="0.35">
      <c r="A13" s="40">
        <v>10531</v>
      </c>
      <c r="B13" s="41">
        <v>45100</v>
      </c>
      <c r="C13" s="30" t="s">
        <v>68</v>
      </c>
      <c r="D13" s="30" t="s">
        <v>226</v>
      </c>
      <c r="E13" s="30" t="s">
        <v>14</v>
      </c>
      <c r="F13" s="42">
        <v>53</v>
      </c>
      <c r="G13" s="30" t="s">
        <v>20</v>
      </c>
      <c r="H13" s="43">
        <v>400</v>
      </c>
      <c r="I13" s="30">
        <v>76.000000000000014</v>
      </c>
      <c r="J13" s="43">
        <v>30400.000000000007</v>
      </c>
      <c r="K13" s="30" t="s">
        <v>21</v>
      </c>
      <c r="L13" s="30" t="s">
        <v>98</v>
      </c>
      <c r="M13" s="31">
        <v>76</v>
      </c>
    </row>
    <row r="14" spans="1:28" x14ac:dyDescent="0.35">
      <c r="A14" s="44">
        <v>10536</v>
      </c>
      <c r="B14" s="45">
        <v>45101</v>
      </c>
      <c r="C14" s="32" t="s">
        <v>69</v>
      </c>
      <c r="D14" s="32" t="s">
        <v>70</v>
      </c>
      <c r="E14" s="32" t="s">
        <v>14</v>
      </c>
      <c r="F14" s="46">
        <v>45</v>
      </c>
      <c r="G14" s="32" t="s">
        <v>15</v>
      </c>
      <c r="H14" s="47">
        <v>150</v>
      </c>
      <c r="I14" s="32">
        <v>76.000000000000014</v>
      </c>
      <c r="J14" s="47">
        <v>11400.000000000002</v>
      </c>
      <c r="K14" s="32" t="s">
        <v>16</v>
      </c>
      <c r="L14" s="32" t="s">
        <v>25</v>
      </c>
      <c r="M14" s="33">
        <v>76</v>
      </c>
      <c r="P14" s="52" t="s">
        <v>254</v>
      </c>
    </row>
    <row r="15" spans="1:28" x14ac:dyDescent="0.35">
      <c r="A15" s="40">
        <v>10541</v>
      </c>
      <c r="B15" s="41">
        <v>45102</v>
      </c>
      <c r="C15" s="30" t="s">
        <v>71</v>
      </c>
      <c r="D15" s="30" t="s">
        <v>72</v>
      </c>
      <c r="E15" s="30" t="s">
        <v>14</v>
      </c>
      <c r="F15" s="42">
        <v>68</v>
      </c>
      <c r="G15" s="30" t="s">
        <v>20</v>
      </c>
      <c r="H15" s="43">
        <v>320</v>
      </c>
      <c r="I15" s="30">
        <v>76.000000000000014</v>
      </c>
      <c r="J15" s="43">
        <v>24320.000000000004</v>
      </c>
      <c r="K15" s="30" t="s">
        <v>16</v>
      </c>
      <c r="L15" s="30" t="s">
        <v>124</v>
      </c>
      <c r="M15" s="31">
        <v>76</v>
      </c>
    </row>
    <row r="16" spans="1:28" ht="31" x14ac:dyDescent="0.35">
      <c r="A16" s="44">
        <v>10463</v>
      </c>
      <c r="B16" s="45">
        <v>45086</v>
      </c>
      <c r="C16" s="32" t="s">
        <v>82</v>
      </c>
      <c r="D16" s="32" t="s">
        <v>83</v>
      </c>
      <c r="E16" s="32" t="s">
        <v>14</v>
      </c>
      <c r="F16" s="46">
        <v>48</v>
      </c>
      <c r="G16" s="32" t="s">
        <v>39</v>
      </c>
      <c r="H16" s="47">
        <v>150</v>
      </c>
      <c r="I16" s="32">
        <v>75</v>
      </c>
      <c r="J16" s="47">
        <v>11250</v>
      </c>
      <c r="K16" s="32" t="s">
        <v>16</v>
      </c>
      <c r="L16" s="32" t="s">
        <v>98</v>
      </c>
      <c r="M16" s="33">
        <v>75</v>
      </c>
      <c r="P16" s="36" t="s">
        <v>0</v>
      </c>
      <c r="Q16" s="37" t="s">
        <v>1</v>
      </c>
      <c r="R16" s="38" t="s">
        <v>2</v>
      </c>
      <c r="S16" s="38" t="s">
        <v>3</v>
      </c>
      <c r="T16" s="38" t="s">
        <v>4</v>
      </c>
      <c r="U16" s="37" t="s">
        <v>5</v>
      </c>
      <c r="V16" s="38" t="s">
        <v>6</v>
      </c>
      <c r="W16" s="38" t="s">
        <v>7</v>
      </c>
      <c r="X16" s="38" t="s">
        <v>8</v>
      </c>
      <c r="Y16" s="38" t="s">
        <v>9</v>
      </c>
      <c r="Z16" s="39" t="s">
        <v>10</v>
      </c>
      <c r="AA16" s="38" t="s">
        <v>227</v>
      </c>
      <c r="AB16" s="48" t="s">
        <v>223</v>
      </c>
    </row>
    <row r="17" spans="1:28" x14ac:dyDescent="0.35">
      <c r="A17" s="40">
        <v>10468</v>
      </c>
      <c r="B17" s="41">
        <v>45087</v>
      </c>
      <c r="C17" s="30" t="s">
        <v>84</v>
      </c>
      <c r="D17" s="30" t="s">
        <v>85</v>
      </c>
      <c r="E17" s="30" t="s">
        <v>14</v>
      </c>
      <c r="F17" s="42">
        <v>67</v>
      </c>
      <c r="G17" s="30" t="s">
        <v>15</v>
      </c>
      <c r="H17" s="43">
        <v>150</v>
      </c>
      <c r="I17" s="30">
        <v>75</v>
      </c>
      <c r="J17" s="43">
        <v>11250</v>
      </c>
      <c r="K17" s="30" t="s">
        <v>16</v>
      </c>
      <c r="L17" s="30" t="s">
        <v>25</v>
      </c>
      <c r="M17" s="31">
        <v>75</v>
      </c>
      <c r="P17" s="40">
        <v>10486</v>
      </c>
      <c r="Q17" s="41">
        <v>45091</v>
      </c>
      <c r="R17" s="30" t="s">
        <v>47</v>
      </c>
      <c r="S17" s="30" t="s">
        <v>48</v>
      </c>
      <c r="T17" s="30" t="s">
        <v>34</v>
      </c>
      <c r="U17" s="42">
        <v>48</v>
      </c>
      <c r="V17" s="30" t="s">
        <v>49</v>
      </c>
      <c r="W17" s="43">
        <v>150</v>
      </c>
      <c r="X17" s="30">
        <v>80</v>
      </c>
      <c r="Y17" s="43">
        <v>12000</v>
      </c>
      <c r="Z17" s="30" t="s">
        <v>16</v>
      </c>
      <c r="AA17" s="30" t="s">
        <v>103</v>
      </c>
      <c r="AB17" s="31">
        <v>80</v>
      </c>
    </row>
    <row r="18" spans="1:28" x14ac:dyDescent="0.35">
      <c r="A18" s="44">
        <v>10510</v>
      </c>
      <c r="B18" s="45">
        <v>45096</v>
      </c>
      <c r="C18" s="32" t="s">
        <v>93</v>
      </c>
      <c r="D18" s="32" t="s">
        <v>94</v>
      </c>
      <c r="E18" s="32" t="s">
        <v>14</v>
      </c>
      <c r="F18" s="46">
        <v>60</v>
      </c>
      <c r="G18" s="32" t="s">
        <v>95</v>
      </c>
      <c r="H18" s="47">
        <v>150</v>
      </c>
      <c r="I18" s="32">
        <v>75</v>
      </c>
      <c r="J18" s="47">
        <v>11250</v>
      </c>
      <c r="K18" s="32" t="s">
        <v>16</v>
      </c>
      <c r="L18" s="32" t="s">
        <v>25</v>
      </c>
      <c r="M18" s="33">
        <v>75</v>
      </c>
      <c r="P18" s="44">
        <v>10456</v>
      </c>
      <c r="Q18" s="45">
        <v>45085</v>
      </c>
      <c r="R18" s="32" t="s">
        <v>77</v>
      </c>
      <c r="S18" s="32" t="s">
        <v>78</v>
      </c>
      <c r="T18" s="32" t="s">
        <v>34</v>
      </c>
      <c r="U18" s="46">
        <v>49</v>
      </c>
      <c r="V18" s="32" t="s">
        <v>49</v>
      </c>
      <c r="W18" s="47">
        <v>320</v>
      </c>
      <c r="X18" s="32">
        <v>75</v>
      </c>
      <c r="Y18" s="47">
        <v>24000</v>
      </c>
      <c r="Z18" s="32" t="s">
        <v>16</v>
      </c>
      <c r="AA18" s="32" t="s">
        <v>79</v>
      </c>
      <c r="AB18" s="33">
        <v>75</v>
      </c>
    </row>
    <row r="19" spans="1:28" x14ac:dyDescent="0.35">
      <c r="A19" s="40">
        <v>10529</v>
      </c>
      <c r="B19" s="41">
        <v>45099</v>
      </c>
      <c r="C19" s="30" t="s">
        <v>96</v>
      </c>
      <c r="D19" s="30" t="s">
        <v>97</v>
      </c>
      <c r="E19" s="30" t="s">
        <v>14</v>
      </c>
      <c r="F19" s="42">
        <v>62</v>
      </c>
      <c r="G19" s="30" t="s">
        <v>20</v>
      </c>
      <c r="H19" s="43">
        <v>320</v>
      </c>
      <c r="I19" s="30">
        <v>73.98</v>
      </c>
      <c r="J19" s="43">
        <v>23673.600000000002</v>
      </c>
      <c r="K19" s="30" t="s">
        <v>21</v>
      </c>
      <c r="L19" s="30" t="s">
        <v>98</v>
      </c>
      <c r="M19" s="31">
        <v>74</v>
      </c>
      <c r="P19" s="40">
        <v>10457</v>
      </c>
      <c r="Q19" s="41">
        <v>45085</v>
      </c>
      <c r="R19" s="30" t="s">
        <v>80</v>
      </c>
      <c r="S19" s="30" t="s">
        <v>81</v>
      </c>
      <c r="T19" s="30" t="s">
        <v>34</v>
      </c>
      <c r="U19" s="42">
        <v>49</v>
      </c>
      <c r="V19" s="30" t="s">
        <v>49</v>
      </c>
      <c r="W19" s="43">
        <v>400</v>
      </c>
      <c r="X19" s="30">
        <v>75</v>
      </c>
      <c r="Y19" s="43">
        <v>30000</v>
      </c>
      <c r="Z19" s="30" t="s">
        <v>16</v>
      </c>
      <c r="AA19" s="30" t="s">
        <v>98</v>
      </c>
      <c r="AB19" s="31">
        <v>75</v>
      </c>
    </row>
    <row r="20" spans="1:28" x14ac:dyDescent="0.35">
      <c r="A20" s="44">
        <v>10509</v>
      </c>
      <c r="B20" s="45">
        <v>45095</v>
      </c>
      <c r="C20" s="32" t="s">
        <v>104</v>
      </c>
      <c r="D20" s="32" t="s">
        <v>105</v>
      </c>
      <c r="E20" s="32" t="s">
        <v>14</v>
      </c>
      <c r="F20" s="46">
        <v>51</v>
      </c>
      <c r="G20" s="32" t="s">
        <v>15</v>
      </c>
      <c r="H20" s="47">
        <v>320</v>
      </c>
      <c r="I20" s="32">
        <v>70</v>
      </c>
      <c r="J20" s="47">
        <v>22400</v>
      </c>
      <c r="K20" s="32" t="s">
        <v>16</v>
      </c>
      <c r="L20" s="32" t="s">
        <v>25</v>
      </c>
      <c r="M20" s="33">
        <v>70</v>
      </c>
      <c r="P20" s="44">
        <v>10473</v>
      </c>
      <c r="Q20" s="45">
        <v>45088</v>
      </c>
      <c r="R20" s="32" t="s">
        <v>88</v>
      </c>
      <c r="S20" s="32" t="s">
        <v>89</v>
      </c>
      <c r="T20" s="32" t="s">
        <v>34</v>
      </c>
      <c r="U20" s="46">
        <v>63</v>
      </c>
      <c r="V20" s="32" t="s">
        <v>49</v>
      </c>
      <c r="W20" s="47">
        <v>250</v>
      </c>
      <c r="X20" s="32">
        <v>75</v>
      </c>
      <c r="Y20" s="47">
        <v>18750</v>
      </c>
      <c r="Z20" s="32" t="s">
        <v>16</v>
      </c>
      <c r="AA20" s="32" t="s">
        <v>25</v>
      </c>
      <c r="AB20" s="33">
        <v>75</v>
      </c>
    </row>
    <row r="21" spans="1:28" x14ac:dyDescent="0.35">
      <c r="A21" s="40">
        <v>10515</v>
      </c>
      <c r="B21" s="41">
        <v>45097</v>
      </c>
      <c r="C21" s="30" t="s">
        <v>108</v>
      </c>
      <c r="D21" s="30" t="s">
        <v>109</v>
      </c>
      <c r="E21" s="30" t="s">
        <v>14</v>
      </c>
      <c r="F21" s="42">
        <v>58</v>
      </c>
      <c r="G21" s="30" t="s">
        <v>95</v>
      </c>
      <c r="H21" s="43">
        <v>150</v>
      </c>
      <c r="I21" s="30">
        <v>63</v>
      </c>
      <c r="J21" s="43">
        <v>9450</v>
      </c>
      <c r="K21" s="30" t="s">
        <v>21</v>
      </c>
      <c r="L21" s="30" t="s">
        <v>103</v>
      </c>
      <c r="M21" s="31">
        <v>63</v>
      </c>
      <c r="P21" s="40">
        <v>10510</v>
      </c>
      <c r="Q21" s="41">
        <v>45096</v>
      </c>
      <c r="R21" s="30" t="s">
        <v>93</v>
      </c>
      <c r="S21" s="30" t="s">
        <v>94</v>
      </c>
      <c r="T21" s="30" t="s">
        <v>14</v>
      </c>
      <c r="U21" s="42">
        <v>60</v>
      </c>
      <c r="V21" s="30" t="s">
        <v>95</v>
      </c>
      <c r="W21" s="43">
        <v>150</v>
      </c>
      <c r="X21" s="30">
        <v>75</v>
      </c>
      <c r="Y21" s="43">
        <v>11250</v>
      </c>
      <c r="Z21" s="30" t="s">
        <v>16</v>
      </c>
      <c r="AA21" s="30" t="s">
        <v>25</v>
      </c>
      <c r="AB21" s="31">
        <v>75</v>
      </c>
    </row>
    <row r="22" spans="1:28" x14ac:dyDescent="0.35">
      <c r="A22" s="44">
        <v>10516</v>
      </c>
      <c r="B22" s="45">
        <v>45097</v>
      </c>
      <c r="C22" s="32" t="s">
        <v>110</v>
      </c>
      <c r="D22" s="32" t="s">
        <v>111</v>
      </c>
      <c r="E22" s="32" t="s">
        <v>14</v>
      </c>
      <c r="F22" s="46">
        <v>55</v>
      </c>
      <c r="G22" s="32" t="s">
        <v>95</v>
      </c>
      <c r="H22" s="47">
        <v>320</v>
      </c>
      <c r="I22" s="32">
        <v>63</v>
      </c>
      <c r="J22" s="47">
        <v>20160</v>
      </c>
      <c r="K22" s="32" t="s">
        <v>21</v>
      </c>
      <c r="L22" s="32" t="s">
        <v>103</v>
      </c>
      <c r="M22" s="33">
        <v>63</v>
      </c>
      <c r="P22" s="44">
        <v>10487</v>
      </c>
      <c r="Q22" s="45">
        <v>45091</v>
      </c>
      <c r="R22" s="32" t="s">
        <v>101</v>
      </c>
      <c r="S22" s="32" t="s">
        <v>102</v>
      </c>
      <c r="T22" s="32" t="s">
        <v>34</v>
      </c>
      <c r="U22" s="46">
        <v>41</v>
      </c>
      <c r="V22" s="32" t="s">
        <v>49</v>
      </c>
      <c r="W22" s="47">
        <v>320</v>
      </c>
      <c r="X22" s="32">
        <v>70</v>
      </c>
      <c r="Y22" s="47">
        <v>22400</v>
      </c>
      <c r="Z22" s="32" t="s">
        <v>16</v>
      </c>
      <c r="AA22" s="32" t="s">
        <v>103</v>
      </c>
      <c r="AB22" s="33">
        <v>70</v>
      </c>
    </row>
    <row r="23" spans="1:28" x14ac:dyDescent="0.35">
      <c r="A23" s="40">
        <v>10483</v>
      </c>
      <c r="B23" s="41">
        <v>45090</v>
      </c>
      <c r="C23" s="30" t="s">
        <v>112</v>
      </c>
      <c r="D23" s="30" t="s">
        <v>113</v>
      </c>
      <c r="E23" s="30" t="s">
        <v>14</v>
      </c>
      <c r="F23" s="42">
        <v>52</v>
      </c>
      <c r="G23" s="30" t="s">
        <v>95</v>
      </c>
      <c r="H23" s="43">
        <v>150</v>
      </c>
      <c r="I23" s="30">
        <v>63</v>
      </c>
      <c r="J23" s="43">
        <v>9450</v>
      </c>
      <c r="K23" s="30" t="s">
        <v>16</v>
      </c>
      <c r="L23" s="30" t="s">
        <v>103</v>
      </c>
      <c r="M23" s="31">
        <v>63</v>
      </c>
      <c r="P23" s="40">
        <v>10515</v>
      </c>
      <c r="Q23" s="41">
        <v>45097</v>
      </c>
      <c r="R23" s="30" t="s">
        <v>108</v>
      </c>
      <c r="S23" s="30" t="s">
        <v>109</v>
      </c>
      <c r="T23" s="30" t="s">
        <v>14</v>
      </c>
      <c r="U23" s="42">
        <v>58</v>
      </c>
      <c r="V23" s="30" t="s">
        <v>95</v>
      </c>
      <c r="W23" s="43">
        <v>150</v>
      </c>
      <c r="X23" s="30">
        <v>63</v>
      </c>
      <c r="Y23" s="43">
        <v>9450</v>
      </c>
      <c r="Z23" s="30" t="s">
        <v>21</v>
      </c>
      <c r="AA23" s="30" t="s">
        <v>103</v>
      </c>
      <c r="AB23" s="31">
        <v>63</v>
      </c>
    </row>
    <row r="24" spans="1:28" x14ac:dyDescent="0.35">
      <c r="A24" s="44">
        <v>10484</v>
      </c>
      <c r="B24" s="45">
        <v>45090</v>
      </c>
      <c r="C24" s="32" t="s">
        <v>120</v>
      </c>
      <c r="D24" s="32" t="s">
        <v>121</v>
      </c>
      <c r="E24" s="32" t="s">
        <v>14</v>
      </c>
      <c r="F24" s="46">
        <v>44</v>
      </c>
      <c r="G24" s="32" t="s">
        <v>95</v>
      </c>
      <c r="H24" s="47">
        <v>150</v>
      </c>
      <c r="I24" s="32">
        <v>60</v>
      </c>
      <c r="J24" s="47">
        <v>9000</v>
      </c>
      <c r="K24" s="32" t="s">
        <v>16</v>
      </c>
      <c r="L24" s="32" t="s">
        <v>103</v>
      </c>
      <c r="M24" s="33">
        <v>60</v>
      </c>
      <c r="P24" s="44">
        <v>10516</v>
      </c>
      <c r="Q24" s="45">
        <v>45097</v>
      </c>
      <c r="R24" s="32" t="s">
        <v>110</v>
      </c>
      <c r="S24" s="32" t="s">
        <v>111</v>
      </c>
      <c r="T24" s="32" t="s">
        <v>14</v>
      </c>
      <c r="U24" s="46">
        <v>55</v>
      </c>
      <c r="V24" s="32" t="s">
        <v>95</v>
      </c>
      <c r="W24" s="47">
        <v>320</v>
      </c>
      <c r="X24" s="32">
        <v>63</v>
      </c>
      <c r="Y24" s="47">
        <v>20160</v>
      </c>
      <c r="Z24" s="32" t="s">
        <v>21</v>
      </c>
      <c r="AA24" s="32" t="s">
        <v>103</v>
      </c>
      <c r="AB24" s="33">
        <v>63</v>
      </c>
    </row>
    <row r="25" spans="1:28" x14ac:dyDescent="0.35">
      <c r="A25" s="40">
        <v>10543</v>
      </c>
      <c r="B25" s="41">
        <v>45102</v>
      </c>
      <c r="C25" s="30" t="s">
        <v>122</v>
      </c>
      <c r="D25" s="30" t="s">
        <v>123</v>
      </c>
      <c r="E25" s="30" t="s">
        <v>14</v>
      </c>
      <c r="F25" s="42">
        <v>55</v>
      </c>
      <c r="G25" s="30" t="s">
        <v>35</v>
      </c>
      <c r="H25" s="43">
        <v>400</v>
      </c>
      <c r="I25" s="30">
        <v>59.8</v>
      </c>
      <c r="J25" s="43">
        <v>23920</v>
      </c>
      <c r="K25" s="30" t="s">
        <v>16</v>
      </c>
      <c r="L25" s="30" t="s">
        <v>124</v>
      </c>
      <c r="M25" s="31">
        <v>60</v>
      </c>
      <c r="P25" s="40">
        <v>10483</v>
      </c>
      <c r="Q25" s="41">
        <v>45090</v>
      </c>
      <c r="R25" s="30" t="s">
        <v>112</v>
      </c>
      <c r="S25" s="30" t="s">
        <v>113</v>
      </c>
      <c r="T25" s="30" t="s">
        <v>14</v>
      </c>
      <c r="U25" s="42">
        <v>52</v>
      </c>
      <c r="V25" s="30" t="s">
        <v>95</v>
      </c>
      <c r="W25" s="43">
        <v>150</v>
      </c>
      <c r="X25" s="30">
        <v>63</v>
      </c>
      <c r="Y25" s="43">
        <v>9450</v>
      </c>
      <c r="Z25" s="30" t="s">
        <v>16</v>
      </c>
      <c r="AA25" s="30" t="s">
        <v>103</v>
      </c>
      <c r="AB25" s="31">
        <v>63</v>
      </c>
    </row>
    <row r="26" spans="1:28" x14ac:dyDescent="0.35">
      <c r="A26" s="44">
        <v>10532</v>
      </c>
      <c r="B26" s="45">
        <v>45100</v>
      </c>
      <c r="C26" s="32" t="s">
        <v>129</v>
      </c>
      <c r="D26" s="32" t="s">
        <v>130</v>
      </c>
      <c r="E26" s="32" t="s">
        <v>14</v>
      </c>
      <c r="F26" s="46">
        <v>28</v>
      </c>
      <c r="G26" s="32" t="s">
        <v>20</v>
      </c>
      <c r="H26" s="47">
        <v>400</v>
      </c>
      <c r="I26" s="32">
        <v>45.6</v>
      </c>
      <c r="J26" s="47">
        <v>18240</v>
      </c>
      <c r="K26" s="32" t="s">
        <v>21</v>
      </c>
      <c r="L26" s="32" t="s">
        <v>103</v>
      </c>
      <c r="M26" s="33">
        <v>46</v>
      </c>
      <c r="P26" s="44">
        <v>10495</v>
      </c>
      <c r="Q26" s="45">
        <v>45093</v>
      </c>
      <c r="R26" s="32" t="s">
        <v>118</v>
      </c>
      <c r="S26" s="32" t="s">
        <v>119</v>
      </c>
      <c r="T26" s="32" t="s">
        <v>34</v>
      </c>
      <c r="U26" s="46">
        <v>61</v>
      </c>
      <c r="V26" s="32" t="s">
        <v>49</v>
      </c>
      <c r="W26" s="47">
        <v>150</v>
      </c>
      <c r="X26" s="32">
        <v>60</v>
      </c>
      <c r="Y26" s="47">
        <v>9000</v>
      </c>
      <c r="Z26" s="32" t="s">
        <v>16</v>
      </c>
      <c r="AA26" s="32" t="s">
        <v>25</v>
      </c>
      <c r="AB26" s="33">
        <v>60</v>
      </c>
    </row>
    <row r="27" spans="1:28" x14ac:dyDescent="0.35">
      <c r="A27" s="40">
        <v>10533</v>
      </c>
      <c r="B27" s="41">
        <v>45100</v>
      </c>
      <c r="C27" s="30" t="s">
        <v>131</v>
      </c>
      <c r="D27" s="30" t="s">
        <v>132</v>
      </c>
      <c r="E27" s="30" t="s">
        <v>14</v>
      </c>
      <c r="F27" s="42">
        <v>37</v>
      </c>
      <c r="G27" s="30" t="s">
        <v>20</v>
      </c>
      <c r="H27" s="43">
        <v>400</v>
      </c>
      <c r="I27" s="30">
        <v>45.6</v>
      </c>
      <c r="J27" s="43">
        <v>18240</v>
      </c>
      <c r="K27" s="30" t="s">
        <v>21</v>
      </c>
      <c r="L27" s="30" t="s">
        <v>103</v>
      </c>
      <c r="M27" s="31">
        <v>46</v>
      </c>
      <c r="P27" s="40">
        <v>10484</v>
      </c>
      <c r="Q27" s="41">
        <v>45090</v>
      </c>
      <c r="R27" s="30" t="s">
        <v>120</v>
      </c>
      <c r="S27" s="30" t="s">
        <v>121</v>
      </c>
      <c r="T27" s="30" t="s">
        <v>14</v>
      </c>
      <c r="U27" s="42">
        <v>44</v>
      </c>
      <c r="V27" s="30" t="s">
        <v>95</v>
      </c>
      <c r="W27" s="43">
        <v>150</v>
      </c>
      <c r="X27" s="30">
        <v>60</v>
      </c>
      <c r="Y27" s="43">
        <v>9000</v>
      </c>
      <c r="Z27" s="30" t="s">
        <v>16</v>
      </c>
      <c r="AA27" s="30" t="s">
        <v>103</v>
      </c>
      <c r="AB27" s="31">
        <v>60</v>
      </c>
    </row>
    <row r="28" spans="1:28" x14ac:dyDescent="0.35">
      <c r="A28" s="44">
        <v>10527</v>
      </c>
      <c r="B28" s="45">
        <v>45099</v>
      </c>
      <c r="C28" s="32" t="s">
        <v>133</v>
      </c>
      <c r="D28" s="32" t="s">
        <v>134</v>
      </c>
      <c r="E28" s="32" t="s">
        <v>14</v>
      </c>
      <c r="F28" s="46">
        <v>33</v>
      </c>
      <c r="G28" s="32" t="s">
        <v>20</v>
      </c>
      <c r="H28" s="47">
        <v>400</v>
      </c>
      <c r="I28" s="32">
        <v>45</v>
      </c>
      <c r="J28" s="47">
        <v>18000</v>
      </c>
      <c r="K28" s="32" t="s">
        <v>21</v>
      </c>
      <c r="L28" s="32" t="s">
        <v>98</v>
      </c>
      <c r="M28" s="33">
        <v>45</v>
      </c>
      <c r="P28" s="44">
        <v>10496</v>
      </c>
      <c r="Q28" s="45">
        <v>45093</v>
      </c>
      <c r="R28" s="32" t="s">
        <v>137</v>
      </c>
      <c r="S28" s="32" t="s">
        <v>138</v>
      </c>
      <c r="T28" s="32" t="s">
        <v>34</v>
      </c>
      <c r="U28" s="46">
        <v>25</v>
      </c>
      <c r="V28" s="32" t="s">
        <v>49</v>
      </c>
      <c r="W28" s="47">
        <v>150</v>
      </c>
      <c r="X28" s="32">
        <v>44</v>
      </c>
      <c r="Y28" s="47">
        <v>6600</v>
      </c>
      <c r="Z28" s="32" t="s">
        <v>16</v>
      </c>
      <c r="AA28" s="32" t="s">
        <v>25</v>
      </c>
      <c r="AB28" s="33">
        <v>44</v>
      </c>
    </row>
    <row r="29" spans="1:28" x14ac:dyDescent="0.35">
      <c r="A29" s="40">
        <v>10528</v>
      </c>
      <c r="B29" s="41">
        <v>45099</v>
      </c>
      <c r="C29" s="30" t="s">
        <v>135</v>
      </c>
      <c r="D29" s="30" t="s">
        <v>136</v>
      </c>
      <c r="E29" s="30" t="s">
        <v>14</v>
      </c>
      <c r="F29" s="42">
        <v>49</v>
      </c>
      <c r="G29" s="30" t="s">
        <v>20</v>
      </c>
      <c r="H29" s="43">
        <v>159</v>
      </c>
      <c r="I29" s="30">
        <v>45</v>
      </c>
      <c r="J29" s="43">
        <v>6750</v>
      </c>
      <c r="K29" s="30" t="s">
        <v>21</v>
      </c>
      <c r="L29" s="30" t="s">
        <v>98</v>
      </c>
      <c r="M29" s="31">
        <v>45</v>
      </c>
      <c r="P29" s="40">
        <v>10498</v>
      </c>
      <c r="Q29" s="41">
        <v>45093</v>
      </c>
      <c r="R29" s="30" t="s">
        <v>139</v>
      </c>
      <c r="S29" s="30" t="s">
        <v>140</v>
      </c>
      <c r="T29" s="30" t="s">
        <v>34</v>
      </c>
      <c r="U29" s="42">
        <v>36</v>
      </c>
      <c r="V29" s="30" t="s">
        <v>49</v>
      </c>
      <c r="W29" s="43">
        <v>150</v>
      </c>
      <c r="X29" s="30">
        <v>44</v>
      </c>
      <c r="Y29" s="43">
        <v>6600</v>
      </c>
      <c r="Z29" s="30" t="s">
        <v>16</v>
      </c>
      <c r="AA29" s="30" t="s">
        <v>25</v>
      </c>
      <c r="AB29" s="31">
        <v>44</v>
      </c>
    </row>
    <row r="30" spans="1:28" x14ac:dyDescent="0.35">
      <c r="A30" s="44">
        <v>10512</v>
      </c>
      <c r="B30" s="45">
        <v>45096</v>
      </c>
      <c r="C30" s="32" t="s">
        <v>141</v>
      </c>
      <c r="D30" s="32" t="s">
        <v>142</v>
      </c>
      <c r="E30" s="32" t="s">
        <v>14</v>
      </c>
      <c r="F30" s="46">
        <v>37</v>
      </c>
      <c r="G30" s="32" t="s">
        <v>95</v>
      </c>
      <c r="H30" s="47">
        <v>320</v>
      </c>
      <c r="I30" s="32">
        <v>43</v>
      </c>
      <c r="J30" s="47">
        <v>13760</v>
      </c>
      <c r="K30" s="32" t="s">
        <v>16</v>
      </c>
      <c r="L30" s="32" t="s">
        <v>103</v>
      </c>
      <c r="M30" s="33">
        <v>43</v>
      </c>
      <c r="P30" s="44">
        <v>10512</v>
      </c>
      <c r="Q30" s="45">
        <v>45096</v>
      </c>
      <c r="R30" s="32" t="s">
        <v>141</v>
      </c>
      <c r="S30" s="32" t="s">
        <v>142</v>
      </c>
      <c r="T30" s="32" t="s">
        <v>14</v>
      </c>
      <c r="U30" s="46">
        <v>37</v>
      </c>
      <c r="V30" s="32" t="s">
        <v>95</v>
      </c>
      <c r="W30" s="47">
        <v>320</v>
      </c>
      <c r="X30" s="32">
        <v>43</v>
      </c>
      <c r="Y30" s="47">
        <v>13760</v>
      </c>
      <c r="Z30" s="32" t="s">
        <v>16</v>
      </c>
      <c r="AA30" s="32" t="s">
        <v>103</v>
      </c>
      <c r="AB30" s="33">
        <v>43</v>
      </c>
    </row>
    <row r="31" spans="1:28" x14ac:dyDescent="0.35">
      <c r="A31" s="40">
        <v>10513</v>
      </c>
      <c r="B31" s="41">
        <v>45096</v>
      </c>
      <c r="C31" s="30" t="s">
        <v>143</v>
      </c>
      <c r="D31" s="30" t="s">
        <v>144</v>
      </c>
      <c r="E31" s="30" t="s">
        <v>14</v>
      </c>
      <c r="F31" s="42">
        <v>51</v>
      </c>
      <c r="G31" s="30" t="s">
        <v>95</v>
      </c>
      <c r="H31" s="43">
        <v>250</v>
      </c>
      <c r="I31" s="30">
        <v>42</v>
      </c>
      <c r="J31" s="43">
        <v>10500</v>
      </c>
      <c r="K31" s="30" t="s">
        <v>21</v>
      </c>
      <c r="L31" s="30" t="s">
        <v>103</v>
      </c>
      <c r="M31" s="31">
        <v>42</v>
      </c>
      <c r="P31" s="40">
        <v>10513</v>
      </c>
      <c r="Q31" s="41">
        <v>45096</v>
      </c>
      <c r="R31" s="30" t="s">
        <v>143</v>
      </c>
      <c r="S31" s="30" t="s">
        <v>144</v>
      </c>
      <c r="T31" s="30" t="s">
        <v>14</v>
      </c>
      <c r="U31" s="42">
        <v>51</v>
      </c>
      <c r="V31" s="30" t="s">
        <v>95</v>
      </c>
      <c r="W31" s="43">
        <v>250</v>
      </c>
      <c r="X31" s="30">
        <v>42</v>
      </c>
      <c r="Y31" s="43">
        <v>10500</v>
      </c>
      <c r="Z31" s="30" t="s">
        <v>21</v>
      </c>
      <c r="AA31" s="30" t="s">
        <v>103</v>
      </c>
      <c r="AB31" s="31">
        <v>42</v>
      </c>
    </row>
    <row r="32" spans="1:28" x14ac:dyDescent="0.35">
      <c r="A32" s="44">
        <v>10526</v>
      </c>
      <c r="B32" s="45">
        <v>45099</v>
      </c>
      <c r="C32" s="32" t="s">
        <v>151</v>
      </c>
      <c r="D32" s="32" t="s">
        <v>152</v>
      </c>
      <c r="E32" s="32" t="s">
        <v>14</v>
      </c>
      <c r="F32" s="46">
        <v>24</v>
      </c>
      <c r="G32" s="32" t="s">
        <v>20</v>
      </c>
      <c r="H32" s="47">
        <v>400</v>
      </c>
      <c r="I32" s="32">
        <v>39.799999999999997</v>
      </c>
      <c r="J32" s="47">
        <v>15919.999999999998</v>
      </c>
      <c r="K32" s="32" t="s">
        <v>21</v>
      </c>
      <c r="L32" s="32" t="s">
        <v>98</v>
      </c>
      <c r="M32" s="33">
        <v>40</v>
      </c>
      <c r="P32" s="44">
        <v>10474</v>
      </c>
      <c r="Q32" s="45">
        <v>45088</v>
      </c>
      <c r="R32" s="32" t="s">
        <v>145</v>
      </c>
      <c r="S32" s="32" t="s">
        <v>146</v>
      </c>
      <c r="T32" s="32" t="s">
        <v>34</v>
      </c>
      <c r="U32" s="46">
        <v>21</v>
      </c>
      <c r="V32" s="32" t="s">
        <v>49</v>
      </c>
      <c r="W32" s="47">
        <v>150</v>
      </c>
      <c r="X32" s="32">
        <v>40</v>
      </c>
      <c r="Y32" s="47">
        <v>6000</v>
      </c>
      <c r="Z32" s="32" t="s">
        <v>16</v>
      </c>
      <c r="AA32" s="32" t="s">
        <v>25</v>
      </c>
      <c r="AB32" s="33">
        <v>40</v>
      </c>
    </row>
    <row r="33" spans="1:28" x14ac:dyDescent="0.35">
      <c r="A33" s="40">
        <v>10508</v>
      </c>
      <c r="B33" s="41">
        <v>45095</v>
      </c>
      <c r="C33" s="30" t="s">
        <v>155</v>
      </c>
      <c r="D33" s="30" t="s">
        <v>156</v>
      </c>
      <c r="E33" s="30" t="s">
        <v>14</v>
      </c>
      <c r="F33" s="42">
        <v>39</v>
      </c>
      <c r="G33" s="30" t="s">
        <v>15</v>
      </c>
      <c r="H33" s="43">
        <v>150</v>
      </c>
      <c r="I33" s="30">
        <v>39</v>
      </c>
      <c r="J33" s="43">
        <v>5850</v>
      </c>
      <c r="K33" s="30" t="s">
        <v>16</v>
      </c>
      <c r="L33" s="30" t="s">
        <v>25</v>
      </c>
      <c r="M33" s="31">
        <v>39</v>
      </c>
      <c r="P33" s="40">
        <v>10488</v>
      </c>
      <c r="Q33" s="41">
        <v>45091</v>
      </c>
      <c r="R33" s="30" t="s">
        <v>149</v>
      </c>
      <c r="S33" s="30" t="s">
        <v>150</v>
      </c>
      <c r="T33" s="30" t="s">
        <v>34</v>
      </c>
      <c r="U33" s="42">
        <v>24</v>
      </c>
      <c r="V33" s="30" t="s">
        <v>49</v>
      </c>
      <c r="W33" s="43">
        <v>150</v>
      </c>
      <c r="X33" s="30">
        <v>40</v>
      </c>
      <c r="Y33" s="43">
        <v>6000</v>
      </c>
      <c r="Z33" s="30" t="s">
        <v>16</v>
      </c>
      <c r="AA33" s="30" t="s">
        <v>103</v>
      </c>
      <c r="AB33" s="31">
        <v>40</v>
      </c>
    </row>
    <row r="34" spans="1:28" x14ac:dyDescent="0.35">
      <c r="A34" s="44">
        <v>10505</v>
      </c>
      <c r="B34" s="45">
        <v>45095</v>
      </c>
      <c r="C34" s="32" t="s">
        <v>157</v>
      </c>
      <c r="D34" s="32" t="s">
        <v>130</v>
      </c>
      <c r="E34" s="32" t="s">
        <v>14</v>
      </c>
      <c r="F34" s="46">
        <v>35</v>
      </c>
      <c r="G34" s="32" t="s">
        <v>15</v>
      </c>
      <c r="H34" s="47">
        <v>250</v>
      </c>
      <c r="I34" s="32">
        <v>38</v>
      </c>
      <c r="J34" s="47">
        <v>95000</v>
      </c>
      <c r="K34" s="32" t="s">
        <v>16</v>
      </c>
      <c r="L34" s="32" t="s">
        <v>25</v>
      </c>
      <c r="M34" s="33">
        <v>38</v>
      </c>
      <c r="P34" s="44">
        <v>10494</v>
      </c>
      <c r="Q34" s="45">
        <v>45092</v>
      </c>
      <c r="R34" s="32" t="s">
        <v>162</v>
      </c>
      <c r="S34" s="32" t="s">
        <v>163</v>
      </c>
      <c r="T34" s="32" t="s">
        <v>34</v>
      </c>
      <c r="U34" s="46">
        <v>23</v>
      </c>
      <c r="V34" s="32" t="s">
        <v>49</v>
      </c>
      <c r="W34" s="47">
        <v>320</v>
      </c>
      <c r="X34" s="32">
        <v>37.999999999999993</v>
      </c>
      <c r="Y34" s="47">
        <v>12159.999999999998</v>
      </c>
      <c r="Z34" s="32" t="s">
        <v>16</v>
      </c>
      <c r="AA34" s="32" t="s">
        <v>25</v>
      </c>
      <c r="AB34" s="33">
        <v>38</v>
      </c>
    </row>
    <row r="35" spans="1:28" x14ac:dyDescent="0.35">
      <c r="A35" s="40">
        <v>10524</v>
      </c>
      <c r="B35" s="41">
        <v>45098</v>
      </c>
      <c r="C35" s="30" t="s">
        <v>158</v>
      </c>
      <c r="D35" s="30" t="s">
        <v>159</v>
      </c>
      <c r="E35" s="30" t="s">
        <v>14</v>
      </c>
      <c r="F35" s="42">
        <v>46</v>
      </c>
      <c r="G35" s="30" t="s">
        <v>39</v>
      </c>
      <c r="H35" s="43">
        <v>150</v>
      </c>
      <c r="I35" s="30">
        <v>38</v>
      </c>
      <c r="J35" s="43">
        <v>5700</v>
      </c>
      <c r="K35" s="30" t="s">
        <v>21</v>
      </c>
      <c r="L35" s="30" t="s">
        <v>98</v>
      </c>
      <c r="M35" s="31">
        <v>38</v>
      </c>
      <c r="P35" s="40">
        <v>10514</v>
      </c>
      <c r="Q35" s="41">
        <v>45096</v>
      </c>
      <c r="R35" s="30" t="s">
        <v>166</v>
      </c>
      <c r="S35" s="30" t="s">
        <v>167</v>
      </c>
      <c r="T35" s="30" t="s">
        <v>14</v>
      </c>
      <c r="U35" s="42">
        <v>21</v>
      </c>
      <c r="V35" s="30" t="s">
        <v>95</v>
      </c>
      <c r="W35" s="43">
        <v>150</v>
      </c>
      <c r="X35" s="30">
        <v>37.999999999999993</v>
      </c>
      <c r="Y35" s="43">
        <v>5699.9999999999991</v>
      </c>
      <c r="Z35" s="30" t="s">
        <v>21</v>
      </c>
      <c r="AA35" s="30" t="s">
        <v>103</v>
      </c>
      <c r="AB35" s="31">
        <v>38</v>
      </c>
    </row>
    <row r="36" spans="1:28" x14ac:dyDescent="0.35">
      <c r="A36" s="44">
        <v>10459</v>
      </c>
      <c r="B36" s="45">
        <v>45085</v>
      </c>
      <c r="C36" s="32" t="s">
        <v>160</v>
      </c>
      <c r="D36" s="32" t="s">
        <v>161</v>
      </c>
      <c r="E36" s="32" t="s">
        <v>14</v>
      </c>
      <c r="F36" s="46">
        <v>31</v>
      </c>
      <c r="G36" s="32" t="s">
        <v>42</v>
      </c>
      <c r="H36" s="47">
        <v>150</v>
      </c>
      <c r="I36" s="32">
        <v>37.999999999999993</v>
      </c>
      <c r="J36" s="47">
        <v>5699.9999999999991</v>
      </c>
      <c r="K36" s="32" t="s">
        <v>16</v>
      </c>
      <c r="L36" s="32" t="s">
        <v>79</v>
      </c>
      <c r="M36" s="33">
        <v>38</v>
      </c>
      <c r="P36" s="44">
        <v>10549</v>
      </c>
      <c r="Q36" s="45">
        <v>45103</v>
      </c>
      <c r="R36" s="32" t="s">
        <v>172</v>
      </c>
      <c r="S36" s="32" t="s">
        <v>173</v>
      </c>
      <c r="T36" s="32" t="s">
        <v>34</v>
      </c>
      <c r="U36" s="46">
        <v>52</v>
      </c>
      <c r="V36" s="32" t="s">
        <v>49</v>
      </c>
      <c r="W36" s="47">
        <v>400</v>
      </c>
      <c r="X36" s="32">
        <v>37.999999999999993</v>
      </c>
      <c r="Y36" s="47">
        <v>15199.999999999996</v>
      </c>
      <c r="Z36" s="32" t="s">
        <v>16</v>
      </c>
      <c r="AA36" s="32" t="s">
        <v>124</v>
      </c>
      <c r="AB36" s="33">
        <v>38</v>
      </c>
    </row>
    <row r="37" spans="1:28" x14ac:dyDescent="0.35">
      <c r="A37" s="40">
        <v>10514</v>
      </c>
      <c r="B37" s="41">
        <v>45096</v>
      </c>
      <c r="C37" s="30" t="s">
        <v>166</v>
      </c>
      <c r="D37" s="30" t="s">
        <v>167</v>
      </c>
      <c r="E37" s="30" t="s">
        <v>14</v>
      </c>
      <c r="F37" s="42">
        <v>21</v>
      </c>
      <c r="G37" s="30" t="s">
        <v>95</v>
      </c>
      <c r="H37" s="43">
        <v>150</v>
      </c>
      <c r="I37" s="30">
        <v>37.999999999999993</v>
      </c>
      <c r="J37" s="43">
        <v>5699.9999999999991</v>
      </c>
      <c r="K37" s="30" t="s">
        <v>21</v>
      </c>
      <c r="L37" s="30" t="s">
        <v>103</v>
      </c>
      <c r="M37" s="31">
        <v>38</v>
      </c>
      <c r="P37" s="40">
        <v>10472</v>
      </c>
      <c r="Q37" s="41">
        <v>45088</v>
      </c>
      <c r="R37" s="30" t="s">
        <v>174</v>
      </c>
      <c r="S37" s="30" t="s">
        <v>175</v>
      </c>
      <c r="T37" s="30" t="s">
        <v>34</v>
      </c>
      <c r="U37" s="42">
        <v>38</v>
      </c>
      <c r="V37" s="30" t="s">
        <v>49</v>
      </c>
      <c r="W37" s="43">
        <v>320</v>
      </c>
      <c r="X37" s="30">
        <v>35</v>
      </c>
      <c r="Y37" s="43">
        <v>11200</v>
      </c>
      <c r="Z37" s="30" t="s">
        <v>16</v>
      </c>
      <c r="AA37" s="30" t="s">
        <v>25</v>
      </c>
      <c r="AB37" s="31">
        <v>35</v>
      </c>
    </row>
    <row r="38" spans="1:28" x14ac:dyDescent="0.35">
      <c r="A38" s="44">
        <v>10539</v>
      </c>
      <c r="B38" s="45">
        <v>45101</v>
      </c>
      <c r="C38" s="32" t="s">
        <v>168</v>
      </c>
      <c r="D38" s="32" t="s">
        <v>169</v>
      </c>
      <c r="E38" s="32" t="s">
        <v>14</v>
      </c>
      <c r="F38" s="46">
        <v>55</v>
      </c>
      <c r="G38" s="32" t="s">
        <v>35</v>
      </c>
      <c r="H38" s="47">
        <v>320</v>
      </c>
      <c r="I38" s="32">
        <v>37.999999999999993</v>
      </c>
      <c r="J38" s="47">
        <v>12159.999999999998</v>
      </c>
      <c r="K38" s="32" t="s">
        <v>16</v>
      </c>
      <c r="L38" s="32" t="s">
        <v>25</v>
      </c>
      <c r="M38" s="33">
        <v>38</v>
      </c>
      <c r="P38" s="44">
        <v>10499</v>
      </c>
      <c r="Q38" s="45">
        <v>45093</v>
      </c>
      <c r="R38" s="32" t="s">
        <v>176</v>
      </c>
      <c r="S38" s="32" t="s">
        <v>72</v>
      </c>
      <c r="T38" s="32" t="s">
        <v>34</v>
      </c>
      <c r="U38" s="46">
        <v>39</v>
      </c>
      <c r="V38" s="32" t="s">
        <v>49</v>
      </c>
      <c r="W38" s="47">
        <v>150</v>
      </c>
      <c r="X38" s="32">
        <v>33</v>
      </c>
      <c r="Y38" s="47">
        <v>4950</v>
      </c>
      <c r="Z38" s="32" t="s">
        <v>16</v>
      </c>
      <c r="AA38" s="32" t="s">
        <v>25</v>
      </c>
      <c r="AB38" s="33">
        <v>33</v>
      </c>
    </row>
    <row r="39" spans="1:28" x14ac:dyDescent="0.35">
      <c r="A39" s="40">
        <v>10544</v>
      </c>
      <c r="B39" s="41">
        <v>45102</v>
      </c>
      <c r="C39" s="30" t="s">
        <v>170</v>
      </c>
      <c r="D39" s="30" t="s">
        <v>171</v>
      </c>
      <c r="E39" s="30" t="s">
        <v>14</v>
      </c>
      <c r="F39" s="42">
        <v>43</v>
      </c>
      <c r="G39" s="30" t="s">
        <v>20</v>
      </c>
      <c r="H39" s="43">
        <v>150</v>
      </c>
      <c r="I39" s="30">
        <v>37.999999999999993</v>
      </c>
      <c r="J39" s="43">
        <v>5699.9999999999991</v>
      </c>
      <c r="K39" s="30" t="s">
        <v>16</v>
      </c>
      <c r="L39" s="30" t="s">
        <v>124</v>
      </c>
      <c r="M39" s="31">
        <v>38</v>
      </c>
      <c r="P39" s="40">
        <v>10493</v>
      </c>
      <c r="Q39" s="41">
        <v>45092</v>
      </c>
      <c r="R39" s="30" t="s">
        <v>198</v>
      </c>
      <c r="S39" s="30" t="s">
        <v>199</v>
      </c>
      <c r="T39" s="30" t="s">
        <v>34</v>
      </c>
      <c r="U39" s="42">
        <v>36</v>
      </c>
      <c r="V39" s="30" t="s">
        <v>49</v>
      </c>
      <c r="W39" s="43">
        <v>150</v>
      </c>
      <c r="X39" s="30">
        <v>25</v>
      </c>
      <c r="Y39" s="43">
        <v>3750</v>
      </c>
      <c r="Z39" s="30" t="s">
        <v>16</v>
      </c>
      <c r="AA39" s="30" t="s">
        <v>25</v>
      </c>
      <c r="AB39" s="31">
        <v>25</v>
      </c>
    </row>
    <row r="40" spans="1:28" x14ac:dyDescent="0.35">
      <c r="A40" s="44">
        <v>10455</v>
      </c>
      <c r="B40" s="45">
        <v>45085</v>
      </c>
      <c r="C40" s="32" t="s">
        <v>177</v>
      </c>
      <c r="D40" s="32" t="s">
        <v>178</v>
      </c>
      <c r="E40" s="32" t="s">
        <v>14</v>
      </c>
      <c r="F40" s="46">
        <v>31</v>
      </c>
      <c r="G40" s="32" t="s">
        <v>35</v>
      </c>
      <c r="H40" s="47">
        <v>400</v>
      </c>
      <c r="I40" s="32">
        <v>28</v>
      </c>
      <c r="J40" s="47">
        <v>11200</v>
      </c>
      <c r="K40" s="32" t="s">
        <v>16</v>
      </c>
      <c r="L40" s="32" t="s">
        <v>79</v>
      </c>
      <c r="M40" s="33">
        <v>28</v>
      </c>
      <c r="P40" s="44">
        <v>10497</v>
      </c>
      <c r="Q40" s="45">
        <v>45093</v>
      </c>
      <c r="R40" s="32" t="s">
        <v>200</v>
      </c>
      <c r="S40" s="32" t="s">
        <v>201</v>
      </c>
      <c r="T40" s="32" t="s">
        <v>34</v>
      </c>
      <c r="U40" s="46">
        <v>31</v>
      </c>
      <c r="V40" s="32" t="s">
        <v>49</v>
      </c>
      <c r="W40" s="47">
        <v>320</v>
      </c>
      <c r="X40" s="32">
        <v>25</v>
      </c>
      <c r="Y40" s="47">
        <v>8000</v>
      </c>
      <c r="Z40" s="32" t="s">
        <v>16</v>
      </c>
      <c r="AA40" s="32" t="s">
        <v>25</v>
      </c>
      <c r="AB40" s="33">
        <v>25</v>
      </c>
    </row>
    <row r="41" spans="1:28" x14ac:dyDescent="0.35">
      <c r="A41" s="40">
        <v>10522</v>
      </c>
      <c r="B41" s="41">
        <v>45098</v>
      </c>
      <c r="C41" s="30" t="s">
        <v>180</v>
      </c>
      <c r="D41" s="30" t="s">
        <v>181</v>
      </c>
      <c r="E41" s="30" t="s">
        <v>14</v>
      </c>
      <c r="F41" s="42">
        <v>26</v>
      </c>
      <c r="G41" s="30" t="s">
        <v>39</v>
      </c>
      <c r="H41" s="43">
        <v>320</v>
      </c>
      <c r="I41" s="30">
        <v>27</v>
      </c>
      <c r="J41" s="43">
        <v>8640</v>
      </c>
      <c r="K41" s="30" t="s">
        <v>21</v>
      </c>
      <c r="L41" s="30" t="s">
        <v>98</v>
      </c>
      <c r="M41" s="31">
        <v>27</v>
      </c>
      <c r="P41" s="40">
        <v>10511</v>
      </c>
      <c r="Q41" s="41">
        <v>45096</v>
      </c>
      <c r="R41" s="30" t="s">
        <v>203</v>
      </c>
      <c r="S41" s="30" t="s">
        <v>204</v>
      </c>
      <c r="T41" s="30" t="s">
        <v>14</v>
      </c>
      <c r="U41" s="42">
        <v>22</v>
      </c>
      <c r="V41" s="30" t="s">
        <v>95</v>
      </c>
      <c r="W41" s="43">
        <v>150</v>
      </c>
      <c r="X41" s="30">
        <v>25</v>
      </c>
      <c r="Y41" s="43">
        <v>3750</v>
      </c>
      <c r="Z41" s="30" t="s">
        <v>16</v>
      </c>
      <c r="AA41" s="30" t="s">
        <v>103</v>
      </c>
      <c r="AB41" s="31">
        <v>25</v>
      </c>
    </row>
    <row r="42" spans="1:28" x14ac:dyDescent="0.35">
      <c r="A42" s="44">
        <v>10460</v>
      </c>
      <c r="B42" s="45">
        <v>45086</v>
      </c>
      <c r="C42" s="32" t="s">
        <v>185</v>
      </c>
      <c r="D42" s="32" t="s">
        <v>186</v>
      </c>
      <c r="E42" s="32" t="s">
        <v>14</v>
      </c>
      <c r="F42" s="46">
        <v>20</v>
      </c>
      <c r="G42" s="32" t="s">
        <v>39</v>
      </c>
      <c r="H42" s="47">
        <v>320</v>
      </c>
      <c r="I42" s="32">
        <v>25</v>
      </c>
      <c r="J42" s="47">
        <v>8000</v>
      </c>
      <c r="K42" s="32" t="s">
        <v>16</v>
      </c>
      <c r="L42" s="32" t="s">
        <v>98</v>
      </c>
      <c r="M42" s="33">
        <v>25</v>
      </c>
    </row>
    <row r="43" spans="1:28" x14ac:dyDescent="0.35">
      <c r="A43" s="40">
        <v>10454</v>
      </c>
      <c r="B43" s="41">
        <v>45084</v>
      </c>
      <c r="C43" s="30" t="s">
        <v>189</v>
      </c>
      <c r="D43" s="30" t="s">
        <v>190</v>
      </c>
      <c r="E43" s="30" t="s">
        <v>14</v>
      </c>
      <c r="F43" s="42">
        <v>30</v>
      </c>
      <c r="G43" s="30" t="s">
        <v>35</v>
      </c>
      <c r="H43" s="43">
        <v>250</v>
      </c>
      <c r="I43" s="30">
        <v>25</v>
      </c>
      <c r="J43" s="43">
        <v>6250</v>
      </c>
      <c r="K43" s="30" t="s">
        <v>43</v>
      </c>
      <c r="L43" s="30" t="s">
        <v>103</v>
      </c>
      <c r="M43" s="31">
        <v>25</v>
      </c>
      <c r="T43" s="49" t="s">
        <v>246</v>
      </c>
      <c r="U43" s="50">
        <f>AVERAGE(U17:U41)</f>
        <v>41.44</v>
      </c>
      <c r="V43" s="49" t="s">
        <v>247</v>
      </c>
      <c r="W43" s="28">
        <f>SUM(W17:W41)</f>
        <v>5640</v>
      </c>
      <c r="X43" t="s">
        <v>224</v>
      </c>
      <c r="Y43" s="28">
        <f>SUM(Y17:Y41)</f>
        <v>289630</v>
      </c>
      <c r="AA43" s="49" t="s">
        <v>248</v>
      </c>
      <c r="AB43">
        <f>SUM(AB17:AB41)</f>
        <v>1269</v>
      </c>
    </row>
    <row r="44" spans="1:28" x14ac:dyDescent="0.35">
      <c r="A44" s="44">
        <v>10471</v>
      </c>
      <c r="B44" s="45">
        <v>45088</v>
      </c>
      <c r="C44" s="32" t="s">
        <v>191</v>
      </c>
      <c r="D44" s="32" t="s">
        <v>192</v>
      </c>
      <c r="E44" s="32" t="s">
        <v>14</v>
      </c>
      <c r="F44" s="46">
        <v>23</v>
      </c>
      <c r="G44" s="32" t="s">
        <v>15</v>
      </c>
      <c r="H44" s="47">
        <v>150</v>
      </c>
      <c r="I44" s="32">
        <v>25</v>
      </c>
      <c r="J44" s="47">
        <v>3750</v>
      </c>
      <c r="K44" s="32" t="s">
        <v>16</v>
      </c>
      <c r="L44" s="32" t="s">
        <v>25</v>
      </c>
      <c r="M44" s="33">
        <v>25</v>
      </c>
    </row>
    <row r="45" spans="1:28" x14ac:dyDescent="0.35">
      <c r="A45" s="40">
        <v>10511</v>
      </c>
      <c r="B45" s="41">
        <v>45096</v>
      </c>
      <c r="C45" s="30" t="s">
        <v>203</v>
      </c>
      <c r="D45" s="30" t="s">
        <v>204</v>
      </c>
      <c r="E45" s="30" t="s">
        <v>14</v>
      </c>
      <c r="F45" s="42">
        <v>22</v>
      </c>
      <c r="G45" s="30" t="s">
        <v>95</v>
      </c>
      <c r="H45" s="43">
        <v>150</v>
      </c>
      <c r="I45" s="30">
        <v>25</v>
      </c>
      <c r="J45" s="43">
        <v>3750</v>
      </c>
      <c r="K45" s="30" t="s">
        <v>16</v>
      </c>
      <c r="L45" s="30" t="s">
        <v>103</v>
      </c>
      <c r="M45" s="31">
        <v>25</v>
      </c>
      <c r="P45" s="52" t="s">
        <v>255</v>
      </c>
    </row>
    <row r="46" spans="1:28" x14ac:dyDescent="0.35">
      <c r="A46" s="44">
        <v>10521</v>
      </c>
      <c r="B46" s="45">
        <v>45098</v>
      </c>
      <c r="C46" s="32" t="s">
        <v>205</v>
      </c>
      <c r="D46" s="32" t="s">
        <v>146</v>
      </c>
      <c r="E46" s="32" t="s">
        <v>14</v>
      </c>
      <c r="F46" s="46">
        <v>26</v>
      </c>
      <c r="G46" s="32" t="s">
        <v>39</v>
      </c>
      <c r="H46" s="47">
        <v>400</v>
      </c>
      <c r="I46" s="32">
        <v>25</v>
      </c>
      <c r="J46" s="47">
        <v>10000</v>
      </c>
      <c r="K46" s="32" t="s">
        <v>21</v>
      </c>
      <c r="L46" s="32" t="s">
        <v>98</v>
      </c>
      <c r="M46" s="33">
        <v>25</v>
      </c>
    </row>
    <row r="47" spans="1:28" ht="31" x14ac:dyDescent="0.35">
      <c r="A47" s="40">
        <v>10530</v>
      </c>
      <c r="B47" s="41">
        <v>45100</v>
      </c>
      <c r="C47" s="30" t="s">
        <v>206</v>
      </c>
      <c r="D47" s="30" t="s">
        <v>207</v>
      </c>
      <c r="E47" s="30" t="s">
        <v>14</v>
      </c>
      <c r="F47" s="42">
        <v>26</v>
      </c>
      <c r="G47" s="30" t="s">
        <v>20</v>
      </c>
      <c r="H47" s="43">
        <v>320</v>
      </c>
      <c r="I47" s="30">
        <v>23.56</v>
      </c>
      <c r="J47" s="43">
        <v>7539.2</v>
      </c>
      <c r="K47" s="30" t="s">
        <v>21</v>
      </c>
      <c r="L47" s="30" t="s">
        <v>98</v>
      </c>
      <c r="M47" s="31">
        <v>24</v>
      </c>
      <c r="P47" s="36" t="s">
        <v>0</v>
      </c>
      <c r="Q47" s="37" t="s">
        <v>1</v>
      </c>
      <c r="R47" s="38" t="s">
        <v>2</v>
      </c>
      <c r="S47" s="38" t="s">
        <v>3</v>
      </c>
      <c r="T47" s="38" t="s">
        <v>4</v>
      </c>
      <c r="U47" s="37" t="s">
        <v>5</v>
      </c>
      <c r="V47" s="38" t="s">
        <v>6</v>
      </c>
      <c r="W47" s="38" t="s">
        <v>7</v>
      </c>
      <c r="X47" s="38" t="s">
        <v>8</v>
      </c>
      <c r="Y47" s="38" t="s">
        <v>9</v>
      </c>
      <c r="Z47" s="39" t="s">
        <v>10</v>
      </c>
      <c r="AA47" s="38" t="s">
        <v>227</v>
      </c>
      <c r="AB47" s="48" t="s">
        <v>223</v>
      </c>
    </row>
    <row r="48" spans="1:28" x14ac:dyDescent="0.35">
      <c r="A48" s="44">
        <v>10540</v>
      </c>
      <c r="B48" s="45">
        <v>45102</v>
      </c>
      <c r="C48" s="32" t="s">
        <v>208</v>
      </c>
      <c r="D48" s="32" t="s">
        <v>209</v>
      </c>
      <c r="E48" s="32" t="s">
        <v>14</v>
      </c>
      <c r="F48" s="46">
        <v>62</v>
      </c>
      <c r="G48" s="32" t="s">
        <v>20</v>
      </c>
      <c r="H48" s="47">
        <v>250</v>
      </c>
      <c r="I48" s="32">
        <v>23.56</v>
      </c>
      <c r="J48" s="47">
        <v>5890</v>
      </c>
      <c r="K48" s="32" t="s">
        <v>16</v>
      </c>
      <c r="L48" s="32" t="s">
        <v>25</v>
      </c>
      <c r="M48" s="33">
        <v>24</v>
      </c>
      <c r="P48" s="40">
        <v>10534</v>
      </c>
      <c r="Q48" s="41">
        <v>45100</v>
      </c>
      <c r="R48" s="30" t="s">
        <v>18</v>
      </c>
      <c r="S48" s="30" t="s">
        <v>19</v>
      </c>
      <c r="T48" s="30" t="s">
        <v>14</v>
      </c>
      <c r="U48" s="42">
        <v>60</v>
      </c>
      <c r="V48" s="30" t="s">
        <v>20</v>
      </c>
      <c r="W48" s="43">
        <v>400</v>
      </c>
      <c r="X48" s="30">
        <v>83.6</v>
      </c>
      <c r="Y48" s="43">
        <v>33440</v>
      </c>
      <c r="Z48" s="30" t="s">
        <v>21</v>
      </c>
      <c r="AA48" s="30" t="s">
        <v>25</v>
      </c>
      <c r="AB48" s="31">
        <v>84</v>
      </c>
    </row>
    <row r="49" spans="1:28" x14ac:dyDescent="0.35">
      <c r="A49" s="40">
        <v>10520</v>
      </c>
      <c r="B49" s="41">
        <v>45098</v>
      </c>
      <c r="C49" s="30" t="s">
        <v>210</v>
      </c>
      <c r="D49" s="30" t="s">
        <v>211</v>
      </c>
      <c r="E49" s="30" t="s">
        <v>14</v>
      </c>
      <c r="F49" s="42">
        <v>26</v>
      </c>
      <c r="G49" s="30" t="s">
        <v>39</v>
      </c>
      <c r="H49" s="43">
        <v>400</v>
      </c>
      <c r="I49" s="30">
        <v>23</v>
      </c>
      <c r="J49" s="43">
        <v>9200</v>
      </c>
      <c r="K49" s="30" t="s">
        <v>21</v>
      </c>
      <c r="L49" s="30" t="s">
        <v>98</v>
      </c>
      <c r="M49" s="31">
        <v>23</v>
      </c>
      <c r="P49" s="44">
        <v>10523</v>
      </c>
      <c r="Q49" s="45">
        <v>45098</v>
      </c>
      <c r="R49" s="32" t="s">
        <v>55</v>
      </c>
      <c r="S49" s="32" t="s">
        <v>56</v>
      </c>
      <c r="T49" s="32" t="s">
        <v>14</v>
      </c>
      <c r="U49" s="46">
        <v>47</v>
      </c>
      <c r="V49" s="32" t="s">
        <v>39</v>
      </c>
      <c r="W49" s="47">
        <v>400</v>
      </c>
      <c r="X49" s="32">
        <v>80</v>
      </c>
      <c r="Y49" s="47">
        <v>32000</v>
      </c>
      <c r="Z49" s="32" t="s">
        <v>21</v>
      </c>
      <c r="AA49" s="32" t="s">
        <v>98</v>
      </c>
      <c r="AB49" s="33">
        <v>80</v>
      </c>
    </row>
    <row r="50" spans="1:28" x14ac:dyDescent="0.35">
      <c r="A50" s="44">
        <v>10545</v>
      </c>
      <c r="B50" s="45">
        <v>45103</v>
      </c>
      <c r="C50" s="32" t="s">
        <v>212</v>
      </c>
      <c r="D50" s="32" t="s">
        <v>213</v>
      </c>
      <c r="E50" s="32" t="s">
        <v>14</v>
      </c>
      <c r="F50" s="46">
        <v>20</v>
      </c>
      <c r="G50" s="32" t="s">
        <v>39</v>
      </c>
      <c r="H50" s="47">
        <v>400</v>
      </c>
      <c r="I50" s="32">
        <v>22.04</v>
      </c>
      <c r="J50" s="47">
        <v>8816</v>
      </c>
      <c r="K50" s="32" t="s">
        <v>16</v>
      </c>
      <c r="L50" s="32" t="s">
        <v>124</v>
      </c>
      <c r="M50" s="33">
        <v>22</v>
      </c>
      <c r="P50" s="40">
        <v>10525</v>
      </c>
      <c r="Q50" s="41">
        <v>45099</v>
      </c>
      <c r="R50" s="30" t="s">
        <v>58</v>
      </c>
      <c r="S50" s="30" t="s">
        <v>59</v>
      </c>
      <c r="T50" s="30" t="s">
        <v>14</v>
      </c>
      <c r="U50" s="42">
        <v>60</v>
      </c>
      <c r="V50" s="30" t="s">
        <v>42</v>
      </c>
      <c r="W50" s="43">
        <v>320</v>
      </c>
      <c r="X50" s="30">
        <v>79.8</v>
      </c>
      <c r="Y50" s="43">
        <v>25536</v>
      </c>
      <c r="Z50" s="30" t="s">
        <v>21</v>
      </c>
      <c r="AA50" s="30" t="s">
        <v>98</v>
      </c>
      <c r="AB50" s="31">
        <v>80</v>
      </c>
    </row>
    <row r="51" spans="1:28" x14ac:dyDescent="0.35">
      <c r="P51" s="44">
        <v>10531</v>
      </c>
      <c r="Q51" s="45">
        <v>45100</v>
      </c>
      <c r="R51" s="32" t="s">
        <v>68</v>
      </c>
      <c r="S51" s="32" t="s">
        <v>226</v>
      </c>
      <c r="T51" s="32" t="s">
        <v>14</v>
      </c>
      <c r="U51" s="46">
        <v>53</v>
      </c>
      <c r="V51" s="32" t="s">
        <v>20</v>
      </c>
      <c r="W51" s="47">
        <v>400</v>
      </c>
      <c r="X51" s="32">
        <v>76.000000000000014</v>
      </c>
      <c r="Y51" s="47">
        <v>30400.000000000007</v>
      </c>
      <c r="Z51" s="32" t="s">
        <v>21</v>
      </c>
      <c r="AA51" s="32" t="s">
        <v>98</v>
      </c>
      <c r="AB51" s="33">
        <v>76</v>
      </c>
    </row>
    <row r="52" spans="1:28" x14ac:dyDescent="0.35">
      <c r="E52" s="49" t="s">
        <v>246</v>
      </c>
      <c r="F52" s="51">
        <f>AVERAGE(F2:F50)</f>
        <v>43.354166666666664</v>
      </c>
      <c r="G52" s="49" t="s">
        <v>247</v>
      </c>
      <c r="H52" s="28">
        <f>SUM(H2:H50)</f>
        <v>13569</v>
      </c>
      <c r="I52" t="s">
        <v>224</v>
      </c>
      <c r="J52" s="28">
        <f>SUM(J2:J50)</f>
        <v>821978.79999999993</v>
      </c>
      <c r="L52" s="49" t="s">
        <v>248</v>
      </c>
      <c r="M52">
        <f>SUM(M2:M50)</f>
        <v>2578</v>
      </c>
      <c r="P52" s="40">
        <v>10529</v>
      </c>
      <c r="Q52" s="41">
        <v>45099</v>
      </c>
      <c r="R52" s="30" t="s">
        <v>96</v>
      </c>
      <c r="S52" s="30" t="s">
        <v>97</v>
      </c>
      <c r="T52" s="30" t="s">
        <v>14</v>
      </c>
      <c r="U52" s="42">
        <v>62</v>
      </c>
      <c r="V52" s="30" t="s">
        <v>20</v>
      </c>
      <c r="W52" s="43">
        <v>320</v>
      </c>
      <c r="X52" s="30">
        <v>73.98</v>
      </c>
      <c r="Y52" s="43">
        <v>23673.600000000002</v>
      </c>
      <c r="Z52" s="30" t="s">
        <v>21</v>
      </c>
      <c r="AA52" s="30" t="s">
        <v>98</v>
      </c>
      <c r="AB52" s="31">
        <v>74</v>
      </c>
    </row>
    <row r="53" spans="1:28" x14ac:dyDescent="0.35">
      <c r="P53" s="44">
        <v>10515</v>
      </c>
      <c r="Q53" s="45">
        <v>45097</v>
      </c>
      <c r="R53" s="32" t="s">
        <v>108</v>
      </c>
      <c r="S53" s="32" t="s">
        <v>109</v>
      </c>
      <c r="T53" s="32" t="s">
        <v>14</v>
      </c>
      <c r="U53" s="46">
        <v>58</v>
      </c>
      <c r="V53" s="32" t="s">
        <v>95</v>
      </c>
      <c r="W53" s="47">
        <v>150</v>
      </c>
      <c r="X53" s="32">
        <v>63</v>
      </c>
      <c r="Y53" s="47">
        <v>9450</v>
      </c>
      <c r="Z53" s="32" t="s">
        <v>21</v>
      </c>
      <c r="AA53" s="32" t="s">
        <v>103</v>
      </c>
      <c r="AB53" s="33">
        <v>63</v>
      </c>
    </row>
    <row r="54" spans="1:28" x14ac:dyDescent="0.35">
      <c r="P54" s="40">
        <v>10516</v>
      </c>
      <c r="Q54" s="41">
        <v>45097</v>
      </c>
      <c r="R54" s="30" t="s">
        <v>110</v>
      </c>
      <c r="S54" s="30" t="s">
        <v>111</v>
      </c>
      <c r="T54" s="30" t="s">
        <v>14</v>
      </c>
      <c r="U54" s="42">
        <v>55</v>
      </c>
      <c r="V54" s="30" t="s">
        <v>95</v>
      </c>
      <c r="W54" s="43">
        <v>320</v>
      </c>
      <c r="X54" s="30">
        <v>63</v>
      </c>
      <c r="Y54" s="43">
        <v>20160</v>
      </c>
      <c r="Z54" s="30" t="s">
        <v>21</v>
      </c>
      <c r="AA54" s="30" t="s">
        <v>103</v>
      </c>
      <c r="AB54" s="31">
        <v>63</v>
      </c>
    </row>
    <row r="55" spans="1:28" ht="31" x14ac:dyDescent="0.35">
      <c r="A55" s="36" t="s">
        <v>0</v>
      </c>
      <c r="B55" s="37" t="s">
        <v>1</v>
      </c>
      <c r="C55" s="38" t="s">
        <v>2</v>
      </c>
      <c r="D55" s="38" t="s">
        <v>3</v>
      </c>
      <c r="E55" s="38" t="s">
        <v>4</v>
      </c>
      <c r="F55" s="37" t="s">
        <v>5</v>
      </c>
      <c r="G55" s="38" t="s">
        <v>6</v>
      </c>
      <c r="H55" s="38" t="s">
        <v>7</v>
      </c>
      <c r="I55" s="38" t="s">
        <v>8</v>
      </c>
      <c r="J55" s="38" t="s">
        <v>9</v>
      </c>
      <c r="K55" s="39" t="s">
        <v>10</v>
      </c>
      <c r="L55" s="38" t="s">
        <v>227</v>
      </c>
      <c r="M55" s="48" t="s">
        <v>223</v>
      </c>
      <c r="P55" s="44">
        <v>10532</v>
      </c>
      <c r="Q55" s="45">
        <v>45100</v>
      </c>
      <c r="R55" s="32" t="s">
        <v>129</v>
      </c>
      <c r="S55" s="32" t="s">
        <v>130</v>
      </c>
      <c r="T55" s="32" t="s">
        <v>14</v>
      </c>
      <c r="U55" s="46">
        <v>28</v>
      </c>
      <c r="V55" s="32" t="s">
        <v>20</v>
      </c>
      <c r="W55" s="47">
        <v>400</v>
      </c>
      <c r="X55" s="32">
        <v>45.6</v>
      </c>
      <c r="Y55" s="47">
        <v>18240</v>
      </c>
      <c r="Z55" s="32" t="s">
        <v>21</v>
      </c>
      <c r="AA55" s="32" t="s">
        <v>103</v>
      </c>
      <c r="AB55" s="33">
        <v>46</v>
      </c>
    </row>
    <row r="56" spans="1:28" x14ac:dyDescent="0.35">
      <c r="A56" s="40">
        <v>10547</v>
      </c>
      <c r="B56" s="41">
        <v>45103</v>
      </c>
      <c r="C56" s="30" t="s">
        <v>32</v>
      </c>
      <c r="D56" s="30" t="s">
        <v>33</v>
      </c>
      <c r="E56" s="30" t="s">
        <v>34</v>
      </c>
      <c r="F56" s="42">
        <v>51</v>
      </c>
      <c r="G56" s="30" t="s">
        <v>35</v>
      </c>
      <c r="H56" s="43">
        <v>250</v>
      </c>
      <c r="I56" s="30">
        <v>83.6</v>
      </c>
      <c r="J56" s="43">
        <v>20900</v>
      </c>
      <c r="K56" s="30" t="s">
        <v>16</v>
      </c>
      <c r="L56" s="30" t="s">
        <v>124</v>
      </c>
      <c r="M56" s="31">
        <v>84</v>
      </c>
      <c r="P56" s="40">
        <v>10533</v>
      </c>
      <c r="Q56" s="41">
        <v>45100</v>
      </c>
      <c r="R56" s="30" t="s">
        <v>131</v>
      </c>
      <c r="S56" s="30" t="s">
        <v>132</v>
      </c>
      <c r="T56" s="30" t="s">
        <v>14</v>
      </c>
      <c r="U56" s="42">
        <v>37</v>
      </c>
      <c r="V56" s="30" t="s">
        <v>20</v>
      </c>
      <c r="W56" s="43">
        <v>400</v>
      </c>
      <c r="X56" s="30">
        <v>45.6</v>
      </c>
      <c r="Y56" s="43">
        <v>18240</v>
      </c>
      <c r="Z56" s="30" t="s">
        <v>21</v>
      </c>
      <c r="AA56" s="30" t="s">
        <v>103</v>
      </c>
      <c r="AB56" s="31">
        <v>46</v>
      </c>
    </row>
    <row r="57" spans="1:28" x14ac:dyDescent="0.35">
      <c r="A57" s="44">
        <v>10453</v>
      </c>
      <c r="B57" s="45">
        <v>45084</v>
      </c>
      <c r="C57" s="32" t="s">
        <v>40</v>
      </c>
      <c r="D57" s="32" t="s">
        <v>41</v>
      </c>
      <c r="E57" s="32" t="s">
        <v>34</v>
      </c>
      <c r="F57" s="46">
        <v>50</v>
      </c>
      <c r="G57" s="32" t="s">
        <v>42</v>
      </c>
      <c r="H57" s="47">
        <v>250</v>
      </c>
      <c r="I57" s="32">
        <v>80</v>
      </c>
      <c r="J57" s="47">
        <v>20000</v>
      </c>
      <c r="K57" s="32" t="s">
        <v>43</v>
      </c>
      <c r="L57" s="32" t="s">
        <v>25</v>
      </c>
      <c r="M57" s="33">
        <v>80</v>
      </c>
      <c r="P57" s="44">
        <v>10527</v>
      </c>
      <c r="Q57" s="45">
        <v>45099</v>
      </c>
      <c r="R57" s="32" t="s">
        <v>133</v>
      </c>
      <c r="S57" s="32" t="s">
        <v>134</v>
      </c>
      <c r="T57" s="32" t="s">
        <v>14</v>
      </c>
      <c r="U57" s="46">
        <v>33</v>
      </c>
      <c r="V57" s="32" t="s">
        <v>20</v>
      </c>
      <c r="W57" s="47">
        <v>400</v>
      </c>
      <c r="X57" s="32">
        <v>45</v>
      </c>
      <c r="Y57" s="47">
        <v>18000</v>
      </c>
      <c r="Z57" s="32" t="s">
        <v>21</v>
      </c>
      <c r="AA57" s="32" t="s">
        <v>98</v>
      </c>
      <c r="AB57" s="33">
        <v>45</v>
      </c>
    </row>
    <row r="58" spans="1:28" x14ac:dyDescent="0.35">
      <c r="A58" s="40">
        <v>10477</v>
      </c>
      <c r="B58" s="41">
        <v>45089</v>
      </c>
      <c r="C58" s="30" t="s">
        <v>44</v>
      </c>
      <c r="D58" s="30" t="s">
        <v>45</v>
      </c>
      <c r="E58" s="30" t="s">
        <v>34</v>
      </c>
      <c r="F58" s="42">
        <v>59</v>
      </c>
      <c r="G58" s="30" t="s">
        <v>15</v>
      </c>
      <c r="H58" s="43">
        <v>150</v>
      </c>
      <c r="I58" s="30">
        <v>80</v>
      </c>
      <c r="J58" s="43">
        <v>12000</v>
      </c>
      <c r="K58" s="30" t="s">
        <v>16</v>
      </c>
      <c r="L58" s="30" t="s">
        <v>25</v>
      </c>
      <c r="M58" s="31">
        <v>80</v>
      </c>
      <c r="P58" s="40">
        <v>10528</v>
      </c>
      <c r="Q58" s="41">
        <v>45099</v>
      </c>
      <c r="R58" s="30" t="s">
        <v>135</v>
      </c>
      <c r="S58" s="30" t="s">
        <v>136</v>
      </c>
      <c r="T58" s="30" t="s">
        <v>14</v>
      </c>
      <c r="U58" s="42">
        <v>49</v>
      </c>
      <c r="V58" s="30" t="s">
        <v>20</v>
      </c>
      <c r="W58" s="43">
        <v>159</v>
      </c>
      <c r="X58" s="30">
        <v>45</v>
      </c>
      <c r="Y58" s="43">
        <v>6750</v>
      </c>
      <c r="Z58" s="30" t="s">
        <v>21</v>
      </c>
      <c r="AA58" s="30" t="s">
        <v>98</v>
      </c>
      <c r="AB58" s="31">
        <v>45</v>
      </c>
    </row>
    <row r="59" spans="1:28" x14ac:dyDescent="0.35">
      <c r="A59" s="44">
        <v>10486</v>
      </c>
      <c r="B59" s="45">
        <v>45091</v>
      </c>
      <c r="C59" s="32" t="s">
        <v>47</v>
      </c>
      <c r="D59" s="32" t="s">
        <v>48</v>
      </c>
      <c r="E59" s="32" t="s">
        <v>34</v>
      </c>
      <c r="F59" s="46">
        <v>48</v>
      </c>
      <c r="G59" s="32" t="s">
        <v>49</v>
      </c>
      <c r="H59" s="47">
        <v>150</v>
      </c>
      <c r="I59" s="32">
        <v>80</v>
      </c>
      <c r="J59" s="47">
        <v>12000</v>
      </c>
      <c r="K59" s="32" t="s">
        <v>16</v>
      </c>
      <c r="L59" s="32" t="s">
        <v>103</v>
      </c>
      <c r="M59" s="33">
        <v>80</v>
      </c>
      <c r="P59" s="44">
        <v>10513</v>
      </c>
      <c r="Q59" s="45">
        <v>45096</v>
      </c>
      <c r="R59" s="32" t="s">
        <v>143</v>
      </c>
      <c r="S59" s="32" t="s">
        <v>144</v>
      </c>
      <c r="T59" s="32" t="s">
        <v>14</v>
      </c>
      <c r="U59" s="46">
        <v>51</v>
      </c>
      <c r="V59" s="32" t="s">
        <v>95</v>
      </c>
      <c r="W59" s="47">
        <v>250</v>
      </c>
      <c r="X59" s="32">
        <v>42</v>
      </c>
      <c r="Y59" s="47">
        <v>10500</v>
      </c>
      <c r="Z59" s="32" t="s">
        <v>21</v>
      </c>
      <c r="AA59" s="32" t="s">
        <v>103</v>
      </c>
      <c r="AB59" s="33">
        <v>42</v>
      </c>
    </row>
    <row r="60" spans="1:28" x14ac:dyDescent="0.35">
      <c r="A60" s="40">
        <v>10490</v>
      </c>
      <c r="B60" s="41">
        <v>45092</v>
      </c>
      <c r="C60" s="30" t="s">
        <v>51</v>
      </c>
      <c r="D60" s="30" t="s">
        <v>52</v>
      </c>
      <c r="E60" s="30" t="s">
        <v>34</v>
      </c>
      <c r="F60" s="42">
        <v>45</v>
      </c>
      <c r="G60" s="30" t="s">
        <v>39</v>
      </c>
      <c r="H60" s="43">
        <v>150</v>
      </c>
      <c r="I60" s="30">
        <v>80</v>
      </c>
      <c r="J60" s="43">
        <v>12000</v>
      </c>
      <c r="K60" s="30" t="s">
        <v>16</v>
      </c>
      <c r="L60" s="30" t="s">
        <v>25</v>
      </c>
      <c r="M60" s="31">
        <v>80</v>
      </c>
      <c r="P60" s="40">
        <v>10526</v>
      </c>
      <c r="Q60" s="41">
        <v>45099</v>
      </c>
      <c r="R60" s="30" t="s">
        <v>151</v>
      </c>
      <c r="S60" s="30" t="s">
        <v>152</v>
      </c>
      <c r="T60" s="30" t="s">
        <v>14</v>
      </c>
      <c r="U60" s="42">
        <v>24</v>
      </c>
      <c r="V60" s="30" t="s">
        <v>20</v>
      </c>
      <c r="W60" s="43">
        <v>400</v>
      </c>
      <c r="X60" s="30">
        <v>39.799999999999997</v>
      </c>
      <c r="Y60" s="43">
        <v>15919.999999999998</v>
      </c>
      <c r="Z60" s="30" t="s">
        <v>21</v>
      </c>
      <c r="AA60" s="30" t="s">
        <v>98</v>
      </c>
      <c r="AB60" s="31">
        <v>40</v>
      </c>
    </row>
    <row r="61" spans="1:28" x14ac:dyDescent="0.35">
      <c r="A61" s="44">
        <v>10502</v>
      </c>
      <c r="B61" s="45">
        <v>45094</v>
      </c>
      <c r="C61" s="32" t="s">
        <v>53</v>
      </c>
      <c r="D61" s="32" t="s">
        <v>54</v>
      </c>
      <c r="E61" s="32" t="s">
        <v>34</v>
      </c>
      <c r="F61" s="46">
        <v>56</v>
      </c>
      <c r="G61" s="32" t="s">
        <v>42</v>
      </c>
      <c r="H61" s="47">
        <v>320</v>
      </c>
      <c r="I61" s="32">
        <v>80</v>
      </c>
      <c r="J61" s="47">
        <v>25600</v>
      </c>
      <c r="K61" s="32" t="s">
        <v>16</v>
      </c>
      <c r="L61" s="32" t="s">
        <v>25</v>
      </c>
      <c r="M61" s="33">
        <v>80</v>
      </c>
      <c r="P61" s="44">
        <v>10524</v>
      </c>
      <c r="Q61" s="45">
        <v>45098</v>
      </c>
      <c r="R61" s="32" t="s">
        <v>158</v>
      </c>
      <c r="S61" s="32" t="s">
        <v>159</v>
      </c>
      <c r="T61" s="32" t="s">
        <v>14</v>
      </c>
      <c r="U61" s="46">
        <v>46</v>
      </c>
      <c r="V61" s="32" t="s">
        <v>39</v>
      </c>
      <c r="W61" s="47">
        <v>150</v>
      </c>
      <c r="X61" s="32">
        <v>38</v>
      </c>
      <c r="Y61" s="47">
        <v>5700</v>
      </c>
      <c r="Z61" s="32" t="s">
        <v>21</v>
      </c>
      <c r="AA61" s="32" t="s">
        <v>98</v>
      </c>
      <c r="AB61" s="33">
        <v>38</v>
      </c>
    </row>
    <row r="62" spans="1:28" x14ac:dyDescent="0.35">
      <c r="A62" s="40">
        <v>10461</v>
      </c>
      <c r="B62" s="41">
        <v>45086</v>
      </c>
      <c r="C62" s="30" t="s">
        <v>63</v>
      </c>
      <c r="D62" s="30" t="s">
        <v>64</v>
      </c>
      <c r="E62" s="30" t="s">
        <v>34</v>
      </c>
      <c r="F62" s="42">
        <v>57</v>
      </c>
      <c r="G62" s="30" t="s">
        <v>39</v>
      </c>
      <c r="H62" s="43">
        <v>400</v>
      </c>
      <c r="I62" s="30">
        <v>76.000000000000014</v>
      </c>
      <c r="J62" s="43">
        <v>30400.000000000007</v>
      </c>
      <c r="K62" s="30" t="s">
        <v>16</v>
      </c>
      <c r="L62" s="30" t="s">
        <v>98</v>
      </c>
      <c r="M62" s="31">
        <v>76</v>
      </c>
      <c r="P62" s="40">
        <v>10514</v>
      </c>
      <c r="Q62" s="41">
        <v>45096</v>
      </c>
      <c r="R62" s="30" t="s">
        <v>166</v>
      </c>
      <c r="S62" s="30" t="s">
        <v>167</v>
      </c>
      <c r="T62" s="30" t="s">
        <v>14</v>
      </c>
      <c r="U62" s="42">
        <v>21</v>
      </c>
      <c r="V62" s="30" t="s">
        <v>95</v>
      </c>
      <c r="W62" s="43">
        <v>150</v>
      </c>
      <c r="X62" s="30">
        <v>37.999999999999993</v>
      </c>
      <c r="Y62" s="43">
        <v>5699.9999999999991</v>
      </c>
      <c r="Z62" s="30" t="s">
        <v>21</v>
      </c>
      <c r="AA62" s="30" t="s">
        <v>103</v>
      </c>
      <c r="AB62" s="31">
        <v>38</v>
      </c>
    </row>
    <row r="63" spans="1:28" x14ac:dyDescent="0.35">
      <c r="A63" s="44">
        <v>10546</v>
      </c>
      <c r="B63" s="45">
        <v>45103</v>
      </c>
      <c r="C63" s="32" t="s">
        <v>73</v>
      </c>
      <c r="D63" s="32" t="s">
        <v>74</v>
      </c>
      <c r="E63" s="32" t="s">
        <v>34</v>
      </c>
      <c r="F63" s="46">
        <v>54</v>
      </c>
      <c r="G63" s="32" t="s">
        <v>39</v>
      </c>
      <c r="H63" s="47">
        <v>320</v>
      </c>
      <c r="I63" s="32">
        <v>76.000000000000014</v>
      </c>
      <c r="J63" s="47">
        <v>24320.000000000004</v>
      </c>
      <c r="K63" s="32" t="s">
        <v>16</v>
      </c>
      <c r="L63" s="32" t="s">
        <v>124</v>
      </c>
      <c r="M63" s="33">
        <v>76</v>
      </c>
      <c r="P63" s="44">
        <v>10522</v>
      </c>
      <c r="Q63" s="45">
        <v>45098</v>
      </c>
      <c r="R63" s="32" t="s">
        <v>180</v>
      </c>
      <c r="S63" s="32" t="s">
        <v>181</v>
      </c>
      <c r="T63" s="32" t="s">
        <v>14</v>
      </c>
      <c r="U63" s="46">
        <v>26</v>
      </c>
      <c r="V63" s="32" t="s">
        <v>39</v>
      </c>
      <c r="W63" s="47">
        <v>320</v>
      </c>
      <c r="X63" s="32">
        <v>27</v>
      </c>
      <c r="Y63" s="47">
        <v>8640</v>
      </c>
      <c r="Z63" s="32" t="s">
        <v>21</v>
      </c>
      <c r="AA63" s="32" t="s">
        <v>98</v>
      </c>
      <c r="AB63" s="33">
        <v>27</v>
      </c>
    </row>
    <row r="64" spans="1:28" x14ac:dyDescent="0.35">
      <c r="A64" s="40">
        <v>10501</v>
      </c>
      <c r="B64" s="41">
        <v>45094</v>
      </c>
      <c r="C64" s="30" t="s">
        <v>75</v>
      </c>
      <c r="D64" s="30" t="s">
        <v>76</v>
      </c>
      <c r="E64" s="30" t="s">
        <v>34</v>
      </c>
      <c r="F64" s="42">
        <v>40</v>
      </c>
      <c r="G64" s="30" t="s">
        <v>42</v>
      </c>
      <c r="H64" s="43">
        <v>320</v>
      </c>
      <c r="I64" s="30">
        <v>76</v>
      </c>
      <c r="J64" s="43">
        <v>24320</v>
      </c>
      <c r="K64" s="30" t="s">
        <v>16</v>
      </c>
      <c r="L64" s="30" t="s">
        <v>25</v>
      </c>
      <c r="M64" s="31">
        <v>76</v>
      </c>
      <c r="P64" s="40">
        <v>10521</v>
      </c>
      <c r="Q64" s="41">
        <v>45098</v>
      </c>
      <c r="R64" s="30" t="s">
        <v>205</v>
      </c>
      <c r="S64" s="30" t="s">
        <v>146</v>
      </c>
      <c r="T64" s="30" t="s">
        <v>14</v>
      </c>
      <c r="U64" s="42">
        <v>26</v>
      </c>
      <c r="V64" s="30" t="s">
        <v>39</v>
      </c>
      <c r="W64" s="43">
        <v>400</v>
      </c>
      <c r="X64" s="30">
        <v>25</v>
      </c>
      <c r="Y64" s="43">
        <v>10000</v>
      </c>
      <c r="Z64" s="30" t="s">
        <v>21</v>
      </c>
      <c r="AA64" s="30" t="s">
        <v>98</v>
      </c>
      <c r="AB64" s="31">
        <v>25</v>
      </c>
    </row>
    <row r="65" spans="1:28" x14ac:dyDescent="0.35">
      <c r="A65" s="44">
        <v>10456</v>
      </c>
      <c r="B65" s="45">
        <v>45085</v>
      </c>
      <c r="C65" s="32" t="s">
        <v>77</v>
      </c>
      <c r="D65" s="32" t="s">
        <v>78</v>
      </c>
      <c r="E65" s="32" t="s">
        <v>34</v>
      </c>
      <c r="F65" s="46">
        <v>49</v>
      </c>
      <c r="G65" s="32" t="s">
        <v>49</v>
      </c>
      <c r="H65" s="47">
        <v>320</v>
      </c>
      <c r="I65" s="32">
        <v>75</v>
      </c>
      <c r="J65" s="47">
        <v>24000</v>
      </c>
      <c r="K65" s="32" t="s">
        <v>16</v>
      </c>
      <c r="L65" s="32" t="s">
        <v>79</v>
      </c>
      <c r="M65" s="33">
        <v>75</v>
      </c>
      <c r="P65" s="44">
        <v>10530</v>
      </c>
      <c r="Q65" s="45">
        <v>45100</v>
      </c>
      <c r="R65" s="32" t="s">
        <v>206</v>
      </c>
      <c r="S65" s="32" t="s">
        <v>207</v>
      </c>
      <c r="T65" s="32" t="s">
        <v>14</v>
      </c>
      <c r="U65" s="46">
        <v>26</v>
      </c>
      <c r="V65" s="32" t="s">
        <v>20</v>
      </c>
      <c r="W65" s="47">
        <v>320</v>
      </c>
      <c r="X65" s="32">
        <v>23.56</v>
      </c>
      <c r="Y65" s="47">
        <v>7539.2</v>
      </c>
      <c r="Z65" s="32" t="s">
        <v>21</v>
      </c>
      <c r="AA65" s="32" t="s">
        <v>98</v>
      </c>
      <c r="AB65" s="33">
        <v>24</v>
      </c>
    </row>
    <row r="66" spans="1:28" x14ac:dyDescent="0.35">
      <c r="A66" s="40">
        <v>10457</v>
      </c>
      <c r="B66" s="41">
        <v>45085</v>
      </c>
      <c r="C66" s="30" t="s">
        <v>80</v>
      </c>
      <c r="D66" s="30" t="s">
        <v>81</v>
      </c>
      <c r="E66" s="30" t="s">
        <v>34</v>
      </c>
      <c r="F66" s="42">
        <v>49</v>
      </c>
      <c r="G66" s="30" t="s">
        <v>49</v>
      </c>
      <c r="H66" s="43">
        <v>400</v>
      </c>
      <c r="I66" s="30">
        <v>75</v>
      </c>
      <c r="J66" s="43">
        <v>30000</v>
      </c>
      <c r="K66" s="30" t="s">
        <v>16</v>
      </c>
      <c r="L66" s="30" t="s">
        <v>98</v>
      </c>
      <c r="M66" s="31">
        <v>75</v>
      </c>
      <c r="P66" s="40">
        <v>10520</v>
      </c>
      <c r="Q66" s="41">
        <v>45098</v>
      </c>
      <c r="R66" s="30" t="s">
        <v>210</v>
      </c>
      <c r="S66" s="30" t="s">
        <v>211</v>
      </c>
      <c r="T66" s="30" t="s">
        <v>14</v>
      </c>
      <c r="U66" s="42">
        <v>26</v>
      </c>
      <c r="V66" s="30" t="s">
        <v>39</v>
      </c>
      <c r="W66" s="43">
        <v>400</v>
      </c>
      <c r="X66" s="30">
        <v>23</v>
      </c>
      <c r="Y66" s="43">
        <v>9200</v>
      </c>
      <c r="Z66" s="30" t="s">
        <v>21</v>
      </c>
      <c r="AA66" s="30" t="s">
        <v>98</v>
      </c>
      <c r="AB66" s="31">
        <v>23</v>
      </c>
    </row>
    <row r="67" spans="1:28" x14ac:dyDescent="0.35">
      <c r="A67" s="44">
        <v>10470</v>
      </c>
      <c r="B67" s="45">
        <v>45088</v>
      </c>
      <c r="C67" s="32" t="s">
        <v>86</v>
      </c>
      <c r="D67" s="32" t="s">
        <v>87</v>
      </c>
      <c r="E67" s="32" t="s">
        <v>34</v>
      </c>
      <c r="F67" s="46">
        <v>59</v>
      </c>
      <c r="G67" s="32" t="s">
        <v>15</v>
      </c>
      <c r="H67" s="47">
        <v>250</v>
      </c>
      <c r="I67" s="32">
        <v>75</v>
      </c>
      <c r="J67" s="47">
        <v>18750</v>
      </c>
      <c r="K67" s="32" t="s">
        <v>16</v>
      </c>
      <c r="L67" s="32" t="s">
        <v>25</v>
      </c>
      <c r="M67" s="33">
        <v>75</v>
      </c>
    </row>
    <row r="68" spans="1:28" x14ac:dyDescent="0.35">
      <c r="A68" s="40">
        <v>10473</v>
      </c>
      <c r="B68" s="41">
        <v>45088</v>
      </c>
      <c r="C68" s="30" t="s">
        <v>88</v>
      </c>
      <c r="D68" s="30" t="s">
        <v>89</v>
      </c>
      <c r="E68" s="30" t="s">
        <v>34</v>
      </c>
      <c r="F68" s="42">
        <v>63</v>
      </c>
      <c r="G68" s="30" t="s">
        <v>49</v>
      </c>
      <c r="H68" s="43">
        <v>250</v>
      </c>
      <c r="I68" s="30">
        <v>75</v>
      </c>
      <c r="J68" s="43">
        <v>18750</v>
      </c>
      <c r="K68" s="30" t="s">
        <v>16</v>
      </c>
      <c r="L68" s="30" t="s">
        <v>25</v>
      </c>
      <c r="M68" s="31">
        <v>75</v>
      </c>
      <c r="T68" s="49" t="s">
        <v>246</v>
      </c>
      <c r="U68" s="50">
        <f>AVERAGE(U48:U66)</f>
        <v>41.473684210526315</v>
      </c>
      <c r="V68" s="49" t="s">
        <v>247</v>
      </c>
      <c r="W68" s="28">
        <f>SUM(W48:W66)</f>
        <v>6059</v>
      </c>
      <c r="X68" t="s">
        <v>224</v>
      </c>
      <c r="Y68" s="28">
        <f>SUM(Y48:Y66)</f>
        <v>309088.8</v>
      </c>
      <c r="AA68" s="49" t="s">
        <v>248</v>
      </c>
      <c r="AB68">
        <f>SUM(AB48:AB66)</f>
        <v>959</v>
      </c>
    </row>
    <row r="69" spans="1:28" x14ac:dyDescent="0.35">
      <c r="A69" s="44">
        <v>10478</v>
      </c>
      <c r="B69" s="45">
        <v>45089</v>
      </c>
      <c r="C69" s="32" t="s">
        <v>90</v>
      </c>
      <c r="D69" s="32" t="s">
        <v>19</v>
      </c>
      <c r="E69" s="32" t="s">
        <v>34</v>
      </c>
      <c r="F69" s="46">
        <v>62</v>
      </c>
      <c r="G69" s="32" t="s">
        <v>39</v>
      </c>
      <c r="H69" s="47">
        <v>250</v>
      </c>
      <c r="I69" s="32">
        <v>75</v>
      </c>
      <c r="J69" s="47">
        <v>18750</v>
      </c>
      <c r="K69" s="32" t="s">
        <v>16</v>
      </c>
      <c r="L69" s="32" t="s">
        <v>25</v>
      </c>
      <c r="M69" s="33">
        <v>75</v>
      </c>
    </row>
    <row r="70" spans="1:28" x14ac:dyDescent="0.35">
      <c r="A70" s="40">
        <v>10481</v>
      </c>
      <c r="B70" s="41">
        <v>45090</v>
      </c>
      <c r="C70" s="30" t="s">
        <v>91</v>
      </c>
      <c r="D70" s="30" t="s">
        <v>92</v>
      </c>
      <c r="E70" s="30" t="s">
        <v>34</v>
      </c>
      <c r="F70" s="42">
        <v>67</v>
      </c>
      <c r="G70" s="30" t="s">
        <v>42</v>
      </c>
      <c r="H70" s="43">
        <v>400</v>
      </c>
      <c r="I70" s="30">
        <v>75</v>
      </c>
      <c r="J70" s="43">
        <v>30000</v>
      </c>
      <c r="K70" s="30" t="s">
        <v>16</v>
      </c>
      <c r="L70" s="30" t="s">
        <v>25</v>
      </c>
      <c r="M70" s="31">
        <v>75</v>
      </c>
    </row>
    <row r="71" spans="1:28" x14ac:dyDescent="0.35">
      <c r="A71" s="44">
        <v>10476</v>
      </c>
      <c r="B71" s="45">
        <v>45089</v>
      </c>
      <c r="C71" s="32" t="s">
        <v>99</v>
      </c>
      <c r="D71" s="32" t="s">
        <v>100</v>
      </c>
      <c r="E71" s="32" t="s">
        <v>34</v>
      </c>
      <c r="F71" s="46">
        <v>52</v>
      </c>
      <c r="G71" s="32" t="s">
        <v>15</v>
      </c>
      <c r="H71" s="47">
        <v>250</v>
      </c>
      <c r="I71" s="32">
        <v>70</v>
      </c>
      <c r="J71" s="47">
        <v>17500</v>
      </c>
      <c r="K71" s="32" t="s">
        <v>16</v>
      </c>
      <c r="L71" s="32" t="s">
        <v>25</v>
      </c>
      <c r="M71" s="33">
        <v>70</v>
      </c>
    </row>
    <row r="72" spans="1:28" x14ac:dyDescent="0.35">
      <c r="A72" s="40">
        <v>10487</v>
      </c>
      <c r="B72" s="41">
        <v>45091</v>
      </c>
      <c r="C72" s="30" t="s">
        <v>101</v>
      </c>
      <c r="D72" s="30" t="s">
        <v>102</v>
      </c>
      <c r="E72" s="30" t="s">
        <v>34</v>
      </c>
      <c r="F72" s="42">
        <v>41</v>
      </c>
      <c r="G72" s="30" t="s">
        <v>49</v>
      </c>
      <c r="H72" s="43">
        <v>320</v>
      </c>
      <c r="I72" s="30">
        <v>70</v>
      </c>
      <c r="J72" s="43">
        <v>22400</v>
      </c>
      <c r="K72" s="30" t="s">
        <v>16</v>
      </c>
      <c r="L72" s="30" t="s">
        <v>103</v>
      </c>
      <c r="M72" s="31">
        <v>70</v>
      </c>
      <c r="P72" s="52" t="s">
        <v>256</v>
      </c>
    </row>
    <row r="73" spans="1:28" x14ac:dyDescent="0.35">
      <c r="A73" s="44">
        <v>10500</v>
      </c>
      <c r="B73" s="45">
        <v>45094</v>
      </c>
      <c r="C73" s="32" t="s">
        <v>106</v>
      </c>
      <c r="D73" s="32" t="s">
        <v>107</v>
      </c>
      <c r="E73" s="32" t="s">
        <v>34</v>
      </c>
      <c r="F73" s="46">
        <v>54</v>
      </c>
      <c r="G73" s="32" t="s">
        <v>42</v>
      </c>
      <c r="H73" s="47">
        <v>400</v>
      </c>
      <c r="I73" s="32">
        <v>67</v>
      </c>
      <c r="J73" s="47">
        <v>26800</v>
      </c>
      <c r="K73" s="32" t="s">
        <v>16</v>
      </c>
      <c r="L73" s="32" t="s">
        <v>25</v>
      </c>
      <c r="M73" s="33">
        <v>67</v>
      </c>
    </row>
    <row r="74" spans="1:28" ht="31" x14ac:dyDescent="0.35">
      <c r="A74" s="40">
        <v>10475</v>
      </c>
      <c r="B74" s="41">
        <v>45089</v>
      </c>
      <c r="C74" s="30" t="s">
        <v>107</v>
      </c>
      <c r="D74" s="30" t="s">
        <v>115</v>
      </c>
      <c r="E74" s="30" t="s">
        <v>34</v>
      </c>
      <c r="F74" s="42">
        <v>46</v>
      </c>
      <c r="G74" s="30" t="s">
        <v>15</v>
      </c>
      <c r="H74" s="43">
        <v>320</v>
      </c>
      <c r="I74" s="30">
        <v>60</v>
      </c>
      <c r="J74" s="43">
        <v>19200</v>
      </c>
      <c r="K74" s="30" t="s">
        <v>16</v>
      </c>
      <c r="L74" s="30" t="s">
        <v>25</v>
      </c>
      <c r="M74" s="31">
        <v>60</v>
      </c>
      <c r="P74" s="36" t="s">
        <v>0</v>
      </c>
      <c r="Q74" s="37" t="s">
        <v>1</v>
      </c>
      <c r="R74" s="38" t="s">
        <v>2</v>
      </c>
      <c r="S74" s="38" t="s">
        <v>3</v>
      </c>
      <c r="T74" s="38" t="s">
        <v>4</v>
      </c>
      <c r="U74" s="37" t="s">
        <v>5</v>
      </c>
      <c r="V74" s="38" t="s">
        <v>6</v>
      </c>
      <c r="W74" s="38" t="s">
        <v>7</v>
      </c>
      <c r="X74" s="38" t="s">
        <v>8</v>
      </c>
      <c r="Y74" s="38" t="s">
        <v>9</v>
      </c>
      <c r="Z74" s="39" t="s">
        <v>10</v>
      </c>
      <c r="AA74" s="38" t="s">
        <v>227</v>
      </c>
      <c r="AB74" s="48" t="s">
        <v>223</v>
      </c>
    </row>
    <row r="75" spans="1:28" x14ac:dyDescent="0.35">
      <c r="A75" s="44">
        <v>10480</v>
      </c>
      <c r="B75" s="45">
        <v>45090</v>
      </c>
      <c r="C75" s="32" t="s">
        <v>116</v>
      </c>
      <c r="D75" s="32" t="s">
        <v>117</v>
      </c>
      <c r="E75" s="32" t="s">
        <v>34</v>
      </c>
      <c r="F75" s="46">
        <v>52</v>
      </c>
      <c r="G75" s="32" t="s">
        <v>42</v>
      </c>
      <c r="H75" s="47">
        <v>250</v>
      </c>
      <c r="I75" s="32">
        <v>60</v>
      </c>
      <c r="J75" s="47">
        <v>15000</v>
      </c>
      <c r="K75" s="32" t="s">
        <v>16</v>
      </c>
      <c r="L75" s="32" t="s">
        <v>25</v>
      </c>
      <c r="M75" s="33">
        <v>60</v>
      </c>
      <c r="P75" s="40">
        <v>10507</v>
      </c>
      <c r="Q75" s="41">
        <v>45095</v>
      </c>
      <c r="R75" s="30" t="s">
        <v>12</v>
      </c>
      <c r="S75" s="30" t="s">
        <v>13</v>
      </c>
      <c r="T75" s="30" t="s">
        <v>14</v>
      </c>
      <c r="U75" s="42">
        <v>55</v>
      </c>
      <c r="V75" s="30" t="s">
        <v>15</v>
      </c>
      <c r="W75" s="43">
        <v>400</v>
      </c>
      <c r="X75" s="30">
        <v>91</v>
      </c>
      <c r="Y75" s="43">
        <v>36400</v>
      </c>
      <c r="Z75" s="30" t="s">
        <v>16</v>
      </c>
      <c r="AA75" s="30" t="s">
        <v>25</v>
      </c>
      <c r="AB75" s="31">
        <v>91</v>
      </c>
    </row>
    <row r="76" spans="1:28" x14ac:dyDescent="0.35">
      <c r="A76" s="40">
        <v>10495</v>
      </c>
      <c r="B76" s="41">
        <v>45093</v>
      </c>
      <c r="C76" s="30" t="s">
        <v>118</v>
      </c>
      <c r="D76" s="30" t="s">
        <v>119</v>
      </c>
      <c r="E76" s="30" t="s">
        <v>34</v>
      </c>
      <c r="F76" s="42">
        <v>61</v>
      </c>
      <c r="G76" s="30" t="s">
        <v>49</v>
      </c>
      <c r="H76" s="43">
        <v>150</v>
      </c>
      <c r="I76" s="30">
        <v>60</v>
      </c>
      <c r="J76" s="43">
        <v>9000</v>
      </c>
      <c r="K76" s="30" t="s">
        <v>16</v>
      </c>
      <c r="L76" s="30" t="s">
        <v>25</v>
      </c>
      <c r="M76" s="31">
        <v>60</v>
      </c>
      <c r="P76" s="44">
        <v>10537</v>
      </c>
      <c r="Q76" s="45">
        <v>45101</v>
      </c>
      <c r="R76" s="32" t="s">
        <v>23</v>
      </c>
      <c r="S76" s="32" t="s">
        <v>24</v>
      </c>
      <c r="T76" s="32" t="s">
        <v>14</v>
      </c>
      <c r="U76" s="46">
        <v>58</v>
      </c>
      <c r="V76" s="32" t="s">
        <v>15</v>
      </c>
      <c r="W76" s="47">
        <v>320</v>
      </c>
      <c r="X76" s="32">
        <v>83.6</v>
      </c>
      <c r="Y76" s="47">
        <v>26752</v>
      </c>
      <c r="Z76" s="32" t="s">
        <v>16</v>
      </c>
      <c r="AA76" s="32" t="s">
        <v>25</v>
      </c>
      <c r="AB76" s="33">
        <v>84</v>
      </c>
    </row>
    <row r="77" spans="1:28" x14ac:dyDescent="0.35">
      <c r="A77" s="44">
        <v>10466</v>
      </c>
      <c r="B77" s="45">
        <v>45087</v>
      </c>
      <c r="C77" s="32" t="s">
        <v>125</v>
      </c>
      <c r="D77" s="32" t="s">
        <v>126</v>
      </c>
      <c r="E77" s="32" t="s">
        <v>34</v>
      </c>
      <c r="F77" s="46">
        <v>37</v>
      </c>
      <c r="G77" s="32" t="s">
        <v>15</v>
      </c>
      <c r="H77" s="47">
        <v>250</v>
      </c>
      <c r="I77" s="32">
        <v>50</v>
      </c>
      <c r="J77" s="47">
        <v>12500</v>
      </c>
      <c r="K77" s="32" t="s">
        <v>16</v>
      </c>
      <c r="L77" s="32" t="s">
        <v>25</v>
      </c>
      <c r="M77" s="33">
        <v>50</v>
      </c>
      <c r="P77" s="40">
        <v>10538</v>
      </c>
      <c r="Q77" s="41">
        <v>45101</v>
      </c>
      <c r="R77" s="30" t="s">
        <v>26</v>
      </c>
      <c r="S77" s="30" t="s">
        <v>27</v>
      </c>
      <c r="T77" s="30" t="s">
        <v>14</v>
      </c>
      <c r="U77" s="42">
        <v>49</v>
      </c>
      <c r="V77" s="30" t="s">
        <v>15</v>
      </c>
      <c r="W77" s="43">
        <v>320</v>
      </c>
      <c r="X77" s="30">
        <v>83.6</v>
      </c>
      <c r="Y77" s="43">
        <v>26752</v>
      </c>
      <c r="Z77" s="30" t="s">
        <v>16</v>
      </c>
      <c r="AA77" s="30" t="s">
        <v>25</v>
      </c>
      <c r="AB77" s="31">
        <v>84</v>
      </c>
    </row>
    <row r="78" spans="1:28" x14ac:dyDescent="0.35">
      <c r="A78" s="40">
        <v>10467</v>
      </c>
      <c r="B78" s="41">
        <v>45087</v>
      </c>
      <c r="C78" s="30" t="s">
        <v>127</v>
      </c>
      <c r="D78" s="30" t="s">
        <v>128</v>
      </c>
      <c r="E78" s="30" t="s">
        <v>34</v>
      </c>
      <c r="F78" s="42">
        <v>39</v>
      </c>
      <c r="G78" s="30" t="s">
        <v>15</v>
      </c>
      <c r="H78" s="43">
        <v>400</v>
      </c>
      <c r="I78" s="30">
        <v>50</v>
      </c>
      <c r="J78" s="43">
        <v>20000</v>
      </c>
      <c r="K78" s="30" t="s">
        <v>16</v>
      </c>
      <c r="L78" s="30" t="s">
        <v>25</v>
      </c>
      <c r="M78" s="31">
        <v>50</v>
      </c>
      <c r="P78" s="44">
        <v>10542</v>
      </c>
      <c r="Q78" s="45">
        <v>45102</v>
      </c>
      <c r="R78" s="32" t="s">
        <v>29</v>
      </c>
      <c r="S78" s="32" t="s">
        <v>30</v>
      </c>
      <c r="T78" s="32" t="s">
        <v>14</v>
      </c>
      <c r="U78" s="46">
        <v>42</v>
      </c>
      <c r="V78" s="32" t="s">
        <v>20</v>
      </c>
      <c r="W78" s="47">
        <v>400</v>
      </c>
      <c r="X78" s="32">
        <v>83.6</v>
      </c>
      <c r="Y78" s="47">
        <v>33440</v>
      </c>
      <c r="Z78" s="32" t="s">
        <v>16</v>
      </c>
      <c r="AA78" s="32" t="s">
        <v>124</v>
      </c>
      <c r="AB78" s="33">
        <v>84</v>
      </c>
    </row>
    <row r="79" spans="1:28" x14ac:dyDescent="0.35">
      <c r="A79" s="44">
        <v>10496</v>
      </c>
      <c r="B79" s="45">
        <v>45093</v>
      </c>
      <c r="C79" s="32" t="s">
        <v>137</v>
      </c>
      <c r="D79" s="32" t="s">
        <v>138</v>
      </c>
      <c r="E79" s="32" t="s">
        <v>34</v>
      </c>
      <c r="F79" s="46">
        <v>25</v>
      </c>
      <c r="G79" s="32" t="s">
        <v>49</v>
      </c>
      <c r="H79" s="47">
        <v>150</v>
      </c>
      <c r="I79" s="32">
        <v>44</v>
      </c>
      <c r="J79" s="47">
        <v>6600</v>
      </c>
      <c r="K79" s="32" t="s">
        <v>16</v>
      </c>
      <c r="L79" s="32" t="s">
        <v>25</v>
      </c>
      <c r="M79" s="33">
        <v>44</v>
      </c>
      <c r="P79" s="40">
        <v>10547</v>
      </c>
      <c r="Q79" s="41">
        <v>45103</v>
      </c>
      <c r="R79" s="30" t="s">
        <v>32</v>
      </c>
      <c r="S79" s="30" t="s">
        <v>33</v>
      </c>
      <c r="T79" s="30" t="s">
        <v>34</v>
      </c>
      <c r="U79" s="42">
        <v>51</v>
      </c>
      <c r="V79" s="30" t="s">
        <v>35</v>
      </c>
      <c r="W79" s="43">
        <v>250</v>
      </c>
      <c r="X79" s="30">
        <v>83.6</v>
      </c>
      <c r="Y79" s="43">
        <v>20900</v>
      </c>
      <c r="Z79" s="30" t="s">
        <v>16</v>
      </c>
      <c r="AA79" s="30" t="s">
        <v>124</v>
      </c>
      <c r="AB79" s="31">
        <v>84</v>
      </c>
    </row>
    <row r="80" spans="1:28" x14ac:dyDescent="0.35">
      <c r="A80" s="40">
        <v>10498</v>
      </c>
      <c r="B80" s="41">
        <v>45093</v>
      </c>
      <c r="C80" s="30" t="s">
        <v>139</v>
      </c>
      <c r="D80" s="30" t="s">
        <v>140</v>
      </c>
      <c r="E80" s="30" t="s">
        <v>34</v>
      </c>
      <c r="F80" s="42">
        <v>36</v>
      </c>
      <c r="G80" s="30" t="s">
        <v>49</v>
      </c>
      <c r="H80" s="43">
        <v>150</v>
      </c>
      <c r="I80" s="30">
        <v>44</v>
      </c>
      <c r="J80" s="43">
        <v>6600</v>
      </c>
      <c r="K80" s="30" t="s">
        <v>16</v>
      </c>
      <c r="L80" s="30" t="s">
        <v>25</v>
      </c>
      <c r="M80" s="31">
        <v>44</v>
      </c>
      <c r="P80" s="44">
        <v>10485</v>
      </c>
      <c r="Q80" s="45">
        <v>45091</v>
      </c>
      <c r="R80" s="32" t="s">
        <v>37</v>
      </c>
      <c r="S80" s="32" t="s">
        <v>38</v>
      </c>
      <c r="T80" s="32" t="s">
        <v>14</v>
      </c>
      <c r="U80" s="46">
        <v>51</v>
      </c>
      <c r="V80" s="32" t="s">
        <v>39</v>
      </c>
      <c r="W80" s="47">
        <v>320</v>
      </c>
      <c r="X80" s="32">
        <v>82</v>
      </c>
      <c r="Y80" s="47">
        <v>26240</v>
      </c>
      <c r="Z80" s="32" t="s">
        <v>16</v>
      </c>
      <c r="AA80" s="32" t="s">
        <v>245</v>
      </c>
      <c r="AB80" s="33">
        <v>82</v>
      </c>
    </row>
    <row r="81" spans="1:28" x14ac:dyDescent="0.35">
      <c r="A81" s="44">
        <v>10474</v>
      </c>
      <c r="B81" s="45">
        <v>45088</v>
      </c>
      <c r="C81" s="32" t="s">
        <v>145</v>
      </c>
      <c r="D81" s="32" t="s">
        <v>146</v>
      </c>
      <c r="E81" s="32" t="s">
        <v>34</v>
      </c>
      <c r="F81" s="46">
        <v>21</v>
      </c>
      <c r="G81" s="32" t="s">
        <v>49</v>
      </c>
      <c r="H81" s="47">
        <v>150</v>
      </c>
      <c r="I81" s="32">
        <v>40</v>
      </c>
      <c r="J81" s="47">
        <v>6000</v>
      </c>
      <c r="K81" s="32" t="s">
        <v>16</v>
      </c>
      <c r="L81" s="32" t="s">
        <v>25</v>
      </c>
      <c r="M81" s="33">
        <v>40</v>
      </c>
      <c r="P81" s="40">
        <v>10477</v>
      </c>
      <c r="Q81" s="41">
        <v>45089</v>
      </c>
      <c r="R81" s="30" t="s">
        <v>44</v>
      </c>
      <c r="S81" s="30" t="s">
        <v>45</v>
      </c>
      <c r="T81" s="30" t="s">
        <v>34</v>
      </c>
      <c r="U81" s="42">
        <v>59</v>
      </c>
      <c r="V81" s="30" t="s">
        <v>15</v>
      </c>
      <c r="W81" s="43">
        <v>150</v>
      </c>
      <c r="X81" s="30">
        <v>80</v>
      </c>
      <c r="Y81" s="43">
        <v>12000</v>
      </c>
      <c r="Z81" s="30" t="s">
        <v>16</v>
      </c>
      <c r="AA81" s="30" t="s">
        <v>25</v>
      </c>
      <c r="AB81" s="31">
        <v>80</v>
      </c>
    </row>
    <row r="82" spans="1:28" x14ac:dyDescent="0.35">
      <c r="A82" s="40">
        <v>10479</v>
      </c>
      <c r="B82" s="41">
        <v>45089</v>
      </c>
      <c r="C82" s="30" t="s">
        <v>147</v>
      </c>
      <c r="D82" s="30" t="s">
        <v>148</v>
      </c>
      <c r="E82" s="30" t="s">
        <v>34</v>
      </c>
      <c r="F82" s="42">
        <v>37</v>
      </c>
      <c r="G82" s="30" t="s">
        <v>39</v>
      </c>
      <c r="H82" s="43">
        <v>250</v>
      </c>
      <c r="I82" s="30">
        <v>40</v>
      </c>
      <c r="J82" s="43">
        <v>10000</v>
      </c>
      <c r="K82" s="30" t="s">
        <v>16</v>
      </c>
      <c r="L82" s="30" t="s">
        <v>25</v>
      </c>
      <c r="M82" s="31">
        <v>40</v>
      </c>
      <c r="P82" s="44">
        <v>10486</v>
      </c>
      <c r="Q82" s="45">
        <v>45091</v>
      </c>
      <c r="R82" s="32" t="s">
        <v>47</v>
      </c>
      <c r="S82" s="32" t="s">
        <v>48</v>
      </c>
      <c r="T82" s="32" t="s">
        <v>34</v>
      </c>
      <c r="U82" s="46">
        <v>48</v>
      </c>
      <c r="V82" s="32" t="s">
        <v>49</v>
      </c>
      <c r="W82" s="47">
        <v>150</v>
      </c>
      <c r="X82" s="32">
        <v>80</v>
      </c>
      <c r="Y82" s="47">
        <v>12000</v>
      </c>
      <c r="Z82" s="32" t="s">
        <v>16</v>
      </c>
      <c r="AA82" s="32" t="s">
        <v>103</v>
      </c>
      <c r="AB82" s="33">
        <v>80</v>
      </c>
    </row>
    <row r="83" spans="1:28" x14ac:dyDescent="0.35">
      <c r="A83" s="44">
        <v>10488</v>
      </c>
      <c r="B83" s="45">
        <v>45091</v>
      </c>
      <c r="C83" s="32" t="s">
        <v>149</v>
      </c>
      <c r="D83" s="32" t="s">
        <v>150</v>
      </c>
      <c r="E83" s="32" t="s">
        <v>34</v>
      </c>
      <c r="F83" s="46">
        <v>24</v>
      </c>
      <c r="G83" s="32" t="s">
        <v>49</v>
      </c>
      <c r="H83" s="47">
        <v>150</v>
      </c>
      <c r="I83" s="32">
        <v>40</v>
      </c>
      <c r="J83" s="47">
        <v>6000</v>
      </c>
      <c r="K83" s="32" t="s">
        <v>16</v>
      </c>
      <c r="L83" s="32" t="s">
        <v>103</v>
      </c>
      <c r="M83" s="33">
        <v>40</v>
      </c>
      <c r="P83" s="40">
        <v>10490</v>
      </c>
      <c r="Q83" s="41">
        <v>45092</v>
      </c>
      <c r="R83" s="30" t="s">
        <v>51</v>
      </c>
      <c r="S83" s="30" t="s">
        <v>52</v>
      </c>
      <c r="T83" s="30" t="s">
        <v>34</v>
      </c>
      <c r="U83" s="42">
        <v>45</v>
      </c>
      <c r="V83" s="30" t="s">
        <v>39</v>
      </c>
      <c r="W83" s="43">
        <v>150</v>
      </c>
      <c r="X83" s="30">
        <v>80</v>
      </c>
      <c r="Y83" s="43">
        <v>12000</v>
      </c>
      <c r="Z83" s="30" t="s">
        <v>16</v>
      </c>
      <c r="AA83" s="30" t="s">
        <v>25</v>
      </c>
      <c r="AB83" s="31">
        <v>80</v>
      </c>
    </row>
    <row r="84" spans="1:28" x14ac:dyDescent="0.35">
      <c r="A84" s="40">
        <v>10548</v>
      </c>
      <c r="B84" s="41">
        <v>45103</v>
      </c>
      <c r="C84" s="30" t="s">
        <v>153</v>
      </c>
      <c r="D84" s="30" t="s">
        <v>154</v>
      </c>
      <c r="E84" s="30" t="s">
        <v>34</v>
      </c>
      <c r="F84" s="42">
        <v>21</v>
      </c>
      <c r="G84" s="30" t="s">
        <v>35</v>
      </c>
      <c r="H84" s="43">
        <v>150</v>
      </c>
      <c r="I84" s="30">
        <v>39.799999999999997</v>
      </c>
      <c r="J84" s="43">
        <v>5970</v>
      </c>
      <c r="K84" s="30" t="s">
        <v>16</v>
      </c>
      <c r="L84" s="30" t="s">
        <v>124</v>
      </c>
      <c r="M84" s="31">
        <v>40</v>
      </c>
      <c r="P84" s="44">
        <v>10502</v>
      </c>
      <c r="Q84" s="45">
        <v>45094</v>
      </c>
      <c r="R84" s="32" t="s">
        <v>53</v>
      </c>
      <c r="S84" s="32" t="s">
        <v>54</v>
      </c>
      <c r="T84" s="32" t="s">
        <v>34</v>
      </c>
      <c r="U84" s="46">
        <v>56</v>
      </c>
      <c r="V84" s="32" t="s">
        <v>42</v>
      </c>
      <c r="W84" s="47">
        <v>320</v>
      </c>
      <c r="X84" s="32">
        <v>80</v>
      </c>
      <c r="Y84" s="47">
        <v>25600</v>
      </c>
      <c r="Z84" s="32" t="s">
        <v>16</v>
      </c>
      <c r="AA84" s="32" t="s">
        <v>25</v>
      </c>
      <c r="AB84" s="33">
        <v>80</v>
      </c>
    </row>
    <row r="85" spans="1:28" x14ac:dyDescent="0.35">
      <c r="A85" s="44">
        <v>10494</v>
      </c>
      <c r="B85" s="45">
        <v>45092</v>
      </c>
      <c r="C85" s="32" t="s">
        <v>162</v>
      </c>
      <c r="D85" s="32" t="s">
        <v>163</v>
      </c>
      <c r="E85" s="32" t="s">
        <v>34</v>
      </c>
      <c r="F85" s="46">
        <v>23</v>
      </c>
      <c r="G85" s="32" t="s">
        <v>49</v>
      </c>
      <c r="H85" s="47">
        <v>320</v>
      </c>
      <c r="I85" s="32">
        <v>37.999999999999993</v>
      </c>
      <c r="J85" s="47">
        <v>12159.999999999998</v>
      </c>
      <c r="K85" s="32" t="s">
        <v>16</v>
      </c>
      <c r="L85" s="32" t="s">
        <v>25</v>
      </c>
      <c r="M85" s="33">
        <v>38</v>
      </c>
      <c r="P85" s="40">
        <v>10535</v>
      </c>
      <c r="Q85" s="41">
        <v>45101</v>
      </c>
      <c r="R85" s="30" t="s">
        <v>61</v>
      </c>
      <c r="S85" s="30" t="s">
        <v>62</v>
      </c>
      <c r="T85" s="30" t="s">
        <v>14</v>
      </c>
      <c r="U85" s="42">
        <v>44</v>
      </c>
      <c r="V85" s="30" t="s">
        <v>20</v>
      </c>
      <c r="W85" s="43">
        <v>400</v>
      </c>
      <c r="X85" s="30">
        <v>79.599999999999994</v>
      </c>
      <c r="Y85" s="43">
        <v>31839.999999999996</v>
      </c>
      <c r="Z85" s="30" t="s">
        <v>16</v>
      </c>
      <c r="AA85" s="30" t="s">
        <v>25</v>
      </c>
      <c r="AB85" s="31">
        <v>80</v>
      </c>
    </row>
    <row r="86" spans="1:28" x14ac:dyDescent="0.35">
      <c r="A86" s="40">
        <v>10504</v>
      </c>
      <c r="B86" s="41">
        <v>45094</v>
      </c>
      <c r="C86" s="30" t="s">
        <v>164</v>
      </c>
      <c r="D86" s="30" t="s">
        <v>165</v>
      </c>
      <c r="E86" s="30" t="s">
        <v>34</v>
      </c>
      <c r="F86" s="42">
        <v>23</v>
      </c>
      <c r="G86" s="30" t="s">
        <v>15</v>
      </c>
      <c r="H86" s="43">
        <v>320</v>
      </c>
      <c r="I86" s="30">
        <v>37.999999999999993</v>
      </c>
      <c r="J86" s="43">
        <v>12159.999999999998</v>
      </c>
      <c r="K86" s="30" t="s">
        <v>16</v>
      </c>
      <c r="L86" s="30" t="s">
        <v>25</v>
      </c>
      <c r="M86" s="31">
        <v>38</v>
      </c>
      <c r="P86" s="44">
        <v>10461</v>
      </c>
      <c r="Q86" s="45">
        <v>45086</v>
      </c>
      <c r="R86" s="32" t="s">
        <v>63</v>
      </c>
      <c r="S86" s="32" t="s">
        <v>64</v>
      </c>
      <c r="T86" s="32" t="s">
        <v>34</v>
      </c>
      <c r="U86" s="46">
        <v>57</v>
      </c>
      <c r="V86" s="32" t="s">
        <v>39</v>
      </c>
      <c r="W86" s="47">
        <v>400</v>
      </c>
      <c r="X86" s="32">
        <v>76.000000000000014</v>
      </c>
      <c r="Y86" s="47">
        <v>30400.000000000007</v>
      </c>
      <c r="Z86" s="32" t="s">
        <v>16</v>
      </c>
      <c r="AA86" s="32" t="s">
        <v>98</v>
      </c>
      <c r="AB86" s="33">
        <v>76</v>
      </c>
    </row>
    <row r="87" spans="1:28" x14ac:dyDescent="0.35">
      <c r="A87" s="44">
        <v>10549</v>
      </c>
      <c r="B87" s="45">
        <v>45103</v>
      </c>
      <c r="C87" s="32" t="s">
        <v>172</v>
      </c>
      <c r="D87" s="32" t="s">
        <v>173</v>
      </c>
      <c r="E87" s="32" t="s">
        <v>34</v>
      </c>
      <c r="F87" s="46">
        <v>52</v>
      </c>
      <c r="G87" s="32" t="s">
        <v>49</v>
      </c>
      <c r="H87" s="47">
        <v>400</v>
      </c>
      <c r="I87" s="32">
        <v>37.999999999999993</v>
      </c>
      <c r="J87" s="47">
        <v>15199.999999999996</v>
      </c>
      <c r="K87" s="32" t="s">
        <v>16</v>
      </c>
      <c r="L87" s="32" t="s">
        <v>124</v>
      </c>
      <c r="M87" s="33">
        <v>38</v>
      </c>
      <c r="P87" s="40">
        <v>10506</v>
      </c>
      <c r="Q87" s="41">
        <v>45095</v>
      </c>
      <c r="R87" s="30" t="s">
        <v>66</v>
      </c>
      <c r="S87" s="30" t="s">
        <v>67</v>
      </c>
      <c r="T87" s="30" t="s">
        <v>14</v>
      </c>
      <c r="U87" s="42">
        <v>56</v>
      </c>
      <c r="V87" s="30" t="s">
        <v>15</v>
      </c>
      <c r="W87" s="43">
        <v>150</v>
      </c>
      <c r="X87" s="30">
        <v>76.000000000000014</v>
      </c>
      <c r="Y87" s="43">
        <v>11400.000000000002</v>
      </c>
      <c r="Z87" s="30" t="s">
        <v>16</v>
      </c>
      <c r="AA87" s="30" t="s">
        <v>25</v>
      </c>
      <c r="AB87" s="31">
        <v>76</v>
      </c>
    </row>
    <row r="88" spans="1:28" x14ac:dyDescent="0.35">
      <c r="A88" s="40">
        <v>10472</v>
      </c>
      <c r="B88" s="41">
        <v>45088</v>
      </c>
      <c r="C88" s="30" t="s">
        <v>174</v>
      </c>
      <c r="D88" s="30" t="s">
        <v>175</v>
      </c>
      <c r="E88" s="30" t="s">
        <v>34</v>
      </c>
      <c r="F88" s="42">
        <v>38</v>
      </c>
      <c r="G88" s="30" t="s">
        <v>49</v>
      </c>
      <c r="H88" s="43">
        <v>320</v>
      </c>
      <c r="I88" s="30">
        <v>35</v>
      </c>
      <c r="J88" s="43">
        <v>11200</v>
      </c>
      <c r="K88" s="30" t="s">
        <v>16</v>
      </c>
      <c r="L88" s="30" t="s">
        <v>25</v>
      </c>
      <c r="M88" s="31">
        <v>35</v>
      </c>
      <c r="P88" s="44">
        <v>10536</v>
      </c>
      <c r="Q88" s="45">
        <v>45101</v>
      </c>
      <c r="R88" s="32" t="s">
        <v>69</v>
      </c>
      <c r="S88" s="32" t="s">
        <v>70</v>
      </c>
      <c r="T88" s="32" t="s">
        <v>14</v>
      </c>
      <c r="U88" s="46">
        <v>45</v>
      </c>
      <c r="V88" s="32" t="s">
        <v>15</v>
      </c>
      <c r="W88" s="47">
        <v>150</v>
      </c>
      <c r="X88" s="32">
        <v>76.000000000000014</v>
      </c>
      <c r="Y88" s="47">
        <v>11400.000000000002</v>
      </c>
      <c r="Z88" s="32" t="s">
        <v>16</v>
      </c>
      <c r="AA88" s="32" t="s">
        <v>25</v>
      </c>
      <c r="AB88" s="33">
        <v>76</v>
      </c>
    </row>
    <row r="89" spans="1:28" x14ac:dyDescent="0.35">
      <c r="A89" s="44">
        <v>10499</v>
      </c>
      <c r="B89" s="45">
        <v>45093</v>
      </c>
      <c r="C89" s="32" t="s">
        <v>176</v>
      </c>
      <c r="D89" s="32" t="s">
        <v>72</v>
      </c>
      <c r="E89" s="32" t="s">
        <v>34</v>
      </c>
      <c r="F89" s="46">
        <v>39</v>
      </c>
      <c r="G89" s="32" t="s">
        <v>49</v>
      </c>
      <c r="H89" s="47">
        <v>150</v>
      </c>
      <c r="I89" s="32">
        <v>33</v>
      </c>
      <c r="J89" s="47">
        <v>4950</v>
      </c>
      <c r="K89" s="32" t="s">
        <v>16</v>
      </c>
      <c r="L89" s="32" t="s">
        <v>25</v>
      </c>
      <c r="M89" s="33">
        <v>33</v>
      </c>
      <c r="P89" s="40">
        <v>10541</v>
      </c>
      <c r="Q89" s="41">
        <v>45102</v>
      </c>
      <c r="R89" s="30" t="s">
        <v>71</v>
      </c>
      <c r="S89" s="30" t="s">
        <v>72</v>
      </c>
      <c r="T89" s="30" t="s">
        <v>14</v>
      </c>
      <c r="U89" s="42">
        <v>68</v>
      </c>
      <c r="V89" s="30" t="s">
        <v>20</v>
      </c>
      <c r="W89" s="43">
        <v>320</v>
      </c>
      <c r="X89" s="30">
        <v>76.000000000000014</v>
      </c>
      <c r="Y89" s="43">
        <v>24320.000000000004</v>
      </c>
      <c r="Z89" s="30" t="s">
        <v>16</v>
      </c>
      <c r="AA89" s="30" t="s">
        <v>124</v>
      </c>
      <c r="AB89" s="31">
        <v>76</v>
      </c>
    </row>
    <row r="90" spans="1:28" x14ac:dyDescent="0.35">
      <c r="A90" s="40">
        <v>10452</v>
      </c>
      <c r="B90" s="41">
        <v>45084</v>
      </c>
      <c r="C90" s="30" t="s">
        <v>182</v>
      </c>
      <c r="D90" s="30" t="s">
        <v>183</v>
      </c>
      <c r="E90" s="30" t="s">
        <v>34</v>
      </c>
      <c r="F90" s="42">
        <v>23</v>
      </c>
      <c r="G90" s="30" t="s">
        <v>35</v>
      </c>
      <c r="H90" s="43">
        <v>150</v>
      </c>
      <c r="I90" s="30">
        <v>25</v>
      </c>
      <c r="J90" s="43">
        <v>3750</v>
      </c>
      <c r="K90" s="30" t="s">
        <v>43</v>
      </c>
      <c r="L90" s="30" t="s">
        <v>124</v>
      </c>
      <c r="M90" s="31">
        <v>25</v>
      </c>
      <c r="P90" s="44">
        <v>10546</v>
      </c>
      <c r="Q90" s="45">
        <v>45103</v>
      </c>
      <c r="R90" s="32" t="s">
        <v>73</v>
      </c>
      <c r="S90" s="32" t="s">
        <v>74</v>
      </c>
      <c r="T90" s="32" t="s">
        <v>34</v>
      </c>
      <c r="U90" s="46">
        <v>54</v>
      </c>
      <c r="V90" s="32" t="s">
        <v>39</v>
      </c>
      <c r="W90" s="47">
        <v>320</v>
      </c>
      <c r="X90" s="32">
        <v>76.000000000000014</v>
      </c>
      <c r="Y90" s="47">
        <v>24320.000000000004</v>
      </c>
      <c r="Z90" s="32" t="s">
        <v>16</v>
      </c>
      <c r="AA90" s="32" t="s">
        <v>124</v>
      </c>
      <c r="AB90" s="33">
        <v>76</v>
      </c>
    </row>
    <row r="91" spans="1:28" x14ac:dyDescent="0.35">
      <c r="A91" s="44">
        <v>10462</v>
      </c>
      <c r="B91" s="45">
        <v>45086</v>
      </c>
      <c r="C91" s="32" t="s">
        <v>47</v>
      </c>
      <c r="D91" s="32" t="s">
        <v>88</v>
      </c>
      <c r="E91" s="32" t="s">
        <v>34</v>
      </c>
      <c r="F91" s="46">
        <v>28</v>
      </c>
      <c r="G91" s="32" t="s">
        <v>42</v>
      </c>
      <c r="H91" s="47">
        <v>400</v>
      </c>
      <c r="I91" s="32">
        <v>25</v>
      </c>
      <c r="J91" s="47">
        <v>10000</v>
      </c>
      <c r="K91" s="32" t="s">
        <v>16</v>
      </c>
      <c r="L91" s="32" t="s">
        <v>98</v>
      </c>
      <c r="M91" s="33">
        <v>25</v>
      </c>
      <c r="P91" s="40">
        <v>10501</v>
      </c>
      <c r="Q91" s="41">
        <v>45094</v>
      </c>
      <c r="R91" s="30" t="s">
        <v>75</v>
      </c>
      <c r="S91" s="30" t="s">
        <v>76</v>
      </c>
      <c r="T91" s="30" t="s">
        <v>34</v>
      </c>
      <c r="U91" s="42">
        <v>40</v>
      </c>
      <c r="V91" s="30" t="s">
        <v>42</v>
      </c>
      <c r="W91" s="43">
        <v>320</v>
      </c>
      <c r="X91" s="30">
        <v>76</v>
      </c>
      <c r="Y91" s="43">
        <v>24320</v>
      </c>
      <c r="Z91" s="30" t="s">
        <v>16</v>
      </c>
      <c r="AA91" s="30" t="s">
        <v>25</v>
      </c>
      <c r="AB91" s="31">
        <v>76</v>
      </c>
    </row>
    <row r="92" spans="1:28" x14ac:dyDescent="0.35">
      <c r="A92" s="40">
        <v>10464</v>
      </c>
      <c r="B92" s="41">
        <v>45086</v>
      </c>
      <c r="C92" s="30" t="s">
        <v>187</v>
      </c>
      <c r="D92" s="30" t="s">
        <v>188</v>
      </c>
      <c r="E92" s="30" t="s">
        <v>34</v>
      </c>
      <c r="F92" s="42">
        <v>32</v>
      </c>
      <c r="G92" s="30" t="s">
        <v>42</v>
      </c>
      <c r="H92" s="43">
        <v>320</v>
      </c>
      <c r="I92" s="30">
        <v>25</v>
      </c>
      <c r="J92" s="43">
        <v>8000</v>
      </c>
      <c r="K92" s="30" t="s">
        <v>16</v>
      </c>
      <c r="L92" s="30" t="s">
        <v>98</v>
      </c>
      <c r="M92" s="31">
        <v>25</v>
      </c>
      <c r="P92" s="44">
        <v>10456</v>
      </c>
      <c r="Q92" s="45">
        <v>45085</v>
      </c>
      <c r="R92" s="32" t="s">
        <v>77</v>
      </c>
      <c r="S92" s="32" t="s">
        <v>78</v>
      </c>
      <c r="T92" s="32" t="s">
        <v>34</v>
      </c>
      <c r="U92" s="46">
        <v>49</v>
      </c>
      <c r="V92" s="32" t="s">
        <v>49</v>
      </c>
      <c r="W92" s="47">
        <v>320</v>
      </c>
      <c r="X92" s="32">
        <v>75</v>
      </c>
      <c r="Y92" s="47">
        <v>24000</v>
      </c>
      <c r="Z92" s="32" t="s">
        <v>16</v>
      </c>
      <c r="AA92" s="32" t="s">
        <v>79</v>
      </c>
      <c r="AB92" s="33">
        <v>75</v>
      </c>
    </row>
    <row r="93" spans="1:28" x14ac:dyDescent="0.35">
      <c r="A93" s="44">
        <v>10482</v>
      </c>
      <c r="B93" s="45">
        <v>45090</v>
      </c>
      <c r="C93" s="32" t="s">
        <v>193</v>
      </c>
      <c r="D93" s="32" t="s">
        <v>194</v>
      </c>
      <c r="E93" s="32" t="s">
        <v>34</v>
      </c>
      <c r="F93" s="46">
        <v>24</v>
      </c>
      <c r="G93" s="32" t="s">
        <v>39</v>
      </c>
      <c r="H93" s="47">
        <v>250</v>
      </c>
      <c r="I93" s="32">
        <v>25</v>
      </c>
      <c r="J93" s="47">
        <v>6250</v>
      </c>
      <c r="K93" s="32" t="s">
        <v>16</v>
      </c>
      <c r="L93" s="32" t="s">
        <v>103</v>
      </c>
      <c r="M93" s="33">
        <v>25</v>
      </c>
      <c r="P93" s="40">
        <v>10457</v>
      </c>
      <c r="Q93" s="41">
        <v>45085</v>
      </c>
      <c r="R93" s="30" t="s">
        <v>80</v>
      </c>
      <c r="S93" s="30" t="s">
        <v>81</v>
      </c>
      <c r="T93" s="30" t="s">
        <v>34</v>
      </c>
      <c r="U93" s="42">
        <v>49</v>
      </c>
      <c r="V93" s="30" t="s">
        <v>49</v>
      </c>
      <c r="W93" s="43">
        <v>400</v>
      </c>
      <c r="X93" s="30">
        <v>75</v>
      </c>
      <c r="Y93" s="43">
        <v>30000</v>
      </c>
      <c r="Z93" s="30" t="s">
        <v>16</v>
      </c>
      <c r="AA93" s="30" t="s">
        <v>98</v>
      </c>
      <c r="AB93" s="31">
        <v>75</v>
      </c>
    </row>
    <row r="94" spans="1:28" x14ac:dyDescent="0.35">
      <c r="A94" s="40">
        <v>10492</v>
      </c>
      <c r="B94" s="41">
        <v>45092</v>
      </c>
      <c r="C94" s="30" t="s">
        <v>195</v>
      </c>
      <c r="D94" s="30" t="s">
        <v>196</v>
      </c>
      <c r="E94" s="30" t="s">
        <v>34</v>
      </c>
      <c r="F94" s="42">
        <v>38</v>
      </c>
      <c r="G94" s="30" t="s">
        <v>197</v>
      </c>
      <c r="H94" s="43">
        <v>150</v>
      </c>
      <c r="I94" s="30">
        <v>25</v>
      </c>
      <c r="J94" s="43">
        <v>45750</v>
      </c>
      <c r="K94" s="30" t="s">
        <v>16</v>
      </c>
      <c r="L94" s="30" t="s">
        <v>25</v>
      </c>
      <c r="M94" s="31">
        <v>25</v>
      </c>
      <c r="P94" s="44">
        <v>10463</v>
      </c>
      <c r="Q94" s="45">
        <v>45086</v>
      </c>
      <c r="R94" s="32" t="s">
        <v>82</v>
      </c>
      <c r="S94" s="32" t="s">
        <v>83</v>
      </c>
      <c r="T94" s="32" t="s">
        <v>14</v>
      </c>
      <c r="U94" s="46">
        <v>48</v>
      </c>
      <c r="V94" s="32" t="s">
        <v>39</v>
      </c>
      <c r="W94" s="47">
        <v>150</v>
      </c>
      <c r="X94" s="32">
        <v>75</v>
      </c>
      <c r="Y94" s="47">
        <v>11250</v>
      </c>
      <c r="Z94" s="32" t="s">
        <v>16</v>
      </c>
      <c r="AA94" s="32" t="s">
        <v>98</v>
      </c>
      <c r="AB94" s="33">
        <v>75</v>
      </c>
    </row>
    <row r="95" spans="1:28" x14ac:dyDescent="0.35">
      <c r="A95" s="44">
        <v>10493</v>
      </c>
      <c r="B95" s="45">
        <v>45092</v>
      </c>
      <c r="C95" s="32" t="s">
        <v>198</v>
      </c>
      <c r="D95" s="32" t="s">
        <v>199</v>
      </c>
      <c r="E95" s="32" t="s">
        <v>34</v>
      </c>
      <c r="F95" s="46">
        <v>36</v>
      </c>
      <c r="G95" s="32" t="s">
        <v>49</v>
      </c>
      <c r="H95" s="47">
        <v>150</v>
      </c>
      <c r="I95" s="32">
        <v>25</v>
      </c>
      <c r="J95" s="47">
        <v>3750</v>
      </c>
      <c r="K95" s="32" t="s">
        <v>16</v>
      </c>
      <c r="L95" s="32" t="s">
        <v>25</v>
      </c>
      <c r="M95" s="33">
        <v>25</v>
      </c>
      <c r="P95" s="40">
        <v>10468</v>
      </c>
      <c r="Q95" s="41">
        <v>45087</v>
      </c>
      <c r="R95" s="30" t="s">
        <v>84</v>
      </c>
      <c r="S95" s="30" t="s">
        <v>85</v>
      </c>
      <c r="T95" s="30" t="s">
        <v>14</v>
      </c>
      <c r="U95" s="42">
        <v>67</v>
      </c>
      <c r="V95" s="30" t="s">
        <v>15</v>
      </c>
      <c r="W95" s="43">
        <v>150</v>
      </c>
      <c r="X95" s="30">
        <v>75</v>
      </c>
      <c r="Y95" s="43">
        <v>11250</v>
      </c>
      <c r="Z95" s="30" t="s">
        <v>16</v>
      </c>
      <c r="AA95" s="30" t="s">
        <v>25</v>
      </c>
      <c r="AB95" s="31">
        <v>75</v>
      </c>
    </row>
    <row r="96" spans="1:28" x14ac:dyDescent="0.35">
      <c r="A96" s="40">
        <v>10497</v>
      </c>
      <c r="B96" s="41">
        <v>45093</v>
      </c>
      <c r="C96" s="30" t="s">
        <v>200</v>
      </c>
      <c r="D96" s="30" t="s">
        <v>201</v>
      </c>
      <c r="E96" s="30" t="s">
        <v>34</v>
      </c>
      <c r="F96" s="42">
        <v>31</v>
      </c>
      <c r="G96" s="30" t="s">
        <v>49</v>
      </c>
      <c r="H96" s="43">
        <v>320</v>
      </c>
      <c r="I96" s="30">
        <v>25</v>
      </c>
      <c r="J96" s="43">
        <v>8000</v>
      </c>
      <c r="K96" s="30" t="s">
        <v>16</v>
      </c>
      <c r="L96" s="30" t="s">
        <v>25</v>
      </c>
      <c r="M96" s="31">
        <v>25</v>
      </c>
      <c r="P96" s="44">
        <v>10470</v>
      </c>
      <c r="Q96" s="45">
        <v>45088</v>
      </c>
      <c r="R96" s="32" t="s">
        <v>86</v>
      </c>
      <c r="S96" s="32" t="s">
        <v>87</v>
      </c>
      <c r="T96" s="32" t="s">
        <v>34</v>
      </c>
      <c r="U96" s="46">
        <v>59</v>
      </c>
      <c r="V96" s="32" t="s">
        <v>15</v>
      </c>
      <c r="W96" s="47">
        <v>250</v>
      </c>
      <c r="X96" s="32">
        <v>75</v>
      </c>
      <c r="Y96" s="47">
        <v>18750</v>
      </c>
      <c r="Z96" s="32" t="s">
        <v>16</v>
      </c>
      <c r="AA96" s="32" t="s">
        <v>25</v>
      </c>
      <c r="AB96" s="33">
        <v>75</v>
      </c>
    </row>
    <row r="97" spans="1:28" x14ac:dyDescent="0.35">
      <c r="A97" s="44">
        <v>10503</v>
      </c>
      <c r="B97" s="45">
        <v>45094</v>
      </c>
      <c r="C97" s="32" t="s">
        <v>202</v>
      </c>
      <c r="D97" s="32" t="s">
        <v>38</v>
      </c>
      <c r="E97" s="32" t="s">
        <v>34</v>
      </c>
      <c r="F97" s="46">
        <v>33</v>
      </c>
      <c r="G97" s="32" t="s">
        <v>15</v>
      </c>
      <c r="H97" s="47">
        <v>320</v>
      </c>
      <c r="I97" s="32">
        <v>25</v>
      </c>
      <c r="J97" s="47">
        <v>8000</v>
      </c>
      <c r="K97" s="32" t="s">
        <v>16</v>
      </c>
      <c r="L97" s="32" t="s">
        <v>25</v>
      </c>
      <c r="M97" s="33">
        <v>25</v>
      </c>
      <c r="P97" s="40">
        <v>10473</v>
      </c>
      <c r="Q97" s="41">
        <v>45088</v>
      </c>
      <c r="R97" s="30" t="s">
        <v>88</v>
      </c>
      <c r="S97" s="30" t="s">
        <v>89</v>
      </c>
      <c r="T97" s="30" t="s">
        <v>34</v>
      </c>
      <c r="U97" s="42">
        <v>63</v>
      </c>
      <c r="V97" s="30" t="s">
        <v>49</v>
      </c>
      <c r="W97" s="43">
        <v>250</v>
      </c>
      <c r="X97" s="30">
        <v>75</v>
      </c>
      <c r="Y97" s="43">
        <v>18750</v>
      </c>
      <c r="Z97" s="30" t="s">
        <v>16</v>
      </c>
      <c r="AA97" s="30" t="s">
        <v>25</v>
      </c>
      <c r="AB97" s="31">
        <v>75</v>
      </c>
    </row>
    <row r="98" spans="1:28" x14ac:dyDescent="0.35">
      <c r="P98" s="44">
        <v>10478</v>
      </c>
      <c r="Q98" s="45">
        <v>45089</v>
      </c>
      <c r="R98" s="32" t="s">
        <v>90</v>
      </c>
      <c r="S98" s="32" t="s">
        <v>19</v>
      </c>
      <c r="T98" s="32" t="s">
        <v>34</v>
      </c>
      <c r="U98" s="46">
        <v>62</v>
      </c>
      <c r="V98" s="32" t="s">
        <v>39</v>
      </c>
      <c r="W98" s="47">
        <v>250</v>
      </c>
      <c r="X98" s="32">
        <v>75</v>
      </c>
      <c r="Y98" s="47">
        <v>18750</v>
      </c>
      <c r="Z98" s="32" t="s">
        <v>16</v>
      </c>
      <c r="AA98" s="32" t="s">
        <v>25</v>
      </c>
      <c r="AB98" s="33">
        <v>75</v>
      </c>
    </row>
    <row r="99" spans="1:28" x14ac:dyDescent="0.35">
      <c r="E99" s="49" t="s">
        <v>246</v>
      </c>
      <c r="F99" s="51">
        <f>AVERAGE(F56:F97)</f>
        <v>42.261904761904759</v>
      </c>
      <c r="G99" s="49" t="s">
        <v>247</v>
      </c>
      <c r="H99" s="28">
        <f>SUM(H56:H97)</f>
        <v>11090</v>
      </c>
      <c r="I99" t="s">
        <v>224</v>
      </c>
      <c r="J99" s="28">
        <f>SUM(J56:J97)</f>
        <v>654530</v>
      </c>
      <c r="L99" s="49" t="s">
        <v>248</v>
      </c>
      <c r="M99">
        <f>SUM(M56:M97)</f>
        <v>2279</v>
      </c>
      <c r="P99" s="40">
        <v>10481</v>
      </c>
      <c r="Q99" s="41">
        <v>45090</v>
      </c>
      <c r="R99" s="30" t="s">
        <v>91</v>
      </c>
      <c r="S99" s="30" t="s">
        <v>92</v>
      </c>
      <c r="T99" s="30" t="s">
        <v>34</v>
      </c>
      <c r="U99" s="42">
        <v>67</v>
      </c>
      <c r="V99" s="30" t="s">
        <v>42</v>
      </c>
      <c r="W99" s="43">
        <v>400</v>
      </c>
      <c r="X99" s="30">
        <v>75</v>
      </c>
      <c r="Y99" s="43">
        <v>30000</v>
      </c>
      <c r="Z99" s="30" t="s">
        <v>16</v>
      </c>
      <c r="AA99" s="30" t="s">
        <v>25</v>
      </c>
      <c r="AB99" s="31">
        <v>75</v>
      </c>
    </row>
    <row r="100" spans="1:28" x14ac:dyDescent="0.35">
      <c r="P100" s="44">
        <v>10510</v>
      </c>
      <c r="Q100" s="45">
        <v>45096</v>
      </c>
      <c r="R100" s="32" t="s">
        <v>93</v>
      </c>
      <c r="S100" s="32" t="s">
        <v>94</v>
      </c>
      <c r="T100" s="32" t="s">
        <v>14</v>
      </c>
      <c r="U100" s="46">
        <v>60</v>
      </c>
      <c r="V100" s="32" t="s">
        <v>95</v>
      </c>
      <c r="W100" s="47">
        <v>150</v>
      </c>
      <c r="X100" s="32">
        <v>75</v>
      </c>
      <c r="Y100" s="47">
        <v>11250</v>
      </c>
      <c r="Z100" s="32" t="s">
        <v>16</v>
      </c>
      <c r="AA100" s="32" t="s">
        <v>25</v>
      </c>
      <c r="AB100" s="33">
        <v>75</v>
      </c>
    </row>
    <row r="101" spans="1:28" x14ac:dyDescent="0.35">
      <c r="A101" s="52" t="s">
        <v>249</v>
      </c>
      <c r="P101" s="40">
        <v>10476</v>
      </c>
      <c r="Q101" s="41">
        <v>45089</v>
      </c>
      <c r="R101" s="30" t="s">
        <v>99</v>
      </c>
      <c r="S101" s="30" t="s">
        <v>100</v>
      </c>
      <c r="T101" s="30" t="s">
        <v>34</v>
      </c>
      <c r="U101" s="42">
        <v>52</v>
      </c>
      <c r="V101" s="30" t="s">
        <v>15</v>
      </c>
      <c r="W101" s="43">
        <v>250</v>
      </c>
      <c r="X101" s="30">
        <v>70</v>
      </c>
      <c r="Y101" s="43">
        <v>17500</v>
      </c>
      <c r="Z101" s="30" t="s">
        <v>16</v>
      </c>
      <c r="AA101" s="30" t="s">
        <v>25</v>
      </c>
      <c r="AB101" s="31">
        <v>70</v>
      </c>
    </row>
    <row r="102" spans="1:28" x14ac:dyDescent="0.35">
      <c r="P102" s="44">
        <v>10487</v>
      </c>
      <c r="Q102" s="45">
        <v>45091</v>
      </c>
      <c r="R102" s="32" t="s">
        <v>101</v>
      </c>
      <c r="S102" s="32" t="s">
        <v>102</v>
      </c>
      <c r="T102" s="32" t="s">
        <v>34</v>
      </c>
      <c r="U102" s="46">
        <v>41</v>
      </c>
      <c r="V102" s="32" t="s">
        <v>49</v>
      </c>
      <c r="W102" s="47">
        <v>320</v>
      </c>
      <c r="X102" s="32">
        <v>70</v>
      </c>
      <c r="Y102" s="47">
        <v>22400</v>
      </c>
      <c r="Z102" s="32" t="s">
        <v>16</v>
      </c>
      <c r="AA102" s="32" t="s">
        <v>103</v>
      </c>
      <c r="AB102" s="33">
        <v>70</v>
      </c>
    </row>
    <row r="103" spans="1:28" ht="31" x14ac:dyDescent="0.35">
      <c r="A103" s="36" t="s">
        <v>0</v>
      </c>
      <c r="B103" s="37" t="s">
        <v>1</v>
      </c>
      <c r="C103" s="38" t="s">
        <v>2</v>
      </c>
      <c r="D103" s="38" t="s">
        <v>3</v>
      </c>
      <c r="E103" s="38" t="s">
        <v>4</v>
      </c>
      <c r="F103" s="37" t="s">
        <v>5</v>
      </c>
      <c r="G103" s="38" t="s">
        <v>6</v>
      </c>
      <c r="H103" s="38" t="s">
        <v>7</v>
      </c>
      <c r="I103" s="38" t="s">
        <v>8</v>
      </c>
      <c r="J103" s="38" t="s">
        <v>9</v>
      </c>
      <c r="K103" s="39" t="s">
        <v>10</v>
      </c>
      <c r="L103" s="38" t="s">
        <v>227</v>
      </c>
      <c r="M103" s="48" t="s">
        <v>223</v>
      </c>
      <c r="P103" s="40">
        <v>10509</v>
      </c>
      <c r="Q103" s="41">
        <v>45095</v>
      </c>
      <c r="R103" s="30" t="s">
        <v>104</v>
      </c>
      <c r="S103" s="30" t="s">
        <v>105</v>
      </c>
      <c r="T103" s="30" t="s">
        <v>14</v>
      </c>
      <c r="U103" s="42">
        <v>51</v>
      </c>
      <c r="V103" s="30" t="s">
        <v>15</v>
      </c>
      <c r="W103" s="43">
        <v>320</v>
      </c>
      <c r="X103" s="30">
        <v>70</v>
      </c>
      <c r="Y103" s="43">
        <v>22400</v>
      </c>
      <c r="Z103" s="30" t="s">
        <v>16</v>
      </c>
      <c r="AA103" s="30" t="s">
        <v>25</v>
      </c>
      <c r="AB103" s="31">
        <v>70</v>
      </c>
    </row>
    <row r="104" spans="1:28" x14ac:dyDescent="0.35">
      <c r="A104" s="40">
        <v>10492</v>
      </c>
      <c r="B104" s="41">
        <v>45092</v>
      </c>
      <c r="C104" s="30" t="s">
        <v>195</v>
      </c>
      <c r="D104" s="30" t="s">
        <v>196</v>
      </c>
      <c r="E104" s="30" t="s">
        <v>34</v>
      </c>
      <c r="F104" s="42">
        <v>38</v>
      </c>
      <c r="G104" s="30" t="s">
        <v>197</v>
      </c>
      <c r="H104" s="43">
        <v>150</v>
      </c>
      <c r="I104" s="30">
        <v>25</v>
      </c>
      <c r="J104" s="43">
        <v>45750</v>
      </c>
      <c r="K104" s="30" t="s">
        <v>16</v>
      </c>
      <c r="L104" s="30" t="s">
        <v>25</v>
      </c>
      <c r="M104" s="31">
        <v>25</v>
      </c>
      <c r="P104" s="44">
        <v>10500</v>
      </c>
      <c r="Q104" s="45">
        <v>45094</v>
      </c>
      <c r="R104" s="32" t="s">
        <v>106</v>
      </c>
      <c r="S104" s="32" t="s">
        <v>107</v>
      </c>
      <c r="T104" s="32" t="s">
        <v>34</v>
      </c>
      <c r="U104" s="46">
        <v>54</v>
      </c>
      <c r="V104" s="32" t="s">
        <v>42</v>
      </c>
      <c r="W104" s="47">
        <v>400</v>
      </c>
      <c r="X104" s="32">
        <v>67</v>
      </c>
      <c r="Y104" s="47">
        <v>26800</v>
      </c>
      <c r="Z104" s="32" t="s">
        <v>16</v>
      </c>
      <c r="AA104" s="32" t="s">
        <v>25</v>
      </c>
      <c r="AB104" s="33">
        <v>67</v>
      </c>
    </row>
    <row r="105" spans="1:28" x14ac:dyDescent="0.35">
      <c r="P105" s="40">
        <v>10483</v>
      </c>
      <c r="Q105" s="41">
        <v>45090</v>
      </c>
      <c r="R105" s="30" t="s">
        <v>112</v>
      </c>
      <c r="S105" s="30" t="s">
        <v>113</v>
      </c>
      <c r="T105" s="30" t="s">
        <v>14</v>
      </c>
      <c r="U105" s="42">
        <v>52</v>
      </c>
      <c r="V105" s="30" t="s">
        <v>95</v>
      </c>
      <c r="W105" s="43">
        <v>150</v>
      </c>
      <c r="X105" s="30">
        <v>63</v>
      </c>
      <c r="Y105" s="43">
        <v>9450</v>
      </c>
      <c r="Z105" s="30" t="s">
        <v>16</v>
      </c>
      <c r="AA105" s="30" t="s">
        <v>103</v>
      </c>
      <c r="AB105" s="31">
        <v>63</v>
      </c>
    </row>
    <row r="106" spans="1:28" x14ac:dyDescent="0.35">
      <c r="E106" s="49" t="s">
        <v>246</v>
      </c>
      <c r="F106" s="51"/>
      <c r="G106" s="49" t="s">
        <v>247</v>
      </c>
      <c r="H106" s="43">
        <v>150</v>
      </c>
      <c r="I106" t="s">
        <v>224</v>
      </c>
      <c r="J106" s="43">
        <v>45750</v>
      </c>
      <c r="L106" s="49" t="s">
        <v>248</v>
      </c>
      <c r="M106" s="31">
        <v>25</v>
      </c>
      <c r="P106" s="44">
        <v>10475</v>
      </c>
      <c r="Q106" s="45">
        <v>45089</v>
      </c>
      <c r="R106" s="32" t="s">
        <v>107</v>
      </c>
      <c r="S106" s="32" t="s">
        <v>115</v>
      </c>
      <c r="T106" s="32" t="s">
        <v>34</v>
      </c>
      <c r="U106" s="46">
        <v>46</v>
      </c>
      <c r="V106" s="32" t="s">
        <v>15</v>
      </c>
      <c r="W106" s="47">
        <v>320</v>
      </c>
      <c r="X106" s="32">
        <v>60</v>
      </c>
      <c r="Y106" s="47">
        <v>19200</v>
      </c>
      <c r="Z106" s="32" t="s">
        <v>16</v>
      </c>
      <c r="AA106" s="32" t="s">
        <v>25</v>
      </c>
      <c r="AB106" s="33">
        <v>60</v>
      </c>
    </row>
    <row r="107" spans="1:28" x14ac:dyDescent="0.35">
      <c r="P107" s="40">
        <v>10480</v>
      </c>
      <c r="Q107" s="41">
        <v>45090</v>
      </c>
      <c r="R107" s="30" t="s">
        <v>116</v>
      </c>
      <c r="S107" s="30" t="s">
        <v>117</v>
      </c>
      <c r="T107" s="30" t="s">
        <v>34</v>
      </c>
      <c r="U107" s="42">
        <v>52</v>
      </c>
      <c r="V107" s="30" t="s">
        <v>42</v>
      </c>
      <c r="W107" s="43">
        <v>250</v>
      </c>
      <c r="X107" s="30">
        <v>60</v>
      </c>
      <c r="Y107" s="43">
        <v>15000</v>
      </c>
      <c r="Z107" s="30" t="s">
        <v>16</v>
      </c>
      <c r="AA107" s="30" t="s">
        <v>25</v>
      </c>
      <c r="AB107" s="31">
        <v>60</v>
      </c>
    </row>
    <row r="108" spans="1:28" x14ac:dyDescent="0.35">
      <c r="P108" s="44">
        <v>10495</v>
      </c>
      <c r="Q108" s="45">
        <v>45093</v>
      </c>
      <c r="R108" s="32" t="s">
        <v>118</v>
      </c>
      <c r="S108" s="32" t="s">
        <v>119</v>
      </c>
      <c r="T108" s="32" t="s">
        <v>34</v>
      </c>
      <c r="U108" s="46">
        <v>61</v>
      </c>
      <c r="V108" s="32" t="s">
        <v>49</v>
      </c>
      <c r="W108" s="47">
        <v>150</v>
      </c>
      <c r="X108" s="32">
        <v>60</v>
      </c>
      <c r="Y108" s="47">
        <v>9000</v>
      </c>
      <c r="Z108" s="32" t="s">
        <v>16</v>
      </c>
      <c r="AA108" s="32" t="s">
        <v>25</v>
      </c>
      <c r="AB108" s="33">
        <v>60</v>
      </c>
    </row>
    <row r="109" spans="1:28" x14ac:dyDescent="0.35">
      <c r="A109" s="52" t="s">
        <v>250</v>
      </c>
      <c r="P109" s="40">
        <v>10484</v>
      </c>
      <c r="Q109" s="41">
        <v>45090</v>
      </c>
      <c r="R109" s="30" t="s">
        <v>120</v>
      </c>
      <c r="S109" s="30" t="s">
        <v>121</v>
      </c>
      <c r="T109" s="30" t="s">
        <v>14</v>
      </c>
      <c r="U109" s="42">
        <v>44</v>
      </c>
      <c r="V109" s="30" t="s">
        <v>95</v>
      </c>
      <c r="W109" s="43">
        <v>150</v>
      </c>
      <c r="X109" s="30">
        <v>60</v>
      </c>
      <c r="Y109" s="43">
        <v>9000</v>
      </c>
      <c r="Z109" s="30" t="s">
        <v>16</v>
      </c>
      <c r="AA109" s="30" t="s">
        <v>103</v>
      </c>
      <c r="AB109" s="31">
        <v>60</v>
      </c>
    </row>
    <row r="110" spans="1:28" x14ac:dyDescent="0.35">
      <c r="P110" s="44">
        <v>10543</v>
      </c>
      <c r="Q110" s="45">
        <v>45102</v>
      </c>
      <c r="R110" s="32" t="s">
        <v>122</v>
      </c>
      <c r="S110" s="32" t="s">
        <v>123</v>
      </c>
      <c r="T110" s="32" t="s">
        <v>14</v>
      </c>
      <c r="U110" s="46">
        <v>55</v>
      </c>
      <c r="V110" s="32" t="s">
        <v>35</v>
      </c>
      <c r="W110" s="47">
        <v>400</v>
      </c>
      <c r="X110" s="32">
        <v>59.8</v>
      </c>
      <c r="Y110" s="47">
        <v>23920</v>
      </c>
      <c r="Z110" s="32" t="s">
        <v>16</v>
      </c>
      <c r="AA110" s="32" t="s">
        <v>124</v>
      </c>
      <c r="AB110" s="33">
        <v>60</v>
      </c>
    </row>
    <row r="111" spans="1:28" ht="31" x14ac:dyDescent="0.35">
      <c r="A111" s="36" t="s">
        <v>0</v>
      </c>
      <c r="B111" s="37" t="s">
        <v>1</v>
      </c>
      <c r="C111" s="38" t="s">
        <v>2</v>
      </c>
      <c r="D111" s="38" t="s">
        <v>3</v>
      </c>
      <c r="E111" s="38" t="s">
        <v>4</v>
      </c>
      <c r="F111" s="37" t="s">
        <v>5</v>
      </c>
      <c r="G111" s="38" t="s">
        <v>6</v>
      </c>
      <c r="H111" s="38" t="s">
        <v>7</v>
      </c>
      <c r="I111" s="38" t="s">
        <v>8</v>
      </c>
      <c r="J111" s="38" t="s">
        <v>9</v>
      </c>
      <c r="K111" s="39" t="s">
        <v>10</v>
      </c>
      <c r="L111" s="38" t="s">
        <v>227</v>
      </c>
      <c r="M111" s="48" t="s">
        <v>223</v>
      </c>
      <c r="P111" s="40">
        <v>10466</v>
      </c>
      <c r="Q111" s="41">
        <v>45087</v>
      </c>
      <c r="R111" s="30" t="s">
        <v>125</v>
      </c>
      <c r="S111" s="30" t="s">
        <v>126</v>
      </c>
      <c r="T111" s="30" t="s">
        <v>34</v>
      </c>
      <c r="U111" s="42">
        <v>37</v>
      </c>
      <c r="V111" s="30" t="s">
        <v>15</v>
      </c>
      <c r="W111" s="43">
        <v>250</v>
      </c>
      <c r="X111" s="30">
        <v>50</v>
      </c>
      <c r="Y111" s="43">
        <v>12500</v>
      </c>
      <c r="Z111" s="30" t="s">
        <v>16</v>
      </c>
      <c r="AA111" s="30" t="s">
        <v>25</v>
      </c>
      <c r="AB111" s="31">
        <v>50</v>
      </c>
    </row>
    <row r="112" spans="1:28" x14ac:dyDescent="0.35">
      <c r="A112" s="40">
        <v>10453</v>
      </c>
      <c r="B112" s="41">
        <v>45084</v>
      </c>
      <c r="C112" s="30" t="s">
        <v>40</v>
      </c>
      <c r="D112" s="30" t="s">
        <v>41</v>
      </c>
      <c r="E112" s="30" t="s">
        <v>34</v>
      </c>
      <c r="F112" s="42">
        <v>50</v>
      </c>
      <c r="G112" s="30" t="s">
        <v>42</v>
      </c>
      <c r="H112" s="43">
        <v>250</v>
      </c>
      <c r="I112" s="30">
        <v>80</v>
      </c>
      <c r="J112" s="43">
        <v>20000</v>
      </c>
      <c r="K112" s="30" t="s">
        <v>43</v>
      </c>
      <c r="L112" s="30" t="s">
        <v>25</v>
      </c>
      <c r="M112" s="31">
        <v>80</v>
      </c>
      <c r="P112" s="44">
        <v>10467</v>
      </c>
      <c r="Q112" s="45">
        <v>45087</v>
      </c>
      <c r="R112" s="32" t="s">
        <v>127</v>
      </c>
      <c r="S112" s="32" t="s">
        <v>128</v>
      </c>
      <c r="T112" s="32" t="s">
        <v>34</v>
      </c>
      <c r="U112" s="46">
        <v>39</v>
      </c>
      <c r="V112" s="32" t="s">
        <v>15</v>
      </c>
      <c r="W112" s="47">
        <v>400</v>
      </c>
      <c r="X112" s="32">
        <v>50</v>
      </c>
      <c r="Y112" s="47">
        <v>20000</v>
      </c>
      <c r="Z112" s="32" t="s">
        <v>16</v>
      </c>
      <c r="AA112" s="32" t="s">
        <v>25</v>
      </c>
      <c r="AB112" s="33">
        <v>50</v>
      </c>
    </row>
    <row r="113" spans="1:28" x14ac:dyDescent="0.35">
      <c r="A113" s="44">
        <v>10502</v>
      </c>
      <c r="B113" s="45">
        <v>45094</v>
      </c>
      <c r="C113" s="32" t="s">
        <v>53</v>
      </c>
      <c r="D113" s="32" t="s">
        <v>54</v>
      </c>
      <c r="E113" s="32" t="s">
        <v>34</v>
      </c>
      <c r="F113" s="46">
        <v>56</v>
      </c>
      <c r="G113" s="32" t="s">
        <v>42</v>
      </c>
      <c r="H113" s="47">
        <v>320</v>
      </c>
      <c r="I113" s="32">
        <v>80</v>
      </c>
      <c r="J113" s="47">
        <v>25600</v>
      </c>
      <c r="K113" s="32" t="s">
        <v>16</v>
      </c>
      <c r="L113" s="32" t="s">
        <v>25</v>
      </c>
      <c r="M113" s="33">
        <v>80</v>
      </c>
      <c r="P113" s="40">
        <v>10496</v>
      </c>
      <c r="Q113" s="41">
        <v>45093</v>
      </c>
      <c r="R113" s="30" t="s">
        <v>137</v>
      </c>
      <c r="S113" s="30" t="s">
        <v>138</v>
      </c>
      <c r="T113" s="30" t="s">
        <v>34</v>
      </c>
      <c r="U113" s="42">
        <v>25</v>
      </c>
      <c r="V113" s="30" t="s">
        <v>49</v>
      </c>
      <c r="W113" s="43">
        <v>150</v>
      </c>
      <c r="X113" s="30">
        <v>44</v>
      </c>
      <c r="Y113" s="43">
        <v>6600</v>
      </c>
      <c r="Z113" s="30" t="s">
        <v>16</v>
      </c>
      <c r="AA113" s="30" t="s">
        <v>25</v>
      </c>
      <c r="AB113" s="31">
        <v>44</v>
      </c>
    </row>
    <row r="114" spans="1:28" x14ac:dyDescent="0.35">
      <c r="A114" s="40">
        <v>10525</v>
      </c>
      <c r="B114" s="41">
        <v>45099</v>
      </c>
      <c r="C114" s="30" t="s">
        <v>58</v>
      </c>
      <c r="D114" s="30" t="s">
        <v>59</v>
      </c>
      <c r="E114" s="30" t="s">
        <v>14</v>
      </c>
      <c r="F114" s="42">
        <v>60</v>
      </c>
      <c r="G114" s="30" t="s">
        <v>42</v>
      </c>
      <c r="H114" s="43">
        <v>320</v>
      </c>
      <c r="I114" s="30">
        <v>79.8</v>
      </c>
      <c r="J114" s="43">
        <v>25536</v>
      </c>
      <c r="K114" s="30" t="s">
        <v>21</v>
      </c>
      <c r="L114" s="30" t="s">
        <v>98</v>
      </c>
      <c r="M114" s="31">
        <v>80</v>
      </c>
      <c r="P114" s="44">
        <v>10498</v>
      </c>
      <c r="Q114" s="45">
        <v>45093</v>
      </c>
      <c r="R114" s="32" t="s">
        <v>139</v>
      </c>
      <c r="S114" s="32" t="s">
        <v>140</v>
      </c>
      <c r="T114" s="32" t="s">
        <v>34</v>
      </c>
      <c r="U114" s="46">
        <v>36</v>
      </c>
      <c r="V114" s="32" t="s">
        <v>49</v>
      </c>
      <c r="W114" s="47">
        <v>150</v>
      </c>
      <c r="X114" s="32">
        <v>44</v>
      </c>
      <c r="Y114" s="47">
        <v>6600</v>
      </c>
      <c r="Z114" s="32" t="s">
        <v>16</v>
      </c>
      <c r="AA114" s="32" t="s">
        <v>25</v>
      </c>
      <c r="AB114" s="33">
        <v>44</v>
      </c>
    </row>
    <row r="115" spans="1:28" x14ac:dyDescent="0.35">
      <c r="A115" s="44">
        <v>10501</v>
      </c>
      <c r="B115" s="45">
        <v>45094</v>
      </c>
      <c r="C115" s="32" t="s">
        <v>75</v>
      </c>
      <c r="D115" s="32" t="s">
        <v>76</v>
      </c>
      <c r="E115" s="32" t="s">
        <v>34</v>
      </c>
      <c r="F115" s="46">
        <v>40</v>
      </c>
      <c r="G115" s="32" t="s">
        <v>42</v>
      </c>
      <c r="H115" s="47">
        <v>320</v>
      </c>
      <c r="I115" s="32">
        <v>76</v>
      </c>
      <c r="J115" s="47">
        <v>24320</v>
      </c>
      <c r="K115" s="32" t="s">
        <v>16</v>
      </c>
      <c r="L115" s="32" t="s">
        <v>25</v>
      </c>
      <c r="M115" s="33">
        <v>76</v>
      </c>
      <c r="P115" s="40">
        <v>10512</v>
      </c>
      <c r="Q115" s="41">
        <v>45096</v>
      </c>
      <c r="R115" s="30" t="s">
        <v>141</v>
      </c>
      <c r="S115" s="30" t="s">
        <v>142</v>
      </c>
      <c r="T115" s="30" t="s">
        <v>14</v>
      </c>
      <c r="U115" s="42">
        <v>37</v>
      </c>
      <c r="V115" s="30" t="s">
        <v>95</v>
      </c>
      <c r="W115" s="43">
        <v>320</v>
      </c>
      <c r="X115" s="30">
        <v>43</v>
      </c>
      <c r="Y115" s="43">
        <v>13760</v>
      </c>
      <c r="Z115" s="30" t="s">
        <v>16</v>
      </c>
      <c r="AA115" s="30" t="s">
        <v>103</v>
      </c>
      <c r="AB115" s="31">
        <v>43</v>
      </c>
    </row>
    <row r="116" spans="1:28" x14ac:dyDescent="0.35">
      <c r="A116" s="40">
        <v>10481</v>
      </c>
      <c r="B116" s="41">
        <v>45090</v>
      </c>
      <c r="C116" s="30" t="s">
        <v>91</v>
      </c>
      <c r="D116" s="30" t="s">
        <v>92</v>
      </c>
      <c r="E116" s="30" t="s">
        <v>34</v>
      </c>
      <c r="F116" s="42">
        <v>67</v>
      </c>
      <c r="G116" s="30" t="s">
        <v>42</v>
      </c>
      <c r="H116" s="43">
        <v>400</v>
      </c>
      <c r="I116" s="30">
        <v>75</v>
      </c>
      <c r="J116" s="43">
        <v>30000</v>
      </c>
      <c r="K116" s="30" t="s">
        <v>16</v>
      </c>
      <c r="L116" s="30" t="s">
        <v>25</v>
      </c>
      <c r="M116" s="31">
        <v>75</v>
      </c>
      <c r="P116" s="44">
        <v>10474</v>
      </c>
      <c r="Q116" s="45">
        <v>45088</v>
      </c>
      <c r="R116" s="32" t="s">
        <v>145</v>
      </c>
      <c r="S116" s="32" t="s">
        <v>146</v>
      </c>
      <c r="T116" s="32" t="s">
        <v>34</v>
      </c>
      <c r="U116" s="46">
        <v>21</v>
      </c>
      <c r="V116" s="32" t="s">
        <v>49</v>
      </c>
      <c r="W116" s="47">
        <v>150</v>
      </c>
      <c r="X116" s="32">
        <v>40</v>
      </c>
      <c r="Y116" s="47">
        <v>6000</v>
      </c>
      <c r="Z116" s="32" t="s">
        <v>16</v>
      </c>
      <c r="AA116" s="32" t="s">
        <v>25</v>
      </c>
      <c r="AB116" s="33">
        <v>40</v>
      </c>
    </row>
    <row r="117" spans="1:28" x14ac:dyDescent="0.35">
      <c r="A117" s="44">
        <v>10500</v>
      </c>
      <c r="B117" s="45">
        <v>45094</v>
      </c>
      <c r="C117" s="32" t="s">
        <v>106</v>
      </c>
      <c r="D117" s="32" t="s">
        <v>107</v>
      </c>
      <c r="E117" s="32" t="s">
        <v>34</v>
      </c>
      <c r="F117" s="46">
        <v>54</v>
      </c>
      <c r="G117" s="32" t="s">
        <v>42</v>
      </c>
      <c r="H117" s="47">
        <v>400</v>
      </c>
      <c r="I117" s="32">
        <v>67</v>
      </c>
      <c r="J117" s="47">
        <v>26800</v>
      </c>
      <c r="K117" s="32" t="s">
        <v>16</v>
      </c>
      <c r="L117" s="32" t="s">
        <v>25</v>
      </c>
      <c r="M117" s="33">
        <v>67</v>
      </c>
      <c r="P117" s="40">
        <v>10479</v>
      </c>
      <c r="Q117" s="41">
        <v>45089</v>
      </c>
      <c r="R117" s="30" t="s">
        <v>147</v>
      </c>
      <c r="S117" s="30" t="s">
        <v>148</v>
      </c>
      <c r="T117" s="30" t="s">
        <v>34</v>
      </c>
      <c r="U117" s="42">
        <v>37</v>
      </c>
      <c r="V117" s="30" t="s">
        <v>39</v>
      </c>
      <c r="W117" s="43">
        <v>250</v>
      </c>
      <c r="X117" s="30">
        <v>40</v>
      </c>
      <c r="Y117" s="43">
        <v>10000</v>
      </c>
      <c r="Z117" s="30" t="s">
        <v>16</v>
      </c>
      <c r="AA117" s="30" t="s">
        <v>25</v>
      </c>
      <c r="AB117" s="31">
        <v>40</v>
      </c>
    </row>
    <row r="118" spans="1:28" x14ac:dyDescent="0.35">
      <c r="A118" s="40">
        <v>10480</v>
      </c>
      <c r="B118" s="41">
        <v>45090</v>
      </c>
      <c r="C118" s="30" t="s">
        <v>116</v>
      </c>
      <c r="D118" s="30" t="s">
        <v>117</v>
      </c>
      <c r="E118" s="30" t="s">
        <v>34</v>
      </c>
      <c r="F118" s="42">
        <v>52</v>
      </c>
      <c r="G118" s="30" t="s">
        <v>42</v>
      </c>
      <c r="H118" s="43">
        <v>250</v>
      </c>
      <c r="I118" s="30">
        <v>60</v>
      </c>
      <c r="J118" s="43">
        <v>15000</v>
      </c>
      <c r="K118" s="30" t="s">
        <v>16</v>
      </c>
      <c r="L118" s="30" t="s">
        <v>25</v>
      </c>
      <c r="M118" s="31">
        <v>60</v>
      </c>
      <c r="P118" s="44">
        <v>10488</v>
      </c>
      <c r="Q118" s="45">
        <v>45091</v>
      </c>
      <c r="R118" s="32" t="s">
        <v>149</v>
      </c>
      <c r="S118" s="32" t="s">
        <v>150</v>
      </c>
      <c r="T118" s="32" t="s">
        <v>34</v>
      </c>
      <c r="U118" s="46">
        <v>24</v>
      </c>
      <c r="V118" s="32" t="s">
        <v>49</v>
      </c>
      <c r="W118" s="47">
        <v>150</v>
      </c>
      <c r="X118" s="32">
        <v>40</v>
      </c>
      <c r="Y118" s="47">
        <v>6000</v>
      </c>
      <c r="Z118" s="32" t="s">
        <v>16</v>
      </c>
      <c r="AA118" s="32" t="s">
        <v>103</v>
      </c>
      <c r="AB118" s="33">
        <v>40</v>
      </c>
    </row>
    <row r="119" spans="1:28" x14ac:dyDescent="0.35">
      <c r="A119" s="44">
        <v>10459</v>
      </c>
      <c r="B119" s="45">
        <v>45085</v>
      </c>
      <c r="C119" s="32" t="s">
        <v>160</v>
      </c>
      <c r="D119" s="32" t="s">
        <v>161</v>
      </c>
      <c r="E119" s="32" t="s">
        <v>14</v>
      </c>
      <c r="F119" s="46">
        <v>31</v>
      </c>
      <c r="G119" s="32" t="s">
        <v>42</v>
      </c>
      <c r="H119" s="47">
        <v>150</v>
      </c>
      <c r="I119" s="32">
        <v>37.999999999999993</v>
      </c>
      <c r="J119" s="47">
        <v>5699.9999999999991</v>
      </c>
      <c r="K119" s="32" t="s">
        <v>16</v>
      </c>
      <c r="L119" s="32" t="s">
        <v>79</v>
      </c>
      <c r="M119" s="33">
        <v>38</v>
      </c>
      <c r="P119" s="40">
        <v>10548</v>
      </c>
      <c r="Q119" s="41">
        <v>45103</v>
      </c>
      <c r="R119" s="30" t="s">
        <v>153</v>
      </c>
      <c r="S119" s="30" t="s">
        <v>154</v>
      </c>
      <c r="T119" s="30" t="s">
        <v>34</v>
      </c>
      <c r="U119" s="42">
        <v>21</v>
      </c>
      <c r="V119" s="30" t="s">
        <v>35</v>
      </c>
      <c r="W119" s="43">
        <v>150</v>
      </c>
      <c r="X119" s="30">
        <v>39.799999999999997</v>
      </c>
      <c r="Y119" s="43">
        <v>5970</v>
      </c>
      <c r="Z119" s="30" t="s">
        <v>16</v>
      </c>
      <c r="AA119" s="30" t="s">
        <v>124</v>
      </c>
      <c r="AB119" s="31">
        <v>40</v>
      </c>
    </row>
    <row r="120" spans="1:28" x14ac:dyDescent="0.35">
      <c r="A120" s="40">
        <v>10462</v>
      </c>
      <c r="B120" s="41">
        <v>45086</v>
      </c>
      <c r="C120" s="30" t="s">
        <v>47</v>
      </c>
      <c r="D120" s="30" t="s">
        <v>88</v>
      </c>
      <c r="E120" s="30" t="s">
        <v>34</v>
      </c>
      <c r="F120" s="42">
        <v>28</v>
      </c>
      <c r="G120" s="30" t="s">
        <v>42</v>
      </c>
      <c r="H120" s="43">
        <v>400</v>
      </c>
      <c r="I120" s="30">
        <v>25</v>
      </c>
      <c r="J120" s="43">
        <v>10000</v>
      </c>
      <c r="K120" s="30" t="s">
        <v>16</v>
      </c>
      <c r="L120" s="30" t="s">
        <v>98</v>
      </c>
      <c r="M120" s="31">
        <v>25</v>
      </c>
      <c r="P120" s="44">
        <v>10508</v>
      </c>
      <c r="Q120" s="45">
        <v>45095</v>
      </c>
      <c r="R120" s="32" t="s">
        <v>155</v>
      </c>
      <c r="S120" s="32" t="s">
        <v>156</v>
      </c>
      <c r="T120" s="32" t="s">
        <v>14</v>
      </c>
      <c r="U120" s="46">
        <v>39</v>
      </c>
      <c r="V120" s="32" t="s">
        <v>15</v>
      </c>
      <c r="W120" s="47">
        <v>150</v>
      </c>
      <c r="X120" s="32">
        <v>39</v>
      </c>
      <c r="Y120" s="47">
        <v>5850</v>
      </c>
      <c r="Z120" s="32" t="s">
        <v>16</v>
      </c>
      <c r="AA120" s="32" t="s">
        <v>25</v>
      </c>
      <c r="AB120" s="33">
        <v>39</v>
      </c>
    </row>
    <row r="121" spans="1:28" x14ac:dyDescent="0.35">
      <c r="A121" s="44">
        <v>10464</v>
      </c>
      <c r="B121" s="45">
        <v>45086</v>
      </c>
      <c r="C121" s="32" t="s">
        <v>187</v>
      </c>
      <c r="D121" s="32" t="s">
        <v>188</v>
      </c>
      <c r="E121" s="32" t="s">
        <v>34</v>
      </c>
      <c r="F121" s="46">
        <v>32</v>
      </c>
      <c r="G121" s="32" t="s">
        <v>42</v>
      </c>
      <c r="H121" s="47">
        <v>320</v>
      </c>
      <c r="I121" s="32">
        <v>25</v>
      </c>
      <c r="J121" s="47">
        <v>8000</v>
      </c>
      <c r="K121" s="32" t="s">
        <v>16</v>
      </c>
      <c r="L121" s="32" t="s">
        <v>98</v>
      </c>
      <c r="M121" s="33">
        <v>25</v>
      </c>
      <c r="P121" s="40">
        <v>10505</v>
      </c>
      <c r="Q121" s="41">
        <v>45095</v>
      </c>
      <c r="R121" s="30" t="s">
        <v>157</v>
      </c>
      <c r="S121" s="30" t="s">
        <v>130</v>
      </c>
      <c r="T121" s="30" t="s">
        <v>14</v>
      </c>
      <c r="U121" s="42">
        <v>35</v>
      </c>
      <c r="V121" s="30" t="s">
        <v>15</v>
      </c>
      <c r="W121" s="43">
        <v>250</v>
      </c>
      <c r="X121" s="30">
        <v>38</v>
      </c>
      <c r="Y121" s="43">
        <v>95000</v>
      </c>
      <c r="Z121" s="30" t="s">
        <v>16</v>
      </c>
      <c r="AA121" s="30" t="s">
        <v>25</v>
      </c>
      <c r="AB121" s="31">
        <v>38</v>
      </c>
    </row>
    <row r="122" spans="1:28" x14ac:dyDescent="0.35">
      <c r="A122" s="40">
        <v>10489</v>
      </c>
      <c r="B122" s="41">
        <v>45091</v>
      </c>
      <c r="C122" s="30" t="s">
        <v>214</v>
      </c>
      <c r="D122" s="30" t="s">
        <v>215</v>
      </c>
      <c r="E122" s="30" t="s">
        <v>34</v>
      </c>
      <c r="F122" s="42">
        <v>36</v>
      </c>
      <c r="G122" s="30" t="s">
        <v>42</v>
      </c>
      <c r="H122" s="43">
        <v>320</v>
      </c>
      <c r="I122" s="30">
        <v>20</v>
      </c>
      <c r="J122" s="43">
        <v>6400</v>
      </c>
      <c r="K122" s="30" t="s">
        <v>16</v>
      </c>
      <c r="L122" s="30" t="s">
        <v>25</v>
      </c>
      <c r="M122" s="31">
        <v>20</v>
      </c>
      <c r="P122" s="44">
        <v>10459</v>
      </c>
      <c r="Q122" s="45">
        <v>45085</v>
      </c>
      <c r="R122" s="32" t="s">
        <v>160</v>
      </c>
      <c r="S122" s="32" t="s">
        <v>161</v>
      </c>
      <c r="T122" s="32" t="s">
        <v>14</v>
      </c>
      <c r="U122" s="46">
        <v>31</v>
      </c>
      <c r="V122" s="32" t="s">
        <v>42</v>
      </c>
      <c r="W122" s="47">
        <v>150</v>
      </c>
      <c r="X122" s="32">
        <v>37.999999999999993</v>
      </c>
      <c r="Y122" s="47">
        <v>5699.9999999999991</v>
      </c>
      <c r="Z122" s="32" t="s">
        <v>16</v>
      </c>
      <c r="AA122" s="32" t="s">
        <v>79</v>
      </c>
      <c r="AB122" s="33">
        <v>38</v>
      </c>
    </row>
    <row r="123" spans="1:28" x14ac:dyDescent="0.35">
      <c r="P123" s="40">
        <v>10494</v>
      </c>
      <c r="Q123" s="41">
        <v>45092</v>
      </c>
      <c r="R123" s="30" t="s">
        <v>162</v>
      </c>
      <c r="S123" s="30" t="s">
        <v>163</v>
      </c>
      <c r="T123" s="30" t="s">
        <v>34</v>
      </c>
      <c r="U123" s="42">
        <v>23</v>
      </c>
      <c r="V123" s="30" t="s">
        <v>49</v>
      </c>
      <c r="W123" s="43">
        <v>320</v>
      </c>
      <c r="X123" s="30">
        <v>37.999999999999993</v>
      </c>
      <c r="Y123" s="43">
        <v>12159.999999999998</v>
      </c>
      <c r="Z123" s="30" t="s">
        <v>16</v>
      </c>
      <c r="AA123" s="30" t="s">
        <v>25</v>
      </c>
      <c r="AB123" s="31">
        <v>38</v>
      </c>
    </row>
    <row r="124" spans="1:28" x14ac:dyDescent="0.35">
      <c r="E124" s="49" t="s">
        <v>246</v>
      </c>
      <c r="F124" s="50">
        <f>AVERAGE(F112:F122)</f>
        <v>46</v>
      </c>
      <c r="G124" s="49" t="s">
        <v>247</v>
      </c>
      <c r="H124" s="43">
        <f>SUM(H112:H122)</f>
        <v>3450</v>
      </c>
      <c r="I124" t="s">
        <v>224</v>
      </c>
      <c r="J124" s="43">
        <f>SUM(J112:J122)</f>
        <v>197356</v>
      </c>
      <c r="L124" s="49" t="s">
        <v>248</v>
      </c>
      <c r="M124" s="31">
        <f>SUM(M112:M122)</f>
        <v>626</v>
      </c>
      <c r="P124" s="44">
        <v>10504</v>
      </c>
      <c r="Q124" s="45">
        <v>45094</v>
      </c>
      <c r="R124" s="32" t="s">
        <v>164</v>
      </c>
      <c r="S124" s="32" t="s">
        <v>165</v>
      </c>
      <c r="T124" s="32" t="s">
        <v>34</v>
      </c>
      <c r="U124" s="46">
        <v>23</v>
      </c>
      <c r="V124" s="32" t="s">
        <v>15</v>
      </c>
      <c r="W124" s="47">
        <v>320</v>
      </c>
      <c r="X124" s="32">
        <v>37.999999999999993</v>
      </c>
      <c r="Y124" s="47">
        <v>12159.999999999998</v>
      </c>
      <c r="Z124" s="32" t="s">
        <v>16</v>
      </c>
      <c r="AA124" s="32" t="s">
        <v>25</v>
      </c>
      <c r="AB124" s="33">
        <v>38</v>
      </c>
    </row>
    <row r="125" spans="1:28" x14ac:dyDescent="0.35">
      <c r="P125" s="40">
        <v>10539</v>
      </c>
      <c r="Q125" s="41">
        <v>45101</v>
      </c>
      <c r="R125" s="30" t="s">
        <v>168</v>
      </c>
      <c r="S125" s="30" t="s">
        <v>169</v>
      </c>
      <c r="T125" s="30" t="s">
        <v>14</v>
      </c>
      <c r="U125" s="42">
        <v>55</v>
      </c>
      <c r="V125" s="30" t="s">
        <v>35</v>
      </c>
      <c r="W125" s="43">
        <v>320</v>
      </c>
      <c r="X125" s="30">
        <v>37.999999999999993</v>
      </c>
      <c r="Y125" s="43">
        <v>12159.999999999998</v>
      </c>
      <c r="Z125" s="30" t="s">
        <v>16</v>
      </c>
      <c r="AA125" s="30" t="s">
        <v>25</v>
      </c>
      <c r="AB125" s="31">
        <v>38</v>
      </c>
    </row>
    <row r="126" spans="1:28" x14ac:dyDescent="0.35">
      <c r="P126" s="44">
        <v>10544</v>
      </c>
      <c r="Q126" s="45">
        <v>45102</v>
      </c>
      <c r="R126" s="32" t="s">
        <v>170</v>
      </c>
      <c r="S126" s="32" t="s">
        <v>171</v>
      </c>
      <c r="T126" s="32" t="s">
        <v>14</v>
      </c>
      <c r="U126" s="46">
        <v>43</v>
      </c>
      <c r="V126" s="32" t="s">
        <v>20</v>
      </c>
      <c r="W126" s="47">
        <v>150</v>
      </c>
      <c r="X126" s="32">
        <v>37.999999999999993</v>
      </c>
      <c r="Y126" s="47">
        <v>5699.9999999999991</v>
      </c>
      <c r="Z126" s="32" t="s">
        <v>16</v>
      </c>
      <c r="AA126" s="32" t="s">
        <v>124</v>
      </c>
      <c r="AB126" s="33">
        <v>38</v>
      </c>
    </row>
    <row r="127" spans="1:28" x14ac:dyDescent="0.35">
      <c r="P127" s="40">
        <v>10549</v>
      </c>
      <c r="Q127" s="41">
        <v>45103</v>
      </c>
      <c r="R127" s="30" t="s">
        <v>172</v>
      </c>
      <c r="S127" s="30" t="s">
        <v>173</v>
      </c>
      <c r="T127" s="30" t="s">
        <v>34</v>
      </c>
      <c r="U127" s="42">
        <v>52</v>
      </c>
      <c r="V127" s="30" t="s">
        <v>49</v>
      </c>
      <c r="W127" s="43">
        <v>400</v>
      </c>
      <c r="X127" s="30">
        <v>37.999999999999993</v>
      </c>
      <c r="Y127" s="43">
        <v>15199.999999999996</v>
      </c>
      <c r="Z127" s="30" t="s">
        <v>16</v>
      </c>
      <c r="AA127" s="30" t="s">
        <v>124</v>
      </c>
      <c r="AB127" s="31">
        <v>38</v>
      </c>
    </row>
    <row r="128" spans="1:28" x14ac:dyDescent="0.35">
      <c r="A128" s="52" t="s">
        <v>251</v>
      </c>
      <c r="P128" s="44">
        <v>10472</v>
      </c>
      <c r="Q128" s="45">
        <v>45088</v>
      </c>
      <c r="R128" s="32" t="s">
        <v>174</v>
      </c>
      <c r="S128" s="32" t="s">
        <v>175</v>
      </c>
      <c r="T128" s="32" t="s">
        <v>34</v>
      </c>
      <c r="U128" s="46">
        <v>38</v>
      </c>
      <c r="V128" s="32" t="s">
        <v>49</v>
      </c>
      <c r="W128" s="47">
        <v>320</v>
      </c>
      <c r="X128" s="32">
        <v>35</v>
      </c>
      <c r="Y128" s="47">
        <v>11200</v>
      </c>
      <c r="Z128" s="32" t="s">
        <v>16</v>
      </c>
      <c r="AA128" s="32" t="s">
        <v>25</v>
      </c>
      <c r="AB128" s="33">
        <v>35</v>
      </c>
    </row>
    <row r="129" spans="1:28" x14ac:dyDescent="0.35">
      <c r="P129" s="40">
        <v>10499</v>
      </c>
      <c r="Q129" s="41">
        <v>45093</v>
      </c>
      <c r="R129" s="30" t="s">
        <v>176</v>
      </c>
      <c r="S129" s="30" t="s">
        <v>72</v>
      </c>
      <c r="T129" s="30" t="s">
        <v>34</v>
      </c>
      <c r="U129" s="42">
        <v>39</v>
      </c>
      <c r="V129" s="30" t="s">
        <v>49</v>
      </c>
      <c r="W129" s="43">
        <v>150</v>
      </c>
      <c r="X129" s="30">
        <v>33</v>
      </c>
      <c r="Y129" s="43">
        <v>4950</v>
      </c>
      <c r="Z129" s="30" t="s">
        <v>16</v>
      </c>
      <c r="AA129" s="30" t="s">
        <v>25</v>
      </c>
      <c r="AB129" s="31">
        <v>33</v>
      </c>
    </row>
    <row r="130" spans="1:28" ht="31" x14ac:dyDescent="0.35">
      <c r="A130" s="36" t="s">
        <v>0</v>
      </c>
      <c r="B130" s="37" t="s">
        <v>1</v>
      </c>
      <c r="C130" s="38" t="s">
        <v>2</v>
      </c>
      <c r="D130" s="38" t="s">
        <v>3</v>
      </c>
      <c r="E130" s="38" t="s">
        <v>4</v>
      </c>
      <c r="F130" s="37" t="s">
        <v>5</v>
      </c>
      <c r="G130" s="38" t="s">
        <v>6</v>
      </c>
      <c r="H130" s="38" t="s">
        <v>7</v>
      </c>
      <c r="I130" s="38" t="s">
        <v>8</v>
      </c>
      <c r="J130" s="38" t="s">
        <v>9</v>
      </c>
      <c r="K130" s="39" t="s">
        <v>10</v>
      </c>
      <c r="L130" s="38" t="s">
        <v>227</v>
      </c>
      <c r="M130" s="48" t="s">
        <v>223</v>
      </c>
      <c r="P130" s="44">
        <v>10455</v>
      </c>
      <c r="Q130" s="45">
        <v>45085</v>
      </c>
      <c r="R130" s="32" t="s">
        <v>177</v>
      </c>
      <c r="S130" s="32" t="s">
        <v>178</v>
      </c>
      <c r="T130" s="32" t="s">
        <v>14</v>
      </c>
      <c r="U130" s="46">
        <v>31</v>
      </c>
      <c r="V130" s="32" t="s">
        <v>35</v>
      </c>
      <c r="W130" s="47">
        <v>400</v>
      </c>
      <c r="X130" s="32">
        <v>28</v>
      </c>
      <c r="Y130" s="47">
        <v>11200</v>
      </c>
      <c r="Z130" s="32" t="s">
        <v>16</v>
      </c>
      <c r="AA130" s="32" t="s">
        <v>79</v>
      </c>
      <c r="AB130" s="33">
        <v>28</v>
      </c>
    </row>
    <row r="131" spans="1:28" x14ac:dyDescent="0.35">
      <c r="A131" s="40">
        <v>10534</v>
      </c>
      <c r="B131" s="41">
        <v>45100</v>
      </c>
      <c r="C131" s="30" t="s">
        <v>18</v>
      </c>
      <c r="D131" s="30" t="s">
        <v>19</v>
      </c>
      <c r="E131" s="30" t="s">
        <v>14</v>
      </c>
      <c r="F131" s="42">
        <v>60</v>
      </c>
      <c r="G131" s="30" t="s">
        <v>20</v>
      </c>
      <c r="H131" s="43">
        <v>400</v>
      </c>
      <c r="I131" s="30">
        <v>83.6</v>
      </c>
      <c r="J131" s="43">
        <v>33440</v>
      </c>
      <c r="K131" s="30" t="s">
        <v>21</v>
      </c>
      <c r="L131" s="30" t="s">
        <v>25</v>
      </c>
      <c r="M131" s="31">
        <v>84</v>
      </c>
      <c r="P131" s="40">
        <v>10460</v>
      </c>
      <c r="Q131" s="41">
        <v>45086</v>
      </c>
      <c r="R131" s="30" t="s">
        <v>185</v>
      </c>
      <c r="S131" s="30" t="s">
        <v>186</v>
      </c>
      <c r="T131" s="30" t="s">
        <v>14</v>
      </c>
      <c r="U131" s="42">
        <v>20</v>
      </c>
      <c r="V131" s="30" t="s">
        <v>39</v>
      </c>
      <c r="W131" s="43">
        <v>320</v>
      </c>
      <c r="X131" s="30">
        <v>25</v>
      </c>
      <c r="Y131" s="43">
        <v>8000</v>
      </c>
      <c r="Z131" s="30" t="s">
        <v>16</v>
      </c>
      <c r="AA131" s="30" t="s">
        <v>98</v>
      </c>
      <c r="AB131" s="31">
        <v>25</v>
      </c>
    </row>
    <row r="132" spans="1:28" x14ac:dyDescent="0.35">
      <c r="A132" s="44">
        <v>10542</v>
      </c>
      <c r="B132" s="45">
        <v>45102</v>
      </c>
      <c r="C132" s="32" t="s">
        <v>29</v>
      </c>
      <c r="D132" s="32" t="s">
        <v>30</v>
      </c>
      <c r="E132" s="32" t="s">
        <v>14</v>
      </c>
      <c r="F132" s="46">
        <v>42</v>
      </c>
      <c r="G132" s="32" t="s">
        <v>20</v>
      </c>
      <c r="H132" s="47">
        <v>400</v>
      </c>
      <c r="I132" s="32">
        <v>83.6</v>
      </c>
      <c r="J132" s="47">
        <v>33440</v>
      </c>
      <c r="K132" s="32" t="s">
        <v>16</v>
      </c>
      <c r="L132" s="32" t="s">
        <v>124</v>
      </c>
      <c r="M132" s="33">
        <v>84</v>
      </c>
      <c r="P132" s="44">
        <v>10462</v>
      </c>
      <c r="Q132" s="45">
        <v>45086</v>
      </c>
      <c r="R132" s="32" t="s">
        <v>47</v>
      </c>
      <c r="S132" s="32" t="s">
        <v>88</v>
      </c>
      <c r="T132" s="32" t="s">
        <v>34</v>
      </c>
      <c r="U132" s="46">
        <v>28</v>
      </c>
      <c r="V132" s="32" t="s">
        <v>42</v>
      </c>
      <c r="W132" s="47">
        <v>400</v>
      </c>
      <c r="X132" s="32">
        <v>25</v>
      </c>
      <c r="Y132" s="47">
        <v>10000</v>
      </c>
      <c r="Z132" s="32" t="s">
        <v>16</v>
      </c>
      <c r="AA132" s="32" t="s">
        <v>98</v>
      </c>
      <c r="AB132" s="33">
        <v>25</v>
      </c>
    </row>
    <row r="133" spans="1:28" x14ac:dyDescent="0.35">
      <c r="A133" s="40">
        <v>10535</v>
      </c>
      <c r="B133" s="41">
        <v>45101</v>
      </c>
      <c r="C133" s="30" t="s">
        <v>61</v>
      </c>
      <c r="D133" s="30" t="s">
        <v>62</v>
      </c>
      <c r="E133" s="30" t="s">
        <v>14</v>
      </c>
      <c r="F133" s="42">
        <v>44</v>
      </c>
      <c r="G133" s="30" t="s">
        <v>20</v>
      </c>
      <c r="H133" s="43">
        <v>400</v>
      </c>
      <c r="I133" s="30">
        <v>79.599999999999994</v>
      </c>
      <c r="J133" s="43">
        <v>31839.999999999996</v>
      </c>
      <c r="K133" s="30" t="s">
        <v>16</v>
      </c>
      <c r="L133" s="30" t="s">
        <v>25</v>
      </c>
      <c r="M133" s="31">
        <v>80</v>
      </c>
      <c r="P133" s="40">
        <v>10464</v>
      </c>
      <c r="Q133" s="41">
        <v>45086</v>
      </c>
      <c r="R133" s="30" t="s">
        <v>187</v>
      </c>
      <c r="S133" s="30" t="s">
        <v>188</v>
      </c>
      <c r="T133" s="30" t="s">
        <v>34</v>
      </c>
      <c r="U133" s="42">
        <v>32</v>
      </c>
      <c r="V133" s="30" t="s">
        <v>42</v>
      </c>
      <c r="W133" s="43">
        <v>320</v>
      </c>
      <c r="X133" s="30">
        <v>25</v>
      </c>
      <c r="Y133" s="43">
        <v>8000</v>
      </c>
      <c r="Z133" s="30" t="s">
        <v>16</v>
      </c>
      <c r="AA133" s="30" t="s">
        <v>98</v>
      </c>
      <c r="AB133" s="31">
        <v>25</v>
      </c>
    </row>
    <row r="134" spans="1:28" x14ac:dyDescent="0.35">
      <c r="A134" s="44">
        <v>10531</v>
      </c>
      <c r="B134" s="45">
        <v>45100</v>
      </c>
      <c r="C134" s="32" t="s">
        <v>68</v>
      </c>
      <c r="D134" s="32" t="s">
        <v>226</v>
      </c>
      <c r="E134" s="32" t="s">
        <v>14</v>
      </c>
      <c r="F134" s="46">
        <v>53</v>
      </c>
      <c r="G134" s="32" t="s">
        <v>20</v>
      </c>
      <c r="H134" s="47">
        <v>400</v>
      </c>
      <c r="I134" s="32">
        <v>76.000000000000014</v>
      </c>
      <c r="J134" s="47">
        <v>30400.000000000007</v>
      </c>
      <c r="K134" s="32" t="s">
        <v>21</v>
      </c>
      <c r="L134" s="32" t="s">
        <v>98</v>
      </c>
      <c r="M134" s="33">
        <v>76</v>
      </c>
      <c r="P134" s="44">
        <v>10471</v>
      </c>
      <c r="Q134" s="45">
        <v>45088</v>
      </c>
      <c r="R134" s="32" t="s">
        <v>191</v>
      </c>
      <c r="S134" s="32" t="s">
        <v>192</v>
      </c>
      <c r="T134" s="32" t="s">
        <v>14</v>
      </c>
      <c r="U134" s="46">
        <v>23</v>
      </c>
      <c r="V134" s="32" t="s">
        <v>15</v>
      </c>
      <c r="W134" s="47">
        <v>150</v>
      </c>
      <c r="X134" s="32">
        <v>25</v>
      </c>
      <c r="Y134" s="47">
        <v>3750</v>
      </c>
      <c r="Z134" s="32" t="s">
        <v>16</v>
      </c>
      <c r="AA134" s="32" t="s">
        <v>25</v>
      </c>
      <c r="AB134" s="33">
        <v>25</v>
      </c>
    </row>
    <row r="135" spans="1:28" x14ac:dyDescent="0.35">
      <c r="A135" s="40">
        <v>10541</v>
      </c>
      <c r="B135" s="41">
        <v>45102</v>
      </c>
      <c r="C135" s="30" t="s">
        <v>71</v>
      </c>
      <c r="D135" s="30" t="s">
        <v>72</v>
      </c>
      <c r="E135" s="30" t="s">
        <v>14</v>
      </c>
      <c r="F135" s="42">
        <v>68</v>
      </c>
      <c r="G135" s="30" t="s">
        <v>20</v>
      </c>
      <c r="H135" s="43">
        <v>320</v>
      </c>
      <c r="I135" s="30">
        <v>76.000000000000014</v>
      </c>
      <c r="J135" s="43">
        <v>24320.000000000004</v>
      </c>
      <c r="K135" s="30" t="s">
        <v>16</v>
      </c>
      <c r="L135" s="30" t="s">
        <v>124</v>
      </c>
      <c r="M135" s="31">
        <v>76</v>
      </c>
      <c r="P135" s="40">
        <v>10482</v>
      </c>
      <c r="Q135" s="41">
        <v>45090</v>
      </c>
      <c r="R135" s="30" t="s">
        <v>193</v>
      </c>
      <c r="S135" s="30" t="s">
        <v>194</v>
      </c>
      <c r="T135" s="30" t="s">
        <v>34</v>
      </c>
      <c r="U135" s="42">
        <v>24</v>
      </c>
      <c r="V135" s="30" t="s">
        <v>39</v>
      </c>
      <c r="W135" s="43">
        <v>250</v>
      </c>
      <c r="X135" s="30">
        <v>25</v>
      </c>
      <c r="Y135" s="43">
        <v>6250</v>
      </c>
      <c r="Z135" s="30" t="s">
        <v>16</v>
      </c>
      <c r="AA135" s="30" t="s">
        <v>103</v>
      </c>
      <c r="AB135" s="31">
        <v>25</v>
      </c>
    </row>
    <row r="136" spans="1:28" x14ac:dyDescent="0.35">
      <c r="A136" s="44">
        <v>10529</v>
      </c>
      <c r="B136" s="45">
        <v>45099</v>
      </c>
      <c r="C136" s="32" t="s">
        <v>96</v>
      </c>
      <c r="D136" s="32" t="s">
        <v>97</v>
      </c>
      <c r="E136" s="32" t="s">
        <v>14</v>
      </c>
      <c r="F136" s="46">
        <v>62</v>
      </c>
      <c r="G136" s="32" t="s">
        <v>20</v>
      </c>
      <c r="H136" s="47">
        <v>320</v>
      </c>
      <c r="I136" s="32">
        <v>73.98</v>
      </c>
      <c r="J136" s="47">
        <v>23673.600000000002</v>
      </c>
      <c r="K136" s="32" t="s">
        <v>21</v>
      </c>
      <c r="L136" s="32" t="s">
        <v>98</v>
      </c>
      <c r="M136" s="33">
        <v>74</v>
      </c>
      <c r="P136" s="44">
        <v>10492</v>
      </c>
      <c r="Q136" s="45">
        <v>45092</v>
      </c>
      <c r="R136" s="32" t="s">
        <v>195</v>
      </c>
      <c r="S136" s="32" t="s">
        <v>196</v>
      </c>
      <c r="T136" s="32" t="s">
        <v>34</v>
      </c>
      <c r="U136" s="46">
        <v>38</v>
      </c>
      <c r="V136" s="32" t="s">
        <v>197</v>
      </c>
      <c r="W136" s="47">
        <v>150</v>
      </c>
      <c r="X136" s="32">
        <v>25</v>
      </c>
      <c r="Y136" s="47">
        <v>45750</v>
      </c>
      <c r="Z136" s="32" t="s">
        <v>16</v>
      </c>
      <c r="AA136" s="32" t="s">
        <v>25</v>
      </c>
      <c r="AB136" s="33">
        <v>25</v>
      </c>
    </row>
    <row r="137" spans="1:28" x14ac:dyDescent="0.35">
      <c r="A137" s="40">
        <v>10532</v>
      </c>
      <c r="B137" s="41">
        <v>45100</v>
      </c>
      <c r="C137" s="30" t="s">
        <v>129</v>
      </c>
      <c r="D137" s="30" t="s">
        <v>130</v>
      </c>
      <c r="E137" s="30" t="s">
        <v>14</v>
      </c>
      <c r="F137" s="42">
        <v>28</v>
      </c>
      <c r="G137" s="30" t="s">
        <v>20</v>
      </c>
      <c r="H137" s="43">
        <v>400</v>
      </c>
      <c r="I137" s="30">
        <v>45.6</v>
      </c>
      <c r="J137" s="43">
        <v>18240</v>
      </c>
      <c r="K137" s="30" t="s">
        <v>21</v>
      </c>
      <c r="L137" s="30" t="s">
        <v>103</v>
      </c>
      <c r="M137" s="31">
        <v>46</v>
      </c>
      <c r="P137" s="40">
        <v>10493</v>
      </c>
      <c r="Q137" s="41">
        <v>45092</v>
      </c>
      <c r="R137" s="30" t="s">
        <v>198</v>
      </c>
      <c r="S137" s="30" t="s">
        <v>199</v>
      </c>
      <c r="T137" s="30" t="s">
        <v>34</v>
      </c>
      <c r="U137" s="42">
        <v>36</v>
      </c>
      <c r="V137" s="30" t="s">
        <v>49</v>
      </c>
      <c r="W137" s="43">
        <v>150</v>
      </c>
      <c r="X137" s="30">
        <v>25</v>
      </c>
      <c r="Y137" s="43">
        <v>3750</v>
      </c>
      <c r="Z137" s="30" t="s">
        <v>16</v>
      </c>
      <c r="AA137" s="30" t="s">
        <v>25</v>
      </c>
      <c r="AB137" s="31">
        <v>25</v>
      </c>
    </row>
    <row r="138" spans="1:28" x14ac:dyDescent="0.35">
      <c r="A138" s="44">
        <v>10533</v>
      </c>
      <c r="B138" s="45">
        <v>45100</v>
      </c>
      <c r="C138" s="32" t="s">
        <v>131</v>
      </c>
      <c r="D138" s="32" t="s">
        <v>132</v>
      </c>
      <c r="E138" s="32" t="s">
        <v>14</v>
      </c>
      <c r="F138" s="46">
        <v>37</v>
      </c>
      <c r="G138" s="32" t="s">
        <v>20</v>
      </c>
      <c r="H138" s="47">
        <v>400</v>
      </c>
      <c r="I138" s="32">
        <v>45.6</v>
      </c>
      <c r="J138" s="47">
        <v>18240</v>
      </c>
      <c r="K138" s="32" t="s">
        <v>21</v>
      </c>
      <c r="L138" s="32" t="s">
        <v>103</v>
      </c>
      <c r="M138" s="33">
        <v>46</v>
      </c>
      <c r="P138" s="44">
        <v>10497</v>
      </c>
      <c r="Q138" s="45">
        <v>45093</v>
      </c>
      <c r="R138" s="32" t="s">
        <v>200</v>
      </c>
      <c r="S138" s="32" t="s">
        <v>201</v>
      </c>
      <c r="T138" s="32" t="s">
        <v>34</v>
      </c>
      <c r="U138" s="46">
        <v>31</v>
      </c>
      <c r="V138" s="32" t="s">
        <v>49</v>
      </c>
      <c r="W138" s="47">
        <v>320</v>
      </c>
      <c r="X138" s="32">
        <v>25</v>
      </c>
      <c r="Y138" s="47">
        <v>8000</v>
      </c>
      <c r="Z138" s="32" t="s">
        <v>16</v>
      </c>
      <c r="AA138" s="32" t="s">
        <v>25</v>
      </c>
      <c r="AB138" s="33">
        <v>25</v>
      </c>
    </row>
    <row r="139" spans="1:28" x14ac:dyDescent="0.35">
      <c r="A139" s="40">
        <v>10527</v>
      </c>
      <c r="B139" s="41">
        <v>45099</v>
      </c>
      <c r="C139" s="30" t="s">
        <v>133</v>
      </c>
      <c r="D139" s="30" t="s">
        <v>134</v>
      </c>
      <c r="E139" s="30" t="s">
        <v>14</v>
      </c>
      <c r="F139" s="42">
        <v>33</v>
      </c>
      <c r="G139" s="30" t="s">
        <v>20</v>
      </c>
      <c r="H139" s="43">
        <v>400</v>
      </c>
      <c r="I139" s="30">
        <v>45</v>
      </c>
      <c r="J139" s="43">
        <v>18000</v>
      </c>
      <c r="K139" s="30" t="s">
        <v>21</v>
      </c>
      <c r="L139" s="30" t="s">
        <v>98</v>
      </c>
      <c r="M139" s="31">
        <v>45</v>
      </c>
      <c r="P139" s="40">
        <v>10503</v>
      </c>
      <c r="Q139" s="41">
        <v>45094</v>
      </c>
      <c r="R139" s="30" t="s">
        <v>202</v>
      </c>
      <c r="S139" s="30" t="s">
        <v>38</v>
      </c>
      <c r="T139" s="30" t="s">
        <v>34</v>
      </c>
      <c r="U139" s="42">
        <v>33</v>
      </c>
      <c r="V139" s="30" t="s">
        <v>15</v>
      </c>
      <c r="W139" s="43">
        <v>320</v>
      </c>
      <c r="X139" s="30">
        <v>25</v>
      </c>
      <c r="Y139" s="43">
        <v>8000</v>
      </c>
      <c r="Z139" s="30" t="s">
        <v>16</v>
      </c>
      <c r="AA139" s="30" t="s">
        <v>25</v>
      </c>
      <c r="AB139" s="31">
        <v>25</v>
      </c>
    </row>
    <row r="140" spans="1:28" x14ac:dyDescent="0.35">
      <c r="A140" s="44">
        <v>10528</v>
      </c>
      <c r="B140" s="45">
        <v>45099</v>
      </c>
      <c r="C140" s="32" t="s">
        <v>135</v>
      </c>
      <c r="D140" s="32" t="s">
        <v>136</v>
      </c>
      <c r="E140" s="32" t="s">
        <v>14</v>
      </c>
      <c r="F140" s="46">
        <v>49</v>
      </c>
      <c r="G140" s="32" t="s">
        <v>20</v>
      </c>
      <c r="H140" s="47">
        <v>159</v>
      </c>
      <c r="I140" s="32">
        <v>45</v>
      </c>
      <c r="J140" s="47">
        <v>6750</v>
      </c>
      <c r="K140" s="32" t="s">
        <v>21</v>
      </c>
      <c r="L140" s="32" t="s">
        <v>98</v>
      </c>
      <c r="M140" s="33">
        <v>45</v>
      </c>
      <c r="P140" s="44">
        <v>10511</v>
      </c>
      <c r="Q140" s="45">
        <v>45096</v>
      </c>
      <c r="R140" s="32" t="s">
        <v>203</v>
      </c>
      <c r="S140" s="32" t="s">
        <v>204</v>
      </c>
      <c r="T140" s="32" t="s">
        <v>14</v>
      </c>
      <c r="U140" s="46">
        <v>22</v>
      </c>
      <c r="V140" s="32" t="s">
        <v>95</v>
      </c>
      <c r="W140" s="47">
        <v>150</v>
      </c>
      <c r="X140" s="32">
        <v>25</v>
      </c>
      <c r="Y140" s="47">
        <v>3750</v>
      </c>
      <c r="Z140" s="32" t="s">
        <v>16</v>
      </c>
      <c r="AA140" s="32" t="s">
        <v>103</v>
      </c>
      <c r="AB140" s="33">
        <v>25</v>
      </c>
    </row>
    <row r="141" spans="1:28" x14ac:dyDescent="0.35">
      <c r="A141" s="40">
        <v>10526</v>
      </c>
      <c r="B141" s="41">
        <v>45099</v>
      </c>
      <c r="C141" s="30" t="s">
        <v>151</v>
      </c>
      <c r="D141" s="30" t="s">
        <v>152</v>
      </c>
      <c r="E141" s="30" t="s">
        <v>14</v>
      </c>
      <c r="F141" s="42">
        <v>24</v>
      </c>
      <c r="G141" s="30" t="s">
        <v>20</v>
      </c>
      <c r="H141" s="43">
        <v>400</v>
      </c>
      <c r="I141" s="30">
        <v>39.799999999999997</v>
      </c>
      <c r="J141" s="43">
        <v>15919.999999999998</v>
      </c>
      <c r="K141" s="30" t="s">
        <v>21</v>
      </c>
      <c r="L141" s="30" t="s">
        <v>98</v>
      </c>
      <c r="M141" s="31">
        <v>40</v>
      </c>
      <c r="P141" s="40">
        <v>10540</v>
      </c>
      <c r="Q141" s="41">
        <v>45102</v>
      </c>
      <c r="R141" s="30" t="s">
        <v>208</v>
      </c>
      <c r="S141" s="30" t="s">
        <v>209</v>
      </c>
      <c r="T141" s="30" t="s">
        <v>14</v>
      </c>
      <c r="U141" s="42">
        <v>62</v>
      </c>
      <c r="V141" s="30" t="s">
        <v>20</v>
      </c>
      <c r="W141" s="43">
        <v>250</v>
      </c>
      <c r="X141" s="30">
        <v>23.56</v>
      </c>
      <c r="Y141" s="43">
        <v>5890</v>
      </c>
      <c r="Z141" s="30" t="s">
        <v>16</v>
      </c>
      <c r="AA141" s="30" t="s">
        <v>25</v>
      </c>
      <c r="AB141" s="31">
        <v>24</v>
      </c>
    </row>
    <row r="142" spans="1:28" x14ac:dyDescent="0.35">
      <c r="A142" s="44">
        <v>10544</v>
      </c>
      <c r="B142" s="45">
        <v>45102</v>
      </c>
      <c r="C142" s="32" t="s">
        <v>170</v>
      </c>
      <c r="D142" s="32" t="s">
        <v>171</v>
      </c>
      <c r="E142" s="32" t="s">
        <v>14</v>
      </c>
      <c r="F142" s="46">
        <v>43</v>
      </c>
      <c r="G142" s="32" t="s">
        <v>20</v>
      </c>
      <c r="H142" s="47">
        <v>150</v>
      </c>
      <c r="I142" s="32">
        <v>37.999999999999993</v>
      </c>
      <c r="J142" s="47">
        <v>5699.9999999999991</v>
      </c>
      <c r="K142" s="32" t="s">
        <v>16</v>
      </c>
      <c r="L142" s="32" t="s">
        <v>124</v>
      </c>
      <c r="M142" s="33">
        <v>38</v>
      </c>
      <c r="P142" s="44">
        <v>10545</v>
      </c>
      <c r="Q142" s="45">
        <v>45103</v>
      </c>
      <c r="R142" s="32" t="s">
        <v>212</v>
      </c>
      <c r="S142" s="32" t="s">
        <v>213</v>
      </c>
      <c r="T142" s="32" t="s">
        <v>14</v>
      </c>
      <c r="U142" s="46">
        <v>20</v>
      </c>
      <c r="V142" s="32" t="s">
        <v>39</v>
      </c>
      <c r="W142" s="47">
        <v>400</v>
      </c>
      <c r="X142" s="32">
        <v>22.04</v>
      </c>
      <c r="Y142" s="47">
        <v>8816</v>
      </c>
      <c r="Z142" s="32" t="s">
        <v>16</v>
      </c>
      <c r="AA142" s="32" t="s">
        <v>124</v>
      </c>
      <c r="AB142" s="33">
        <v>22</v>
      </c>
    </row>
    <row r="143" spans="1:28" x14ac:dyDescent="0.35">
      <c r="A143" s="40">
        <v>10530</v>
      </c>
      <c r="B143" s="41">
        <v>45100</v>
      </c>
      <c r="C143" s="30" t="s">
        <v>206</v>
      </c>
      <c r="D143" s="30" t="s">
        <v>207</v>
      </c>
      <c r="E143" s="30" t="s">
        <v>14</v>
      </c>
      <c r="F143" s="42">
        <v>26</v>
      </c>
      <c r="G143" s="30" t="s">
        <v>20</v>
      </c>
      <c r="H143" s="43">
        <v>320</v>
      </c>
      <c r="I143" s="30">
        <v>23.56</v>
      </c>
      <c r="J143" s="43">
        <v>7539.2</v>
      </c>
      <c r="K143" s="30" t="s">
        <v>21</v>
      </c>
      <c r="L143" s="30" t="s">
        <v>98</v>
      </c>
      <c r="M143" s="31">
        <v>24</v>
      </c>
      <c r="P143" s="40">
        <v>10489</v>
      </c>
      <c r="Q143" s="41">
        <v>45091</v>
      </c>
      <c r="R143" s="30" t="s">
        <v>214</v>
      </c>
      <c r="S143" s="30" t="s">
        <v>215</v>
      </c>
      <c r="T143" s="30" t="s">
        <v>34</v>
      </c>
      <c r="U143" s="42">
        <v>36</v>
      </c>
      <c r="V143" s="30" t="s">
        <v>42</v>
      </c>
      <c r="W143" s="43">
        <v>320</v>
      </c>
      <c r="X143" s="30">
        <v>20</v>
      </c>
      <c r="Y143" s="43">
        <v>6400</v>
      </c>
      <c r="Z143" s="30" t="s">
        <v>16</v>
      </c>
      <c r="AA143" s="30" t="s">
        <v>25</v>
      </c>
      <c r="AB143" s="31">
        <v>20</v>
      </c>
    </row>
    <row r="144" spans="1:28" x14ac:dyDescent="0.35">
      <c r="A144" s="44">
        <v>10540</v>
      </c>
      <c r="B144" s="45">
        <v>45102</v>
      </c>
      <c r="C144" s="32" t="s">
        <v>208</v>
      </c>
      <c r="D144" s="32" t="s">
        <v>209</v>
      </c>
      <c r="E144" s="32" t="s">
        <v>14</v>
      </c>
      <c r="F144" s="46">
        <v>62</v>
      </c>
      <c r="G144" s="32" t="s">
        <v>20</v>
      </c>
      <c r="H144" s="47">
        <v>250</v>
      </c>
      <c r="I144" s="32">
        <v>23.56</v>
      </c>
      <c r="J144" s="47">
        <v>5890</v>
      </c>
      <c r="K144" s="32" t="s">
        <v>16</v>
      </c>
      <c r="L144" s="32" t="s">
        <v>25</v>
      </c>
      <c r="M144" s="33">
        <v>24</v>
      </c>
    </row>
    <row r="145" spans="1:28" x14ac:dyDescent="0.35">
      <c r="T145" s="49" t="s">
        <v>246</v>
      </c>
      <c r="U145" s="50">
        <f>AVERAGE(U75:U143)</f>
        <v>43.492753623188406</v>
      </c>
      <c r="V145" s="49" t="s">
        <v>247</v>
      </c>
      <c r="W145" s="43">
        <f>SUM(W75:W143)</f>
        <v>18270</v>
      </c>
      <c r="X145" t="s">
        <v>224</v>
      </c>
      <c r="Y145" s="43">
        <f>SUM(Y133:Y143)</f>
        <v>108356</v>
      </c>
      <c r="AA145" s="49" t="s">
        <v>248</v>
      </c>
      <c r="AB145" s="31">
        <f>SUM(AB75:AB143)</f>
        <v>3788</v>
      </c>
    </row>
    <row r="146" spans="1:28" x14ac:dyDescent="0.35">
      <c r="E146" s="49" t="s">
        <v>246</v>
      </c>
      <c r="F146" s="50">
        <f>AVERAGE(F131:F144)</f>
        <v>45.071428571428569</v>
      </c>
      <c r="G146" s="49" t="s">
        <v>247</v>
      </c>
      <c r="H146" s="43">
        <f>SUM(H131:H144)</f>
        <v>4719</v>
      </c>
      <c r="I146" t="s">
        <v>224</v>
      </c>
      <c r="J146" s="43">
        <f>SUM(J131:J144)</f>
        <v>273392.8</v>
      </c>
      <c r="L146" s="49" t="s">
        <v>248</v>
      </c>
      <c r="M146" s="31">
        <f>SUM(M131:M144)</f>
        <v>782</v>
      </c>
    </row>
    <row r="149" spans="1:28" x14ac:dyDescent="0.35">
      <c r="A149" s="52" t="s">
        <v>252</v>
      </c>
      <c r="P149" s="52" t="s">
        <v>257</v>
      </c>
    </row>
    <row r="151" spans="1:28" ht="31" x14ac:dyDescent="0.35">
      <c r="A151" s="36" t="s">
        <v>0</v>
      </c>
      <c r="B151" s="37" t="s">
        <v>1</v>
      </c>
      <c r="C151" s="38" t="s">
        <v>2</v>
      </c>
      <c r="D151" s="38" t="s">
        <v>3</v>
      </c>
      <c r="E151" s="38" t="s">
        <v>4</v>
      </c>
      <c r="F151" s="37" t="s">
        <v>5</v>
      </c>
      <c r="G151" s="38" t="s">
        <v>6</v>
      </c>
      <c r="H151" s="38" t="s">
        <v>7</v>
      </c>
      <c r="I151" s="38" t="s">
        <v>8</v>
      </c>
      <c r="J151" s="38" t="s">
        <v>9</v>
      </c>
      <c r="K151" s="39" t="s">
        <v>10</v>
      </c>
      <c r="L151" s="38" t="s">
        <v>227</v>
      </c>
      <c r="M151" s="48" t="s">
        <v>223</v>
      </c>
      <c r="P151" s="36" t="s">
        <v>0</v>
      </c>
      <c r="Q151" s="37" t="s">
        <v>1</v>
      </c>
      <c r="R151" s="38" t="s">
        <v>2</v>
      </c>
      <c r="S151" s="38" t="s">
        <v>3</v>
      </c>
      <c r="T151" s="38" t="s">
        <v>4</v>
      </c>
      <c r="U151" s="37" t="s">
        <v>5</v>
      </c>
      <c r="V151" s="38" t="s">
        <v>6</v>
      </c>
      <c r="W151" s="38" t="s">
        <v>7</v>
      </c>
      <c r="X151" s="38" t="s">
        <v>8</v>
      </c>
      <c r="Y151" s="38" t="s">
        <v>9</v>
      </c>
      <c r="Z151" s="39" t="s">
        <v>10</v>
      </c>
      <c r="AA151" s="38" t="s">
        <v>227</v>
      </c>
      <c r="AB151" s="48" t="s">
        <v>223</v>
      </c>
    </row>
    <row r="152" spans="1:28" x14ac:dyDescent="0.35">
      <c r="A152" s="40">
        <v>10507</v>
      </c>
      <c r="B152" s="41">
        <v>45095</v>
      </c>
      <c r="C152" s="30" t="s">
        <v>12</v>
      </c>
      <c r="D152" s="30" t="s">
        <v>13</v>
      </c>
      <c r="E152" s="30" t="s">
        <v>14</v>
      </c>
      <c r="F152" s="42">
        <v>55</v>
      </c>
      <c r="G152" s="30" t="s">
        <v>15</v>
      </c>
      <c r="H152" s="43">
        <v>400</v>
      </c>
      <c r="I152" s="30">
        <v>91</v>
      </c>
      <c r="J152" s="43">
        <v>36400</v>
      </c>
      <c r="K152" s="30" t="s">
        <v>16</v>
      </c>
      <c r="L152" s="30" t="s">
        <v>25</v>
      </c>
      <c r="M152" s="31">
        <v>91</v>
      </c>
      <c r="P152" s="40">
        <v>10453</v>
      </c>
      <c r="Q152" s="41">
        <v>45084</v>
      </c>
      <c r="R152" s="30" t="s">
        <v>40</v>
      </c>
      <c r="S152" s="30" t="s">
        <v>41</v>
      </c>
      <c r="T152" s="30" t="s">
        <v>34</v>
      </c>
      <c r="U152" s="42">
        <v>50</v>
      </c>
      <c r="V152" s="30" t="s">
        <v>42</v>
      </c>
      <c r="W152" s="43">
        <v>250</v>
      </c>
      <c r="X152" s="30">
        <v>80</v>
      </c>
      <c r="Y152" s="43">
        <v>20000</v>
      </c>
      <c r="Z152" s="30" t="s">
        <v>43</v>
      </c>
      <c r="AA152" s="30" t="s">
        <v>25</v>
      </c>
      <c r="AB152" s="31">
        <v>80</v>
      </c>
    </row>
    <row r="153" spans="1:28" x14ac:dyDescent="0.35">
      <c r="A153" s="44">
        <v>10537</v>
      </c>
      <c r="B153" s="45">
        <v>45101</v>
      </c>
      <c r="C153" s="32" t="s">
        <v>23</v>
      </c>
      <c r="D153" s="32" t="s">
        <v>24</v>
      </c>
      <c r="E153" s="32" t="s">
        <v>14</v>
      </c>
      <c r="F153" s="46">
        <v>58</v>
      </c>
      <c r="G153" s="32" t="s">
        <v>15</v>
      </c>
      <c r="H153" s="47">
        <v>320</v>
      </c>
      <c r="I153" s="32">
        <v>83.6</v>
      </c>
      <c r="J153" s="47">
        <v>26752</v>
      </c>
      <c r="K153" s="32" t="s">
        <v>16</v>
      </c>
      <c r="L153" s="32" t="s">
        <v>25</v>
      </c>
      <c r="M153" s="33">
        <v>84</v>
      </c>
      <c r="P153" s="44">
        <v>10452</v>
      </c>
      <c r="Q153" s="45">
        <v>45084</v>
      </c>
      <c r="R153" s="32" t="s">
        <v>182</v>
      </c>
      <c r="S153" s="32" t="s">
        <v>183</v>
      </c>
      <c r="T153" s="32" t="s">
        <v>34</v>
      </c>
      <c r="U153" s="46">
        <v>23</v>
      </c>
      <c r="V153" s="32" t="s">
        <v>35</v>
      </c>
      <c r="W153" s="47">
        <v>150</v>
      </c>
      <c r="X153" s="32">
        <v>25</v>
      </c>
      <c r="Y153" s="47">
        <v>3750</v>
      </c>
      <c r="Z153" s="32" t="s">
        <v>43</v>
      </c>
      <c r="AA153" s="32" t="s">
        <v>124</v>
      </c>
      <c r="AB153" s="33">
        <v>25</v>
      </c>
    </row>
    <row r="154" spans="1:28" x14ac:dyDescent="0.35">
      <c r="A154" s="40">
        <v>10538</v>
      </c>
      <c r="B154" s="41">
        <v>45101</v>
      </c>
      <c r="C154" s="30" t="s">
        <v>26</v>
      </c>
      <c r="D154" s="30" t="s">
        <v>27</v>
      </c>
      <c r="E154" s="30" t="s">
        <v>14</v>
      </c>
      <c r="F154" s="42">
        <v>49</v>
      </c>
      <c r="G154" s="30" t="s">
        <v>15</v>
      </c>
      <c r="H154" s="43">
        <v>320</v>
      </c>
      <c r="I154" s="30">
        <v>83.6</v>
      </c>
      <c r="J154" s="43">
        <v>26752</v>
      </c>
      <c r="K154" s="30" t="s">
        <v>16</v>
      </c>
      <c r="L154" s="30" t="s">
        <v>25</v>
      </c>
      <c r="M154" s="31">
        <v>84</v>
      </c>
      <c r="P154" s="40">
        <v>10454</v>
      </c>
      <c r="Q154" s="41">
        <v>45084</v>
      </c>
      <c r="R154" s="30" t="s">
        <v>189</v>
      </c>
      <c r="S154" s="30" t="s">
        <v>190</v>
      </c>
      <c r="T154" s="30" t="s">
        <v>14</v>
      </c>
      <c r="U154" s="42">
        <v>30</v>
      </c>
      <c r="V154" s="30" t="s">
        <v>35</v>
      </c>
      <c r="W154" s="43">
        <v>250</v>
      </c>
      <c r="X154" s="30">
        <v>25</v>
      </c>
      <c r="Y154" s="43">
        <v>6250</v>
      </c>
      <c r="Z154" s="30" t="s">
        <v>43</v>
      </c>
      <c r="AA154" s="30" t="s">
        <v>103</v>
      </c>
      <c r="AB154" s="31">
        <v>25</v>
      </c>
    </row>
    <row r="155" spans="1:28" x14ac:dyDescent="0.35">
      <c r="A155" s="44">
        <v>10477</v>
      </c>
      <c r="B155" s="45">
        <v>45089</v>
      </c>
      <c r="C155" s="32" t="s">
        <v>44</v>
      </c>
      <c r="D155" s="32" t="s">
        <v>45</v>
      </c>
      <c r="E155" s="32" t="s">
        <v>34</v>
      </c>
      <c r="F155" s="46">
        <v>59</v>
      </c>
      <c r="G155" s="32" t="s">
        <v>15</v>
      </c>
      <c r="H155" s="47">
        <v>150</v>
      </c>
      <c r="I155" s="32">
        <v>80</v>
      </c>
      <c r="J155" s="47">
        <v>12000</v>
      </c>
      <c r="K155" s="32" t="s">
        <v>16</v>
      </c>
      <c r="L155" s="32" t="s">
        <v>25</v>
      </c>
      <c r="M155" s="33">
        <v>80</v>
      </c>
    </row>
    <row r="156" spans="1:28" x14ac:dyDescent="0.35">
      <c r="A156" s="40">
        <v>10506</v>
      </c>
      <c r="B156" s="41">
        <v>45095</v>
      </c>
      <c r="C156" s="30" t="s">
        <v>66</v>
      </c>
      <c r="D156" s="30" t="s">
        <v>67</v>
      </c>
      <c r="E156" s="30" t="s">
        <v>14</v>
      </c>
      <c r="F156" s="42">
        <v>56</v>
      </c>
      <c r="G156" s="30" t="s">
        <v>15</v>
      </c>
      <c r="H156" s="43">
        <v>150</v>
      </c>
      <c r="I156" s="30">
        <v>76.000000000000014</v>
      </c>
      <c r="J156" s="43">
        <v>11400.000000000002</v>
      </c>
      <c r="K156" s="30" t="s">
        <v>16</v>
      </c>
      <c r="L156" s="30" t="s">
        <v>25</v>
      </c>
      <c r="M156" s="31">
        <v>76</v>
      </c>
      <c r="T156" s="49" t="s">
        <v>246</v>
      </c>
      <c r="U156" s="50">
        <f>AVERAGE(U152:U154)</f>
        <v>34.333333333333336</v>
      </c>
      <c r="V156" s="49" t="s">
        <v>247</v>
      </c>
      <c r="W156" s="43">
        <f>SUM(W152:W154)</f>
        <v>650</v>
      </c>
      <c r="X156" t="s">
        <v>224</v>
      </c>
      <c r="Y156" s="43">
        <f>SUM(Y152:Y154)</f>
        <v>30000</v>
      </c>
      <c r="AA156" s="49" t="s">
        <v>248</v>
      </c>
      <c r="AB156" s="31">
        <f>SUM(AB152:AB154)</f>
        <v>130</v>
      </c>
    </row>
    <row r="157" spans="1:28" x14ac:dyDescent="0.35">
      <c r="A157" s="44">
        <v>10536</v>
      </c>
      <c r="B157" s="45">
        <v>45101</v>
      </c>
      <c r="C157" s="32" t="s">
        <v>69</v>
      </c>
      <c r="D157" s="32" t="s">
        <v>70</v>
      </c>
      <c r="E157" s="32" t="s">
        <v>14</v>
      </c>
      <c r="F157" s="46">
        <v>45</v>
      </c>
      <c r="G157" s="32" t="s">
        <v>15</v>
      </c>
      <c r="H157" s="47">
        <v>150</v>
      </c>
      <c r="I157" s="32">
        <v>76.000000000000014</v>
      </c>
      <c r="J157" s="47">
        <v>11400.000000000002</v>
      </c>
      <c r="K157" s="32" t="s">
        <v>16</v>
      </c>
      <c r="L157" s="32" t="s">
        <v>25</v>
      </c>
      <c r="M157" s="33">
        <v>76</v>
      </c>
    </row>
    <row r="158" spans="1:28" x14ac:dyDescent="0.35">
      <c r="A158" s="40">
        <v>10468</v>
      </c>
      <c r="B158" s="41">
        <v>45087</v>
      </c>
      <c r="C158" s="30" t="s">
        <v>84</v>
      </c>
      <c r="D158" s="30" t="s">
        <v>85</v>
      </c>
      <c r="E158" s="30" t="s">
        <v>14</v>
      </c>
      <c r="F158" s="42">
        <v>67</v>
      </c>
      <c r="G158" s="30" t="s">
        <v>15</v>
      </c>
      <c r="H158" s="43">
        <v>150</v>
      </c>
      <c r="I158" s="30">
        <v>75</v>
      </c>
      <c r="J158" s="43">
        <v>11250</v>
      </c>
      <c r="K158" s="30" t="s">
        <v>16</v>
      </c>
      <c r="L158" s="30" t="s">
        <v>25</v>
      </c>
      <c r="M158" s="31">
        <v>75</v>
      </c>
    </row>
    <row r="159" spans="1:28" x14ac:dyDescent="0.35">
      <c r="A159" s="44">
        <v>10470</v>
      </c>
      <c r="B159" s="45">
        <v>45088</v>
      </c>
      <c r="C159" s="32" t="s">
        <v>86</v>
      </c>
      <c r="D159" s="32" t="s">
        <v>87</v>
      </c>
      <c r="E159" s="32" t="s">
        <v>34</v>
      </c>
      <c r="F159" s="46">
        <v>59</v>
      </c>
      <c r="G159" s="32" t="s">
        <v>15</v>
      </c>
      <c r="H159" s="47">
        <v>250</v>
      </c>
      <c r="I159" s="32">
        <v>75</v>
      </c>
      <c r="J159" s="47">
        <v>18750</v>
      </c>
      <c r="K159" s="32" t="s">
        <v>16</v>
      </c>
      <c r="L159" s="32" t="s">
        <v>25</v>
      </c>
      <c r="M159" s="33">
        <v>75</v>
      </c>
    </row>
    <row r="160" spans="1:28" x14ac:dyDescent="0.35">
      <c r="A160" s="40">
        <v>10476</v>
      </c>
      <c r="B160" s="41">
        <v>45089</v>
      </c>
      <c r="C160" s="30" t="s">
        <v>99</v>
      </c>
      <c r="D160" s="30" t="s">
        <v>100</v>
      </c>
      <c r="E160" s="30" t="s">
        <v>34</v>
      </c>
      <c r="F160" s="42">
        <v>52</v>
      </c>
      <c r="G160" s="30" t="s">
        <v>15</v>
      </c>
      <c r="H160" s="43">
        <v>250</v>
      </c>
      <c r="I160" s="30">
        <v>70</v>
      </c>
      <c r="J160" s="43">
        <v>17500</v>
      </c>
      <c r="K160" s="30" t="s">
        <v>16</v>
      </c>
      <c r="L160" s="30" t="s">
        <v>25</v>
      </c>
      <c r="M160" s="31">
        <v>70</v>
      </c>
    </row>
    <row r="161" spans="1:13" x14ac:dyDescent="0.35">
      <c r="A161" s="44">
        <v>10509</v>
      </c>
      <c r="B161" s="45">
        <v>45095</v>
      </c>
      <c r="C161" s="32" t="s">
        <v>104</v>
      </c>
      <c r="D161" s="32" t="s">
        <v>105</v>
      </c>
      <c r="E161" s="32" t="s">
        <v>14</v>
      </c>
      <c r="F161" s="46">
        <v>51</v>
      </c>
      <c r="G161" s="32" t="s">
        <v>15</v>
      </c>
      <c r="H161" s="47">
        <v>320</v>
      </c>
      <c r="I161" s="32">
        <v>70</v>
      </c>
      <c r="J161" s="47">
        <v>22400</v>
      </c>
      <c r="K161" s="32" t="s">
        <v>16</v>
      </c>
      <c r="L161" s="32" t="s">
        <v>25</v>
      </c>
      <c r="M161" s="33">
        <v>70</v>
      </c>
    </row>
    <row r="162" spans="1:13" x14ac:dyDescent="0.35">
      <c r="A162" s="40">
        <v>10475</v>
      </c>
      <c r="B162" s="41">
        <v>45089</v>
      </c>
      <c r="C162" s="30" t="s">
        <v>107</v>
      </c>
      <c r="D162" s="30" t="s">
        <v>115</v>
      </c>
      <c r="E162" s="30" t="s">
        <v>34</v>
      </c>
      <c r="F162" s="42">
        <v>46</v>
      </c>
      <c r="G162" s="30" t="s">
        <v>15</v>
      </c>
      <c r="H162" s="43">
        <v>320</v>
      </c>
      <c r="I162" s="30">
        <v>60</v>
      </c>
      <c r="J162" s="43">
        <v>19200</v>
      </c>
      <c r="K162" s="30" t="s">
        <v>16</v>
      </c>
      <c r="L162" s="30" t="s">
        <v>25</v>
      </c>
      <c r="M162" s="31">
        <v>60</v>
      </c>
    </row>
    <row r="163" spans="1:13" x14ac:dyDescent="0.35">
      <c r="A163" s="44">
        <v>10466</v>
      </c>
      <c r="B163" s="45">
        <v>45087</v>
      </c>
      <c r="C163" s="32" t="s">
        <v>125</v>
      </c>
      <c r="D163" s="32" t="s">
        <v>126</v>
      </c>
      <c r="E163" s="32" t="s">
        <v>34</v>
      </c>
      <c r="F163" s="46">
        <v>37</v>
      </c>
      <c r="G163" s="32" t="s">
        <v>15</v>
      </c>
      <c r="H163" s="47">
        <v>250</v>
      </c>
      <c r="I163" s="32">
        <v>50</v>
      </c>
      <c r="J163" s="47">
        <v>12500</v>
      </c>
      <c r="K163" s="32" t="s">
        <v>16</v>
      </c>
      <c r="L163" s="32" t="s">
        <v>25</v>
      </c>
      <c r="M163" s="33">
        <v>50</v>
      </c>
    </row>
    <row r="164" spans="1:13" x14ac:dyDescent="0.35">
      <c r="A164" s="40">
        <v>10467</v>
      </c>
      <c r="B164" s="41">
        <v>45087</v>
      </c>
      <c r="C164" s="30" t="s">
        <v>127</v>
      </c>
      <c r="D164" s="30" t="s">
        <v>128</v>
      </c>
      <c r="E164" s="30" t="s">
        <v>34</v>
      </c>
      <c r="F164" s="42">
        <v>39</v>
      </c>
      <c r="G164" s="30" t="s">
        <v>15</v>
      </c>
      <c r="H164" s="43">
        <v>400</v>
      </c>
      <c r="I164" s="30">
        <v>50</v>
      </c>
      <c r="J164" s="43">
        <v>20000</v>
      </c>
      <c r="K164" s="30" t="s">
        <v>16</v>
      </c>
      <c r="L164" s="30" t="s">
        <v>25</v>
      </c>
      <c r="M164" s="31">
        <v>50</v>
      </c>
    </row>
    <row r="165" spans="1:13" x14ac:dyDescent="0.35">
      <c r="A165" s="44">
        <v>10508</v>
      </c>
      <c r="B165" s="45">
        <v>45095</v>
      </c>
      <c r="C165" s="32" t="s">
        <v>155</v>
      </c>
      <c r="D165" s="32" t="s">
        <v>156</v>
      </c>
      <c r="E165" s="32" t="s">
        <v>14</v>
      </c>
      <c r="F165" s="46">
        <v>39</v>
      </c>
      <c r="G165" s="32" t="s">
        <v>15</v>
      </c>
      <c r="H165" s="47">
        <v>150</v>
      </c>
      <c r="I165" s="32">
        <v>39</v>
      </c>
      <c r="J165" s="47">
        <v>5850</v>
      </c>
      <c r="K165" s="32" t="s">
        <v>16</v>
      </c>
      <c r="L165" s="32" t="s">
        <v>25</v>
      </c>
      <c r="M165" s="33">
        <v>39</v>
      </c>
    </row>
    <row r="166" spans="1:13" x14ac:dyDescent="0.35">
      <c r="A166" s="40">
        <v>10505</v>
      </c>
      <c r="B166" s="41">
        <v>45095</v>
      </c>
      <c r="C166" s="30" t="s">
        <v>157</v>
      </c>
      <c r="D166" s="30" t="s">
        <v>130</v>
      </c>
      <c r="E166" s="30" t="s">
        <v>14</v>
      </c>
      <c r="F166" s="42">
        <v>35</v>
      </c>
      <c r="G166" s="30" t="s">
        <v>15</v>
      </c>
      <c r="H166" s="43">
        <v>250</v>
      </c>
      <c r="I166" s="30">
        <v>38</v>
      </c>
      <c r="J166" s="43">
        <v>95000</v>
      </c>
      <c r="K166" s="30" t="s">
        <v>16</v>
      </c>
      <c r="L166" s="30" t="s">
        <v>25</v>
      </c>
      <c r="M166" s="31">
        <v>38</v>
      </c>
    </row>
    <row r="167" spans="1:13" x14ac:dyDescent="0.35">
      <c r="A167" s="44">
        <v>10504</v>
      </c>
      <c r="B167" s="45">
        <v>45094</v>
      </c>
      <c r="C167" s="32" t="s">
        <v>164</v>
      </c>
      <c r="D167" s="32" t="s">
        <v>165</v>
      </c>
      <c r="E167" s="32" t="s">
        <v>34</v>
      </c>
      <c r="F167" s="46">
        <v>23</v>
      </c>
      <c r="G167" s="32" t="s">
        <v>15</v>
      </c>
      <c r="H167" s="47">
        <v>320</v>
      </c>
      <c r="I167" s="32">
        <v>37.999999999999993</v>
      </c>
      <c r="J167" s="47">
        <v>12159.999999999998</v>
      </c>
      <c r="K167" s="32" t="s">
        <v>16</v>
      </c>
      <c r="L167" s="32" t="s">
        <v>25</v>
      </c>
      <c r="M167" s="33">
        <v>38</v>
      </c>
    </row>
    <row r="168" spans="1:13" x14ac:dyDescent="0.35">
      <c r="A168" s="40">
        <v>10471</v>
      </c>
      <c r="B168" s="41">
        <v>45088</v>
      </c>
      <c r="C168" s="30" t="s">
        <v>191</v>
      </c>
      <c r="D168" s="30" t="s">
        <v>192</v>
      </c>
      <c r="E168" s="30" t="s">
        <v>14</v>
      </c>
      <c r="F168" s="42">
        <v>23</v>
      </c>
      <c r="G168" s="30" t="s">
        <v>15</v>
      </c>
      <c r="H168" s="43">
        <v>150</v>
      </c>
      <c r="I168" s="30">
        <v>25</v>
      </c>
      <c r="J168" s="43">
        <v>3750</v>
      </c>
      <c r="K168" s="30" t="s">
        <v>16</v>
      </c>
      <c r="L168" s="30" t="s">
        <v>25</v>
      </c>
      <c r="M168" s="31">
        <v>25</v>
      </c>
    </row>
    <row r="169" spans="1:13" x14ac:dyDescent="0.35">
      <c r="A169" s="44">
        <v>10503</v>
      </c>
      <c r="B169" s="45">
        <v>45094</v>
      </c>
      <c r="C169" s="32" t="s">
        <v>202</v>
      </c>
      <c r="D169" s="32" t="s">
        <v>38</v>
      </c>
      <c r="E169" s="32" t="s">
        <v>34</v>
      </c>
      <c r="F169" s="46">
        <v>33</v>
      </c>
      <c r="G169" s="32" t="s">
        <v>15</v>
      </c>
      <c r="H169" s="47">
        <v>320</v>
      </c>
      <c r="I169" s="32">
        <v>25</v>
      </c>
      <c r="J169" s="47">
        <v>8000</v>
      </c>
      <c r="K169" s="32" t="s">
        <v>16</v>
      </c>
      <c r="L169" s="32" t="s">
        <v>25</v>
      </c>
      <c r="M169" s="33">
        <v>25</v>
      </c>
    </row>
    <row r="171" spans="1:13" x14ac:dyDescent="0.35">
      <c r="E171" s="49" t="s">
        <v>246</v>
      </c>
      <c r="F171" s="50">
        <f>AVERAGE(F152:F169)</f>
        <v>45.888888888888886</v>
      </c>
      <c r="G171" s="49" t="s">
        <v>247</v>
      </c>
      <c r="H171" s="43">
        <f>SUM(H152:H169)</f>
        <v>4620</v>
      </c>
      <c r="I171" t="s">
        <v>224</v>
      </c>
      <c r="J171" s="43">
        <f>SUM(J152:J169)</f>
        <v>371064</v>
      </c>
      <c r="L171" s="49" t="s">
        <v>248</v>
      </c>
      <c r="M171" s="31">
        <f>SUM(M152:M169)</f>
        <v>1106</v>
      </c>
    </row>
    <row r="175" spans="1:13" x14ac:dyDescent="0.35">
      <c r="A175" s="52" t="s">
        <v>253</v>
      </c>
    </row>
    <row r="177" spans="1:13" ht="31" x14ac:dyDescent="0.35">
      <c r="A177" s="36" t="s">
        <v>0</v>
      </c>
      <c r="B177" s="37" t="s">
        <v>1</v>
      </c>
      <c r="C177" s="38" t="s">
        <v>2</v>
      </c>
      <c r="D177" s="38" t="s">
        <v>3</v>
      </c>
      <c r="E177" s="38" t="s">
        <v>4</v>
      </c>
      <c r="F177" s="37" t="s">
        <v>5</v>
      </c>
      <c r="G177" s="38" t="s">
        <v>6</v>
      </c>
      <c r="H177" s="38" t="s">
        <v>7</v>
      </c>
      <c r="I177" s="38" t="s">
        <v>8</v>
      </c>
      <c r="J177" s="38" t="s">
        <v>9</v>
      </c>
      <c r="K177" s="39" t="s">
        <v>10</v>
      </c>
      <c r="L177" s="38" t="s">
        <v>227</v>
      </c>
      <c r="M177" s="48" t="s">
        <v>223</v>
      </c>
    </row>
    <row r="178" spans="1:13" x14ac:dyDescent="0.35">
      <c r="A178" s="40">
        <v>10485</v>
      </c>
      <c r="B178" s="41">
        <v>45091</v>
      </c>
      <c r="C178" s="30" t="s">
        <v>37</v>
      </c>
      <c r="D178" s="30" t="s">
        <v>38</v>
      </c>
      <c r="E178" s="30" t="s">
        <v>14</v>
      </c>
      <c r="F178" s="42">
        <v>51</v>
      </c>
      <c r="G178" s="30" t="s">
        <v>39</v>
      </c>
      <c r="H178" s="43">
        <v>320</v>
      </c>
      <c r="I178" s="30">
        <v>82</v>
      </c>
      <c r="J178" s="43">
        <v>26240</v>
      </c>
      <c r="K178" s="30" t="s">
        <v>16</v>
      </c>
      <c r="L178" s="30" t="s">
        <v>245</v>
      </c>
      <c r="M178" s="31">
        <v>82</v>
      </c>
    </row>
    <row r="179" spans="1:13" x14ac:dyDescent="0.35">
      <c r="A179" s="44">
        <v>10490</v>
      </c>
      <c r="B179" s="45">
        <v>45092</v>
      </c>
      <c r="C179" s="32" t="s">
        <v>51</v>
      </c>
      <c r="D179" s="32" t="s">
        <v>52</v>
      </c>
      <c r="E179" s="32" t="s">
        <v>34</v>
      </c>
      <c r="F179" s="46">
        <v>45</v>
      </c>
      <c r="G179" s="32" t="s">
        <v>39</v>
      </c>
      <c r="H179" s="47">
        <v>150</v>
      </c>
      <c r="I179" s="32">
        <v>80</v>
      </c>
      <c r="J179" s="47">
        <v>12000</v>
      </c>
      <c r="K179" s="32" t="s">
        <v>16</v>
      </c>
      <c r="L179" s="32" t="s">
        <v>25</v>
      </c>
      <c r="M179" s="33">
        <v>80</v>
      </c>
    </row>
    <row r="180" spans="1:13" x14ac:dyDescent="0.35">
      <c r="A180" s="40">
        <v>10523</v>
      </c>
      <c r="B180" s="41">
        <v>45098</v>
      </c>
      <c r="C180" s="30" t="s">
        <v>55</v>
      </c>
      <c r="D180" s="30" t="s">
        <v>56</v>
      </c>
      <c r="E180" s="30" t="s">
        <v>14</v>
      </c>
      <c r="F180" s="42">
        <v>47</v>
      </c>
      <c r="G180" s="30" t="s">
        <v>39</v>
      </c>
      <c r="H180" s="43">
        <v>400</v>
      </c>
      <c r="I180" s="30">
        <v>80</v>
      </c>
      <c r="J180" s="43">
        <v>32000</v>
      </c>
      <c r="K180" s="30" t="s">
        <v>21</v>
      </c>
      <c r="L180" s="30" t="s">
        <v>98</v>
      </c>
      <c r="M180" s="31">
        <v>80</v>
      </c>
    </row>
    <row r="181" spans="1:13" x14ac:dyDescent="0.35">
      <c r="A181" s="44">
        <v>10461</v>
      </c>
      <c r="B181" s="45">
        <v>45086</v>
      </c>
      <c r="C181" s="32" t="s">
        <v>63</v>
      </c>
      <c r="D181" s="32" t="s">
        <v>64</v>
      </c>
      <c r="E181" s="32" t="s">
        <v>34</v>
      </c>
      <c r="F181" s="46">
        <v>57</v>
      </c>
      <c r="G181" s="32" t="s">
        <v>39</v>
      </c>
      <c r="H181" s="47">
        <v>400</v>
      </c>
      <c r="I181" s="32">
        <v>76.000000000000014</v>
      </c>
      <c r="J181" s="47">
        <v>30400.000000000007</v>
      </c>
      <c r="K181" s="32" t="s">
        <v>16</v>
      </c>
      <c r="L181" s="32" t="s">
        <v>98</v>
      </c>
      <c r="M181" s="33">
        <v>76</v>
      </c>
    </row>
    <row r="182" spans="1:13" x14ac:dyDescent="0.35">
      <c r="A182" s="40">
        <v>10546</v>
      </c>
      <c r="B182" s="41">
        <v>45103</v>
      </c>
      <c r="C182" s="30" t="s">
        <v>73</v>
      </c>
      <c r="D182" s="30" t="s">
        <v>74</v>
      </c>
      <c r="E182" s="30" t="s">
        <v>34</v>
      </c>
      <c r="F182" s="42">
        <v>54</v>
      </c>
      <c r="G182" s="30" t="s">
        <v>39</v>
      </c>
      <c r="H182" s="43">
        <v>320</v>
      </c>
      <c r="I182" s="30">
        <v>76.000000000000014</v>
      </c>
      <c r="J182" s="43">
        <v>24320.000000000004</v>
      </c>
      <c r="K182" s="30" t="s">
        <v>16</v>
      </c>
      <c r="L182" s="30" t="s">
        <v>124</v>
      </c>
      <c r="M182" s="31">
        <v>76</v>
      </c>
    </row>
    <row r="183" spans="1:13" x14ac:dyDescent="0.35">
      <c r="A183" s="44">
        <v>10463</v>
      </c>
      <c r="B183" s="45">
        <v>45086</v>
      </c>
      <c r="C183" s="32" t="s">
        <v>82</v>
      </c>
      <c r="D183" s="32" t="s">
        <v>83</v>
      </c>
      <c r="E183" s="32" t="s">
        <v>14</v>
      </c>
      <c r="F183" s="46">
        <v>48</v>
      </c>
      <c r="G183" s="32" t="s">
        <v>39</v>
      </c>
      <c r="H183" s="47">
        <v>150</v>
      </c>
      <c r="I183" s="32">
        <v>75</v>
      </c>
      <c r="J183" s="47">
        <v>11250</v>
      </c>
      <c r="K183" s="32" t="s">
        <v>16</v>
      </c>
      <c r="L183" s="32" t="s">
        <v>98</v>
      </c>
      <c r="M183" s="33">
        <v>75</v>
      </c>
    </row>
    <row r="184" spans="1:13" x14ac:dyDescent="0.35">
      <c r="A184" s="40">
        <v>10478</v>
      </c>
      <c r="B184" s="41">
        <v>45089</v>
      </c>
      <c r="C184" s="30" t="s">
        <v>90</v>
      </c>
      <c r="D184" s="30" t="s">
        <v>19</v>
      </c>
      <c r="E184" s="30" t="s">
        <v>34</v>
      </c>
      <c r="F184" s="42">
        <v>62</v>
      </c>
      <c r="G184" s="30" t="s">
        <v>39</v>
      </c>
      <c r="H184" s="43">
        <v>250</v>
      </c>
      <c r="I184" s="30">
        <v>75</v>
      </c>
      <c r="J184" s="43">
        <v>18750</v>
      </c>
      <c r="K184" s="30" t="s">
        <v>16</v>
      </c>
      <c r="L184" s="30" t="s">
        <v>25</v>
      </c>
      <c r="M184" s="31">
        <v>75</v>
      </c>
    </row>
    <row r="185" spans="1:13" x14ac:dyDescent="0.35">
      <c r="A185" s="44">
        <v>10479</v>
      </c>
      <c r="B185" s="45">
        <v>45089</v>
      </c>
      <c r="C185" s="32" t="s">
        <v>147</v>
      </c>
      <c r="D185" s="32" t="s">
        <v>148</v>
      </c>
      <c r="E185" s="32" t="s">
        <v>34</v>
      </c>
      <c r="F185" s="46">
        <v>37</v>
      </c>
      <c r="G185" s="32" t="s">
        <v>39</v>
      </c>
      <c r="H185" s="47">
        <v>250</v>
      </c>
      <c r="I185" s="32">
        <v>40</v>
      </c>
      <c r="J185" s="47">
        <v>10000</v>
      </c>
      <c r="K185" s="32" t="s">
        <v>16</v>
      </c>
      <c r="L185" s="32" t="s">
        <v>25</v>
      </c>
      <c r="M185" s="33">
        <v>40</v>
      </c>
    </row>
    <row r="186" spans="1:13" x14ac:dyDescent="0.35">
      <c r="A186" s="40">
        <v>10524</v>
      </c>
      <c r="B186" s="41">
        <v>45098</v>
      </c>
      <c r="C186" s="30" t="s">
        <v>158</v>
      </c>
      <c r="D186" s="30" t="s">
        <v>159</v>
      </c>
      <c r="E186" s="30" t="s">
        <v>14</v>
      </c>
      <c r="F186" s="42">
        <v>46</v>
      </c>
      <c r="G186" s="30" t="s">
        <v>39</v>
      </c>
      <c r="H186" s="43">
        <v>150</v>
      </c>
      <c r="I186" s="30">
        <v>38</v>
      </c>
      <c r="J186" s="43">
        <v>5700</v>
      </c>
      <c r="K186" s="30" t="s">
        <v>21</v>
      </c>
      <c r="L186" s="30" t="s">
        <v>98</v>
      </c>
      <c r="M186" s="31">
        <v>38</v>
      </c>
    </row>
    <row r="187" spans="1:13" x14ac:dyDescent="0.35">
      <c r="A187" s="44">
        <v>10522</v>
      </c>
      <c r="B187" s="45">
        <v>45098</v>
      </c>
      <c r="C187" s="32" t="s">
        <v>180</v>
      </c>
      <c r="D187" s="32" t="s">
        <v>181</v>
      </c>
      <c r="E187" s="32" t="s">
        <v>14</v>
      </c>
      <c r="F187" s="46">
        <v>26</v>
      </c>
      <c r="G187" s="32" t="s">
        <v>39</v>
      </c>
      <c r="H187" s="47">
        <v>320</v>
      </c>
      <c r="I187" s="32">
        <v>27</v>
      </c>
      <c r="J187" s="47">
        <v>8640</v>
      </c>
      <c r="K187" s="32" t="s">
        <v>21</v>
      </c>
      <c r="L187" s="32" t="s">
        <v>98</v>
      </c>
      <c r="M187" s="33">
        <v>27</v>
      </c>
    </row>
    <row r="188" spans="1:13" x14ac:dyDescent="0.35">
      <c r="A188" s="40">
        <v>10460</v>
      </c>
      <c r="B188" s="41">
        <v>45086</v>
      </c>
      <c r="C188" s="30" t="s">
        <v>185</v>
      </c>
      <c r="D188" s="30" t="s">
        <v>186</v>
      </c>
      <c r="E188" s="30" t="s">
        <v>14</v>
      </c>
      <c r="F188" s="42">
        <v>20</v>
      </c>
      <c r="G188" s="30" t="s">
        <v>39</v>
      </c>
      <c r="H188" s="43">
        <v>320</v>
      </c>
      <c r="I188" s="30">
        <v>25</v>
      </c>
      <c r="J188" s="43">
        <v>8000</v>
      </c>
      <c r="K188" s="30" t="s">
        <v>16</v>
      </c>
      <c r="L188" s="30" t="s">
        <v>98</v>
      </c>
      <c r="M188" s="31">
        <v>25</v>
      </c>
    </row>
    <row r="189" spans="1:13" x14ac:dyDescent="0.35">
      <c r="A189" s="44">
        <v>10482</v>
      </c>
      <c r="B189" s="45">
        <v>45090</v>
      </c>
      <c r="C189" s="32" t="s">
        <v>193</v>
      </c>
      <c r="D189" s="32" t="s">
        <v>194</v>
      </c>
      <c r="E189" s="32" t="s">
        <v>34</v>
      </c>
      <c r="F189" s="46">
        <v>24</v>
      </c>
      <c r="G189" s="32" t="s">
        <v>39</v>
      </c>
      <c r="H189" s="47">
        <v>250</v>
      </c>
      <c r="I189" s="32">
        <v>25</v>
      </c>
      <c r="J189" s="47">
        <v>6250</v>
      </c>
      <c r="K189" s="32" t="s">
        <v>16</v>
      </c>
      <c r="L189" s="32" t="s">
        <v>103</v>
      </c>
      <c r="M189" s="33">
        <v>25</v>
      </c>
    </row>
    <row r="190" spans="1:13" x14ac:dyDescent="0.35">
      <c r="A190" s="40">
        <v>10521</v>
      </c>
      <c r="B190" s="41">
        <v>45098</v>
      </c>
      <c r="C190" s="30" t="s">
        <v>205</v>
      </c>
      <c r="D190" s="30" t="s">
        <v>146</v>
      </c>
      <c r="E190" s="30" t="s">
        <v>14</v>
      </c>
      <c r="F190" s="42">
        <v>26</v>
      </c>
      <c r="G190" s="30" t="s">
        <v>39</v>
      </c>
      <c r="H190" s="43">
        <v>400</v>
      </c>
      <c r="I190" s="30">
        <v>25</v>
      </c>
      <c r="J190" s="43">
        <v>10000</v>
      </c>
      <c r="K190" s="30" t="s">
        <v>21</v>
      </c>
      <c r="L190" s="30" t="s">
        <v>98</v>
      </c>
      <c r="M190" s="31">
        <v>25</v>
      </c>
    </row>
    <row r="191" spans="1:13" x14ac:dyDescent="0.35">
      <c r="A191" s="44">
        <v>10520</v>
      </c>
      <c r="B191" s="45">
        <v>45098</v>
      </c>
      <c r="C191" s="32" t="s">
        <v>210</v>
      </c>
      <c r="D191" s="32" t="s">
        <v>211</v>
      </c>
      <c r="E191" s="32" t="s">
        <v>14</v>
      </c>
      <c r="F191" s="46">
        <v>26</v>
      </c>
      <c r="G191" s="32" t="s">
        <v>39</v>
      </c>
      <c r="H191" s="47">
        <v>400</v>
      </c>
      <c r="I191" s="32">
        <v>23</v>
      </c>
      <c r="J191" s="47">
        <v>9200</v>
      </c>
      <c r="K191" s="32" t="s">
        <v>21</v>
      </c>
      <c r="L191" s="32" t="s">
        <v>98</v>
      </c>
      <c r="M191" s="33">
        <v>23</v>
      </c>
    </row>
    <row r="192" spans="1:13" x14ac:dyDescent="0.35">
      <c r="A192" s="40">
        <v>10545</v>
      </c>
      <c r="B192" s="41">
        <v>45103</v>
      </c>
      <c r="C192" s="30" t="s">
        <v>212</v>
      </c>
      <c r="D192" s="30" t="s">
        <v>213</v>
      </c>
      <c r="E192" s="30" t="s">
        <v>14</v>
      </c>
      <c r="F192" s="42">
        <v>20</v>
      </c>
      <c r="G192" s="30" t="s">
        <v>39</v>
      </c>
      <c r="H192" s="43">
        <v>400</v>
      </c>
      <c r="I192" s="30">
        <v>22.04</v>
      </c>
      <c r="J192" s="43">
        <v>8816</v>
      </c>
      <c r="K192" s="30" t="s">
        <v>16</v>
      </c>
      <c r="L192" s="30" t="s">
        <v>124</v>
      </c>
      <c r="M192" s="31">
        <v>22</v>
      </c>
    </row>
    <row r="194" spans="5:13" x14ac:dyDescent="0.35">
      <c r="E194" s="49" t="s">
        <v>246</v>
      </c>
      <c r="F194" s="50">
        <f>AVERAGE(F178:F192)</f>
        <v>39.266666666666666</v>
      </c>
      <c r="G194" s="49" t="s">
        <v>247</v>
      </c>
      <c r="H194" s="43">
        <f>SUM(H178:H192)</f>
        <v>4480</v>
      </c>
      <c r="I194" t="s">
        <v>224</v>
      </c>
      <c r="J194" s="43">
        <f>SUM(J178:J192)</f>
        <v>221566</v>
      </c>
      <c r="L194" s="49" t="s">
        <v>248</v>
      </c>
      <c r="M194" s="31">
        <f>SUM(M178:M192)</f>
        <v>769</v>
      </c>
    </row>
  </sheetData>
  <conditionalFormatting sqref="A2:A50">
    <cfRule type="duplicateValues" dxfId="35" priority="34"/>
  </conditionalFormatting>
  <conditionalFormatting sqref="A55:A97">
    <cfRule type="duplicateValues" dxfId="34" priority="33"/>
  </conditionalFormatting>
  <conditionalFormatting sqref="A103:A104">
    <cfRule type="duplicateValues" dxfId="33" priority="30"/>
  </conditionalFormatting>
  <conditionalFormatting sqref="A111:A122">
    <cfRule type="duplicateValues" dxfId="32" priority="27"/>
  </conditionalFormatting>
  <conditionalFormatting sqref="A130:A144">
    <cfRule type="duplicateValues" dxfId="31" priority="24"/>
  </conditionalFormatting>
  <conditionalFormatting sqref="A151:A169">
    <cfRule type="duplicateValues" dxfId="30" priority="19"/>
  </conditionalFormatting>
  <conditionalFormatting sqref="A177:A192">
    <cfRule type="duplicateValues" dxfId="29" priority="18"/>
  </conditionalFormatting>
  <conditionalFormatting sqref="F3:F50">
    <cfRule type="cellIs" dxfId="28" priority="35" operator="lessThan">
      <formula>45</formula>
    </cfRule>
    <cfRule type="cellIs" dxfId="27" priority="36" operator="greaterThan">
      <formula>50</formula>
    </cfRule>
  </conditionalFormatting>
  <conditionalFormatting sqref="F56:F97">
    <cfRule type="cellIs" dxfId="26" priority="31" operator="lessThan">
      <formula>45</formula>
    </cfRule>
    <cfRule type="cellIs" dxfId="25" priority="32" operator="greaterThan">
      <formula>50</formula>
    </cfRule>
  </conditionalFormatting>
  <conditionalFormatting sqref="F104">
    <cfRule type="cellIs" dxfId="24" priority="28" operator="lessThan">
      <formula>45</formula>
    </cfRule>
    <cfRule type="cellIs" dxfId="23" priority="29" operator="greaterThan">
      <formula>50</formula>
    </cfRule>
  </conditionalFormatting>
  <conditionalFormatting sqref="F112:F122">
    <cfRule type="cellIs" dxfId="22" priority="25" operator="lessThan">
      <formula>45</formula>
    </cfRule>
    <cfRule type="cellIs" dxfId="21" priority="26" operator="greaterThan">
      <formula>50</formula>
    </cfRule>
  </conditionalFormatting>
  <conditionalFormatting sqref="F131:F144">
    <cfRule type="cellIs" dxfId="20" priority="22" operator="lessThan">
      <formula>45</formula>
    </cfRule>
    <cfRule type="cellIs" dxfId="19" priority="23" operator="greaterThan">
      <formula>50</formula>
    </cfRule>
  </conditionalFormatting>
  <conditionalFormatting sqref="F152:F169">
    <cfRule type="cellIs" dxfId="18" priority="20" operator="lessThan">
      <formula>45</formula>
    </cfRule>
    <cfRule type="cellIs" dxfId="17" priority="21" operator="greaterThan">
      <formula>50</formula>
    </cfRule>
  </conditionalFormatting>
  <conditionalFormatting sqref="F178:F192">
    <cfRule type="cellIs" dxfId="16" priority="16" operator="lessThan">
      <formula>45</formula>
    </cfRule>
    <cfRule type="cellIs" dxfId="15" priority="17" operator="greaterThan">
      <formula>50</formula>
    </cfRule>
  </conditionalFormatting>
  <conditionalFormatting sqref="P2:P9">
    <cfRule type="duplicateValues" dxfId="14" priority="15"/>
  </conditionalFormatting>
  <conditionalFormatting sqref="P16:P41">
    <cfRule type="duplicateValues" dxfId="13" priority="12"/>
  </conditionalFormatting>
  <conditionalFormatting sqref="P47:P66">
    <cfRule type="duplicateValues" dxfId="12" priority="9"/>
  </conditionalFormatting>
  <conditionalFormatting sqref="P74:P143">
    <cfRule type="duplicateValues" dxfId="11" priority="4"/>
  </conditionalFormatting>
  <conditionalFormatting sqref="P151:P154">
    <cfRule type="duplicateValues" dxfId="10" priority="3"/>
  </conditionalFormatting>
  <conditionalFormatting sqref="U3:U9">
    <cfRule type="cellIs" dxfId="9" priority="13" operator="lessThan">
      <formula>45</formula>
    </cfRule>
    <cfRule type="cellIs" dxfId="8" priority="14" operator="greaterThan">
      <formula>50</formula>
    </cfRule>
  </conditionalFormatting>
  <conditionalFormatting sqref="U17:U41">
    <cfRule type="cellIs" dxfId="7" priority="10" operator="lessThan">
      <formula>45</formula>
    </cfRule>
    <cfRule type="cellIs" dxfId="6" priority="11" operator="greaterThan">
      <formula>50</formula>
    </cfRule>
  </conditionalFormatting>
  <conditionalFormatting sqref="U48:U66">
    <cfRule type="cellIs" dxfId="5" priority="7" operator="lessThan">
      <formula>45</formula>
    </cfRule>
    <cfRule type="cellIs" dxfId="4" priority="8" operator="greaterThan">
      <formula>50</formula>
    </cfRule>
  </conditionalFormatting>
  <conditionalFormatting sqref="U75:U143">
    <cfRule type="cellIs" dxfId="3" priority="5" operator="lessThan">
      <formula>45</formula>
    </cfRule>
    <cfRule type="cellIs" dxfId="2" priority="6" operator="greaterThan">
      <formula>50</formula>
    </cfRule>
  </conditionalFormatting>
  <conditionalFormatting sqref="U152:U154">
    <cfRule type="cellIs" dxfId="1" priority="1" operator="lessThan">
      <formula>45</formula>
    </cfRule>
    <cfRule type="cellIs" dxfId="0" priority="2" operator="greaterThan">
      <formula>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89A8-A6E6-4786-A9E0-44FDF2995160}">
  <dimension ref="A1:C19"/>
  <sheetViews>
    <sheetView topLeftCell="A17" zoomScale="90" zoomScaleNormal="90" workbookViewId="0">
      <selection activeCell="C18" sqref="C18"/>
    </sheetView>
  </sheetViews>
  <sheetFormatPr defaultRowHeight="15.5" x14ac:dyDescent="0.35"/>
  <cols>
    <col min="1" max="1" width="31.08203125" bestFit="1" customWidth="1"/>
    <col min="2" max="2" width="12.58203125" customWidth="1"/>
    <col min="3" max="3" width="12.5" bestFit="1" customWidth="1"/>
  </cols>
  <sheetData>
    <row r="1" spans="1:3" x14ac:dyDescent="0.35">
      <c r="A1" t="s">
        <v>229</v>
      </c>
    </row>
    <row r="2" spans="1:3" x14ac:dyDescent="0.35">
      <c r="A2" t="s">
        <v>231</v>
      </c>
      <c r="C2" s="28">
        <v>3750</v>
      </c>
    </row>
    <row r="3" spans="1:3" x14ac:dyDescent="0.35">
      <c r="A3" t="s">
        <v>230</v>
      </c>
      <c r="B3" s="28">
        <f>SUM('Raw Data'!K3:K86)</f>
        <v>1431313.6</v>
      </c>
      <c r="C3" s="28">
        <v>1303813.6000000001</v>
      </c>
    </row>
    <row r="4" spans="1:3" x14ac:dyDescent="0.35">
      <c r="A4" t="s">
        <v>232</v>
      </c>
      <c r="C4" s="28">
        <v>1151484.8</v>
      </c>
    </row>
    <row r="5" spans="1:3" x14ac:dyDescent="0.35">
      <c r="A5" t="s">
        <v>233</v>
      </c>
      <c r="C5" s="28">
        <v>1294592.8</v>
      </c>
    </row>
    <row r="6" spans="1:3" x14ac:dyDescent="0.35">
      <c r="A6" t="s">
        <v>234</v>
      </c>
      <c r="C6" s="28">
        <v>1171324.8</v>
      </c>
    </row>
    <row r="7" spans="1:3" x14ac:dyDescent="0.35">
      <c r="A7" t="s">
        <v>235</v>
      </c>
      <c r="C7" s="28">
        <v>1113529.6000000001</v>
      </c>
    </row>
    <row r="8" spans="1:3" x14ac:dyDescent="0.35">
      <c r="A8" t="s">
        <v>236</v>
      </c>
      <c r="C8" s="28">
        <f>SUM(1059889.6+C9)</f>
        <v>1059889.6000000001</v>
      </c>
    </row>
    <row r="11" spans="1:3" x14ac:dyDescent="0.35">
      <c r="A11" t="s">
        <v>240</v>
      </c>
    </row>
    <row r="12" spans="1:3" x14ac:dyDescent="0.35">
      <c r="A12" t="s">
        <v>237</v>
      </c>
      <c r="B12" s="28">
        <v>2389500</v>
      </c>
      <c r="C12">
        <f>SUM('Raw Data'!I4:I91)</f>
        <v>23859</v>
      </c>
    </row>
    <row r="13" spans="1:3" x14ac:dyDescent="0.35">
      <c r="A13" t="s">
        <v>238</v>
      </c>
      <c r="B13" s="28">
        <v>2497900</v>
      </c>
    </row>
    <row r="14" spans="1:3" x14ac:dyDescent="0.35">
      <c r="A14" t="s">
        <v>239</v>
      </c>
      <c r="B14" s="28">
        <v>1898900</v>
      </c>
    </row>
    <row r="15" spans="1:3" x14ac:dyDescent="0.35">
      <c r="B15" s="28"/>
    </row>
    <row r="16" spans="1:3" x14ac:dyDescent="0.35">
      <c r="B16" s="28"/>
    </row>
    <row r="17" spans="1:3" x14ac:dyDescent="0.35">
      <c r="A17" t="s">
        <v>241</v>
      </c>
      <c r="B17" s="28"/>
    </row>
    <row r="18" spans="1:3" x14ac:dyDescent="0.35">
      <c r="A18" t="s">
        <v>242</v>
      </c>
      <c r="B18" s="28">
        <v>1198624.8</v>
      </c>
    </row>
    <row r="19" spans="1:3" x14ac:dyDescent="0.35">
      <c r="A19" t="s">
        <v>243</v>
      </c>
      <c r="B19" s="28">
        <v>1349008.8</v>
      </c>
      <c r="C19">
        <f>SUM('Raw Data'!K8:K93)</f>
        <v>1326124.8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019CD-075D-4932-88ED-05A2CF9CE69A}">
  <dimension ref="A1:B18"/>
  <sheetViews>
    <sheetView workbookViewId="0">
      <selection activeCell="D21" sqref="D21"/>
    </sheetView>
  </sheetViews>
  <sheetFormatPr defaultRowHeight="15.5" x14ac:dyDescent="0.35"/>
  <cols>
    <col min="1" max="1" width="23.08203125" bestFit="1" customWidth="1"/>
    <col min="2" max="2" width="12.25" bestFit="1" customWidth="1"/>
    <col min="4" max="4" width="32.5" bestFit="1" customWidth="1"/>
    <col min="5" max="5" width="9.75" bestFit="1" customWidth="1"/>
    <col min="7" max="7" width="27.33203125" bestFit="1" customWidth="1"/>
    <col min="8" max="8" width="12.25" bestFit="1" customWidth="1"/>
  </cols>
  <sheetData>
    <row r="1" spans="1:2" x14ac:dyDescent="0.35">
      <c r="A1" t="s">
        <v>229</v>
      </c>
    </row>
    <row r="2" spans="1:2" x14ac:dyDescent="0.35">
      <c r="A2" t="s">
        <v>231</v>
      </c>
      <c r="B2" s="28">
        <f>SUM('Raw Data'!K83)</f>
        <v>45750</v>
      </c>
    </row>
    <row r="3" spans="1:2" x14ac:dyDescent="0.35">
      <c r="A3" t="s">
        <v>232</v>
      </c>
      <c r="B3" s="28">
        <f>SUM('Raw Data'!K10:K93)</f>
        <v>1278984.7999999998</v>
      </c>
    </row>
    <row r="4" spans="1:2" x14ac:dyDescent="0.35">
      <c r="A4" t="s">
        <v>230</v>
      </c>
      <c r="B4" s="28">
        <f>SUM('Raw Data'!K3:K86)</f>
        <v>1431313.6</v>
      </c>
    </row>
    <row r="5" spans="1:2" x14ac:dyDescent="0.35">
      <c r="A5" t="s">
        <v>233</v>
      </c>
      <c r="B5" s="28">
        <f>SUM('Raw Data'!K4:K90)</f>
        <v>1422092.8</v>
      </c>
    </row>
    <row r="6" spans="1:2" x14ac:dyDescent="0.35">
      <c r="A6" t="s">
        <v>234</v>
      </c>
      <c r="B6" s="28">
        <f>SUM('Raw Data'!K9:K92)</f>
        <v>1298824.7999999998</v>
      </c>
    </row>
    <row r="7" spans="1:2" x14ac:dyDescent="0.35">
      <c r="A7" t="s">
        <v>235</v>
      </c>
      <c r="B7" s="28">
        <f>SUM('Raw Data'!K8:K80)</f>
        <v>1199029.6000000001</v>
      </c>
    </row>
    <row r="8" spans="1:2" x14ac:dyDescent="0.35">
      <c r="A8" t="s">
        <v>236</v>
      </c>
      <c r="B8" s="28">
        <f>SUM('Raw Data'!K12:K87)</f>
        <v>1199139.6000000001</v>
      </c>
    </row>
    <row r="10" spans="1:2" x14ac:dyDescent="0.35">
      <c r="A10" t="s">
        <v>244</v>
      </c>
    </row>
    <row r="11" spans="1:2" x14ac:dyDescent="0.35">
      <c r="A11" t="s">
        <v>237</v>
      </c>
      <c r="B11" s="28">
        <f>SUM('Raw Data'!I4:I91)</f>
        <v>23859</v>
      </c>
    </row>
    <row r="12" spans="1:2" x14ac:dyDescent="0.35">
      <c r="A12" t="s">
        <v>238</v>
      </c>
      <c r="B12" s="28">
        <f>SUM(Table1[Price])</f>
        <v>24979</v>
      </c>
    </row>
    <row r="13" spans="1:2" x14ac:dyDescent="0.35">
      <c r="A13" t="s">
        <v>239</v>
      </c>
      <c r="B13" s="28">
        <f>SUM('Raw Data'!I10:I80)</f>
        <v>18989</v>
      </c>
    </row>
    <row r="15" spans="1:2" x14ac:dyDescent="0.35">
      <c r="A15" t="s">
        <v>241</v>
      </c>
    </row>
    <row r="16" spans="1:2" x14ac:dyDescent="0.35">
      <c r="A16" t="s">
        <v>242</v>
      </c>
      <c r="B16" s="28">
        <f>SUM('Raw Data'!K8:K93)</f>
        <v>1326124.8</v>
      </c>
    </row>
    <row r="17" spans="1:2" x14ac:dyDescent="0.35">
      <c r="A17" t="s">
        <v>243</v>
      </c>
      <c r="B17" s="28">
        <f>SUM('Raw Data'!K3:K92)</f>
        <v>1476508.8</v>
      </c>
    </row>
    <row r="18" spans="1:2" x14ac:dyDescent="0.35">
      <c r="A18" t="s">
        <v>241</v>
      </c>
      <c r="B18" s="28">
        <f>SUM(B16+B17)</f>
        <v>2802633.6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99CA2-0DE6-42F3-86A2-1146698C1588}">
  <dimension ref="A3:S134"/>
  <sheetViews>
    <sheetView zoomScale="71" zoomScaleNormal="71" workbookViewId="0">
      <selection activeCell="D113" sqref="D113"/>
    </sheetView>
  </sheetViews>
  <sheetFormatPr defaultRowHeight="15.5" x14ac:dyDescent="0.35"/>
  <cols>
    <col min="1" max="1" width="16.08203125" bestFit="1" customWidth="1"/>
    <col min="2" max="2" width="15.9140625" bestFit="1" customWidth="1"/>
    <col min="3" max="3" width="11.58203125" bestFit="1" customWidth="1"/>
    <col min="4" max="4" width="14.75" bestFit="1" customWidth="1"/>
    <col min="5" max="5" width="11.58203125" bestFit="1" customWidth="1"/>
    <col min="6" max="6" width="19.4140625" bestFit="1" customWidth="1"/>
    <col min="7" max="7" width="5.25" bestFit="1" customWidth="1"/>
    <col min="8" max="8" width="6.33203125" bestFit="1" customWidth="1"/>
    <col min="9" max="9" width="13.33203125" bestFit="1" customWidth="1"/>
    <col min="10" max="10" width="10.6640625" bestFit="1" customWidth="1"/>
    <col min="11" max="11" width="8.75" bestFit="1" customWidth="1"/>
    <col min="12" max="12" width="6.83203125" bestFit="1" customWidth="1"/>
    <col min="13" max="13" width="10.58203125" bestFit="1" customWidth="1"/>
    <col min="14" max="14" width="11.1640625" bestFit="1" customWidth="1"/>
    <col min="15" max="15" width="13.4140625" bestFit="1" customWidth="1"/>
    <col min="16" max="16" width="11.1640625" bestFit="1" customWidth="1"/>
    <col min="17" max="17" width="10.9140625" bestFit="1" customWidth="1"/>
    <col min="18" max="18" width="11.33203125" bestFit="1" customWidth="1"/>
    <col min="19" max="19" width="13.58203125" bestFit="1" customWidth="1"/>
    <col min="20" max="37" width="3.75" bestFit="1" customWidth="1"/>
    <col min="38" max="38" width="4.75" bestFit="1" customWidth="1"/>
    <col min="39" max="44" width="3.75" bestFit="1" customWidth="1"/>
    <col min="45" max="45" width="11.5" bestFit="1" customWidth="1"/>
    <col min="46" max="46" width="6.75" bestFit="1" customWidth="1"/>
    <col min="47" max="74" width="3.75" bestFit="1" customWidth="1"/>
    <col min="75" max="75" width="9.6640625" bestFit="1" customWidth="1"/>
    <col min="76" max="76" width="10.58203125" bestFit="1" customWidth="1"/>
    <col min="77" max="78" width="3.75" bestFit="1" customWidth="1"/>
    <col min="79" max="79" width="9.6640625" bestFit="1" customWidth="1"/>
    <col min="80" max="80" width="7.1640625" bestFit="1" customWidth="1"/>
    <col min="81" max="81" width="8.58203125" bestFit="1" customWidth="1"/>
    <col min="82" max="83" width="3.75" bestFit="1" customWidth="1"/>
    <col min="84" max="84" width="11.5" bestFit="1" customWidth="1"/>
    <col min="85" max="85" width="6.75" bestFit="1" customWidth="1"/>
    <col min="86" max="87" width="3.75" bestFit="1" customWidth="1"/>
    <col min="88" max="88" width="9.6640625" bestFit="1" customWidth="1"/>
    <col min="89" max="89" width="7.83203125" bestFit="1" customWidth="1"/>
    <col min="90" max="90" width="6.75" bestFit="1" customWidth="1"/>
    <col min="91" max="103" width="3.75" bestFit="1" customWidth="1"/>
    <col min="104" max="104" width="9.6640625" bestFit="1" customWidth="1"/>
    <col min="105" max="105" width="7.6640625" bestFit="1" customWidth="1"/>
    <col min="106" max="106" width="8.58203125" bestFit="1" customWidth="1"/>
    <col min="107" max="114" width="3.75" bestFit="1" customWidth="1"/>
    <col min="115" max="115" width="11.5" bestFit="1" customWidth="1"/>
    <col min="116" max="116" width="8.9140625" bestFit="1" customWidth="1"/>
    <col min="117" max="117" width="10.58203125" bestFit="1" customWidth="1"/>
  </cols>
  <sheetData>
    <row r="3" spans="1:2" x14ac:dyDescent="0.35">
      <c r="A3" s="53" t="s">
        <v>266</v>
      </c>
      <c r="B3" t="s">
        <v>265</v>
      </c>
    </row>
    <row r="4" spans="1:2" x14ac:dyDescent="0.35">
      <c r="A4" s="1" t="s">
        <v>14</v>
      </c>
      <c r="B4">
        <v>13569</v>
      </c>
    </row>
    <row r="5" spans="1:2" x14ac:dyDescent="0.35">
      <c r="A5" s="1" t="s">
        <v>34</v>
      </c>
      <c r="B5">
        <v>11410</v>
      </c>
    </row>
    <row r="6" spans="1:2" x14ac:dyDescent="0.35">
      <c r="A6" s="1" t="s">
        <v>260</v>
      </c>
      <c r="B6">
        <v>24979</v>
      </c>
    </row>
    <row r="14" spans="1:2" x14ac:dyDescent="0.35">
      <c r="A14" s="53" t="s">
        <v>266</v>
      </c>
      <c r="B14" t="s">
        <v>262</v>
      </c>
    </row>
    <row r="15" spans="1:2" x14ac:dyDescent="0.35">
      <c r="A15" s="1" t="s">
        <v>14</v>
      </c>
      <c r="B15">
        <v>821978.79999999993</v>
      </c>
    </row>
    <row r="16" spans="1:2" x14ac:dyDescent="0.35">
      <c r="A16" s="1" t="s">
        <v>34</v>
      </c>
      <c r="B16">
        <v>660930</v>
      </c>
    </row>
    <row r="17" spans="1:2" x14ac:dyDescent="0.35">
      <c r="A17" s="1" t="s">
        <v>260</v>
      </c>
      <c r="B17">
        <v>1482908.7999999998</v>
      </c>
    </row>
    <row r="27" spans="1:2" x14ac:dyDescent="0.35">
      <c r="A27" s="53" t="s">
        <v>267</v>
      </c>
      <c r="B27" t="s">
        <v>262</v>
      </c>
    </row>
    <row r="28" spans="1:2" x14ac:dyDescent="0.35">
      <c r="A28" s="1" t="s">
        <v>25</v>
      </c>
      <c r="B28">
        <v>787274</v>
      </c>
    </row>
    <row r="29" spans="1:2" x14ac:dyDescent="0.35">
      <c r="A29" s="1" t="s">
        <v>245</v>
      </c>
      <c r="B29">
        <v>26240</v>
      </c>
    </row>
    <row r="30" spans="1:2" x14ac:dyDescent="0.35">
      <c r="A30" s="1" t="s">
        <v>103</v>
      </c>
      <c r="B30">
        <v>171150</v>
      </c>
    </row>
    <row r="31" spans="1:2" x14ac:dyDescent="0.35">
      <c r="A31" s="1" t="s">
        <v>98</v>
      </c>
      <c r="B31">
        <v>291008.8</v>
      </c>
    </row>
    <row r="32" spans="1:2" x14ac:dyDescent="0.35">
      <c r="A32" s="1" t="s">
        <v>124</v>
      </c>
      <c r="B32">
        <v>166336</v>
      </c>
    </row>
    <row r="33" spans="1:19" x14ac:dyDescent="0.35">
      <c r="A33" s="1" t="s">
        <v>79</v>
      </c>
      <c r="B33">
        <v>40900</v>
      </c>
    </row>
    <row r="34" spans="1:19" x14ac:dyDescent="0.35">
      <c r="A34" s="1" t="s">
        <v>260</v>
      </c>
      <c r="B34">
        <v>1482908.8</v>
      </c>
    </row>
    <row r="39" spans="1:19" x14ac:dyDescent="0.35">
      <c r="Q39" s="53" t="s">
        <v>266</v>
      </c>
      <c r="R39" t="s">
        <v>265</v>
      </c>
      <c r="S39" t="s">
        <v>277</v>
      </c>
    </row>
    <row r="40" spans="1:19" x14ac:dyDescent="0.35">
      <c r="Q40" s="1" t="s">
        <v>197</v>
      </c>
      <c r="R40">
        <v>150</v>
      </c>
      <c r="S40">
        <v>38</v>
      </c>
    </row>
    <row r="41" spans="1:19" x14ac:dyDescent="0.35">
      <c r="Q41" s="61" t="s">
        <v>34</v>
      </c>
      <c r="R41">
        <v>150</v>
      </c>
      <c r="S41">
        <v>38</v>
      </c>
    </row>
    <row r="42" spans="1:19" x14ac:dyDescent="0.35">
      <c r="A42" s="53" t="s">
        <v>268</v>
      </c>
      <c r="B42" t="s">
        <v>262</v>
      </c>
      <c r="Q42" s="1" t="s">
        <v>42</v>
      </c>
      <c r="R42">
        <v>3450</v>
      </c>
      <c r="S42">
        <v>46</v>
      </c>
    </row>
    <row r="43" spans="1:19" x14ac:dyDescent="0.35">
      <c r="A43" s="1" t="s">
        <v>197</v>
      </c>
      <c r="B43">
        <v>45750</v>
      </c>
      <c r="Q43" s="61" t="s">
        <v>14</v>
      </c>
      <c r="R43">
        <v>470</v>
      </c>
      <c r="S43">
        <v>45.5</v>
      </c>
    </row>
    <row r="44" spans="1:19" x14ac:dyDescent="0.35">
      <c r="A44" s="1" t="s">
        <v>42</v>
      </c>
      <c r="B44">
        <v>197356</v>
      </c>
      <c r="Q44" s="61" t="s">
        <v>34</v>
      </c>
      <c r="R44">
        <v>2980</v>
      </c>
      <c r="S44">
        <v>46.111111111111114</v>
      </c>
    </row>
    <row r="45" spans="1:19" x14ac:dyDescent="0.35">
      <c r="A45" s="1" t="s">
        <v>15</v>
      </c>
      <c r="B45">
        <v>371064</v>
      </c>
      <c r="Q45" s="1" t="s">
        <v>15</v>
      </c>
      <c r="R45">
        <v>4620</v>
      </c>
      <c r="S45">
        <v>45.888888888888886</v>
      </c>
    </row>
    <row r="46" spans="1:19" x14ac:dyDescent="0.35">
      <c r="A46" s="1" t="s">
        <v>20</v>
      </c>
      <c r="B46">
        <v>273392.8</v>
      </c>
      <c r="Q46" s="61" t="s">
        <v>14</v>
      </c>
      <c r="R46">
        <v>2360</v>
      </c>
      <c r="S46">
        <v>47.8</v>
      </c>
    </row>
    <row r="47" spans="1:19" x14ac:dyDescent="0.35">
      <c r="A47" s="1" t="s">
        <v>39</v>
      </c>
      <c r="B47">
        <v>221566</v>
      </c>
      <c r="Q47" s="61" t="s">
        <v>34</v>
      </c>
      <c r="R47">
        <v>2260</v>
      </c>
      <c r="S47">
        <v>43.5</v>
      </c>
    </row>
    <row r="48" spans="1:19" x14ac:dyDescent="0.35">
      <c r="A48" s="1" t="s">
        <v>35</v>
      </c>
      <c r="B48">
        <v>84150</v>
      </c>
      <c r="Q48" s="1" t="s">
        <v>20</v>
      </c>
      <c r="R48">
        <v>4719</v>
      </c>
      <c r="S48">
        <v>45.071428571428569</v>
      </c>
    </row>
    <row r="49" spans="1:19" x14ac:dyDescent="0.35">
      <c r="A49" s="1" t="s">
        <v>49</v>
      </c>
      <c r="B49">
        <v>196610</v>
      </c>
      <c r="Q49" s="61" t="s">
        <v>14</v>
      </c>
      <c r="R49">
        <v>4719</v>
      </c>
      <c r="S49">
        <v>45.071428571428569</v>
      </c>
    </row>
    <row r="50" spans="1:19" x14ac:dyDescent="0.35">
      <c r="A50" s="1" t="s">
        <v>95</v>
      </c>
      <c r="B50">
        <v>93020</v>
      </c>
      <c r="Q50" s="1" t="s">
        <v>39</v>
      </c>
      <c r="R50">
        <v>4480</v>
      </c>
      <c r="S50">
        <v>39.266666666666666</v>
      </c>
    </row>
    <row r="51" spans="1:19" x14ac:dyDescent="0.35">
      <c r="A51" s="1" t="s">
        <v>260</v>
      </c>
      <c r="B51">
        <v>1482908.8</v>
      </c>
      <c r="Q51" s="61" t="s">
        <v>14</v>
      </c>
      <c r="R51">
        <v>2860</v>
      </c>
      <c r="S51">
        <v>34.444444444444443</v>
      </c>
    </row>
    <row r="52" spans="1:19" x14ac:dyDescent="0.35">
      <c r="Q52" s="61" t="s">
        <v>34</v>
      </c>
      <c r="R52">
        <v>1620</v>
      </c>
      <c r="S52">
        <v>46.5</v>
      </c>
    </row>
    <row r="53" spans="1:19" x14ac:dyDescent="0.35">
      <c r="Q53" s="1" t="s">
        <v>35</v>
      </c>
      <c r="R53">
        <v>1920</v>
      </c>
      <c r="S53">
        <v>38</v>
      </c>
    </row>
    <row r="54" spans="1:19" x14ac:dyDescent="0.35">
      <c r="Q54" s="61" t="s">
        <v>14</v>
      </c>
      <c r="R54">
        <v>1370</v>
      </c>
      <c r="S54">
        <v>42.75</v>
      </c>
    </row>
    <row r="55" spans="1:19" x14ac:dyDescent="0.35">
      <c r="Q55" s="61" t="s">
        <v>34</v>
      </c>
      <c r="R55">
        <v>550</v>
      </c>
      <c r="S55">
        <v>31.666666666666668</v>
      </c>
    </row>
    <row r="56" spans="1:19" x14ac:dyDescent="0.35">
      <c r="Q56" s="1" t="s">
        <v>49</v>
      </c>
      <c r="R56">
        <v>3850</v>
      </c>
      <c r="S56">
        <v>39.75</v>
      </c>
    </row>
    <row r="57" spans="1:19" x14ac:dyDescent="0.35">
      <c r="Q57" s="61" t="s">
        <v>34</v>
      </c>
      <c r="R57">
        <v>3850</v>
      </c>
      <c r="S57">
        <v>39.75</v>
      </c>
    </row>
    <row r="58" spans="1:19" x14ac:dyDescent="0.35">
      <c r="B58" s="53" t="s">
        <v>261</v>
      </c>
      <c r="Q58" s="1" t="s">
        <v>95</v>
      </c>
      <c r="R58">
        <v>1790</v>
      </c>
      <c r="S58">
        <v>44.444444444444443</v>
      </c>
    </row>
    <row r="59" spans="1:19" x14ac:dyDescent="0.35">
      <c r="B59" t="s">
        <v>14</v>
      </c>
      <c r="D59" t="s">
        <v>34</v>
      </c>
      <c r="F59" t="s">
        <v>271</v>
      </c>
      <c r="G59" t="s">
        <v>272</v>
      </c>
      <c r="Q59" s="61" t="s">
        <v>14</v>
      </c>
      <c r="R59">
        <v>1790</v>
      </c>
      <c r="S59">
        <v>44.444444444444443</v>
      </c>
    </row>
    <row r="60" spans="1:19" x14ac:dyDescent="0.35">
      <c r="A60" s="53" t="s">
        <v>268</v>
      </c>
      <c r="B60" t="s">
        <v>262</v>
      </c>
      <c r="C60" t="s">
        <v>273</v>
      </c>
      <c r="D60" t="s">
        <v>262</v>
      </c>
      <c r="E60" t="s">
        <v>273</v>
      </c>
      <c r="Q60" s="1" t="s">
        <v>260</v>
      </c>
      <c r="R60">
        <v>24979</v>
      </c>
      <c r="S60">
        <v>42.769230769230766</v>
      </c>
    </row>
    <row r="61" spans="1:19" x14ac:dyDescent="0.35">
      <c r="A61" s="1" t="s">
        <v>197</v>
      </c>
      <c r="D61">
        <v>45750</v>
      </c>
      <c r="E61">
        <v>25</v>
      </c>
      <c r="F61">
        <v>45750</v>
      </c>
      <c r="G61">
        <v>25</v>
      </c>
    </row>
    <row r="62" spans="1:19" x14ac:dyDescent="0.35">
      <c r="A62" s="1" t="s">
        <v>42</v>
      </c>
      <c r="B62">
        <v>31236</v>
      </c>
      <c r="C62">
        <v>117.79999999999998</v>
      </c>
      <c r="D62">
        <v>166120</v>
      </c>
      <c r="E62">
        <v>508</v>
      </c>
      <c r="F62">
        <v>197356</v>
      </c>
      <c r="G62">
        <v>625.79999999999995</v>
      </c>
    </row>
    <row r="63" spans="1:19" x14ac:dyDescent="0.35">
      <c r="A63" s="1" t="s">
        <v>15</v>
      </c>
      <c r="B63">
        <v>250954</v>
      </c>
      <c r="C63">
        <v>657.2</v>
      </c>
      <c r="D63">
        <v>120110</v>
      </c>
      <c r="E63">
        <v>448</v>
      </c>
      <c r="F63">
        <v>371064</v>
      </c>
      <c r="G63">
        <v>1105.2</v>
      </c>
    </row>
    <row r="64" spans="1:19" x14ac:dyDescent="0.35">
      <c r="A64" s="1" t="s">
        <v>20</v>
      </c>
      <c r="B64">
        <v>273392.8</v>
      </c>
      <c r="C64">
        <v>778.89999999999986</v>
      </c>
      <c r="F64">
        <v>273392.8</v>
      </c>
      <c r="G64">
        <v>778.89999999999986</v>
      </c>
    </row>
    <row r="65" spans="1:7" x14ac:dyDescent="0.35">
      <c r="A65" s="1" t="s">
        <v>39</v>
      </c>
      <c r="B65">
        <v>119846</v>
      </c>
      <c r="C65">
        <v>397.04</v>
      </c>
      <c r="D65">
        <v>101720.00000000001</v>
      </c>
      <c r="E65">
        <v>372</v>
      </c>
      <c r="F65">
        <v>221566</v>
      </c>
      <c r="G65">
        <v>769.04</v>
      </c>
    </row>
    <row r="66" spans="1:7" x14ac:dyDescent="0.35">
      <c r="A66" s="1" t="s">
        <v>35</v>
      </c>
      <c r="B66">
        <v>53530</v>
      </c>
      <c r="C66">
        <v>150.79999999999998</v>
      </c>
      <c r="D66">
        <v>30620</v>
      </c>
      <c r="E66">
        <v>148.39999999999998</v>
      </c>
      <c r="F66">
        <v>84150</v>
      </c>
      <c r="G66">
        <v>299.19999999999993</v>
      </c>
    </row>
    <row r="67" spans="1:7" x14ac:dyDescent="0.35">
      <c r="A67" s="1" t="s">
        <v>49</v>
      </c>
      <c r="D67">
        <v>196610</v>
      </c>
      <c r="E67">
        <v>797</v>
      </c>
      <c r="F67">
        <v>196610</v>
      </c>
      <c r="G67">
        <v>797</v>
      </c>
    </row>
    <row r="68" spans="1:7" x14ac:dyDescent="0.35">
      <c r="A68" s="1" t="s">
        <v>95</v>
      </c>
      <c r="B68">
        <v>93020</v>
      </c>
      <c r="C68">
        <v>472</v>
      </c>
      <c r="F68">
        <v>93020</v>
      </c>
      <c r="G68">
        <v>472</v>
      </c>
    </row>
    <row r="69" spans="1:7" x14ac:dyDescent="0.35">
      <c r="A69" s="1" t="s">
        <v>260</v>
      </c>
      <c r="B69">
        <v>821978.8</v>
      </c>
      <c r="C69">
        <v>2573.7399999999998</v>
      </c>
      <c r="D69">
        <v>660930</v>
      </c>
      <c r="E69">
        <v>2298.4</v>
      </c>
      <c r="F69">
        <v>1482908.8</v>
      </c>
      <c r="G69">
        <v>4872.1399999999994</v>
      </c>
    </row>
    <row r="77" spans="1:7" x14ac:dyDescent="0.35">
      <c r="A77" s="53" t="s">
        <v>262</v>
      </c>
      <c r="B77" s="53" t="s">
        <v>261</v>
      </c>
    </row>
    <row r="78" spans="1:7" x14ac:dyDescent="0.35">
      <c r="A78" s="53" t="s">
        <v>268</v>
      </c>
      <c r="B78" t="s">
        <v>21</v>
      </c>
      <c r="C78" t="s">
        <v>16</v>
      </c>
      <c r="D78" t="s">
        <v>43</v>
      </c>
      <c r="E78" t="s">
        <v>260</v>
      </c>
    </row>
    <row r="79" spans="1:7" x14ac:dyDescent="0.35">
      <c r="A79" s="1" t="s">
        <v>197</v>
      </c>
      <c r="C79">
        <v>45750</v>
      </c>
      <c r="E79">
        <v>45750</v>
      </c>
    </row>
    <row r="80" spans="1:7" x14ac:dyDescent="0.35">
      <c r="A80" s="1" t="s">
        <v>42</v>
      </c>
      <c r="B80">
        <v>25536</v>
      </c>
      <c r="C80">
        <v>151820</v>
      </c>
      <c r="D80">
        <v>20000</v>
      </c>
      <c r="E80">
        <v>197356</v>
      </c>
    </row>
    <row r="81" spans="1:5" x14ac:dyDescent="0.35">
      <c r="A81" s="1" t="s">
        <v>15</v>
      </c>
      <c r="C81">
        <v>371064</v>
      </c>
      <c r="E81">
        <v>371064</v>
      </c>
    </row>
    <row r="82" spans="1:5" x14ac:dyDescent="0.35">
      <c r="A82" s="1" t="s">
        <v>20</v>
      </c>
      <c r="B82">
        <v>172202.80000000002</v>
      </c>
      <c r="C82">
        <v>101190</v>
      </c>
      <c r="E82">
        <v>273392.80000000005</v>
      </c>
    </row>
    <row r="83" spans="1:5" x14ac:dyDescent="0.35">
      <c r="A83" s="1" t="s">
        <v>39</v>
      </c>
      <c r="B83">
        <v>65540</v>
      </c>
      <c r="C83">
        <v>156026</v>
      </c>
      <c r="E83">
        <v>221566</v>
      </c>
    </row>
    <row r="84" spans="1:5" x14ac:dyDescent="0.35">
      <c r="A84" s="1" t="s">
        <v>35</v>
      </c>
      <c r="C84">
        <v>74150</v>
      </c>
      <c r="D84">
        <v>10000</v>
      </c>
      <c r="E84">
        <v>84150</v>
      </c>
    </row>
    <row r="85" spans="1:5" x14ac:dyDescent="0.35">
      <c r="A85" s="1" t="s">
        <v>49</v>
      </c>
      <c r="C85">
        <v>196610</v>
      </c>
      <c r="E85">
        <v>196610</v>
      </c>
    </row>
    <row r="86" spans="1:5" x14ac:dyDescent="0.35">
      <c r="A86" s="1" t="s">
        <v>95</v>
      </c>
      <c r="B86">
        <v>45810</v>
      </c>
      <c r="C86">
        <v>47210</v>
      </c>
      <c r="E86">
        <v>93020</v>
      </c>
    </row>
    <row r="87" spans="1:5" x14ac:dyDescent="0.35">
      <c r="A87" s="1" t="s">
        <v>260</v>
      </c>
      <c r="B87">
        <v>309088.80000000005</v>
      </c>
      <c r="C87">
        <v>1143820</v>
      </c>
      <c r="D87">
        <v>30000</v>
      </c>
      <c r="E87">
        <v>1482908.8</v>
      </c>
    </row>
    <row r="97" spans="1:10" x14ac:dyDescent="0.35">
      <c r="A97" s="53" t="s">
        <v>262</v>
      </c>
      <c r="B97" s="53" t="s">
        <v>261</v>
      </c>
    </row>
    <row r="98" spans="1:10" x14ac:dyDescent="0.35">
      <c r="B98" t="s">
        <v>21</v>
      </c>
      <c r="C98" t="s">
        <v>275</v>
      </c>
      <c r="D98" t="s">
        <v>16</v>
      </c>
      <c r="F98" t="s">
        <v>276</v>
      </c>
      <c r="G98" t="s">
        <v>43</v>
      </c>
      <c r="I98" t="s">
        <v>279</v>
      </c>
      <c r="J98" t="s">
        <v>260</v>
      </c>
    </row>
    <row r="99" spans="1:10" x14ac:dyDescent="0.35">
      <c r="A99" s="53" t="s">
        <v>268</v>
      </c>
      <c r="B99" t="s">
        <v>14</v>
      </c>
      <c r="D99" t="s">
        <v>14</v>
      </c>
      <c r="E99" t="s">
        <v>34</v>
      </c>
      <c r="G99" t="s">
        <v>14</v>
      </c>
      <c r="H99" t="s">
        <v>34</v>
      </c>
    </row>
    <row r="100" spans="1:10" x14ac:dyDescent="0.35">
      <c r="A100" s="1" t="s">
        <v>197</v>
      </c>
      <c r="E100">
        <v>45750</v>
      </c>
      <c r="F100">
        <v>45750</v>
      </c>
      <c r="J100">
        <v>45750</v>
      </c>
    </row>
    <row r="101" spans="1:10" x14ac:dyDescent="0.35">
      <c r="A101" s="1" t="s">
        <v>42</v>
      </c>
      <c r="B101">
        <v>25536</v>
      </c>
      <c r="C101">
        <v>25536</v>
      </c>
      <c r="D101">
        <v>5699.9999999999991</v>
      </c>
      <c r="E101">
        <v>146120</v>
      </c>
      <c r="F101">
        <v>151820</v>
      </c>
      <c r="H101">
        <v>20000</v>
      </c>
      <c r="I101">
        <v>20000</v>
      </c>
      <c r="J101">
        <v>197356</v>
      </c>
    </row>
    <row r="102" spans="1:10" x14ac:dyDescent="0.35">
      <c r="A102" s="1" t="s">
        <v>15</v>
      </c>
      <c r="D102">
        <v>250954</v>
      </c>
      <c r="E102">
        <v>120110</v>
      </c>
      <c r="F102">
        <v>371064</v>
      </c>
      <c r="J102">
        <v>371064</v>
      </c>
    </row>
    <row r="103" spans="1:10" x14ac:dyDescent="0.35">
      <c r="A103" s="1" t="s">
        <v>20</v>
      </c>
      <c r="B103">
        <v>172202.80000000002</v>
      </c>
      <c r="C103">
        <v>172202.80000000002</v>
      </c>
      <c r="D103">
        <v>101190</v>
      </c>
      <c r="F103">
        <v>101190</v>
      </c>
      <c r="J103">
        <v>273392.80000000005</v>
      </c>
    </row>
    <row r="104" spans="1:10" x14ac:dyDescent="0.35">
      <c r="A104" s="1" t="s">
        <v>39</v>
      </c>
      <c r="B104">
        <v>65540</v>
      </c>
      <c r="C104">
        <v>65540</v>
      </c>
      <c r="D104">
        <v>54306</v>
      </c>
      <c r="E104">
        <v>101720.00000000001</v>
      </c>
      <c r="F104">
        <v>156026</v>
      </c>
      <c r="J104">
        <v>221566</v>
      </c>
    </row>
    <row r="105" spans="1:10" x14ac:dyDescent="0.35">
      <c r="A105" s="1" t="s">
        <v>35</v>
      </c>
      <c r="D105">
        <v>47280</v>
      </c>
      <c r="E105">
        <v>26870</v>
      </c>
      <c r="F105">
        <v>74150</v>
      </c>
      <c r="G105">
        <v>6250</v>
      </c>
      <c r="H105">
        <v>3750</v>
      </c>
      <c r="I105">
        <v>10000</v>
      </c>
      <c r="J105">
        <v>84150</v>
      </c>
    </row>
    <row r="106" spans="1:10" x14ac:dyDescent="0.35">
      <c r="A106" s="1" t="s">
        <v>49</v>
      </c>
      <c r="E106">
        <v>196610</v>
      </c>
      <c r="F106">
        <v>196610</v>
      </c>
      <c r="J106">
        <v>196610</v>
      </c>
    </row>
    <row r="107" spans="1:10" x14ac:dyDescent="0.35">
      <c r="A107" s="1" t="s">
        <v>95</v>
      </c>
      <c r="B107">
        <v>45810</v>
      </c>
      <c r="C107">
        <v>45810</v>
      </c>
      <c r="D107">
        <v>47210</v>
      </c>
      <c r="F107">
        <v>47210</v>
      </c>
      <c r="J107">
        <v>93020</v>
      </c>
    </row>
    <row r="108" spans="1:10" x14ac:dyDescent="0.35">
      <c r="A108" s="1" t="s">
        <v>260</v>
      </c>
      <c r="B108">
        <v>309088.80000000005</v>
      </c>
      <c r="C108">
        <v>309088.80000000005</v>
      </c>
      <c r="D108">
        <v>506640</v>
      </c>
      <c r="E108">
        <v>637180</v>
      </c>
      <c r="F108">
        <v>1143820</v>
      </c>
      <c r="G108">
        <v>6250</v>
      </c>
      <c r="H108">
        <v>23750</v>
      </c>
      <c r="I108">
        <v>30000</v>
      </c>
      <c r="J108">
        <v>1482908.8</v>
      </c>
    </row>
    <row r="126" spans="1:10" x14ac:dyDescent="0.35">
      <c r="A126" s="53" t="s">
        <v>265</v>
      </c>
      <c r="B126" s="53" t="s">
        <v>261</v>
      </c>
    </row>
    <row r="127" spans="1:10" x14ac:dyDescent="0.35">
      <c r="A127" s="53" t="s">
        <v>278</v>
      </c>
      <c r="B127" t="s">
        <v>197</v>
      </c>
      <c r="C127" t="s">
        <v>42</v>
      </c>
      <c r="D127" t="s">
        <v>15</v>
      </c>
      <c r="E127" t="s">
        <v>20</v>
      </c>
      <c r="F127" t="s">
        <v>39</v>
      </c>
      <c r="G127" t="s">
        <v>35</v>
      </c>
      <c r="H127" t="s">
        <v>49</v>
      </c>
      <c r="I127" t="s">
        <v>95</v>
      </c>
      <c r="J127" t="s">
        <v>260</v>
      </c>
    </row>
    <row r="128" spans="1:10" x14ac:dyDescent="0.35">
      <c r="A128" s="1" t="s">
        <v>25</v>
      </c>
      <c r="B128">
        <v>150</v>
      </c>
      <c r="C128">
        <v>2260</v>
      </c>
      <c r="D128">
        <v>4620</v>
      </c>
      <c r="E128">
        <v>1050</v>
      </c>
      <c r="F128">
        <v>650</v>
      </c>
      <c r="G128">
        <v>320</v>
      </c>
      <c r="H128">
        <v>2110</v>
      </c>
      <c r="I128">
        <v>150</v>
      </c>
      <c r="J128">
        <v>11310</v>
      </c>
    </row>
    <row r="129" spans="1:10" x14ac:dyDescent="0.35">
      <c r="A129" s="1" t="s">
        <v>245</v>
      </c>
      <c r="F129">
        <v>320</v>
      </c>
      <c r="J129">
        <v>320</v>
      </c>
    </row>
    <row r="130" spans="1:10" x14ac:dyDescent="0.35">
      <c r="A130" s="1" t="s">
        <v>103</v>
      </c>
      <c r="E130">
        <v>800</v>
      </c>
      <c r="F130">
        <v>250</v>
      </c>
      <c r="G130">
        <v>250</v>
      </c>
      <c r="H130">
        <v>620</v>
      </c>
      <c r="I130">
        <v>1640</v>
      </c>
      <c r="J130">
        <v>3560</v>
      </c>
    </row>
    <row r="131" spans="1:10" x14ac:dyDescent="0.35">
      <c r="A131" s="1" t="s">
        <v>98</v>
      </c>
      <c r="C131">
        <v>1040</v>
      </c>
      <c r="E131">
        <v>1999</v>
      </c>
      <c r="F131">
        <v>2540</v>
      </c>
      <c r="H131">
        <v>400</v>
      </c>
      <c r="J131">
        <v>5979</v>
      </c>
    </row>
    <row r="132" spans="1:10" x14ac:dyDescent="0.35">
      <c r="A132" s="1" t="s">
        <v>124</v>
      </c>
      <c r="E132">
        <v>870</v>
      </c>
      <c r="F132">
        <v>720</v>
      </c>
      <c r="G132">
        <v>950</v>
      </c>
      <c r="H132">
        <v>400</v>
      </c>
      <c r="J132">
        <v>2940</v>
      </c>
    </row>
    <row r="133" spans="1:10" x14ac:dyDescent="0.35">
      <c r="A133" s="1" t="s">
        <v>79</v>
      </c>
      <c r="C133">
        <v>150</v>
      </c>
      <c r="G133">
        <v>400</v>
      </c>
      <c r="H133">
        <v>320</v>
      </c>
      <c r="J133">
        <v>870</v>
      </c>
    </row>
    <row r="134" spans="1:10" x14ac:dyDescent="0.35">
      <c r="A134" s="1" t="s">
        <v>260</v>
      </c>
      <c r="B134">
        <v>150</v>
      </c>
      <c r="C134">
        <v>3450</v>
      </c>
      <c r="D134">
        <v>4620</v>
      </c>
      <c r="E134">
        <v>4719</v>
      </c>
      <c r="F134">
        <v>4480</v>
      </c>
      <c r="G134">
        <v>1920</v>
      </c>
      <c r="H134">
        <v>3850</v>
      </c>
      <c r="I134">
        <v>1790</v>
      </c>
      <c r="J134">
        <v>24979</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DE8D-11EC-4C58-A9AB-F8C2030F668A}">
  <dimension ref="B1:I3"/>
  <sheetViews>
    <sheetView topLeftCell="G1" zoomScale="60" zoomScaleNormal="60" workbookViewId="0">
      <selection activeCell="F2" sqref="F2"/>
    </sheetView>
  </sheetViews>
  <sheetFormatPr defaultRowHeight="15.5" x14ac:dyDescent="0.35"/>
  <cols>
    <col min="1" max="1" width="8.6640625" style="54"/>
    <col min="2" max="2" width="20.33203125" style="54" customWidth="1"/>
    <col min="3" max="3" width="25.75" style="54" customWidth="1"/>
    <col min="4" max="4" width="8.6640625" style="54"/>
    <col min="5" max="5" width="15.6640625" style="54" bestFit="1" customWidth="1"/>
    <col min="6" max="6" width="18.4140625" style="54" customWidth="1"/>
    <col min="7" max="7" width="8.6640625" style="54"/>
    <col min="8" max="8" width="19.5" style="54" customWidth="1"/>
    <col min="9" max="9" width="13.83203125" style="54" customWidth="1"/>
    <col min="10" max="16384" width="8.6640625" style="54"/>
  </cols>
  <sheetData>
    <row r="1" spans="2:9" ht="10" customHeight="1" x14ac:dyDescent="0.35"/>
    <row r="2" spans="2:9" ht="53.5" customHeight="1" x14ac:dyDescent="0.35">
      <c r="B2" s="55" t="s">
        <v>269</v>
      </c>
      <c r="C2" s="56">
        <f>GETPIVOTDATA("Revenue",'Pivot Table'!$A$42)</f>
        <v>1482908.8</v>
      </c>
      <c r="E2" s="57" t="s">
        <v>270</v>
      </c>
      <c r="F2" s="58">
        <f>GETPIVOTDATA("Price",'Pivot Table'!$A$3)</f>
        <v>24979</v>
      </c>
      <c r="H2" s="59" t="s">
        <v>274</v>
      </c>
      <c r="I2" s="60">
        <f>GETPIVOTDATA("Sum of Units",'Pivot Table'!$A$58,"Gender","Female")</f>
        <v>2573.7399999999998</v>
      </c>
    </row>
    <row r="3" spans="2:9" ht="27"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4" ma:contentTypeDescription="Create a new document." ma:contentTypeScope="" ma:versionID="d323a163fed92fa332e68ad8716d16b0">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870854cbbc02154c94318a30638e685b"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tails xmlns="6423d52d-cc33-4d55-a30a-79dd6b3aa391" xsi:nil="true"/>
    <Support xmlns="6423d52d-cc33-4d55-a30a-79dd6b3aa391">
      <UserInfo>
        <DisplayName/>
        <AccountId xsi:nil="true"/>
        <AccountType/>
      </UserInfo>
    </Support>
    <TaxCatchAll xmlns="01961662-24f8-48fa-8e1b-d6aec199e9f1" xsi:nil="true"/>
    <Progress xmlns="6423d52d-cc33-4d55-a30a-79dd6b3aa391" xsi:nil="true"/>
    <lcf76f155ced4ddcb4097134ff3c332f xmlns="6423d52d-cc33-4d55-a30a-79dd6b3aa39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0019C9-2EA4-4C7D-9878-64AA0A2C0A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5FE723-DC5D-4CD6-9806-B32FCC7A5E08}">
  <ds:schemaRefs>
    <ds:schemaRef ds:uri="http://schemas.microsoft.com/office/2006/metadata/properties"/>
    <ds:schemaRef ds:uri="http://schemas.microsoft.com/office/infopath/2007/PartnerControls"/>
    <ds:schemaRef ds:uri="6423d52d-cc33-4d55-a30a-79dd6b3aa391"/>
    <ds:schemaRef ds:uri="01961662-24f8-48fa-8e1b-d6aec199e9f1"/>
  </ds:schemaRefs>
</ds:datastoreItem>
</file>

<file path=customXml/itemProps3.xml><?xml version="1.0" encoding="utf-8"?>
<ds:datastoreItem xmlns:ds="http://schemas.openxmlformats.org/officeDocument/2006/customXml" ds:itemID="{BA18F44A-6835-49DC-B8D7-46B0BA85D3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Sheet3</vt:lpstr>
      <vt:lpstr>Raw Data</vt:lpstr>
      <vt:lpstr>TABLES</vt:lpstr>
      <vt:lpstr>calculations</vt:lpstr>
      <vt:lpstr>Automatic</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NNEKA OKEKE</cp:lastModifiedBy>
  <dcterms:created xsi:type="dcterms:W3CDTF">2023-08-21T15:28:59Z</dcterms:created>
  <dcterms:modified xsi:type="dcterms:W3CDTF">2024-05-04T09:19:28Z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0x010100A11B45D48646B844BCF67175E7EDD4C7</vt:lpwstr>
  </property>
  <property fmtid="{D5CDD505-2E9C-101B-9397-08002B2CF9AE}" pid="3" name="MediaServiceImageTags">
    <vt:lpwstr/>
  </property>
</Properties>
</file>